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2 семестр\МиМИИПиС 2020 МИН-11\Лабораторные работы\Сдать\"/>
    </mc:Choice>
  </mc:AlternateContent>
  <bookViews>
    <workbookView xWindow="0" yWindow="30" windowWidth="22980" windowHeight="9555"/>
  </bookViews>
  <sheets>
    <sheet name="Лист1" sheetId="1" r:id="rId1"/>
    <sheet name="Лист4" sheetId="4" r:id="rId2"/>
    <sheet name="Лист2" sheetId="2" r:id="rId3"/>
    <sheet name="Лист3" sheetId="3" r:id="rId4"/>
  </sheets>
  <calcPr calcId="162913"/>
</workbook>
</file>

<file path=xl/calcChain.xml><?xml version="1.0" encoding="utf-8"?>
<calcChain xmlns="http://schemas.openxmlformats.org/spreadsheetml/2006/main">
  <c r="L28" i="1" l="1"/>
  <c r="L32" i="1"/>
  <c r="C26" i="1"/>
  <c r="L30" i="1"/>
  <c r="I28" i="1"/>
  <c r="I27" i="1"/>
  <c r="J16" i="1" l="1"/>
  <c r="J17" i="1"/>
  <c r="J18" i="1"/>
  <c r="J19" i="1"/>
  <c r="J20" i="1"/>
  <c r="J21" i="1"/>
  <c r="J22" i="1"/>
  <c r="J15" i="1"/>
  <c r="I34" i="1" l="1"/>
  <c r="K15" i="1"/>
  <c r="I31" i="1"/>
  <c r="M2" i="1"/>
  <c r="K17" i="1"/>
  <c r="L17" i="1" s="1"/>
  <c r="M17" i="1" s="1"/>
  <c r="K18" i="1"/>
  <c r="L18" i="1" s="1"/>
  <c r="M18" i="1" s="1"/>
  <c r="K19" i="1"/>
  <c r="L19" i="1" s="1"/>
  <c r="M19" i="1" s="1"/>
  <c r="K20" i="1"/>
  <c r="L20" i="1" s="1"/>
  <c r="M20" i="1" s="1"/>
  <c r="K21" i="1"/>
  <c r="L21" i="1" s="1"/>
  <c r="M21" i="1" s="1"/>
  <c r="K22" i="1"/>
  <c r="L22" i="1" s="1"/>
  <c r="M22" i="1" s="1"/>
  <c r="C33" i="1"/>
  <c r="C32" i="1"/>
  <c r="C31" i="1"/>
  <c r="C30" i="1"/>
  <c r="C29" i="1"/>
  <c r="C28" i="1"/>
  <c r="C27" i="1"/>
  <c r="K23" i="1" l="1"/>
  <c r="L15" i="1"/>
  <c r="M15" i="1" s="1"/>
  <c r="K16" i="1"/>
  <c r="L16" i="1" s="1"/>
  <c r="M16" i="1" s="1"/>
  <c r="I29" i="1"/>
  <c r="I33" i="1"/>
  <c r="I30" i="1"/>
  <c r="I32" i="1"/>
  <c r="K24" i="1" l="1"/>
  <c r="L27" i="1" s="1"/>
  <c r="F30" i="1"/>
  <c r="F33" i="1"/>
  <c r="F29" i="1"/>
  <c r="F26" i="1"/>
  <c r="F32" i="1"/>
  <c r="F28" i="1"/>
  <c r="F31" i="1"/>
  <c r="F27" i="1"/>
  <c r="L26" i="1" l="1"/>
  <c r="L31" i="1"/>
</calcChain>
</file>

<file path=xl/sharedStrings.xml><?xml version="1.0" encoding="utf-8"?>
<sst xmlns="http://schemas.openxmlformats.org/spreadsheetml/2006/main" count="113" uniqueCount="51">
  <si>
    <t>Номер опыта</t>
  </si>
  <si>
    <t>X0</t>
  </si>
  <si>
    <t>Порядок варьирования факторов</t>
  </si>
  <si>
    <t>Значения параметра оптимизации</t>
  </si>
  <si>
    <t>X1</t>
  </si>
  <si>
    <t>X2</t>
  </si>
  <si>
    <t>X3</t>
  </si>
  <si>
    <t>X1X2</t>
  </si>
  <si>
    <t>X1X3</t>
  </si>
  <si>
    <t>X2X3</t>
  </si>
  <si>
    <t>X1X2X3</t>
  </si>
  <si>
    <t>ΔY</t>
  </si>
  <si>
    <t>(ΔY)^2</t>
  </si>
  <si>
    <t>+</t>
  </si>
  <si>
    <t>−</t>
  </si>
  <si>
    <t>N =</t>
  </si>
  <si>
    <t>b0 =</t>
  </si>
  <si>
    <t>b1 =</t>
  </si>
  <si>
    <t>b2 =</t>
  </si>
  <si>
    <t>b3 =</t>
  </si>
  <si>
    <t>b12 =</t>
  </si>
  <si>
    <t>b13 =</t>
  </si>
  <si>
    <t>b23 =</t>
  </si>
  <si>
    <t>b123 =</t>
  </si>
  <si>
    <t>G=</t>
  </si>
  <si>
    <t>f=</t>
  </si>
  <si>
    <t>y1=</t>
  </si>
  <si>
    <t>y2=</t>
  </si>
  <si>
    <t>y3=</t>
  </si>
  <si>
    <t>y4=</t>
  </si>
  <si>
    <t>y5=</t>
  </si>
  <si>
    <t>y6=</t>
  </si>
  <si>
    <t>y7=</t>
  </si>
  <si>
    <t>y8=</t>
  </si>
  <si>
    <t>Fконечн=</t>
  </si>
  <si>
    <t>Вариант 10</t>
  </si>
  <si>
    <t>r=</t>
  </si>
  <si>
    <t>Yi</t>
  </si>
  <si>
    <r>
      <t>S</t>
    </r>
    <r>
      <rPr>
        <vertAlign val="superscript"/>
        <sz val="12"/>
        <color rgb="FF000000"/>
        <rFont val="Times New Roman"/>
        <family val="1"/>
        <charset val="204"/>
      </rPr>
      <t>2</t>
    </r>
    <r>
      <rPr>
        <sz val="12"/>
        <color rgb="FF000000"/>
        <rFont val="Times New Roman"/>
        <family val="1"/>
        <charset val="204"/>
      </rPr>
      <t xml:space="preserve"> эксп i</t>
    </r>
  </si>
  <si>
    <t>Summ=</t>
  </si>
  <si>
    <t>max=</t>
  </si>
  <si>
    <r>
      <t>S</t>
    </r>
    <r>
      <rPr>
        <vertAlign val="superscript"/>
        <sz val="11"/>
        <color theme="1"/>
        <rFont val="Times New Roman"/>
        <family val="1"/>
        <charset val="204"/>
      </rPr>
      <t>2</t>
    </r>
    <r>
      <rPr>
        <sz val="11"/>
        <color theme="1"/>
        <rFont val="Times New Roman"/>
        <family val="1"/>
        <charset val="204"/>
      </rPr>
      <t xml:space="preserve"> эксп=</t>
    </r>
  </si>
  <si>
    <t>у1ср =</t>
  </si>
  <si>
    <t>у2ср =</t>
  </si>
  <si>
    <t>у3ср =</t>
  </si>
  <si>
    <t>у4ср =</t>
  </si>
  <si>
    <t>у5ср =</t>
  </si>
  <si>
    <t>у6ср =</t>
  </si>
  <si>
    <t>у7ср =</t>
  </si>
  <si>
    <t>у8ср =</t>
  </si>
  <si>
    <r>
      <t>S</t>
    </r>
    <r>
      <rPr>
        <vertAlign val="superscript"/>
        <sz val="11"/>
        <color theme="1"/>
        <rFont val="Times New Roman"/>
        <family val="1"/>
        <charset val="204"/>
      </rPr>
      <t>2</t>
    </r>
    <r>
      <rPr>
        <sz val="11"/>
        <color theme="1"/>
        <rFont val="Times New Roman"/>
        <family val="1"/>
        <charset val="204"/>
      </rPr>
      <t>твор=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</si>
</sst>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charset val="204"/>
      <scheme val="minor"/>
    </font>
    <font>
      <b/>
      <i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2"/>
      <color rgb="FFFF0000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vertAlign val="superscript"/>
      <sz val="12"/>
      <color rgb="FF000000"/>
      <name val="Times New Roman"/>
      <family val="1"/>
      <charset val="204"/>
    </font>
    <font>
      <vertAlign val="superscript"/>
      <sz val="11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4" fillId="0" borderId="1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2" fillId="0" borderId="0" xfId="0" applyFont="1" applyFill="1" applyBorder="1" applyAlignment="1">
      <alignment horizontal="center"/>
    </xf>
    <xf numFmtId="0" fontId="2" fillId="0" borderId="0" xfId="0" applyFont="1" applyAlignment="1">
      <alignment horizontal="right"/>
    </xf>
    <xf numFmtId="0" fontId="6" fillId="0" borderId="0" xfId="0" applyFont="1" applyFill="1" applyBorder="1" applyAlignment="1">
      <alignment horizontal="left" vertical="center" wrapText="1"/>
    </xf>
    <xf numFmtId="0" fontId="6" fillId="0" borderId="0" xfId="0" applyFont="1" applyBorder="1" applyAlignment="1">
      <alignment horizontal="right" vertical="center" wrapText="1"/>
    </xf>
    <xf numFmtId="0" fontId="0" fillId="0" borderId="0" xfId="0" applyBorder="1"/>
    <xf numFmtId="0" fontId="3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top" wrapText="1"/>
    </xf>
    <xf numFmtId="0" fontId="4" fillId="0" borderId="0" xfId="0" applyFont="1" applyFill="1" applyBorder="1" applyAlignment="1">
      <alignment horizontal="center" vertical="top" wrapText="1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Border="1"/>
    <xf numFmtId="0" fontId="3" fillId="0" borderId="0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3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top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3" fillId="0" borderId="0" xfId="0" applyFont="1" applyAlignment="1">
      <alignment horizontal="right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wmf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3.wmf"/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27</xdr:row>
          <xdr:rowOff>180975</xdr:rowOff>
        </xdr:from>
        <xdr:to>
          <xdr:col>11</xdr:col>
          <xdr:colOff>0</xdr:colOff>
          <xdr:row>29</xdr:row>
          <xdr:rowOff>47625</xdr:rowOff>
        </xdr:to>
        <xdr:pic>
          <xdr:nvPicPr>
            <xdr:cNvPr id="1032" name="Picture 8"/>
            <xdr:cNvPicPr>
              <a:picLocks noChangeAspect="1" noChangeArrowheads="1"/>
              <a:extLst>
                <a:ext uri="{84589F7E-364E-4C9E-8A38-B11213B215E9}">
                  <a14:cameraTool cellRange="ВНЕДРИТЬ" spid="_x0000_s1052"/>
                </a:ext>
              </a:extLst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6096000" y="5562600"/>
              <a:ext cx="609600" cy="24765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29</xdr:row>
          <xdr:rowOff>0</xdr:rowOff>
        </xdr:from>
        <xdr:to>
          <xdr:col>10</xdr:col>
          <xdr:colOff>219075</xdr:colOff>
          <xdr:row>29</xdr:row>
          <xdr:rowOff>180975</xdr:rowOff>
        </xdr:to>
        <xdr:sp macro="" textlink="">
          <xdr:nvSpPr>
            <xdr:cNvPr id="1041" name="Object 17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w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51"/>
  <sheetViews>
    <sheetView tabSelected="1" topLeftCell="A16" workbookViewId="0">
      <selection activeCell="L32" sqref="L32"/>
    </sheetView>
  </sheetViews>
  <sheetFormatPr defaultRowHeight="15" x14ac:dyDescent="0.25"/>
  <sheetData>
    <row r="1" spans="1:27" x14ac:dyDescent="0.25">
      <c r="A1" s="1" t="s">
        <v>35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27" x14ac:dyDescent="0.25">
      <c r="A2" s="2"/>
      <c r="B2" s="2"/>
      <c r="C2" s="2"/>
      <c r="D2" s="2"/>
      <c r="E2" s="2"/>
      <c r="F2" s="2"/>
      <c r="G2" s="2"/>
      <c r="H2" s="2">
        <v>2</v>
      </c>
      <c r="I2">
        <v>3</v>
      </c>
      <c r="K2">
        <v>5</v>
      </c>
      <c r="M2">
        <f>((H2-K2)^2+(I2-K2)^2)/2</f>
        <v>6.5</v>
      </c>
      <c r="N2" s="2"/>
    </row>
    <row r="3" spans="1:27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27" ht="15.75" x14ac:dyDescent="0.25">
      <c r="F4" s="2"/>
      <c r="G4" s="30">
        <v>2.8719999999999999</v>
      </c>
      <c r="H4" s="30">
        <v>2.9039999999999999</v>
      </c>
      <c r="I4" s="30">
        <v>2.8410000000000002</v>
      </c>
      <c r="J4" s="30">
        <v>2.8879999999999999</v>
      </c>
      <c r="K4" s="30">
        <v>2.8959999999999999</v>
      </c>
      <c r="L4" s="7" t="s">
        <v>36</v>
      </c>
      <c r="M4" s="10">
        <v>5</v>
      </c>
      <c r="O4" s="11"/>
      <c r="P4" s="11"/>
      <c r="Q4" s="11"/>
      <c r="R4" s="11"/>
      <c r="S4" s="11"/>
      <c r="T4" s="12"/>
      <c r="U4" s="12"/>
      <c r="V4" s="12"/>
      <c r="W4" s="12"/>
      <c r="X4" s="12"/>
      <c r="Y4" s="12"/>
      <c r="Z4" s="12"/>
      <c r="AA4" s="12"/>
    </row>
    <row r="5" spans="1:27" ht="15.75" x14ac:dyDescent="0.25">
      <c r="F5" s="2"/>
      <c r="G5" s="30">
        <v>3.54</v>
      </c>
      <c r="H5" s="30">
        <v>3.5609999999999999</v>
      </c>
      <c r="I5" s="30">
        <v>3.5169999999999999</v>
      </c>
      <c r="J5" s="30">
        <v>3.5169999999999999</v>
      </c>
      <c r="K5" s="30">
        <v>3.51</v>
      </c>
      <c r="L5" s="2"/>
      <c r="M5" s="2"/>
      <c r="N5" s="2"/>
      <c r="O5" s="11"/>
      <c r="P5" s="11"/>
      <c r="Q5" s="11"/>
      <c r="R5" s="11"/>
      <c r="S5" s="11"/>
      <c r="T5" s="12"/>
      <c r="U5" s="12"/>
      <c r="V5" s="12"/>
      <c r="W5" s="12"/>
      <c r="X5" s="12"/>
      <c r="Y5" s="12"/>
      <c r="Z5" s="12"/>
      <c r="AA5" s="12"/>
    </row>
    <row r="6" spans="1:27" ht="15.75" x14ac:dyDescent="0.25">
      <c r="F6" s="2"/>
      <c r="G6" s="30">
        <v>3.2130000000000001</v>
      </c>
      <c r="H6" s="30">
        <v>3.1829999999999998</v>
      </c>
      <c r="I6" s="30">
        <v>3.2229999999999999</v>
      </c>
      <c r="J6" s="30">
        <v>3.1989999999999998</v>
      </c>
      <c r="K6" s="30">
        <v>3.2290000000000001</v>
      </c>
      <c r="L6" s="2"/>
      <c r="M6" s="2"/>
      <c r="N6" s="2"/>
      <c r="O6" s="11"/>
      <c r="P6" s="11"/>
      <c r="Q6" s="11"/>
      <c r="R6" s="11"/>
      <c r="S6" s="11"/>
      <c r="T6" s="12"/>
      <c r="U6" s="12"/>
      <c r="V6" s="12"/>
      <c r="W6" s="12"/>
      <c r="X6" s="12"/>
      <c r="Y6" s="12"/>
      <c r="Z6" s="12"/>
      <c r="AA6" s="12"/>
    </row>
    <row r="7" spans="1:27" ht="15.75" x14ac:dyDescent="0.25">
      <c r="F7" s="2"/>
      <c r="G7" s="30">
        <v>3.863</v>
      </c>
      <c r="H7" s="30">
        <v>3.87</v>
      </c>
      <c r="I7" s="30">
        <v>3.8839999999999999</v>
      </c>
      <c r="J7" s="30">
        <v>3.8639999999999999</v>
      </c>
      <c r="K7" s="30">
        <v>3.9039999999999999</v>
      </c>
      <c r="L7" s="2"/>
      <c r="M7" s="2"/>
      <c r="N7" s="2"/>
      <c r="O7" s="11"/>
      <c r="P7" s="11"/>
      <c r="Q7" s="11"/>
      <c r="R7" s="11"/>
      <c r="S7" s="11"/>
      <c r="T7" s="12"/>
      <c r="U7" s="12"/>
      <c r="V7" s="12"/>
      <c r="W7" s="12"/>
      <c r="X7" s="12"/>
      <c r="Y7" s="12"/>
      <c r="Z7" s="12"/>
      <c r="AA7" s="12"/>
    </row>
    <row r="8" spans="1:27" ht="15.75" x14ac:dyDescent="0.25">
      <c r="F8" s="2"/>
      <c r="G8" s="30">
        <v>3.444</v>
      </c>
      <c r="H8" s="30">
        <v>3.452</v>
      </c>
      <c r="I8" s="30">
        <v>3.4390000000000001</v>
      </c>
      <c r="J8" s="30">
        <v>3.4279999999999999</v>
      </c>
      <c r="K8" s="30">
        <v>3.4239999999999999</v>
      </c>
      <c r="L8" s="2"/>
      <c r="M8" s="2"/>
      <c r="N8" s="2"/>
      <c r="O8" s="11"/>
      <c r="P8" s="11"/>
      <c r="Q8" s="11"/>
      <c r="R8" s="11"/>
      <c r="S8" s="11"/>
      <c r="T8" s="12"/>
      <c r="U8" s="12"/>
      <c r="V8" s="12"/>
      <c r="W8" s="12"/>
      <c r="X8" s="12"/>
      <c r="Y8" s="12"/>
      <c r="Z8" s="12"/>
      <c r="AA8" s="12"/>
    </row>
    <row r="9" spans="1:27" ht="15.75" x14ac:dyDescent="0.25">
      <c r="F9" s="2"/>
      <c r="G9" s="30">
        <v>4.125</v>
      </c>
      <c r="H9" s="30">
        <v>4.1470000000000002</v>
      </c>
      <c r="I9" s="30">
        <v>4.1050000000000004</v>
      </c>
      <c r="J9" s="30">
        <v>4.1529999999999996</v>
      </c>
      <c r="K9" s="30">
        <v>4.1520000000000001</v>
      </c>
      <c r="L9" s="2"/>
      <c r="M9" s="2"/>
      <c r="N9" s="2"/>
      <c r="O9" s="11"/>
      <c r="P9" s="11"/>
      <c r="Q9" s="11"/>
      <c r="R9" s="11"/>
      <c r="S9" s="11"/>
      <c r="T9" s="12"/>
      <c r="U9" s="12"/>
      <c r="V9" s="12"/>
      <c r="W9" s="12"/>
      <c r="X9" s="12"/>
      <c r="Y9" s="12"/>
      <c r="Z9" s="12"/>
      <c r="AA9" s="12"/>
    </row>
    <row r="10" spans="1:27" ht="15.75" x14ac:dyDescent="0.25">
      <c r="F10" s="2"/>
      <c r="G10" s="30">
        <v>3.81</v>
      </c>
      <c r="H10" s="30">
        <v>3.7789999999999999</v>
      </c>
      <c r="I10" s="30">
        <v>3.7549999999999999</v>
      </c>
      <c r="J10" s="30">
        <v>3.8029999999999999</v>
      </c>
      <c r="K10" s="30">
        <v>3.7589999999999999</v>
      </c>
      <c r="L10" s="2"/>
      <c r="M10" s="2"/>
      <c r="N10" s="2"/>
      <c r="O10" s="11"/>
      <c r="P10" s="11"/>
      <c r="Q10" s="11"/>
      <c r="R10" s="11"/>
      <c r="S10" s="11"/>
      <c r="T10" s="12"/>
      <c r="U10" s="12"/>
      <c r="V10" s="12"/>
      <c r="W10" s="12"/>
      <c r="X10" s="12"/>
      <c r="Y10" s="12"/>
      <c r="Z10" s="12"/>
      <c r="AA10" s="12"/>
    </row>
    <row r="11" spans="1:27" ht="15.75" x14ac:dyDescent="0.25">
      <c r="F11" s="2"/>
      <c r="G11" s="30">
        <v>4.532</v>
      </c>
      <c r="H11" s="30">
        <v>4.4770000000000003</v>
      </c>
      <c r="I11" s="30">
        <v>4.4720000000000004</v>
      </c>
      <c r="J11" s="30">
        <v>4.5049999999999999</v>
      </c>
      <c r="K11" s="30">
        <v>4.5129999999999999</v>
      </c>
      <c r="L11" s="2"/>
      <c r="M11" s="2"/>
      <c r="N11" s="2"/>
      <c r="O11" s="11"/>
      <c r="P11" s="11"/>
      <c r="Q11" s="11"/>
      <c r="R11" s="11"/>
      <c r="S11" s="11"/>
      <c r="T11" s="12"/>
      <c r="U11" s="12"/>
      <c r="V11" s="12"/>
      <c r="W11" s="12"/>
      <c r="X11" s="12"/>
      <c r="Y11" s="12"/>
      <c r="Z11" s="12"/>
      <c r="AA11" s="12"/>
    </row>
    <row r="12" spans="1:27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</row>
    <row r="13" spans="1:27" ht="15.75" x14ac:dyDescent="0.25">
      <c r="A13" s="24" t="s">
        <v>0</v>
      </c>
      <c r="B13" s="24" t="s">
        <v>1</v>
      </c>
      <c r="C13" s="24" t="s">
        <v>2</v>
      </c>
      <c r="D13" s="26"/>
      <c r="E13" s="26"/>
      <c r="F13" s="26"/>
      <c r="G13" s="26"/>
      <c r="H13" s="26"/>
      <c r="I13" s="26"/>
      <c r="J13" s="28" t="s">
        <v>3</v>
      </c>
      <c r="K13" s="28"/>
      <c r="L13" s="28"/>
      <c r="M13" s="28"/>
      <c r="N13" s="2"/>
      <c r="O13" s="19"/>
      <c r="P13" s="19"/>
      <c r="Q13" s="19"/>
      <c r="R13" s="20"/>
      <c r="S13" s="20"/>
      <c r="T13" s="20"/>
      <c r="U13" s="20"/>
      <c r="V13" s="20"/>
      <c r="W13" s="20"/>
      <c r="X13" s="21"/>
      <c r="Y13" s="21"/>
      <c r="Z13" s="21"/>
      <c r="AA13" s="21"/>
    </row>
    <row r="14" spans="1:27" ht="18.75" x14ac:dyDescent="0.25">
      <c r="A14" s="24"/>
      <c r="B14" s="24"/>
      <c r="C14" s="25" t="s">
        <v>4</v>
      </c>
      <c r="D14" s="25" t="s">
        <v>5</v>
      </c>
      <c r="E14" s="25" t="s">
        <v>6</v>
      </c>
      <c r="F14" s="25" t="s">
        <v>7</v>
      </c>
      <c r="G14" s="25" t="s">
        <v>8</v>
      </c>
      <c r="H14" s="25" t="s">
        <v>9</v>
      </c>
      <c r="I14" s="25" t="s">
        <v>10</v>
      </c>
      <c r="J14" s="22" t="s">
        <v>37</v>
      </c>
      <c r="K14" s="22" t="s">
        <v>38</v>
      </c>
      <c r="L14" s="22" t="s">
        <v>11</v>
      </c>
      <c r="M14" s="22" t="s">
        <v>12</v>
      </c>
      <c r="N14" s="2"/>
      <c r="O14" s="19"/>
      <c r="P14" s="19"/>
      <c r="Q14" s="13"/>
      <c r="R14" s="13"/>
      <c r="S14" s="13"/>
      <c r="T14" s="14"/>
      <c r="U14" s="14"/>
      <c r="V14" s="14"/>
      <c r="W14" s="13"/>
      <c r="X14" s="13"/>
      <c r="Y14" s="13"/>
      <c r="Z14" s="13"/>
      <c r="AA14" s="13"/>
    </row>
    <row r="15" spans="1:27" ht="15.75" x14ac:dyDescent="0.25">
      <c r="A15" s="27">
        <v>1</v>
      </c>
      <c r="B15" s="22" t="s">
        <v>13</v>
      </c>
      <c r="C15" s="22" t="s">
        <v>13</v>
      </c>
      <c r="D15" s="22" t="s">
        <v>13</v>
      </c>
      <c r="E15" s="22" t="s">
        <v>13</v>
      </c>
      <c r="F15" s="4" t="s">
        <v>13</v>
      </c>
      <c r="G15" s="4" t="s">
        <v>13</v>
      </c>
      <c r="H15" s="4" t="s">
        <v>13</v>
      </c>
      <c r="I15" s="4" t="s">
        <v>13</v>
      </c>
      <c r="J15" s="29">
        <f>SUM(G4:K4)/$M$4</f>
        <v>2.8801999999999999</v>
      </c>
      <c r="K15" s="6">
        <f>((G4-J15)^2+(H4-J15)^2+(I4-J15)^2+(J4-J15)^2+(K4-J15)^2)/4</f>
        <v>6.2019999999999448E-4</v>
      </c>
      <c r="L15" s="6">
        <f>K15-J15</f>
        <v>-2.8795797999999997</v>
      </c>
      <c r="M15" s="6">
        <f>L15^2</f>
        <v>8.2919798245680383</v>
      </c>
      <c r="N15" s="2"/>
      <c r="O15" s="15"/>
      <c r="P15" s="13"/>
      <c r="Q15" s="13"/>
      <c r="R15" s="13"/>
      <c r="S15" s="13"/>
      <c r="T15" s="16"/>
      <c r="U15" s="16"/>
      <c r="V15" s="16"/>
      <c r="W15" s="16"/>
      <c r="X15" s="5"/>
      <c r="Y15" s="17"/>
      <c r="Z15" s="17"/>
      <c r="AA15" s="17"/>
    </row>
    <row r="16" spans="1:27" ht="15.75" x14ac:dyDescent="0.25">
      <c r="A16" s="27">
        <v>2</v>
      </c>
      <c r="B16" s="22" t="s">
        <v>13</v>
      </c>
      <c r="C16" s="22" t="s">
        <v>14</v>
      </c>
      <c r="D16" s="22" t="s">
        <v>13</v>
      </c>
      <c r="E16" s="22" t="s">
        <v>13</v>
      </c>
      <c r="F16" s="4" t="s">
        <v>14</v>
      </c>
      <c r="G16" s="4" t="s">
        <v>14</v>
      </c>
      <c r="H16" s="4" t="s">
        <v>13</v>
      </c>
      <c r="I16" s="4" t="s">
        <v>14</v>
      </c>
      <c r="J16" s="29">
        <f>SUM(G5:K5)/$M$4</f>
        <v>3.5289999999999999</v>
      </c>
      <c r="K16" s="6">
        <f>((G5-J16)^2+(H5-J16)^2+(I5-J16)^2+(J5-J16)^2+(K5-J16)^2)/4</f>
        <v>4.485000000000025E-4</v>
      </c>
      <c r="L16" s="6">
        <f t="shared" ref="L16:L22" si="0">K16-J16</f>
        <v>-3.5285514999999998</v>
      </c>
      <c r="M16" s="6">
        <f t="shared" ref="M16:M22" si="1">L16^2</f>
        <v>12.450675688152248</v>
      </c>
      <c r="N16" s="2"/>
      <c r="O16" s="15"/>
      <c r="P16" s="13"/>
      <c r="Q16" s="13"/>
      <c r="R16" s="13"/>
      <c r="S16" s="13"/>
      <c r="T16" s="16"/>
      <c r="U16" s="16"/>
      <c r="V16" s="16"/>
      <c r="W16" s="16"/>
      <c r="X16" s="5"/>
      <c r="Y16" s="17"/>
      <c r="Z16" s="17"/>
      <c r="AA16" s="17"/>
    </row>
    <row r="17" spans="1:27" ht="15.75" x14ac:dyDescent="0.25">
      <c r="A17" s="27">
        <v>3</v>
      </c>
      <c r="B17" s="22" t="s">
        <v>13</v>
      </c>
      <c r="C17" s="22" t="s">
        <v>13</v>
      </c>
      <c r="D17" s="22" t="s">
        <v>14</v>
      </c>
      <c r="E17" s="22" t="s">
        <v>13</v>
      </c>
      <c r="F17" s="4" t="s">
        <v>14</v>
      </c>
      <c r="G17" s="4" t="s">
        <v>13</v>
      </c>
      <c r="H17" s="4" t="s">
        <v>14</v>
      </c>
      <c r="I17" s="4" t="s">
        <v>14</v>
      </c>
      <c r="J17" s="29">
        <f>SUM(G6:K6)/$M$4</f>
        <v>3.2094</v>
      </c>
      <c r="K17" s="6">
        <f>((G6-J17)^2+(H6-J17)^2+(I6-J17)^2+(J6-J17)^2+(K6-J17)^2)/4</f>
        <v>3.4680000000000323E-4</v>
      </c>
      <c r="L17" s="6">
        <f t="shared" si="0"/>
        <v>-3.2090532000000001</v>
      </c>
      <c r="M17" s="6">
        <f t="shared" si="1"/>
        <v>10.298022440430241</v>
      </c>
      <c r="N17" s="2"/>
      <c r="O17" s="15"/>
      <c r="P17" s="13"/>
      <c r="Q17" s="13"/>
      <c r="R17" s="13"/>
      <c r="S17" s="13"/>
      <c r="T17" s="16"/>
      <c r="U17" s="16"/>
      <c r="V17" s="16"/>
      <c r="W17" s="16"/>
      <c r="X17" s="5"/>
      <c r="Y17" s="17"/>
      <c r="Z17" s="17"/>
      <c r="AA17" s="17"/>
    </row>
    <row r="18" spans="1:27" ht="15.75" x14ac:dyDescent="0.25">
      <c r="A18" s="27">
        <v>4</v>
      </c>
      <c r="B18" s="22" t="s">
        <v>13</v>
      </c>
      <c r="C18" s="22" t="s">
        <v>14</v>
      </c>
      <c r="D18" s="22" t="s">
        <v>14</v>
      </c>
      <c r="E18" s="22" t="s">
        <v>13</v>
      </c>
      <c r="F18" s="4" t="s">
        <v>13</v>
      </c>
      <c r="G18" s="4" t="s">
        <v>14</v>
      </c>
      <c r="H18" s="4" t="s">
        <v>14</v>
      </c>
      <c r="I18" s="4" t="s">
        <v>13</v>
      </c>
      <c r="J18" s="29">
        <f>SUM(G7:K7)/$M$4</f>
        <v>3.8770000000000002</v>
      </c>
      <c r="K18" s="6">
        <f>((G7-J18)^2+(H7-J18)^2+(I7-J18)^2+(J7-J18)^2+(K7-J18)^2)/4</f>
        <v>2.97999999999999E-4</v>
      </c>
      <c r="L18" s="6">
        <f t="shared" si="0"/>
        <v>-3.8767020000000003</v>
      </c>
      <c r="M18" s="6">
        <f t="shared" si="1"/>
        <v>15.028818396804002</v>
      </c>
      <c r="N18" s="2"/>
      <c r="O18" s="15"/>
      <c r="P18" s="13"/>
      <c r="Q18" s="13"/>
      <c r="R18" s="13"/>
      <c r="S18" s="13"/>
      <c r="T18" s="16"/>
      <c r="U18" s="16"/>
      <c r="V18" s="16"/>
      <c r="W18" s="16"/>
      <c r="X18" s="5"/>
      <c r="Y18" s="17"/>
      <c r="Z18" s="17"/>
      <c r="AA18" s="17"/>
    </row>
    <row r="19" spans="1:27" ht="15.75" x14ac:dyDescent="0.25">
      <c r="A19" s="27">
        <v>5</v>
      </c>
      <c r="B19" s="22" t="s">
        <v>13</v>
      </c>
      <c r="C19" s="22" t="s">
        <v>13</v>
      </c>
      <c r="D19" s="22" t="s">
        <v>13</v>
      </c>
      <c r="E19" s="22" t="s">
        <v>14</v>
      </c>
      <c r="F19" s="4" t="s">
        <v>13</v>
      </c>
      <c r="G19" s="4" t="s">
        <v>14</v>
      </c>
      <c r="H19" s="4" t="s">
        <v>14</v>
      </c>
      <c r="I19" s="4" t="s">
        <v>14</v>
      </c>
      <c r="J19" s="29">
        <f>SUM(G8:K8)/$M$4</f>
        <v>3.4374000000000002</v>
      </c>
      <c r="K19" s="6">
        <f>((G8-J19)^2+(H8-J19)^2+(I8-J19)^2+(J8-J19)^2+(K8-J19)^2)/4</f>
        <v>1.3180000000000033E-4</v>
      </c>
      <c r="L19" s="6">
        <f t="shared" si="0"/>
        <v>-3.4372682000000001</v>
      </c>
      <c r="M19" s="6">
        <f t="shared" si="1"/>
        <v>11.81481267873124</v>
      </c>
      <c r="N19" s="2"/>
      <c r="O19" s="15"/>
      <c r="P19" s="13"/>
      <c r="Q19" s="13"/>
      <c r="R19" s="13"/>
      <c r="S19" s="13"/>
      <c r="T19" s="16"/>
      <c r="U19" s="16"/>
      <c r="V19" s="16"/>
      <c r="W19" s="16"/>
      <c r="X19" s="5"/>
      <c r="Y19" s="17"/>
      <c r="Z19" s="17"/>
      <c r="AA19" s="17"/>
    </row>
    <row r="20" spans="1:27" ht="15.75" x14ac:dyDescent="0.25">
      <c r="A20" s="27">
        <v>6</v>
      </c>
      <c r="B20" s="22" t="s">
        <v>13</v>
      </c>
      <c r="C20" s="22" t="s">
        <v>14</v>
      </c>
      <c r="D20" s="22" t="s">
        <v>13</v>
      </c>
      <c r="E20" s="22" t="s">
        <v>14</v>
      </c>
      <c r="F20" s="4" t="s">
        <v>14</v>
      </c>
      <c r="G20" s="4" t="s">
        <v>13</v>
      </c>
      <c r="H20" s="4" t="s">
        <v>14</v>
      </c>
      <c r="I20" s="4" t="s">
        <v>13</v>
      </c>
      <c r="J20" s="29">
        <f>SUM(G9:K9)/$M$4</f>
        <v>4.1364000000000001</v>
      </c>
      <c r="K20" s="6">
        <f>((G9-J20)^2+(H9-J20)^2+(I9-J20)^2+(J9-J20)^2+(K9-J20)^2)/4</f>
        <v>4.3679999999999219E-4</v>
      </c>
      <c r="L20" s="6">
        <f t="shared" si="0"/>
        <v>-4.1359632</v>
      </c>
      <c r="M20" s="6">
        <f t="shared" si="1"/>
        <v>17.106191591754239</v>
      </c>
      <c r="N20" s="2"/>
      <c r="O20" s="15"/>
      <c r="P20" s="13"/>
      <c r="Q20" s="13"/>
      <c r="R20" s="13"/>
      <c r="S20" s="13"/>
      <c r="T20" s="16"/>
      <c r="U20" s="16"/>
      <c r="V20" s="16"/>
      <c r="W20" s="16"/>
      <c r="X20" s="5"/>
      <c r="Y20" s="17"/>
      <c r="Z20" s="17"/>
      <c r="AA20" s="17"/>
    </row>
    <row r="21" spans="1:27" ht="15.75" x14ac:dyDescent="0.25">
      <c r="A21" s="27">
        <v>7</v>
      </c>
      <c r="B21" s="22" t="s">
        <v>13</v>
      </c>
      <c r="C21" s="22" t="s">
        <v>13</v>
      </c>
      <c r="D21" s="22" t="s">
        <v>14</v>
      </c>
      <c r="E21" s="6" t="s">
        <v>14</v>
      </c>
      <c r="F21" s="4" t="s">
        <v>14</v>
      </c>
      <c r="G21" s="4" t="s">
        <v>14</v>
      </c>
      <c r="H21" s="4" t="s">
        <v>13</v>
      </c>
      <c r="I21" s="4" t="s">
        <v>13</v>
      </c>
      <c r="J21" s="29">
        <f>SUM(G10:K10)/$M$4</f>
        <v>3.7812000000000006</v>
      </c>
      <c r="K21" s="6">
        <f>((G10-J21)^2+(H10-J21)^2+(I10-J21)^2+(J10-J21)^2+(K10-J21)^2)/4</f>
        <v>6.2220000000000276E-4</v>
      </c>
      <c r="L21" s="6">
        <f t="shared" si="0"/>
        <v>-3.7805778000000005</v>
      </c>
      <c r="M21" s="6">
        <f t="shared" si="1"/>
        <v>14.292768501852844</v>
      </c>
      <c r="N21" s="2"/>
      <c r="O21" s="15"/>
      <c r="P21" s="13"/>
      <c r="Q21" s="13"/>
      <c r="R21" s="13"/>
      <c r="S21" s="17"/>
      <c r="T21" s="16"/>
      <c r="U21" s="16"/>
      <c r="V21" s="16"/>
      <c r="W21" s="16"/>
      <c r="X21" s="5"/>
      <c r="Y21" s="17"/>
      <c r="Z21" s="17"/>
      <c r="AA21" s="17"/>
    </row>
    <row r="22" spans="1:27" ht="15.75" x14ac:dyDescent="0.25">
      <c r="A22" s="27">
        <v>8</v>
      </c>
      <c r="B22" s="22" t="s">
        <v>13</v>
      </c>
      <c r="C22" s="22" t="s">
        <v>14</v>
      </c>
      <c r="D22" s="22" t="s">
        <v>14</v>
      </c>
      <c r="E22" s="6" t="s">
        <v>14</v>
      </c>
      <c r="F22" s="4" t="s">
        <v>13</v>
      </c>
      <c r="G22" s="4" t="s">
        <v>13</v>
      </c>
      <c r="H22" s="4" t="s">
        <v>13</v>
      </c>
      <c r="I22" s="4" t="s">
        <v>14</v>
      </c>
      <c r="J22" s="29">
        <f>SUM(G11:K11)/$M$4</f>
        <v>4.4998000000000005</v>
      </c>
      <c r="K22" s="6">
        <f>((G11-J22)^2+(H11-J22)^2+(I11-J22)^2+(J11-J22)^2+(K11-J22)^2)/4</f>
        <v>6.3269999999999017E-4</v>
      </c>
      <c r="L22" s="6">
        <f t="shared" si="0"/>
        <v>-4.4991673000000008</v>
      </c>
      <c r="M22" s="6">
        <f t="shared" si="1"/>
        <v>20.242506393389299</v>
      </c>
      <c r="N22" s="2"/>
      <c r="O22" s="15"/>
      <c r="P22" s="13"/>
      <c r="Q22" s="13"/>
      <c r="R22" s="13"/>
      <c r="S22" s="17"/>
      <c r="T22" s="16"/>
      <c r="U22" s="16"/>
      <c r="V22" s="16"/>
      <c r="W22" s="16"/>
      <c r="X22" s="5"/>
      <c r="Y22" s="17"/>
      <c r="Z22" s="17"/>
      <c r="AA22" s="17"/>
    </row>
    <row r="23" spans="1:27" x14ac:dyDescent="0.25">
      <c r="A23" s="6"/>
      <c r="B23" s="6"/>
      <c r="C23" s="6"/>
      <c r="D23" s="6"/>
      <c r="E23" s="6"/>
      <c r="F23" s="6"/>
      <c r="G23" s="6"/>
      <c r="H23" s="6"/>
      <c r="I23" s="6"/>
      <c r="J23" s="6" t="s">
        <v>40</v>
      </c>
      <c r="K23" s="6">
        <f>MAX(K15:K22)</f>
        <v>6.3269999999999017E-4</v>
      </c>
      <c r="L23" s="6"/>
      <c r="M23" s="6"/>
      <c r="N23" s="2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</row>
    <row r="24" spans="1:27" x14ac:dyDescent="0.25">
      <c r="A24" s="2"/>
      <c r="B24" s="2"/>
      <c r="C24" s="2"/>
      <c r="D24" s="2"/>
      <c r="E24" s="2"/>
      <c r="F24" s="2"/>
      <c r="G24" s="2"/>
      <c r="H24" s="2"/>
      <c r="I24" s="2"/>
      <c r="J24" s="23" t="s">
        <v>39</v>
      </c>
      <c r="K24" s="2">
        <f>SUM(K15:K22)</f>
        <v>3.5369999999999846E-3</v>
      </c>
      <c r="L24" s="2"/>
      <c r="M24" s="2"/>
      <c r="N24" s="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7"/>
      <c r="Z24" s="12"/>
      <c r="AA24" s="12"/>
    </row>
    <row r="25" spans="1:27" x14ac:dyDescent="0.25">
      <c r="C25" s="2"/>
      <c r="F25" s="2"/>
      <c r="J25" s="2"/>
      <c r="K25" s="2"/>
      <c r="L25" s="2"/>
      <c r="M25" s="2"/>
      <c r="N25" s="2"/>
      <c r="O25" s="18"/>
      <c r="P25" s="18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</row>
    <row r="26" spans="1:27" x14ac:dyDescent="0.25">
      <c r="A26" s="7"/>
      <c r="B26" s="3" t="s">
        <v>42</v>
      </c>
      <c r="C26" s="3">
        <f>AVERAGE(G4:K4)</f>
        <v>2.8801999999999999</v>
      </c>
      <c r="D26" s="3"/>
      <c r="E26" s="2" t="s">
        <v>26</v>
      </c>
      <c r="F26" s="2">
        <f>$I$27+$I$31+$I$32+$I$33</f>
        <v>3.6900000000000004</v>
      </c>
      <c r="H26" s="3" t="s">
        <v>15</v>
      </c>
      <c r="I26" s="3">
        <v>8</v>
      </c>
      <c r="J26" s="2"/>
      <c r="K26" s="2" t="s">
        <v>24</v>
      </c>
      <c r="L26" s="2">
        <f>K23/K24</f>
        <v>0.17888040712467992</v>
      </c>
      <c r="M26" s="2"/>
      <c r="N26" s="2"/>
      <c r="O26" s="3"/>
      <c r="P26" s="3"/>
    </row>
    <row r="27" spans="1:27" ht="18" x14ac:dyDescent="0.25">
      <c r="B27" s="3" t="s">
        <v>43</v>
      </c>
      <c r="C27" s="3">
        <f>AVERAGE(G5:K5)</f>
        <v>3.5289999999999999</v>
      </c>
      <c r="D27" s="3"/>
      <c r="E27" s="2" t="s">
        <v>27</v>
      </c>
      <c r="F27" s="2">
        <f>$I$27-$I$31-$I$32+$I$33</f>
        <v>3.6551000000000009</v>
      </c>
      <c r="H27" s="3" t="s">
        <v>16</v>
      </c>
      <c r="I27" s="3">
        <f>SUM(J15:J22)/I26</f>
        <v>3.6688000000000005</v>
      </c>
      <c r="J27" s="2"/>
      <c r="K27" s="2" t="s">
        <v>41</v>
      </c>
      <c r="L27" s="2">
        <f>K24/I26</f>
        <v>4.4212499999999808E-4</v>
      </c>
      <c r="M27" s="2"/>
      <c r="N27" s="2"/>
      <c r="O27" s="3"/>
      <c r="P27" s="3"/>
    </row>
    <row r="28" spans="1:27" x14ac:dyDescent="0.25">
      <c r="B28" s="3" t="s">
        <v>44</v>
      </c>
      <c r="C28" s="3">
        <f>AVERAGE(G6:K6)</f>
        <v>3.2094</v>
      </c>
      <c r="D28" s="3"/>
      <c r="E28" s="2" t="s">
        <v>28</v>
      </c>
      <c r="F28" s="2">
        <f>$I$27-$I$31+$I$32-$I$33</f>
        <v>3.6729000000000003</v>
      </c>
      <c r="H28" s="3" t="s">
        <v>17</v>
      </c>
      <c r="I28" s="3">
        <f>(J15-J16+J17-J18+J19-J20+J21-J22)/I26</f>
        <v>-0.34175</v>
      </c>
      <c r="J28" s="2"/>
      <c r="K28" s="2" t="s">
        <v>25</v>
      </c>
      <c r="L28" s="2">
        <f>I26*(M4-1)</f>
        <v>32</v>
      </c>
      <c r="M28" s="2"/>
      <c r="N28" s="2"/>
      <c r="O28" s="3"/>
      <c r="P28" s="3"/>
    </row>
    <row r="29" spans="1:27" x14ac:dyDescent="0.25">
      <c r="B29" s="3" t="s">
        <v>45</v>
      </c>
      <c r="C29" s="3">
        <f>AVERAGE(G7:K7)</f>
        <v>3.8770000000000002</v>
      </c>
      <c r="D29" s="3"/>
      <c r="E29" s="2" t="s">
        <v>29</v>
      </c>
      <c r="F29" s="2">
        <f>$I$27+$I$31-$I$32-$I$33</f>
        <v>3.6572000000000005</v>
      </c>
      <c r="H29" s="8" t="s">
        <v>18</v>
      </c>
      <c r="I29" s="3">
        <f>(J15+J16-J17-J18+J19+J20-J21-J22)/I26</f>
        <v>-0.17305000000000009</v>
      </c>
      <c r="J29" s="2"/>
      <c r="L29" s="2">
        <v>2.04</v>
      </c>
      <c r="M29" s="2"/>
      <c r="N29" s="2"/>
      <c r="O29" s="8"/>
      <c r="P29" s="3"/>
    </row>
    <row r="30" spans="1:27" x14ac:dyDescent="0.25">
      <c r="B30" s="3" t="s">
        <v>46</v>
      </c>
      <c r="C30" s="3">
        <f>AVERAGE(G8:K8)</f>
        <v>3.4374000000000002</v>
      </c>
      <c r="D30" s="3"/>
      <c r="E30" s="2" t="s">
        <v>30</v>
      </c>
      <c r="F30" s="2">
        <f>$I$27+$I$31-$I$32-$I$33</f>
        <v>3.6572000000000005</v>
      </c>
      <c r="H30" s="8" t="s">
        <v>19</v>
      </c>
      <c r="I30" s="3">
        <f>(J15+J16+J17+J18-J19-J20-J21-J22)/I26</f>
        <v>-0.2949</v>
      </c>
      <c r="J30" s="2"/>
      <c r="L30" s="2">
        <f>L29*SQRT(L27/L28)</f>
        <v>7.5827670576116045E-3</v>
      </c>
      <c r="M30" s="2"/>
      <c r="N30" s="2"/>
      <c r="O30" s="8"/>
      <c r="P30" s="3"/>
    </row>
    <row r="31" spans="1:27" ht="18" x14ac:dyDescent="0.25">
      <c r="B31" s="3" t="s">
        <v>47</v>
      </c>
      <c r="C31" s="3">
        <f>AVERAGE(G9:K9)</f>
        <v>4.1364000000000001</v>
      </c>
      <c r="D31" s="3"/>
      <c r="E31" s="2" t="s">
        <v>31</v>
      </c>
      <c r="F31" s="2">
        <f>$I$27-$I$31+$I$32-$I$33</f>
        <v>3.6729000000000003</v>
      </c>
      <c r="H31" s="8" t="s">
        <v>20</v>
      </c>
      <c r="I31" s="3">
        <f>(J15-J16-J17+J18+J19-J20-J21+J22)/I26</f>
        <v>4.8000000000000265E-3</v>
      </c>
      <c r="J31" s="2"/>
      <c r="K31" s="2" t="s">
        <v>50</v>
      </c>
      <c r="L31" s="2">
        <f>((F26-J15)^2+(F27-J16)^2+(F28-J17)^2+(F29-J18)^2+(F30-J19)^2+(F31-J20)^2+(F32-J21)^2+(F33-J22)^2)/5</f>
        <v>0.37392861600000027</v>
      </c>
      <c r="M31" s="2"/>
      <c r="N31" s="2"/>
      <c r="O31" s="8"/>
      <c r="P31" s="3"/>
    </row>
    <row r="32" spans="1:27" x14ac:dyDescent="0.25">
      <c r="B32" s="3" t="s">
        <v>48</v>
      </c>
      <c r="C32" s="3">
        <f>AVERAGE(G10:K10)</f>
        <v>3.7812000000000006</v>
      </c>
      <c r="D32" s="3"/>
      <c r="E32" s="2" t="s">
        <v>32</v>
      </c>
      <c r="F32" s="2">
        <f>$I$27-$I$31-$I$32+$I$33</f>
        <v>3.6551000000000009</v>
      </c>
      <c r="H32" s="8" t="s">
        <v>21</v>
      </c>
      <c r="I32" s="3">
        <f>(J15-J16+J17-J18-J19+J20-J21+J22)/I26</f>
        <v>1.265000000000005E-2</v>
      </c>
      <c r="J32" s="2"/>
      <c r="K32" s="2" t="s">
        <v>34</v>
      </c>
      <c r="L32" s="2">
        <f>L31/L27</f>
        <v>845.75316030534782</v>
      </c>
      <c r="M32" s="2"/>
      <c r="N32" s="2"/>
      <c r="O32" s="8"/>
      <c r="P32" s="3"/>
    </row>
    <row r="33" spans="1:16" x14ac:dyDescent="0.25">
      <c r="B33" s="3" t="s">
        <v>49</v>
      </c>
      <c r="C33" s="3">
        <f>AVERAGE(G11:K11)</f>
        <v>4.4998000000000005</v>
      </c>
      <c r="D33" s="3"/>
      <c r="E33" s="2" t="s">
        <v>33</v>
      </c>
      <c r="F33" s="2">
        <f>$I$27+$I$31+$I$32+$I$33</f>
        <v>3.6900000000000004</v>
      </c>
      <c r="H33" s="8" t="s">
        <v>22</v>
      </c>
      <c r="I33" s="3">
        <f>(J15+J16-J17-J18-J19-J20+J21+J22)/I26</f>
        <v>3.7499999999999201E-3</v>
      </c>
      <c r="J33" s="2"/>
      <c r="K33" s="2"/>
      <c r="L33" s="2"/>
      <c r="M33" s="2"/>
      <c r="N33" s="2"/>
      <c r="O33" s="8"/>
      <c r="P33" s="3"/>
    </row>
    <row r="34" spans="1:16" x14ac:dyDescent="0.25">
      <c r="A34" s="2"/>
      <c r="B34" s="2"/>
      <c r="C34" s="2"/>
      <c r="D34" s="2"/>
      <c r="E34" s="2"/>
      <c r="F34" s="2"/>
      <c r="H34" s="8" t="s">
        <v>23</v>
      </c>
      <c r="I34" s="3">
        <f>(J15-J16-J17+J18-J19+J20+J21-J22)/I26</f>
        <v>-9.9999999999988987E-5</v>
      </c>
      <c r="J34" s="2"/>
      <c r="K34" s="2"/>
      <c r="L34" s="2"/>
      <c r="M34" s="2"/>
      <c r="N34" s="2"/>
      <c r="O34" s="8"/>
      <c r="P34" s="3"/>
    </row>
    <row r="35" spans="1:16" x14ac:dyDescent="0.25">
      <c r="A35" s="2"/>
      <c r="D35" s="2"/>
      <c r="E35" s="2"/>
      <c r="F35" s="2"/>
      <c r="J35" s="2"/>
      <c r="M35" s="2"/>
      <c r="N35" s="2"/>
    </row>
    <row r="36" spans="1:16" x14ac:dyDescent="0.25">
      <c r="A36" s="2"/>
      <c r="D36" s="2"/>
      <c r="E36" s="2"/>
      <c r="F36" s="2"/>
      <c r="G36" s="2"/>
      <c r="H36" s="8"/>
      <c r="J36" s="2"/>
      <c r="M36" s="2"/>
      <c r="N36" s="2"/>
    </row>
    <row r="37" spans="1:16" x14ac:dyDescent="0.25">
      <c r="A37" s="2"/>
      <c r="D37" s="2"/>
      <c r="E37" s="2"/>
      <c r="F37" s="3"/>
      <c r="G37" s="2"/>
      <c r="J37" s="2"/>
      <c r="M37" s="2"/>
      <c r="N37" s="2"/>
    </row>
    <row r="38" spans="1:16" x14ac:dyDescent="0.25">
      <c r="A38" s="2"/>
      <c r="E38" s="9"/>
      <c r="F38" s="3"/>
      <c r="G38" s="2"/>
      <c r="J38" s="2"/>
      <c r="M38" s="2"/>
      <c r="N38" s="2"/>
    </row>
    <row r="39" spans="1:16" x14ac:dyDescent="0.25">
      <c r="A39" s="2"/>
      <c r="E39" s="2"/>
      <c r="F39" s="2"/>
      <c r="G39" s="2"/>
      <c r="J39" s="2"/>
      <c r="M39" s="2"/>
      <c r="N39" s="2"/>
    </row>
    <row r="40" spans="1:16" x14ac:dyDescent="0.25">
      <c r="A40" s="2"/>
      <c r="E40" s="9"/>
      <c r="F40" s="3"/>
      <c r="G40" s="2"/>
      <c r="J40" s="2"/>
      <c r="N40" s="2"/>
    </row>
    <row r="41" spans="1:16" x14ac:dyDescent="0.25">
      <c r="A41" s="2"/>
      <c r="E41" s="2"/>
      <c r="F41" s="2"/>
      <c r="G41" s="2"/>
      <c r="J41" s="2"/>
      <c r="N41" s="2"/>
    </row>
    <row r="42" spans="1:16" x14ac:dyDescent="0.25">
      <c r="A42" s="2"/>
      <c r="E42" s="9"/>
      <c r="F42" s="3"/>
      <c r="G42" s="2"/>
      <c r="J42" s="2"/>
      <c r="N42" s="2"/>
    </row>
    <row r="43" spans="1:16" x14ac:dyDescent="0.25">
      <c r="A43" s="2"/>
      <c r="B43" s="2"/>
      <c r="C43" s="2"/>
      <c r="E43" s="2"/>
      <c r="F43" s="2"/>
      <c r="G43" s="2"/>
      <c r="J43" s="2"/>
      <c r="K43" s="2"/>
      <c r="N43" s="2"/>
    </row>
    <row r="44" spans="1:16" x14ac:dyDescent="0.25">
      <c r="E44" s="2"/>
      <c r="F44" s="2"/>
      <c r="G44" s="2"/>
      <c r="H44" s="2"/>
      <c r="I44" s="2"/>
      <c r="J44" s="2"/>
      <c r="K44" s="2"/>
      <c r="N44" s="2"/>
    </row>
    <row r="45" spans="1:16" x14ac:dyDescent="0.25">
      <c r="E45" s="9"/>
      <c r="F45" s="3"/>
      <c r="G45" s="2"/>
      <c r="H45" s="2"/>
      <c r="I45" s="2"/>
      <c r="J45" s="2"/>
      <c r="K45" s="2"/>
      <c r="N45" s="2"/>
    </row>
    <row r="46" spans="1:16" x14ac:dyDescent="0.25">
      <c r="E46" s="2"/>
      <c r="F46" s="2"/>
      <c r="G46" s="2"/>
      <c r="H46" s="2"/>
      <c r="I46" s="2"/>
      <c r="J46" s="2"/>
      <c r="K46" s="2"/>
      <c r="N46" s="2"/>
    </row>
    <row r="47" spans="1:16" x14ac:dyDescent="0.25">
      <c r="E47" s="9"/>
      <c r="F47" s="2"/>
      <c r="G47" s="2"/>
      <c r="H47" s="2"/>
      <c r="I47" s="2"/>
      <c r="J47" s="2"/>
      <c r="K47" s="2"/>
      <c r="N47" s="2"/>
    </row>
    <row r="48" spans="1:16" x14ac:dyDescent="0.25">
      <c r="E48" s="2"/>
      <c r="F48" s="2"/>
      <c r="G48" s="2"/>
      <c r="H48" s="2"/>
      <c r="I48" s="2"/>
      <c r="J48" s="2"/>
      <c r="K48" s="2"/>
      <c r="N48" s="2"/>
    </row>
    <row r="49" spans="5:14" x14ac:dyDescent="0.25">
      <c r="E49" s="2"/>
      <c r="F49" s="2"/>
      <c r="G49" s="2"/>
      <c r="H49" s="2"/>
      <c r="I49" s="2"/>
      <c r="J49" s="2"/>
      <c r="K49" s="2"/>
      <c r="L49" s="2"/>
      <c r="M49" s="2"/>
      <c r="N49" s="2"/>
    </row>
    <row r="50" spans="5:14" x14ac:dyDescent="0.25">
      <c r="E50" s="9"/>
      <c r="F50" s="2"/>
      <c r="G50" s="2"/>
    </row>
    <row r="51" spans="5:14" x14ac:dyDescent="0.25">
      <c r="E51" s="2"/>
      <c r="F51" s="2"/>
      <c r="G51" s="2"/>
    </row>
  </sheetData>
  <mergeCells count="4">
    <mergeCell ref="A13:A14"/>
    <mergeCell ref="B13:B14"/>
    <mergeCell ref="C13:I13"/>
    <mergeCell ref="J13:M13"/>
  </mergeCell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Equation.3" shapeId="1041" r:id="rId4">
          <objectPr defaultSize="0" autoPict="0" r:id="rId5">
            <anchor moveWithCells="1" sizeWithCells="1">
              <from>
                <xdr:col>10</xdr:col>
                <xdr:colOff>0</xdr:colOff>
                <xdr:row>29</xdr:row>
                <xdr:rowOff>0</xdr:rowOff>
              </from>
              <to>
                <xdr:col>10</xdr:col>
                <xdr:colOff>219075</xdr:colOff>
                <xdr:row>29</xdr:row>
                <xdr:rowOff>180975</xdr:rowOff>
              </to>
            </anchor>
          </objectPr>
        </oleObject>
      </mc:Choice>
      <mc:Fallback>
        <oleObject progId="Equation.3" shapeId="1041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Лист4</vt:lpstr>
      <vt:lpstr>Лист2</vt:lpstr>
      <vt:lpstr>Лист3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akolesnikova</cp:lastModifiedBy>
  <dcterms:created xsi:type="dcterms:W3CDTF">2018-02-06T19:54:10Z</dcterms:created>
  <dcterms:modified xsi:type="dcterms:W3CDTF">2020-03-26T08:13:59Z</dcterms:modified>
</cp:coreProperties>
</file>