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YP" sheetId="2" r:id="rId5"/>
    <sheet state="visible" name="All Adults Final CORE" sheetId="3" r:id="rId6"/>
    <sheet state="visible" name="All YP Final CORE" sheetId="4" r:id="rId7"/>
  </sheets>
  <definedNames/>
  <calcPr/>
</workbook>
</file>

<file path=xl/sharedStrings.xml><?xml version="1.0" encoding="utf-8"?>
<sst xmlns="http://schemas.openxmlformats.org/spreadsheetml/2006/main" count="328" uniqueCount="109">
  <si>
    <t>Client No.</t>
  </si>
  <si>
    <t>Initial Core</t>
  </si>
  <si>
    <t>Final Core</t>
  </si>
  <si>
    <t>Change</t>
  </si>
  <si>
    <t>Percentage Change</t>
  </si>
  <si>
    <t>Key:</t>
  </si>
  <si>
    <t>DNC = Did Not Complete</t>
  </si>
  <si>
    <t>DNC</t>
  </si>
  <si>
    <t>O = Ongoing</t>
  </si>
  <si>
    <t>Cls who returned final CORE form</t>
  </si>
  <si>
    <t>O</t>
  </si>
  <si>
    <t>WU1987185 (549SL)</t>
  </si>
  <si>
    <t>WU2028149 (572ST)</t>
  </si>
  <si>
    <t>WU2038104 (574MM)</t>
  </si>
  <si>
    <t>WU2046933 (579AH)</t>
  </si>
  <si>
    <t>WU2048068 (581TMc)</t>
  </si>
  <si>
    <t>WU2075431 (589HW)</t>
  </si>
  <si>
    <t>WU2078459 (592PW)</t>
  </si>
  <si>
    <t>WU2088154 (599JB)</t>
  </si>
  <si>
    <t>WU2097840 (604LF)</t>
  </si>
  <si>
    <t>WU2115513 (612BM)</t>
  </si>
  <si>
    <t>WU2122627 (619BV)</t>
  </si>
  <si>
    <t>WU2132277 (629AC)</t>
  </si>
  <si>
    <t>WU2170598 (643PT)</t>
  </si>
  <si>
    <t>WU2174669 (650ER)</t>
  </si>
  <si>
    <t>WU2183631 (652TL)</t>
  </si>
  <si>
    <t>WU2193291 (656CR)</t>
  </si>
  <si>
    <t>WU2193310 (657JM)</t>
  </si>
  <si>
    <t>WU2198153 (662LM)</t>
  </si>
  <si>
    <t>WU2201934 (663DJ)</t>
  </si>
  <si>
    <t>WU2226390 (673EP)</t>
  </si>
  <si>
    <t>WU2226400 (674LP)</t>
  </si>
  <si>
    <t>WU2231687 (675KD)</t>
  </si>
  <si>
    <t>WU2249355 (679MJ)</t>
  </si>
  <si>
    <t>WU2249352 (678OG)</t>
  </si>
  <si>
    <t>WU2255720 (682FH)</t>
  </si>
  <si>
    <t xml:space="preserve">N/A </t>
  </si>
  <si>
    <t>WU2260431 (687CW)</t>
  </si>
  <si>
    <t>WU2285943 (695MT)</t>
  </si>
  <si>
    <t>WU2325204 (714BS)</t>
  </si>
  <si>
    <t>WU2325259 (717TGP)</t>
  </si>
  <si>
    <t>WU2337654 (721FM)</t>
  </si>
  <si>
    <t>WU2337800 (723GW)</t>
  </si>
  <si>
    <t>WU2373375 (730LE)</t>
  </si>
  <si>
    <t>WU2381671 (732KCW)</t>
  </si>
  <si>
    <t>WU2399959 (738CW)</t>
  </si>
  <si>
    <t>WU2400053 (740MB)</t>
  </si>
  <si>
    <t>WU2434485 (748CB)</t>
  </si>
  <si>
    <t>WU2434545 (751HW)</t>
  </si>
  <si>
    <t>WU2440245 (753IC)</t>
  </si>
  <si>
    <t>WU2465066 (764MO)</t>
  </si>
  <si>
    <t>WU2472453 (768AD)</t>
  </si>
  <si>
    <t>WU2472524 (769TV)</t>
  </si>
  <si>
    <t>WU2491863 (773MMT)</t>
  </si>
  <si>
    <t>WU2495813 (774CH)</t>
  </si>
  <si>
    <t>WU2501021 (778CH)</t>
  </si>
  <si>
    <t>WU2510784 (780RB)</t>
  </si>
  <si>
    <t>WU2517072 (784VY)</t>
  </si>
  <si>
    <t>WU2519611 (785AM)</t>
  </si>
  <si>
    <t>WU2519640 (788NMT)</t>
  </si>
  <si>
    <t>WU2526129 (789OM)</t>
  </si>
  <si>
    <t>WU2534733 (793SB)</t>
  </si>
  <si>
    <t>WU2534750 (794OM)</t>
  </si>
  <si>
    <t>Initial clinical score</t>
  </si>
  <si>
    <t>Final clinical score</t>
  </si>
  <si>
    <t>Initial Rank</t>
  </si>
  <si>
    <t>Final Rank</t>
  </si>
  <si>
    <t>Ranking</t>
  </si>
  <si>
    <t>Scoring</t>
  </si>
  <si>
    <t>0-5</t>
  </si>
  <si>
    <t>healthy</t>
  </si>
  <si>
    <t>6-10</t>
  </si>
  <si>
    <t>low level problems</t>
  </si>
  <si>
    <t>11-15</t>
  </si>
  <si>
    <t>mild psychological distress</t>
  </si>
  <si>
    <t>16-20</t>
  </si>
  <si>
    <t>moderate distress</t>
  </si>
  <si>
    <t>21-25</t>
  </si>
  <si>
    <t>moderately severe</t>
  </si>
  <si>
    <t>26-40</t>
  </si>
  <si>
    <t>severe psychological distress</t>
  </si>
  <si>
    <t>Clinical score calculation for CORE_OM (Adults)</t>
  </si>
  <si>
    <t>Take score</t>
  </si>
  <si>
    <t>Divide by 34 (this is the number of questions on Core-OM)</t>
  </si>
  <si>
    <t>Multiply by 10 to get clinical score</t>
  </si>
  <si>
    <t>Categorise into rank based on score ranks (above)</t>
  </si>
  <si>
    <t>Averages:</t>
  </si>
  <si>
    <t>Total positive change</t>
  </si>
  <si>
    <t>Negative</t>
  </si>
  <si>
    <t>No change</t>
  </si>
  <si>
    <t>Total responses</t>
  </si>
  <si>
    <t>Before</t>
  </si>
  <si>
    <t>After</t>
  </si>
  <si>
    <t xml:space="preserve">Before </t>
  </si>
  <si>
    <t>Healthy</t>
  </si>
  <si>
    <t>Low level problems</t>
  </si>
  <si>
    <t>Mild psychological distress</t>
  </si>
  <si>
    <t>Moderate distress</t>
  </si>
  <si>
    <t>Moderately severe</t>
  </si>
  <si>
    <t>Severe psychological distress</t>
  </si>
  <si>
    <t>Healthy &amp; Low level problems</t>
  </si>
  <si>
    <t>Mild psychological distress &amp; Moderate distress</t>
  </si>
  <si>
    <t>Moderately severe and severe psychological distress</t>
  </si>
  <si>
    <t>Initial</t>
  </si>
  <si>
    <t>Final</t>
  </si>
  <si>
    <t>change</t>
  </si>
  <si>
    <t>Category</t>
  </si>
  <si>
    <t>Scoring for Core-YP (for young people)</t>
  </si>
  <si>
    <t>Categorise into rank based on score (above)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</si>
</sst>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5D37"/>
        <bgColor rgb="FFFF5D37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</fills>
  <borders count="3">
    <border/>
    <border>
      <left/>
      <right/>
      <top/>
      <bottom/>
    </border>
    <border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2" fontId="2" numFmtId="9" xfId="0" applyBorder="1" applyFont="1" applyNumberFormat="1"/>
    <xf borderId="1" fillId="3" fontId="2" numFmtId="0" xfId="0" applyBorder="1" applyFill="1" applyFont="1"/>
    <xf borderId="1" fillId="4" fontId="2" numFmtId="0" xfId="0" applyBorder="1" applyFill="1" applyFont="1"/>
    <xf borderId="1" fillId="4" fontId="2" numFmtId="9" xfId="0" applyBorder="1" applyFont="1" applyNumberFormat="1"/>
    <xf borderId="1" fillId="3" fontId="2" numFmtId="9" xfId="0" applyBorder="1" applyFont="1" applyNumberFormat="1"/>
    <xf borderId="1" fillId="3" fontId="2" numFmtId="1" xfId="0" applyBorder="1" applyFont="1" applyNumberFormat="1"/>
    <xf borderId="0" fillId="0" fontId="3" numFmtId="0" xfId="0" applyFont="1"/>
    <xf borderId="0" fillId="0" fontId="2" numFmtId="9" xfId="0" applyFont="1" applyNumberFormat="1"/>
    <xf borderId="0" fillId="0" fontId="2" numFmtId="164" xfId="0" applyFont="1" applyNumberFormat="1"/>
    <xf quotePrefix="1" borderId="0" fillId="0" fontId="2" numFmtId="16" xfId="0" applyFont="1" applyNumberFormat="1"/>
    <xf quotePrefix="1" borderId="0" fillId="0" fontId="2" numFmtId="0" xfId="0" applyFont="1"/>
    <xf borderId="0" fillId="0" fontId="2" numFmtId="1" xfId="0" applyFont="1" applyNumberFormat="1"/>
    <xf borderId="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Before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'All Adults Final CORE'!$O$47:$O$52</c:f>
            </c:strRef>
          </c:cat>
          <c:val>
            <c:numRef>
              <c:f>'All Adults Final CORE'!$P$47:$P$52</c:f>
              <c:numCache/>
            </c:numRef>
          </c:val>
        </c:ser>
        <c:ser>
          <c:idx val="1"/>
          <c:order val="1"/>
          <c:tx>
            <c:v>After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'All Adults Final CORE'!$O$47:$O$52</c:f>
            </c:strRef>
          </c:cat>
          <c:val>
            <c:numRef>
              <c:f>'All Adults Final CORE'!$Q$47:$Q$52</c:f>
              <c:numCache/>
            </c:numRef>
          </c:val>
        </c:ser>
        <c:axId val="862318456"/>
        <c:axId val="1593206908"/>
      </c:barChart>
      <c:catAx>
        <c:axId val="86231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93206908"/>
      </c:catAx>
      <c:valAx>
        <c:axId val="159320690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231845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Before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'All YP Final CORE'!$I$25:$I$30</c:f>
            </c:strRef>
          </c:cat>
          <c:val>
            <c:numRef>
              <c:f>'All YP Final CORE'!$J$25:$J$30</c:f>
              <c:numCache/>
            </c:numRef>
          </c:val>
        </c:ser>
        <c:ser>
          <c:idx val="1"/>
          <c:order val="1"/>
          <c:tx>
            <c:v>After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'All YP Final CORE'!$I$25:$I$30</c:f>
            </c:strRef>
          </c:cat>
          <c:val>
            <c:numRef>
              <c:f>'All YP Final CORE'!$K$25:$K$30</c:f>
              <c:numCache/>
            </c:numRef>
          </c:val>
        </c:ser>
        <c:axId val="1532041910"/>
        <c:axId val="2091111585"/>
      </c:barChart>
      <c:catAx>
        <c:axId val="1532041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91111585"/>
      </c:catAx>
      <c:valAx>
        <c:axId val="2091111585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32041910"/>
        <c:majorUnit val="1.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104775</xdr:colOff>
      <xdr:row>39</xdr:row>
      <xdr:rowOff>0</xdr:rowOff>
    </xdr:from>
    <xdr:ext cx="4371975" cy="26860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514350</xdr:colOff>
      <xdr:row>16</xdr:row>
      <xdr:rowOff>95250</xdr:rowOff>
    </xdr:from>
    <xdr:ext cx="4343400" cy="26860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13.57"/>
    <col customWidth="1" min="3" max="3" width="9.86"/>
    <col customWidth="1" min="4" max="4" width="8.71"/>
    <col customWidth="1" min="5" max="5" width="18.0"/>
    <col customWidth="1" min="6" max="17" width="8.71"/>
    <col customWidth="1" min="18" max="18" width="23.0"/>
    <col customWidth="1" min="19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Q1" s="1" t="s">
        <v>5</v>
      </c>
      <c r="R1" s="2" t="s">
        <v>6</v>
      </c>
    </row>
    <row r="2" ht="14.25" customHeight="1">
      <c r="A2" s="2"/>
      <c r="B2" s="2">
        <v>83.0</v>
      </c>
      <c r="C2" s="2" t="s">
        <v>7</v>
      </c>
      <c r="D2" s="2"/>
      <c r="E2" s="3"/>
      <c r="R2" s="4" t="s">
        <v>8</v>
      </c>
    </row>
    <row r="3" ht="14.25" customHeight="1">
      <c r="A3" s="2"/>
      <c r="B3" s="2"/>
      <c r="C3" s="2" t="s">
        <v>7</v>
      </c>
      <c r="D3" s="2"/>
      <c r="E3" s="3"/>
      <c r="R3" s="5" t="s">
        <v>9</v>
      </c>
    </row>
    <row r="4" ht="14.25" customHeight="1">
      <c r="A4" s="2"/>
      <c r="B4" s="2"/>
      <c r="C4" s="2" t="s">
        <v>7</v>
      </c>
      <c r="D4" s="2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2"/>
      <c r="B5" s="2"/>
      <c r="C5" s="2" t="s">
        <v>7</v>
      </c>
      <c r="D5" s="2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2"/>
      <c r="B6" s="2"/>
      <c r="C6" s="2" t="s">
        <v>7</v>
      </c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"/>
      <c r="B7" s="2"/>
      <c r="C7" s="2" t="s">
        <v>7</v>
      </c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2">
        <v>107.0</v>
      </c>
      <c r="C8" s="2" t="s">
        <v>7</v>
      </c>
      <c r="D8" s="2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5"/>
      <c r="B9" s="5">
        <v>63.0</v>
      </c>
      <c r="C9" s="5">
        <v>29.0</v>
      </c>
      <c r="D9" s="5">
        <f>YP!D2</f>
        <v>4</v>
      </c>
      <c r="E9" s="6">
        <f t="shared" ref="E9:E12" si="1">(C9-B9)/B9</f>
        <v>-0.5396825397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5"/>
      <c r="B10" s="5">
        <v>74.0</v>
      </c>
      <c r="C10" s="5">
        <v>81.0</v>
      </c>
      <c r="D10" s="5">
        <f t="shared" ref="D10:D12" si="2">C10-B10</f>
        <v>7</v>
      </c>
      <c r="E10" s="6">
        <f t="shared" si="1"/>
        <v>0.09459459459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5"/>
      <c r="B11" s="5">
        <v>52.0</v>
      </c>
      <c r="C11" s="5">
        <v>17.0</v>
      </c>
      <c r="D11" s="5">
        <f t="shared" si="2"/>
        <v>-35</v>
      </c>
      <c r="E11" s="6">
        <f t="shared" si="1"/>
        <v>-0.6730769231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5"/>
      <c r="B12" s="5">
        <v>60.0</v>
      </c>
      <c r="C12" s="5">
        <v>20.0</v>
      </c>
      <c r="D12" s="5">
        <f t="shared" si="2"/>
        <v>-40</v>
      </c>
      <c r="E12" s="6">
        <f t="shared" si="1"/>
        <v>-0.6666666667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2"/>
      <c r="B13" s="2"/>
      <c r="C13" s="2" t="s">
        <v>7</v>
      </c>
      <c r="D13" s="2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>
        <v>32.0</v>
      </c>
      <c r="C14" s="2" t="s">
        <v>7</v>
      </c>
      <c r="D14" s="2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  <c r="B15" s="2">
        <v>60.0</v>
      </c>
      <c r="C15" s="2" t="s">
        <v>7</v>
      </c>
      <c r="D15" s="2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5"/>
      <c r="B16" s="5">
        <v>117.0</v>
      </c>
      <c r="C16" s="5">
        <v>63.0</v>
      </c>
      <c r="D16" s="5">
        <f t="shared" ref="D16:D17" si="3">C16-B16</f>
        <v>-54</v>
      </c>
      <c r="E16" s="6">
        <f t="shared" ref="E16:E17" si="4">(C16-B16)/B16</f>
        <v>-0.4615384615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5"/>
      <c r="B17" s="5">
        <v>75.0</v>
      </c>
      <c r="C17" s="5">
        <v>4.0</v>
      </c>
      <c r="D17" s="5">
        <f t="shared" si="3"/>
        <v>-71</v>
      </c>
      <c r="E17" s="6">
        <f t="shared" si="4"/>
        <v>-0.9466666667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2"/>
      <c r="B18" s="2"/>
      <c r="C18" s="2" t="s">
        <v>7</v>
      </c>
      <c r="D18" s="2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2"/>
      <c r="C19" s="2" t="s">
        <v>7</v>
      </c>
      <c r="D19" s="2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 t="s">
        <v>7</v>
      </c>
      <c r="D20" s="2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4"/>
      <c r="B21" s="4">
        <v>80.0</v>
      </c>
      <c r="C21" s="4" t="s">
        <v>10</v>
      </c>
      <c r="D21" s="4"/>
      <c r="E21" s="7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2"/>
      <c r="B22" s="2">
        <v>50.0</v>
      </c>
      <c r="C22" s="2" t="s">
        <v>7</v>
      </c>
      <c r="D22" s="2"/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 t="s">
        <v>7</v>
      </c>
      <c r="D23" s="2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 t="s">
        <v>7</v>
      </c>
      <c r="D24" s="2"/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5"/>
      <c r="B25" s="5">
        <v>61.0</v>
      </c>
      <c r="C25" s="5">
        <v>20.0</v>
      </c>
      <c r="D25" s="5"/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2"/>
      <c r="B26" s="2"/>
      <c r="C26" s="2" t="s">
        <v>7</v>
      </c>
      <c r="D26" s="2"/>
      <c r="E26" s="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 t="s">
        <v>7</v>
      </c>
      <c r="D27" s="2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 t="s">
        <v>7</v>
      </c>
      <c r="D28" s="2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 t="s">
        <v>7</v>
      </c>
      <c r="D29" s="2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 t="s">
        <v>7</v>
      </c>
      <c r="D30" s="2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5"/>
      <c r="B31" s="5">
        <v>38.0</v>
      </c>
      <c r="C31" s="5">
        <v>10.0</v>
      </c>
      <c r="D31" s="5">
        <f>C31-B31</f>
        <v>-28</v>
      </c>
      <c r="E31" s="6">
        <f>(C31-B31)/B31</f>
        <v>-0.7368421053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2"/>
      <c r="B32" s="2"/>
      <c r="C32" s="2" t="s">
        <v>7</v>
      </c>
      <c r="D32" s="2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>
        <v>28.0</v>
      </c>
      <c r="C33" s="2" t="s">
        <v>7</v>
      </c>
      <c r="D33" s="2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 t="s">
        <v>7</v>
      </c>
      <c r="D34" s="2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>
        <v>43.0</v>
      </c>
      <c r="C35" s="2" t="s">
        <v>7</v>
      </c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>
        <v>104.0</v>
      </c>
      <c r="C36" s="2" t="s">
        <v>7</v>
      </c>
      <c r="D36" s="2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 t="s">
        <v>7</v>
      </c>
      <c r="D37" s="2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 t="s">
        <v>7</v>
      </c>
      <c r="D38" s="2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>
        <v>41.0</v>
      </c>
      <c r="C39" s="2" t="s">
        <v>7</v>
      </c>
      <c r="D39" s="2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5"/>
      <c r="B40" s="5">
        <v>57.0</v>
      </c>
      <c r="C40" s="5">
        <v>23.0</v>
      </c>
      <c r="D40" s="5">
        <f>C40-B40</f>
        <v>-34</v>
      </c>
      <c r="E40" s="6">
        <f>(C40-B40)/B40</f>
        <v>-0.5964912281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2"/>
      <c r="B41" s="2">
        <v>25.0</v>
      </c>
      <c r="C41" s="2" t="s">
        <v>7</v>
      </c>
      <c r="D41" s="2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5"/>
      <c r="B42" s="5">
        <v>83.0</v>
      </c>
      <c r="C42" s="5">
        <v>69.0</v>
      </c>
      <c r="D42" s="5">
        <f>C42-B42</f>
        <v>-14</v>
      </c>
      <c r="E42" s="6">
        <f>(C42-B42)/B42</f>
        <v>-0.1686746988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2"/>
      <c r="B43" s="2">
        <v>56.0</v>
      </c>
      <c r="C43" s="2" t="s">
        <v>7</v>
      </c>
      <c r="D43" s="2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4"/>
      <c r="B44" s="4">
        <v>76.0</v>
      </c>
      <c r="C44" s="4" t="s">
        <v>10</v>
      </c>
      <c r="D44" s="4"/>
      <c r="E44" s="7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2"/>
      <c r="B45" s="2"/>
      <c r="C45" s="2" t="s">
        <v>7</v>
      </c>
      <c r="D45" s="2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 t="s">
        <v>7</v>
      </c>
      <c r="D46" s="2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4"/>
      <c r="B47" s="4">
        <v>98.0</v>
      </c>
      <c r="C47" s="4" t="s">
        <v>10</v>
      </c>
      <c r="D47" s="4"/>
      <c r="E47" s="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2"/>
      <c r="B48" s="2">
        <v>60.0</v>
      </c>
      <c r="C48" s="2" t="s">
        <v>7</v>
      </c>
      <c r="D48" s="2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5"/>
      <c r="B49" s="5">
        <v>58.0</v>
      </c>
      <c r="C49" s="5">
        <v>51.0</v>
      </c>
      <c r="D49" s="5">
        <f>C49-B49</f>
        <v>-7</v>
      </c>
      <c r="E49" s="6">
        <f>(C49-B49)/B49</f>
        <v>-0.1206896552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2"/>
      <c r="B50" s="2"/>
      <c r="C50" s="2" t="s">
        <v>7</v>
      </c>
      <c r="D50" s="2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5"/>
      <c r="B51" s="5">
        <v>58.0</v>
      </c>
      <c r="C51" s="5">
        <v>38.0</v>
      </c>
      <c r="D51" s="5">
        <f t="shared" ref="D51:D53" si="5">C51-B51</f>
        <v>-20</v>
      </c>
      <c r="E51" s="6">
        <f t="shared" ref="E51:E53" si="6">(C51-B51)/B51</f>
        <v>-0.3448275862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5"/>
      <c r="B52" s="5">
        <v>49.0</v>
      </c>
      <c r="C52" s="5">
        <v>7.0</v>
      </c>
      <c r="D52" s="5">
        <f t="shared" si="5"/>
        <v>-42</v>
      </c>
      <c r="E52" s="6">
        <f t="shared" si="6"/>
        <v>-0.8571428571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5"/>
      <c r="B53" s="5">
        <v>72.0</v>
      </c>
      <c r="C53" s="5">
        <v>42.0</v>
      </c>
      <c r="D53" s="5">
        <f t="shared" si="5"/>
        <v>-30</v>
      </c>
      <c r="E53" s="6">
        <f t="shared" si="6"/>
        <v>-0.4166666667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2"/>
      <c r="B54" s="2"/>
      <c r="C54" s="2" t="s">
        <v>7</v>
      </c>
      <c r="D54" s="2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>
        <v>63.0</v>
      </c>
      <c r="C55" s="2" t="s">
        <v>7</v>
      </c>
      <c r="D55" s="2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 t="s">
        <v>7</v>
      </c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4"/>
      <c r="B57" s="4">
        <v>36.0</v>
      </c>
      <c r="C57" s="4" t="s">
        <v>10</v>
      </c>
      <c r="D57" s="4"/>
      <c r="E57" s="7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2"/>
      <c r="B58" s="2"/>
      <c r="C58" s="2" t="s">
        <v>7</v>
      </c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>
        <v>46.0</v>
      </c>
      <c r="C59" s="2" t="s">
        <v>7</v>
      </c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5"/>
      <c r="B60" s="5">
        <v>39.0</v>
      </c>
      <c r="C60" s="5">
        <v>29.0</v>
      </c>
      <c r="D60" s="5">
        <f>C60-B60</f>
        <v>-10</v>
      </c>
      <c r="E60" s="6">
        <f>(C60-B60)/B60</f>
        <v>-0.2564102564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2"/>
      <c r="B61" s="2"/>
      <c r="C61" s="2" t="s">
        <v>7</v>
      </c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 t="s">
        <v>7</v>
      </c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5"/>
      <c r="B63" s="5">
        <v>50.0</v>
      </c>
      <c r="C63" s="5">
        <v>44.0</v>
      </c>
      <c r="D63" s="5">
        <f t="shared" ref="D63:D64" si="7">C63-B63</f>
        <v>-6</v>
      </c>
      <c r="E63" s="6">
        <f t="shared" ref="E63:E64" si="8">(C63-B63)/B63</f>
        <v>-0.12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5"/>
      <c r="B64" s="5">
        <v>74.0</v>
      </c>
      <c r="C64" s="5">
        <v>60.0</v>
      </c>
      <c r="D64" s="5">
        <f t="shared" si="7"/>
        <v>-14</v>
      </c>
      <c r="E64" s="6">
        <f t="shared" si="8"/>
        <v>-0.1891891892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2"/>
      <c r="B65" s="2">
        <v>54.0</v>
      </c>
      <c r="C65" s="2" t="s">
        <v>7</v>
      </c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>
        <v>58.0</v>
      </c>
      <c r="C66" s="2" t="s">
        <v>7</v>
      </c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4"/>
      <c r="B67" s="4">
        <v>13.0</v>
      </c>
      <c r="C67" s="4" t="s">
        <v>10</v>
      </c>
      <c r="D67" s="4"/>
      <c r="E67" s="7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2"/>
      <c r="B68" s="2"/>
      <c r="C68" s="2" t="s">
        <v>7</v>
      </c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 t="s">
        <v>7</v>
      </c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5"/>
      <c r="B70" s="5">
        <v>12.0</v>
      </c>
      <c r="C70" s="5">
        <v>5.0</v>
      </c>
      <c r="D70" s="5">
        <f>C70-B70</f>
        <v>-7</v>
      </c>
      <c r="E70" s="6">
        <f>(C70-B70)/B70</f>
        <v>-0.5833333333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2"/>
      <c r="B71" s="2"/>
      <c r="C71" s="2" t="s">
        <v>7</v>
      </c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 t="s">
        <v>7</v>
      </c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5"/>
      <c r="B73" s="5">
        <v>82.0</v>
      </c>
      <c r="C73" s="5">
        <v>83.0</v>
      </c>
      <c r="D73" s="5">
        <f t="shared" ref="D73:D77" si="9">C73-B73</f>
        <v>1</v>
      </c>
      <c r="E73" s="6">
        <f t="shared" ref="E73:E77" si="10">(C73-B73)/B73</f>
        <v>0.01219512195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5"/>
      <c r="B74" s="5">
        <v>13.0</v>
      </c>
      <c r="C74" s="5">
        <v>10.0</v>
      </c>
      <c r="D74" s="5">
        <f t="shared" si="9"/>
        <v>-3</v>
      </c>
      <c r="E74" s="6">
        <f t="shared" si="10"/>
        <v>-0.2307692308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5"/>
      <c r="B75" s="5">
        <v>80.0</v>
      </c>
      <c r="C75" s="5">
        <v>7.0</v>
      </c>
      <c r="D75" s="5">
        <f t="shared" si="9"/>
        <v>-73</v>
      </c>
      <c r="E75" s="6">
        <f t="shared" si="10"/>
        <v>-0.9125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5"/>
      <c r="B76" s="5">
        <v>42.0</v>
      </c>
      <c r="C76" s="5">
        <v>22.0</v>
      </c>
      <c r="D76" s="5">
        <f t="shared" si="9"/>
        <v>-20</v>
      </c>
      <c r="E76" s="6">
        <f t="shared" si="10"/>
        <v>-0.4761904762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5"/>
      <c r="B77" s="5">
        <v>33.0</v>
      </c>
      <c r="C77" s="5">
        <v>25.0</v>
      </c>
      <c r="D77" s="5">
        <f t="shared" si="9"/>
        <v>-8</v>
      </c>
      <c r="E77" s="6">
        <f t="shared" si="10"/>
        <v>-0.2424242424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2"/>
      <c r="B78" s="2"/>
      <c r="C78" s="2" t="s">
        <v>7</v>
      </c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5"/>
      <c r="B79" s="5">
        <v>92.0</v>
      </c>
      <c r="C79" s="5">
        <v>71.0</v>
      </c>
      <c r="D79" s="5">
        <f>C79-B79</f>
        <v>-21</v>
      </c>
      <c r="E79" s="6">
        <f>(C79-B79)/B79</f>
        <v>-0.2282608696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2"/>
      <c r="B80" s="2">
        <v>72.0</v>
      </c>
      <c r="C80" s="2" t="s">
        <v>7</v>
      </c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5"/>
      <c r="B81" s="5">
        <v>61.0</v>
      </c>
      <c r="C81" s="5">
        <v>29.0</v>
      </c>
      <c r="D81" s="5">
        <f>C81-B81</f>
        <v>-32</v>
      </c>
      <c r="E81" s="6">
        <f>(C81-B81)/B81</f>
        <v>-0.5245901639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2"/>
      <c r="B82" s="2">
        <v>37.0</v>
      </c>
      <c r="C82" s="2" t="s">
        <v>7</v>
      </c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>
        <v>57.0</v>
      </c>
      <c r="C83" s="2" t="s">
        <v>7</v>
      </c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5"/>
      <c r="B84" s="5">
        <v>51.0</v>
      </c>
      <c r="C84" s="5">
        <v>35.0</v>
      </c>
      <c r="D84" s="5">
        <f>C84-B84</f>
        <v>-16</v>
      </c>
      <c r="E84" s="6">
        <f>(C84-B84)/B84</f>
        <v>-0.3137254902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2"/>
      <c r="B85" s="2"/>
      <c r="C85" s="2" t="s">
        <v>7</v>
      </c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5"/>
      <c r="B86" s="5">
        <v>107.0</v>
      </c>
      <c r="C86" s="5">
        <v>51.0</v>
      </c>
      <c r="D86" s="5">
        <f t="shared" ref="D86:D88" si="11">C86-B86</f>
        <v>-56</v>
      </c>
      <c r="E86" s="6">
        <f t="shared" ref="E86:E88" si="12">(C86-B86)/B86</f>
        <v>-0.523364486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5"/>
      <c r="B87" s="5">
        <v>63.0</v>
      </c>
      <c r="C87" s="5">
        <v>22.0</v>
      </c>
      <c r="D87" s="5">
        <f t="shared" si="11"/>
        <v>-41</v>
      </c>
      <c r="E87" s="6">
        <f t="shared" si="12"/>
        <v>-0.6507936508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5"/>
      <c r="B88" s="5">
        <v>87.0</v>
      </c>
      <c r="C88" s="5">
        <v>79.0</v>
      </c>
      <c r="D88" s="5">
        <f t="shared" si="11"/>
        <v>-8</v>
      </c>
      <c r="E88" s="6">
        <f t="shared" si="12"/>
        <v>-0.09195402299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4"/>
      <c r="B89" s="4">
        <v>66.0</v>
      </c>
      <c r="C89" s="4" t="s">
        <v>10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2"/>
      <c r="B90" s="2"/>
      <c r="C90" s="2" t="s">
        <v>7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5"/>
      <c r="B91" s="5">
        <v>65.0</v>
      </c>
      <c r="C91" s="5">
        <v>37.0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4"/>
      <c r="B92" s="4">
        <v>31.0</v>
      </c>
      <c r="C92" s="4" t="s">
        <v>10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5"/>
      <c r="B93" s="5">
        <v>61.0</v>
      </c>
      <c r="C93" s="5">
        <v>35.0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2"/>
      <c r="B94" s="2"/>
      <c r="C94" s="2" t="s">
        <v>7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 t="s">
        <v>7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5"/>
      <c r="B96" s="5">
        <v>91.0</v>
      </c>
      <c r="C96" s="5">
        <v>31.0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4"/>
      <c r="B97" s="4">
        <v>56.0</v>
      </c>
      <c r="C97" s="4" t="s">
        <v>10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6.5" customHeight="1">
      <c r="A98" s="2"/>
      <c r="B98" s="2"/>
      <c r="C98" s="2" t="s">
        <v>7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4"/>
      <c r="B99" s="4"/>
      <c r="C99" s="4" t="s">
        <v>10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>
        <v>82.0</v>
      </c>
      <c r="C100" s="4" t="s">
        <v>10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5"/>
      <c r="B101" s="5">
        <v>54.0</v>
      </c>
      <c r="C101" s="5">
        <v>45.0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2"/>
      <c r="B102" s="2"/>
      <c r="C102" s="2" t="s">
        <v>7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4"/>
      <c r="B103" s="4">
        <v>62.0</v>
      </c>
      <c r="C103" s="4" t="s">
        <v>10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>
        <v>88.0</v>
      </c>
      <c r="C104" s="4" t="s">
        <v>10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>
        <v>48.0</v>
      </c>
      <c r="C105" s="4" t="s">
        <v>10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>
        <v>63.0</v>
      </c>
      <c r="C106" s="4" t="s">
        <v>10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5"/>
      <c r="B107" s="5">
        <v>97.0</v>
      </c>
      <c r="C107" s="5">
        <v>76.0</v>
      </c>
      <c r="D107" s="5"/>
      <c r="E107" s="6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4"/>
      <c r="B108" s="4"/>
      <c r="C108" s="4" t="s">
        <v>10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>
        <v>51.0</v>
      </c>
      <c r="C109" s="4" t="s">
        <v>10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>
        <v>92.0</v>
      </c>
      <c r="C110" s="4" t="s">
        <v>10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 t="s">
        <v>10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 t="s">
        <v>10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 t="s">
        <v>10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5"/>
      <c r="B114" s="5">
        <v>38.0</v>
      </c>
      <c r="C114" s="5">
        <v>20.0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2"/>
      <c r="B115" s="2"/>
      <c r="C115" s="2" t="s">
        <v>7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4"/>
      <c r="B116" s="4">
        <v>16.0</v>
      </c>
      <c r="C116" s="4" t="s">
        <v>10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 t="s">
        <v>10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>
        <v>37.0</v>
      </c>
      <c r="C118" s="4" t="s">
        <v>10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>
        <v>93.0</v>
      </c>
      <c r="C119" s="4" t="s">
        <v>10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2"/>
      <c r="B120" s="2"/>
      <c r="C120" s="2" t="s">
        <v>7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4"/>
      <c r="B121" s="4">
        <v>56.0</v>
      </c>
      <c r="C121" s="4" t="s">
        <v>10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>
        <v>89.0</v>
      </c>
      <c r="C122" s="4" t="s">
        <v>10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 t="s">
        <v>10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5"/>
      <c r="B124" s="5">
        <v>20.0</v>
      </c>
      <c r="C124" s="5">
        <v>10.0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4"/>
      <c r="B125" s="4"/>
      <c r="C125" s="4" t="s">
        <v>10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 t="s">
        <v>10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 t="s">
        <v>10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 t="s">
        <v>10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>
        <v>81.0</v>
      </c>
      <c r="C129" s="4" t="s">
        <v>10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2"/>
      <c r="B130" s="2"/>
      <c r="C130" s="2" t="s">
        <v>7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>
        <v>28.0</v>
      </c>
      <c r="C131" s="2" t="s">
        <v>7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4"/>
      <c r="B132" s="4"/>
      <c r="C132" s="4" t="s">
        <v>10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>
        <v>70.0</v>
      </c>
      <c r="C133" s="4" t="s">
        <v>10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>
        <v>94.0</v>
      </c>
      <c r="C134" s="4" t="s">
        <v>10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 t="s">
        <v>10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 t="s">
        <v>10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 t="s">
        <v>10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 t="s">
        <v>10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 t="s">
        <v>10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 t="s">
        <v>10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2"/>
      <c r="B141" s="2"/>
      <c r="C141" s="2" t="s">
        <v>7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4"/>
      <c r="B142" s="4"/>
      <c r="C142" s="4" t="s">
        <v>10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 t="s">
        <v>10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8"/>
      <c r="C144" s="4" t="s">
        <v>10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2"/>
      <c r="B145" s="2"/>
      <c r="C145" s="2" t="s">
        <v>7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4"/>
      <c r="B146" s="4"/>
      <c r="C146" s="4" t="s">
        <v>10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 t="s">
        <v>10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 t="s">
        <v>10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86"/>
    <col customWidth="1" min="2" max="2" width="13.57"/>
    <col customWidth="1" min="3" max="3" width="9.86"/>
    <col customWidth="1" min="4" max="4" width="7.57"/>
    <col customWidth="1" min="5" max="5" width="18.29"/>
    <col customWidth="1" min="6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5" t="s">
        <v>11</v>
      </c>
      <c r="B2" s="5">
        <v>18.0</v>
      </c>
      <c r="C2" s="5">
        <v>22.0</v>
      </c>
      <c r="D2" s="5">
        <f t="shared" ref="D2:D3" si="1">C2-B2</f>
        <v>4</v>
      </c>
      <c r="E2" s="6">
        <f t="shared" ref="E2:E3" si="2">(C2-B2)/B2</f>
        <v>0.2222222222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5" t="s">
        <v>12</v>
      </c>
      <c r="B3" s="5">
        <v>14.0</v>
      </c>
      <c r="C3" s="5">
        <v>24.0</v>
      </c>
      <c r="D3" s="5">
        <f t="shared" si="1"/>
        <v>10</v>
      </c>
      <c r="E3" s="6">
        <f t="shared" si="2"/>
        <v>0.7142857143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2" t="s">
        <v>13</v>
      </c>
      <c r="B4" s="2">
        <v>23.0</v>
      </c>
      <c r="C4" s="2" t="s">
        <v>7</v>
      </c>
      <c r="D4" s="2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 t="s">
        <v>14</v>
      </c>
      <c r="B5" s="2">
        <v>17.0</v>
      </c>
      <c r="C5" s="2" t="s">
        <v>7</v>
      </c>
      <c r="D5" s="2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4" t="s">
        <v>15</v>
      </c>
      <c r="B6" s="4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" t="s">
        <v>16</v>
      </c>
      <c r="B7" s="2"/>
      <c r="C7" s="2" t="s">
        <v>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5" t="s">
        <v>17</v>
      </c>
      <c r="B8" s="5">
        <v>10.0</v>
      </c>
      <c r="C8" s="5">
        <v>12.0</v>
      </c>
      <c r="D8" s="5">
        <f>C8-B8</f>
        <v>2</v>
      </c>
      <c r="E8" s="6">
        <f>(C8-B8)/B8</f>
        <v>0.2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2" t="s">
        <v>18</v>
      </c>
      <c r="B9" s="2"/>
      <c r="C9" s="2" t="s">
        <v>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5" t="s">
        <v>19</v>
      </c>
      <c r="B10" s="5">
        <v>23.0</v>
      </c>
      <c r="C10" s="5">
        <v>15.0</v>
      </c>
      <c r="D10" s="5">
        <f t="shared" ref="D10:D11" si="3">C10-B10</f>
        <v>-8</v>
      </c>
      <c r="E10" s="6">
        <f t="shared" ref="E10:E11" si="4">(C10-B10)/B10</f>
        <v>-0.347826087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5" t="s">
        <v>20</v>
      </c>
      <c r="B11" s="5">
        <v>23.0</v>
      </c>
      <c r="C11" s="5">
        <v>23.0</v>
      </c>
      <c r="D11" s="5">
        <f t="shared" si="3"/>
        <v>0</v>
      </c>
      <c r="E11" s="6">
        <f t="shared" si="4"/>
        <v>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4" t="s">
        <v>21</v>
      </c>
      <c r="B12" s="4">
        <v>24.0</v>
      </c>
      <c r="C12" s="4" t="s">
        <v>10</v>
      </c>
      <c r="D12" s="4"/>
      <c r="E12" s="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5" t="s">
        <v>22</v>
      </c>
      <c r="B13" s="5">
        <v>23.0</v>
      </c>
      <c r="C13" s="5">
        <v>24.0</v>
      </c>
      <c r="D13" s="5">
        <f>C13-B13</f>
        <v>1</v>
      </c>
      <c r="E13" s="6">
        <f>(C13-B13)/B13</f>
        <v>0.04347826087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2" t="s">
        <v>23</v>
      </c>
      <c r="B14" s="2"/>
      <c r="C14" s="2" t="s">
        <v>7</v>
      </c>
      <c r="D14" s="2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5" t="s">
        <v>24</v>
      </c>
      <c r="B15" s="5">
        <v>27.0</v>
      </c>
      <c r="C15" s="5">
        <v>4.0</v>
      </c>
      <c r="D15" s="5">
        <f t="shared" ref="D15:D18" si="5">C15-B15</f>
        <v>-23</v>
      </c>
      <c r="E15" s="6">
        <f t="shared" ref="E15:E18" si="6">(C15-B15)/B15</f>
        <v>-0.8518518519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5" t="s">
        <v>25</v>
      </c>
      <c r="B16" s="5">
        <v>6.0</v>
      </c>
      <c r="C16" s="5">
        <v>6.0</v>
      </c>
      <c r="D16" s="5">
        <f t="shared" si="5"/>
        <v>0</v>
      </c>
      <c r="E16" s="6">
        <f t="shared" si="6"/>
        <v>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5" t="s">
        <v>26</v>
      </c>
      <c r="B17" s="5">
        <v>22.0</v>
      </c>
      <c r="C17" s="5">
        <v>27.0</v>
      </c>
      <c r="D17" s="5">
        <f t="shared" si="5"/>
        <v>5</v>
      </c>
      <c r="E17" s="6">
        <f t="shared" si="6"/>
        <v>0.2272727273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5" t="s">
        <v>27</v>
      </c>
      <c r="B18" s="5">
        <v>12.0</v>
      </c>
      <c r="C18" s="5">
        <v>5.0</v>
      </c>
      <c r="D18" s="5">
        <f t="shared" si="5"/>
        <v>-7</v>
      </c>
      <c r="E18" s="6">
        <f t="shared" si="6"/>
        <v>-0.5833333333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4" t="s">
        <v>28</v>
      </c>
      <c r="B19" s="4">
        <v>25.0</v>
      </c>
      <c r="C19" s="4" t="s">
        <v>10</v>
      </c>
      <c r="D19" s="4"/>
      <c r="E19" s="7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2" t="s">
        <v>29</v>
      </c>
      <c r="B20" s="2">
        <v>28.0</v>
      </c>
      <c r="C20" s="2" t="s">
        <v>7</v>
      </c>
      <c r="D20" s="2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4" t="s">
        <v>30</v>
      </c>
      <c r="B21" s="4">
        <v>27.0</v>
      </c>
      <c r="C21" s="4" t="s">
        <v>10</v>
      </c>
      <c r="D21" s="4"/>
      <c r="E21" s="7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 t="s">
        <v>31</v>
      </c>
      <c r="B22" s="4"/>
      <c r="C22" s="4" t="s">
        <v>10</v>
      </c>
      <c r="D22" s="4"/>
      <c r="E22" s="7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2" t="s">
        <v>32</v>
      </c>
      <c r="B23" s="2"/>
      <c r="C23" s="2" t="s">
        <v>7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 t="s">
        <v>33</v>
      </c>
      <c r="B24" s="2"/>
      <c r="C24" s="2" t="s">
        <v>7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 t="s">
        <v>34</v>
      </c>
      <c r="B25" s="2">
        <v>25.0</v>
      </c>
      <c r="C25" s="2" t="s">
        <v>7</v>
      </c>
      <c r="D25" s="2"/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9" t="s">
        <v>35</v>
      </c>
      <c r="B26" s="9" t="s">
        <v>36</v>
      </c>
      <c r="C26" s="9">
        <v>13.0</v>
      </c>
      <c r="E26" s="10"/>
    </row>
    <row r="27" ht="14.25" customHeight="1">
      <c r="A27" s="5" t="s">
        <v>37</v>
      </c>
      <c r="B27" s="5">
        <v>18.0</v>
      </c>
      <c r="C27" s="5">
        <v>19.0</v>
      </c>
      <c r="D27" s="5">
        <f t="shared" ref="D27:D28" si="7">C27-B27</f>
        <v>1</v>
      </c>
      <c r="E27" s="6">
        <f t="shared" ref="E27:E28" si="8">(C27-B27)/B27</f>
        <v>0.05555555556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5" t="s">
        <v>38</v>
      </c>
      <c r="B28" s="5">
        <v>28.0</v>
      </c>
      <c r="C28" s="5">
        <v>11.0</v>
      </c>
      <c r="D28" s="5">
        <f t="shared" si="7"/>
        <v>-17</v>
      </c>
      <c r="E28" s="6">
        <f t="shared" si="8"/>
        <v>-0.6071428571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4" t="s">
        <v>39</v>
      </c>
      <c r="B29" s="4" t="s">
        <v>10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 t="s">
        <v>40</v>
      </c>
      <c r="B30" s="4">
        <v>18.0</v>
      </c>
      <c r="C30" s="4" t="s">
        <v>10</v>
      </c>
      <c r="D30" s="4"/>
      <c r="E30" s="7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 t="s">
        <v>41</v>
      </c>
      <c r="B31" s="4" t="s">
        <v>10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 t="s">
        <v>42</v>
      </c>
      <c r="B32" s="4" t="s">
        <v>10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5" t="s">
        <v>43</v>
      </c>
      <c r="B33" s="5">
        <v>21.0</v>
      </c>
      <c r="C33" s="5">
        <v>7.0</v>
      </c>
      <c r="D33" s="5">
        <f>C33-B33</f>
        <v>-14</v>
      </c>
      <c r="E33" s="6">
        <f>(C33-B33)/B33</f>
        <v>-0.6666666667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4" t="s">
        <v>44</v>
      </c>
      <c r="B34" s="4">
        <v>13.0</v>
      </c>
      <c r="C34" s="4" t="s">
        <v>10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2" t="s">
        <v>45</v>
      </c>
      <c r="B35" s="2">
        <v>18.0</v>
      </c>
      <c r="C35" s="2" t="s">
        <v>7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4" t="s">
        <v>46</v>
      </c>
      <c r="B36" s="4" t="s">
        <v>10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 t="s">
        <v>47</v>
      </c>
      <c r="B37" s="4">
        <v>7.0</v>
      </c>
      <c r="C37" s="4" t="s">
        <v>10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2" t="s">
        <v>48</v>
      </c>
      <c r="B38" s="2" t="s">
        <v>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4" t="s">
        <v>49</v>
      </c>
      <c r="B39" s="4" t="s">
        <v>10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 t="s">
        <v>50</v>
      </c>
      <c r="B40" s="4" t="s">
        <v>10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 t="s">
        <v>51</v>
      </c>
      <c r="B41" s="4" t="s">
        <v>10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 t="s">
        <v>52</v>
      </c>
      <c r="B42" s="4" t="s">
        <v>10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 t="s">
        <v>53</v>
      </c>
      <c r="B43" s="4" t="s">
        <v>10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2" t="s">
        <v>54</v>
      </c>
      <c r="B44" s="2" t="s">
        <v>7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 t="s">
        <v>55</v>
      </c>
      <c r="B45" s="2" t="s">
        <v>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 t="s">
        <v>56</v>
      </c>
      <c r="B46" s="2" t="s">
        <v>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4" t="s">
        <v>57</v>
      </c>
      <c r="B47" s="4" t="s">
        <v>10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 t="s">
        <v>58</v>
      </c>
      <c r="B48" s="4" t="s">
        <v>10</v>
      </c>
      <c r="C48" s="8"/>
      <c r="D48" s="8"/>
      <c r="E48" s="7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 t="s">
        <v>59</v>
      </c>
      <c r="B49" s="4" t="s">
        <v>10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 t="s">
        <v>60</v>
      </c>
      <c r="B50" s="4" t="s">
        <v>10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 t="s">
        <v>61</v>
      </c>
      <c r="B51" s="4" t="s">
        <v>10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 t="s">
        <v>62</v>
      </c>
      <c r="B52" s="4" t="s">
        <v>10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/>
    <row r="54" ht="14.25" customHeight="1"/>
    <row r="55" ht="14.25" customHeight="1"/>
    <row r="56" ht="14.25" customHeight="1"/>
    <row r="57" ht="14.25" customHeight="1"/>
    <row r="58" ht="17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0.71"/>
    <col customWidth="1" min="3" max="3" width="9.86"/>
    <col customWidth="1" min="4" max="4" width="8.71"/>
    <col customWidth="1" min="5" max="5" width="18.29"/>
    <col customWidth="1" min="6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3</v>
      </c>
      <c r="K1" s="1" t="s">
        <v>67</v>
      </c>
      <c r="L1" s="9" t="s">
        <v>68</v>
      </c>
    </row>
    <row r="2" ht="14.25" customHeight="1">
      <c r="B2" s="9">
        <v>63.0</v>
      </c>
      <c r="C2" s="9">
        <v>29.0</v>
      </c>
      <c r="D2" s="9">
        <f t="shared" ref="D2:D37" si="2">C2-B2</f>
        <v>-34</v>
      </c>
      <c r="E2" s="10">
        <f t="shared" ref="E2:E37" si="3">(C2-B2)/B2</f>
        <v>-0.5396825397</v>
      </c>
      <c r="F2" s="11">
        <f t="shared" ref="F2:G2" si="1">B2/34*10</f>
        <v>18.52941176</v>
      </c>
      <c r="G2" s="11">
        <f t="shared" si="1"/>
        <v>8.529411765</v>
      </c>
      <c r="H2" s="9">
        <v>4.0</v>
      </c>
      <c r="I2" s="9">
        <v>2.0</v>
      </c>
      <c r="J2" s="9">
        <f t="shared" ref="J2:J37" si="5">H2-I2</f>
        <v>2</v>
      </c>
      <c r="K2" s="9">
        <v>1.0</v>
      </c>
      <c r="L2" s="9" t="s">
        <v>69</v>
      </c>
      <c r="M2" s="9" t="s">
        <v>70</v>
      </c>
    </row>
    <row r="3" ht="14.25" customHeight="1">
      <c r="B3" s="9">
        <v>74.0</v>
      </c>
      <c r="C3" s="9">
        <v>81.0</v>
      </c>
      <c r="D3" s="9">
        <f t="shared" si="2"/>
        <v>7</v>
      </c>
      <c r="E3" s="10">
        <f t="shared" si="3"/>
        <v>0.09459459459</v>
      </c>
      <c r="F3" s="11">
        <f t="shared" ref="F3:G3" si="4">B3/34*10</f>
        <v>21.76470588</v>
      </c>
      <c r="G3" s="11">
        <f t="shared" si="4"/>
        <v>23.82352941</v>
      </c>
      <c r="H3" s="9">
        <v>5.0</v>
      </c>
      <c r="I3" s="9">
        <v>5.0</v>
      </c>
      <c r="J3" s="9">
        <f t="shared" si="5"/>
        <v>0</v>
      </c>
      <c r="K3" s="9">
        <v>2.0</v>
      </c>
      <c r="L3" s="12" t="s">
        <v>71</v>
      </c>
      <c r="M3" s="9" t="s">
        <v>72</v>
      </c>
    </row>
    <row r="4" ht="14.25" customHeight="1">
      <c r="B4" s="9">
        <v>52.0</v>
      </c>
      <c r="C4" s="9">
        <v>17.0</v>
      </c>
      <c r="D4" s="9">
        <f t="shared" si="2"/>
        <v>-35</v>
      </c>
      <c r="E4" s="10">
        <f t="shared" si="3"/>
        <v>-0.6730769231</v>
      </c>
      <c r="F4" s="11">
        <f t="shared" ref="F4:G4" si="6">B4/34*10</f>
        <v>15.29411765</v>
      </c>
      <c r="G4" s="11">
        <f t="shared" si="6"/>
        <v>5</v>
      </c>
      <c r="H4" s="9">
        <v>4.0</v>
      </c>
      <c r="I4" s="9">
        <v>1.0</v>
      </c>
      <c r="J4" s="9">
        <f t="shared" si="5"/>
        <v>3</v>
      </c>
      <c r="K4" s="9">
        <v>3.0</v>
      </c>
      <c r="L4" s="13" t="s">
        <v>73</v>
      </c>
      <c r="M4" s="9" t="s">
        <v>74</v>
      </c>
    </row>
    <row r="5" ht="14.25" customHeight="1">
      <c r="B5" s="9">
        <v>60.0</v>
      </c>
      <c r="C5" s="9">
        <v>20.0</v>
      </c>
      <c r="D5" s="9">
        <f t="shared" si="2"/>
        <v>-40</v>
      </c>
      <c r="E5" s="10">
        <f t="shared" si="3"/>
        <v>-0.6666666667</v>
      </c>
      <c r="F5" s="11">
        <f t="shared" ref="F5:G5" si="7">B5/34*10</f>
        <v>17.64705882</v>
      </c>
      <c r="G5" s="11">
        <f t="shared" si="7"/>
        <v>5.882352941</v>
      </c>
      <c r="H5" s="9">
        <v>4.0</v>
      </c>
      <c r="I5" s="9">
        <v>2.0</v>
      </c>
      <c r="J5" s="9">
        <f t="shared" si="5"/>
        <v>2</v>
      </c>
      <c r="K5" s="9">
        <v>4.0</v>
      </c>
      <c r="L5" s="13" t="s">
        <v>75</v>
      </c>
      <c r="M5" s="9" t="s">
        <v>76</v>
      </c>
    </row>
    <row r="6" ht="14.25" customHeight="1">
      <c r="B6" s="9">
        <v>117.0</v>
      </c>
      <c r="C6" s="9">
        <v>63.0</v>
      </c>
      <c r="D6" s="9">
        <f t="shared" si="2"/>
        <v>-54</v>
      </c>
      <c r="E6" s="10">
        <f t="shared" si="3"/>
        <v>-0.4615384615</v>
      </c>
      <c r="F6" s="11">
        <f t="shared" ref="F6:G6" si="8">B6/34*10</f>
        <v>34.41176471</v>
      </c>
      <c r="G6" s="11">
        <f t="shared" si="8"/>
        <v>18.52941176</v>
      </c>
      <c r="H6" s="9">
        <v>6.0</v>
      </c>
      <c r="I6" s="9">
        <v>4.0</v>
      </c>
      <c r="J6" s="9">
        <f t="shared" si="5"/>
        <v>2</v>
      </c>
      <c r="K6" s="9">
        <v>5.0</v>
      </c>
      <c r="L6" s="13" t="s">
        <v>77</v>
      </c>
      <c r="M6" s="9" t="s">
        <v>78</v>
      </c>
    </row>
    <row r="7" ht="14.25" customHeight="1">
      <c r="B7" s="9">
        <v>75.0</v>
      </c>
      <c r="C7" s="9">
        <v>4.0</v>
      </c>
      <c r="D7" s="9">
        <f t="shared" si="2"/>
        <v>-71</v>
      </c>
      <c r="E7" s="10">
        <f t="shared" si="3"/>
        <v>-0.9466666667</v>
      </c>
      <c r="F7" s="11">
        <f t="shared" ref="F7:G7" si="9">B7/34*10</f>
        <v>22.05882353</v>
      </c>
      <c r="G7" s="11">
        <f t="shared" si="9"/>
        <v>1.176470588</v>
      </c>
      <c r="H7" s="9">
        <v>5.0</v>
      </c>
      <c r="I7" s="9">
        <v>1.0</v>
      </c>
      <c r="J7" s="9">
        <f t="shared" si="5"/>
        <v>4</v>
      </c>
      <c r="K7" s="9">
        <v>6.0</v>
      </c>
      <c r="L7" s="13" t="s">
        <v>79</v>
      </c>
      <c r="M7" s="9" t="s">
        <v>80</v>
      </c>
    </row>
    <row r="8" ht="14.25" customHeight="1">
      <c r="B8" s="9">
        <v>61.0</v>
      </c>
      <c r="C8" s="9">
        <v>20.0</v>
      </c>
      <c r="D8" s="9">
        <f t="shared" si="2"/>
        <v>-41</v>
      </c>
      <c r="E8" s="10">
        <f t="shared" si="3"/>
        <v>-0.6721311475</v>
      </c>
      <c r="F8" s="11">
        <f t="shared" ref="F8:G8" si="10">B8/34*10</f>
        <v>17.94117647</v>
      </c>
      <c r="G8" s="11">
        <f t="shared" si="10"/>
        <v>5.882352941</v>
      </c>
      <c r="H8" s="9">
        <v>4.0</v>
      </c>
      <c r="I8" s="9">
        <v>2.0</v>
      </c>
      <c r="J8" s="9">
        <f t="shared" si="5"/>
        <v>2</v>
      </c>
    </row>
    <row r="9" ht="14.25" customHeight="1">
      <c r="B9" s="9">
        <v>38.0</v>
      </c>
      <c r="C9" s="9">
        <v>10.0</v>
      </c>
      <c r="D9" s="9">
        <f t="shared" si="2"/>
        <v>-28</v>
      </c>
      <c r="E9" s="10">
        <f t="shared" si="3"/>
        <v>-0.7368421053</v>
      </c>
      <c r="F9" s="11">
        <f t="shared" ref="F9:G9" si="11">B9/34*10</f>
        <v>11.17647059</v>
      </c>
      <c r="G9" s="11">
        <f t="shared" si="11"/>
        <v>2.941176471</v>
      </c>
      <c r="H9" s="9">
        <v>3.0</v>
      </c>
      <c r="I9" s="9">
        <v>1.0</v>
      </c>
      <c r="J9" s="9">
        <f t="shared" si="5"/>
        <v>2</v>
      </c>
      <c r="L9" s="1" t="s">
        <v>81</v>
      </c>
    </row>
    <row r="10" ht="14.25" customHeight="1">
      <c r="B10" s="9">
        <v>57.0</v>
      </c>
      <c r="C10" s="9">
        <v>23.0</v>
      </c>
      <c r="D10" s="9">
        <f t="shared" si="2"/>
        <v>-34</v>
      </c>
      <c r="E10" s="10">
        <f t="shared" si="3"/>
        <v>-0.5964912281</v>
      </c>
      <c r="F10" s="11">
        <f t="shared" ref="F10:G10" si="12">B10/34*10</f>
        <v>16.76470588</v>
      </c>
      <c r="G10" s="11">
        <f t="shared" si="12"/>
        <v>6.764705882</v>
      </c>
      <c r="H10" s="9">
        <v>4.0</v>
      </c>
      <c r="I10" s="9">
        <v>2.0</v>
      </c>
      <c r="J10" s="9">
        <f t="shared" si="5"/>
        <v>2</v>
      </c>
      <c r="L10" s="9" t="s">
        <v>82</v>
      </c>
    </row>
    <row r="11" ht="14.25" customHeight="1">
      <c r="B11" s="9">
        <v>83.0</v>
      </c>
      <c r="C11" s="9">
        <v>69.0</v>
      </c>
      <c r="D11" s="9">
        <f t="shared" si="2"/>
        <v>-14</v>
      </c>
      <c r="E11" s="10">
        <f t="shared" si="3"/>
        <v>-0.1686746988</v>
      </c>
      <c r="F11" s="11">
        <f t="shared" ref="F11:G11" si="13">B11/34*10</f>
        <v>24.41176471</v>
      </c>
      <c r="G11" s="11">
        <f t="shared" si="13"/>
        <v>20.29411765</v>
      </c>
      <c r="H11" s="9">
        <v>5.0</v>
      </c>
      <c r="I11" s="9">
        <v>5.0</v>
      </c>
      <c r="J11" s="9">
        <f t="shared" si="5"/>
        <v>0</v>
      </c>
      <c r="L11" s="9" t="s">
        <v>83</v>
      </c>
    </row>
    <row r="12" ht="14.25" customHeight="1">
      <c r="B12" s="9">
        <v>58.0</v>
      </c>
      <c r="C12" s="9">
        <v>51.0</v>
      </c>
      <c r="D12" s="9">
        <f t="shared" si="2"/>
        <v>-7</v>
      </c>
      <c r="E12" s="10">
        <f t="shared" si="3"/>
        <v>-0.1206896552</v>
      </c>
      <c r="F12" s="11">
        <f t="shared" ref="F12:G12" si="14">B12/34*10</f>
        <v>17.05882353</v>
      </c>
      <c r="G12" s="11">
        <f t="shared" si="14"/>
        <v>15</v>
      </c>
      <c r="H12" s="9">
        <v>4.0</v>
      </c>
      <c r="I12" s="9">
        <v>5.0</v>
      </c>
      <c r="J12" s="9">
        <f t="shared" si="5"/>
        <v>-1</v>
      </c>
      <c r="L12" s="9" t="s">
        <v>84</v>
      </c>
    </row>
    <row r="13" ht="14.25" customHeight="1">
      <c r="B13" s="9">
        <v>58.0</v>
      </c>
      <c r="C13" s="9">
        <v>38.0</v>
      </c>
      <c r="D13" s="9">
        <f t="shared" si="2"/>
        <v>-20</v>
      </c>
      <c r="E13" s="10">
        <f t="shared" si="3"/>
        <v>-0.3448275862</v>
      </c>
      <c r="F13" s="11">
        <f t="shared" ref="F13:G13" si="15">B13/34*10</f>
        <v>17.05882353</v>
      </c>
      <c r="G13" s="11">
        <f t="shared" si="15"/>
        <v>11.17647059</v>
      </c>
      <c r="H13" s="9">
        <v>4.0</v>
      </c>
      <c r="I13" s="9">
        <v>3.0</v>
      </c>
      <c r="J13" s="9">
        <f t="shared" si="5"/>
        <v>1</v>
      </c>
      <c r="L13" s="9" t="s">
        <v>85</v>
      </c>
    </row>
    <row r="14" ht="14.25" customHeight="1">
      <c r="B14" s="9">
        <v>49.0</v>
      </c>
      <c r="C14" s="9">
        <v>7.0</v>
      </c>
      <c r="D14" s="9">
        <f t="shared" si="2"/>
        <v>-42</v>
      </c>
      <c r="E14" s="10">
        <f t="shared" si="3"/>
        <v>-0.8571428571</v>
      </c>
      <c r="F14" s="11">
        <f t="shared" ref="F14:G14" si="16">B14/34*10</f>
        <v>14.41176471</v>
      </c>
      <c r="G14" s="11">
        <f t="shared" si="16"/>
        <v>2.058823529</v>
      </c>
      <c r="H14" s="9">
        <v>3.0</v>
      </c>
      <c r="I14" s="9">
        <v>1.0</v>
      </c>
      <c r="J14" s="9">
        <f t="shared" si="5"/>
        <v>2</v>
      </c>
    </row>
    <row r="15" ht="14.25" customHeight="1">
      <c r="B15" s="9">
        <v>72.0</v>
      </c>
      <c r="C15" s="9">
        <v>42.0</v>
      </c>
      <c r="D15" s="9">
        <f t="shared" si="2"/>
        <v>-30</v>
      </c>
      <c r="E15" s="10">
        <f t="shared" si="3"/>
        <v>-0.4166666667</v>
      </c>
      <c r="F15" s="11">
        <f t="shared" ref="F15:G15" si="17">B15/34*10</f>
        <v>21.17647059</v>
      </c>
      <c r="G15" s="11">
        <f t="shared" si="17"/>
        <v>12.35294118</v>
      </c>
      <c r="H15" s="9">
        <v>5.0</v>
      </c>
      <c r="I15" s="9">
        <v>3.0</v>
      </c>
      <c r="J15" s="9">
        <f t="shared" si="5"/>
        <v>2</v>
      </c>
    </row>
    <row r="16" ht="14.25" customHeight="1">
      <c r="B16" s="9">
        <v>39.0</v>
      </c>
      <c r="C16" s="9">
        <v>29.0</v>
      </c>
      <c r="D16" s="9">
        <f t="shared" si="2"/>
        <v>-10</v>
      </c>
      <c r="E16" s="10">
        <f t="shared" si="3"/>
        <v>-0.2564102564</v>
      </c>
      <c r="F16" s="11">
        <f t="shared" ref="F16:G16" si="18">B16/34*10</f>
        <v>11.47058824</v>
      </c>
      <c r="G16" s="11">
        <f t="shared" si="18"/>
        <v>8.529411765</v>
      </c>
      <c r="H16" s="9">
        <v>3.0</v>
      </c>
      <c r="I16" s="9">
        <v>2.0</v>
      </c>
      <c r="J16" s="9">
        <f t="shared" si="5"/>
        <v>1</v>
      </c>
    </row>
    <row r="17" ht="14.25" customHeight="1">
      <c r="B17" s="9">
        <v>50.0</v>
      </c>
      <c r="C17" s="9">
        <v>44.0</v>
      </c>
      <c r="D17" s="9">
        <f t="shared" si="2"/>
        <v>-6</v>
      </c>
      <c r="E17" s="10">
        <f t="shared" si="3"/>
        <v>-0.12</v>
      </c>
      <c r="F17" s="11">
        <f t="shared" ref="F17:G17" si="19">B17/34*10</f>
        <v>14.70588235</v>
      </c>
      <c r="G17" s="11">
        <f t="shared" si="19"/>
        <v>12.94117647</v>
      </c>
      <c r="H17" s="9">
        <v>3.0</v>
      </c>
      <c r="I17" s="9">
        <v>3.0</v>
      </c>
      <c r="J17" s="9">
        <f t="shared" si="5"/>
        <v>0</v>
      </c>
    </row>
    <row r="18" ht="14.25" customHeight="1">
      <c r="B18" s="9">
        <v>74.0</v>
      </c>
      <c r="C18" s="9">
        <v>60.0</v>
      </c>
      <c r="D18" s="9">
        <f t="shared" si="2"/>
        <v>-14</v>
      </c>
      <c r="E18" s="10">
        <f t="shared" si="3"/>
        <v>-0.1891891892</v>
      </c>
      <c r="F18" s="11">
        <f t="shared" ref="F18:G18" si="20">B18/34*10</f>
        <v>21.76470588</v>
      </c>
      <c r="G18" s="11">
        <f t="shared" si="20"/>
        <v>17.64705882</v>
      </c>
      <c r="H18" s="9">
        <v>5.0</v>
      </c>
      <c r="I18" s="9">
        <v>4.0</v>
      </c>
      <c r="J18" s="9">
        <f t="shared" si="5"/>
        <v>1</v>
      </c>
    </row>
    <row r="19" ht="14.25" customHeight="1">
      <c r="B19" s="9">
        <v>12.0</v>
      </c>
      <c r="C19" s="9">
        <v>5.0</v>
      </c>
      <c r="D19" s="9">
        <f t="shared" si="2"/>
        <v>-7</v>
      </c>
      <c r="E19" s="10">
        <f t="shared" si="3"/>
        <v>-0.5833333333</v>
      </c>
      <c r="F19" s="11">
        <f t="shared" ref="F19:G19" si="21">B19/34*10</f>
        <v>3.529411765</v>
      </c>
      <c r="G19" s="11">
        <f t="shared" si="21"/>
        <v>1.470588235</v>
      </c>
      <c r="H19" s="9">
        <v>1.0</v>
      </c>
      <c r="I19" s="9">
        <v>1.0</v>
      </c>
      <c r="J19" s="9">
        <f t="shared" si="5"/>
        <v>0</v>
      </c>
    </row>
    <row r="20" ht="14.25" customHeight="1">
      <c r="B20" s="9">
        <v>82.0</v>
      </c>
      <c r="C20" s="9">
        <v>83.0</v>
      </c>
      <c r="D20" s="9">
        <f t="shared" si="2"/>
        <v>1</v>
      </c>
      <c r="E20" s="10">
        <f t="shared" si="3"/>
        <v>0.01219512195</v>
      </c>
      <c r="F20" s="11">
        <f t="shared" ref="F20:G20" si="22">B20/34*10</f>
        <v>24.11764706</v>
      </c>
      <c r="G20" s="11">
        <f t="shared" si="22"/>
        <v>24.41176471</v>
      </c>
      <c r="H20" s="9">
        <v>5.0</v>
      </c>
      <c r="I20" s="9">
        <v>5.0</v>
      </c>
      <c r="J20" s="9">
        <f t="shared" si="5"/>
        <v>0</v>
      </c>
    </row>
    <row r="21" ht="14.25" customHeight="1">
      <c r="B21" s="9">
        <v>13.0</v>
      </c>
      <c r="C21" s="9">
        <v>10.0</v>
      </c>
      <c r="D21" s="9">
        <f t="shared" si="2"/>
        <v>-3</v>
      </c>
      <c r="E21" s="10">
        <f t="shared" si="3"/>
        <v>-0.2307692308</v>
      </c>
      <c r="F21" s="11">
        <f t="shared" ref="F21:G21" si="23">B21/34*10</f>
        <v>3.823529412</v>
      </c>
      <c r="G21" s="11">
        <f t="shared" si="23"/>
        <v>2.941176471</v>
      </c>
      <c r="H21" s="9">
        <v>1.0</v>
      </c>
      <c r="I21" s="9">
        <v>1.0</v>
      </c>
      <c r="J21" s="9">
        <f t="shared" si="5"/>
        <v>0</v>
      </c>
    </row>
    <row r="22" ht="14.25" customHeight="1">
      <c r="B22" s="9">
        <v>80.0</v>
      </c>
      <c r="C22" s="9">
        <v>7.0</v>
      </c>
      <c r="D22" s="9">
        <f t="shared" si="2"/>
        <v>-73</v>
      </c>
      <c r="E22" s="10">
        <f t="shared" si="3"/>
        <v>-0.9125</v>
      </c>
      <c r="F22" s="11">
        <f t="shared" ref="F22:G22" si="24">B22/34*10</f>
        <v>23.52941176</v>
      </c>
      <c r="G22" s="11">
        <f t="shared" si="24"/>
        <v>2.058823529</v>
      </c>
      <c r="H22" s="9">
        <v>5.0</v>
      </c>
      <c r="I22" s="9">
        <v>1.0</v>
      </c>
      <c r="J22" s="9">
        <f t="shared" si="5"/>
        <v>4</v>
      </c>
    </row>
    <row r="23" ht="14.25" customHeight="1">
      <c r="B23" s="9">
        <v>42.0</v>
      </c>
      <c r="C23" s="9">
        <v>22.0</v>
      </c>
      <c r="D23" s="9">
        <f t="shared" si="2"/>
        <v>-20</v>
      </c>
      <c r="E23" s="10">
        <f t="shared" si="3"/>
        <v>-0.4761904762</v>
      </c>
      <c r="F23" s="11">
        <f t="shared" ref="F23:G23" si="25">B23/34*10</f>
        <v>12.35294118</v>
      </c>
      <c r="G23" s="11">
        <f t="shared" si="25"/>
        <v>6.470588235</v>
      </c>
      <c r="H23" s="9">
        <v>3.0</v>
      </c>
      <c r="I23" s="9">
        <v>2.0</v>
      </c>
      <c r="J23" s="9">
        <f t="shared" si="5"/>
        <v>1</v>
      </c>
    </row>
    <row r="24" ht="14.25" customHeight="1">
      <c r="B24" s="9">
        <v>33.0</v>
      </c>
      <c r="C24" s="9">
        <v>25.0</v>
      </c>
      <c r="D24" s="9">
        <f t="shared" si="2"/>
        <v>-8</v>
      </c>
      <c r="E24" s="10">
        <f t="shared" si="3"/>
        <v>-0.2424242424</v>
      </c>
      <c r="F24" s="11">
        <f t="shared" ref="F24:G24" si="26">B24/34*10</f>
        <v>9.705882353</v>
      </c>
      <c r="G24" s="11">
        <f t="shared" si="26"/>
        <v>7.352941176</v>
      </c>
      <c r="H24" s="9">
        <v>2.0</v>
      </c>
      <c r="I24" s="9">
        <v>2.0</v>
      </c>
      <c r="J24" s="9">
        <f t="shared" si="5"/>
        <v>0</v>
      </c>
    </row>
    <row r="25" ht="14.25" customHeight="1">
      <c r="B25" s="9">
        <v>92.0</v>
      </c>
      <c r="C25" s="9">
        <v>71.0</v>
      </c>
      <c r="D25" s="9">
        <f t="shared" si="2"/>
        <v>-21</v>
      </c>
      <c r="E25" s="10">
        <f t="shared" si="3"/>
        <v>-0.2282608696</v>
      </c>
      <c r="F25" s="11">
        <f t="shared" ref="F25:G25" si="27">B25/34*10</f>
        <v>27.05882353</v>
      </c>
      <c r="G25" s="11">
        <f t="shared" si="27"/>
        <v>20.88235294</v>
      </c>
      <c r="H25" s="9">
        <v>6.0</v>
      </c>
      <c r="I25" s="9">
        <v>5.0</v>
      </c>
      <c r="J25" s="9">
        <f t="shared" si="5"/>
        <v>1</v>
      </c>
      <c r="L25" s="9">
        <v>1.0</v>
      </c>
      <c r="M25" s="9" t="s">
        <v>69</v>
      </c>
      <c r="N25" s="9" t="s">
        <v>70</v>
      </c>
    </row>
    <row r="26" ht="14.25" customHeight="1">
      <c r="B26" s="9">
        <v>61.0</v>
      </c>
      <c r="C26" s="9">
        <v>29.0</v>
      </c>
      <c r="D26" s="9">
        <f t="shared" si="2"/>
        <v>-32</v>
      </c>
      <c r="E26" s="10">
        <f t="shared" si="3"/>
        <v>-0.5245901639</v>
      </c>
      <c r="F26" s="11">
        <f t="shared" ref="F26:G26" si="28">B26/34*10</f>
        <v>17.94117647</v>
      </c>
      <c r="G26" s="11">
        <f t="shared" si="28"/>
        <v>8.529411765</v>
      </c>
      <c r="H26" s="9">
        <v>4.0</v>
      </c>
      <c r="I26" s="9">
        <v>2.0</v>
      </c>
      <c r="J26" s="9">
        <f t="shared" si="5"/>
        <v>2</v>
      </c>
      <c r="L26" s="9">
        <v>2.0</v>
      </c>
      <c r="M26" s="12" t="s">
        <v>71</v>
      </c>
      <c r="N26" s="9" t="s">
        <v>72</v>
      </c>
    </row>
    <row r="27" ht="14.25" customHeight="1">
      <c r="B27" s="9">
        <v>51.0</v>
      </c>
      <c r="C27" s="9">
        <v>35.0</v>
      </c>
      <c r="D27" s="9">
        <f t="shared" si="2"/>
        <v>-16</v>
      </c>
      <c r="E27" s="10">
        <f t="shared" si="3"/>
        <v>-0.3137254902</v>
      </c>
      <c r="F27" s="11">
        <f t="shared" ref="F27:G27" si="29">B27/34*10</f>
        <v>15</v>
      </c>
      <c r="G27" s="11">
        <f t="shared" si="29"/>
        <v>10.29411765</v>
      </c>
      <c r="H27" s="9">
        <v>3.0</v>
      </c>
      <c r="I27" s="9">
        <v>3.0</v>
      </c>
      <c r="J27" s="9">
        <f t="shared" si="5"/>
        <v>0</v>
      </c>
      <c r="L27" s="9">
        <v>3.0</v>
      </c>
      <c r="M27" s="13" t="s">
        <v>73</v>
      </c>
      <c r="N27" s="9" t="s">
        <v>74</v>
      </c>
    </row>
    <row r="28" ht="14.25" customHeight="1">
      <c r="B28" s="9">
        <v>107.0</v>
      </c>
      <c r="C28" s="9">
        <v>51.0</v>
      </c>
      <c r="D28" s="9">
        <f t="shared" si="2"/>
        <v>-56</v>
      </c>
      <c r="E28" s="10">
        <f t="shared" si="3"/>
        <v>-0.523364486</v>
      </c>
      <c r="F28" s="11">
        <f t="shared" ref="F28:G28" si="30">B28/34*10</f>
        <v>31.47058824</v>
      </c>
      <c r="G28" s="11">
        <f t="shared" si="30"/>
        <v>15</v>
      </c>
      <c r="H28" s="9">
        <v>6.0</v>
      </c>
      <c r="I28" s="9">
        <v>3.0</v>
      </c>
      <c r="J28" s="9">
        <f t="shared" si="5"/>
        <v>3</v>
      </c>
      <c r="L28" s="9">
        <v>4.0</v>
      </c>
      <c r="M28" s="13" t="s">
        <v>75</v>
      </c>
      <c r="N28" s="9" t="s">
        <v>76</v>
      </c>
    </row>
    <row r="29" ht="14.25" customHeight="1">
      <c r="B29" s="9">
        <v>63.0</v>
      </c>
      <c r="C29" s="9">
        <v>22.0</v>
      </c>
      <c r="D29" s="9">
        <f t="shared" si="2"/>
        <v>-41</v>
      </c>
      <c r="E29" s="10">
        <f t="shared" si="3"/>
        <v>-0.6507936508</v>
      </c>
      <c r="F29" s="11">
        <f t="shared" ref="F29:G29" si="31">B29/34*10</f>
        <v>18.52941176</v>
      </c>
      <c r="G29" s="11">
        <f t="shared" si="31"/>
        <v>6.470588235</v>
      </c>
      <c r="H29" s="9">
        <v>4.0</v>
      </c>
      <c r="I29" s="9">
        <v>2.0</v>
      </c>
      <c r="J29" s="9">
        <f t="shared" si="5"/>
        <v>2</v>
      </c>
      <c r="L29" s="9">
        <v>5.0</v>
      </c>
      <c r="M29" s="13" t="s">
        <v>77</v>
      </c>
      <c r="N29" s="9" t="s">
        <v>78</v>
      </c>
    </row>
    <row r="30" ht="14.25" customHeight="1">
      <c r="B30" s="9">
        <v>87.0</v>
      </c>
      <c r="C30" s="9">
        <v>79.0</v>
      </c>
      <c r="D30" s="9">
        <f t="shared" si="2"/>
        <v>-8</v>
      </c>
      <c r="E30" s="10">
        <f t="shared" si="3"/>
        <v>-0.09195402299</v>
      </c>
      <c r="F30" s="11">
        <f t="shared" ref="F30:G30" si="32">B30/34*10</f>
        <v>25.58823529</v>
      </c>
      <c r="G30" s="11">
        <f t="shared" si="32"/>
        <v>23.23529412</v>
      </c>
      <c r="H30" s="9">
        <v>6.0</v>
      </c>
      <c r="I30" s="9">
        <v>5.0</v>
      </c>
      <c r="J30" s="9">
        <f t="shared" si="5"/>
        <v>1</v>
      </c>
      <c r="L30" s="9">
        <v>6.0</v>
      </c>
      <c r="M30" s="13" t="s">
        <v>79</v>
      </c>
      <c r="N30" s="9" t="s">
        <v>80</v>
      </c>
    </row>
    <row r="31" ht="14.25" customHeight="1">
      <c r="B31" s="9">
        <v>65.0</v>
      </c>
      <c r="C31" s="9">
        <v>37.0</v>
      </c>
      <c r="D31" s="9">
        <f t="shared" si="2"/>
        <v>-28</v>
      </c>
      <c r="E31" s="10">
        <f t="shared" si="3"/>
        <v>-0.4307692308</v>
      </c>
      <c r="F31" s="11">
        <f t="shared" ref="F31:G31" si="33">B31/34*10</f>
        <v>19.11764706</v>
      </c>
      <c r="G31" s="11">
        <f t="shared" si="33"/>
        <v>10.88235294</v>
      </c>
      <c r="H31" s="9">
        <v>4.0</v>
      </c>
      <c r="I31" s="9">
        <v>3.0</v>
      </c>
      <c r="J31" s="9">
        <f t="shared" si="5"/>
        <v>1</v>
      </c>
    </row>
    <row r="32" ht="14.25" customHeight="1">
      <c r="B32" s="9">
        <v>61.0</v>
      </c>
      <c r="C32" s="9">
        <v>35.0</v>
      </c>
      <c r="D32" s="9">
        <f t="shared" si="2"/>
        <v>-26</v>
      </c>
      <c r="E32" s="10">
        <f t="shared" si="3"/>
        <v>-0.4262295082</v>
      </c>
      <c r="F32" s="11">
        <f t="shared" ref="F32:G32" si="34">B32/34*10</f>
        <v>17.94117647</v>
      </c>
      <c r="G32" s="11">
        <f t="shared" si="34"/>
        <v>10.29411765</v>
      </c>
      <c r="H32" s="9">
        <v>4.0</v>
      </c>
      <c r="I32" s="9">
        <v>3.0</v>
      </c>
      <c r="J32" s="9">
        <f t="shared" si="5"/>
        <v>1</v>
      </c>
    </row>
    <row r="33" ht="14.25" customHeight="1">
      <c r="B33" s="9">
        <v>91.0</v>
      </c>
      <c r="C33" s="9">
        <v>31.0</v>
      </c>
      <c r="D33" s="9">
        <f t="shared" si="2"/>
        <v>-60</v>
      </c>
      <c r="E33" s="10">
        <f t="shared" si="3"/>
        <v>-0.6593406593</v>
      </c>
      <c r="F33" s="11">
        <f t="shared" ref="F33:G33" si="35">B33/34*10</f>
        <v>26.76470588</v>
      </c>
      <c r="G33" s="11">
        <f t="shared" si="35"/>
        <v>9.117647059</v>
      </c>
      <c r="H33" s="9">
        <v>6.0</v>
      </c>
      <c r="I33" s="9">
        <v>2.0</v>
      </c>
      <c r="J33" s="9">
        <f t="shared" si="5"/>
        <v>4</v>
      </c>
    </row>
    <row r="34" ht="14.25" customHeight="1">
      <c r="B34" s="9">
        <v>54.0</v>
      </c>
      <c r="C34" s="9">
        <v>45.0</v>
      </c>
      <c r="D34" s="9">
        <f t="shared" si="2"/>
        <v>-9</v>
      </c>
      <c r="E34" s="10">
        <f t="shared" si="3"/>
        <v>-0.1666666667</v>
      </c>
      <c r="F34" s="11">
        <f t="shared" ref="F34:G34" si="36">B34/34*10</f>
        <v>15.88235294</v>
      </c>
      <c r="G34" s="11">
        <f t="shared" si="36"/>
        <v>13.23529412</v>
      </c>
      <c r="H34" s="9">
        <v>4.0</v>
      </c>
      <c r="I34" s="9">
        <v>3.0</v>
      </c>
      <c r="J34" s="9">
        <f t="shared" si="5"/>
        <v>1</v>
      </c>
    </row>
    <row r="35" ht="14.25" customHeight="1">
      <c r="B35" s="9">
        <v>97.0</v>
      </c>
      <c r="C35" s="9">
        <v>76.0</v>
      </c>
      <c r="D35" s="9">
        <f t="shared" si="2"/>
        <v>-21</v>
      </c>
      <c r="E35" s="10">
        <f t="shared" si="3"/>
        <v>-0.2164948454</v>
      </c>
      <c r="F35" s="11">
        <f t="shared" ref="F35:G35" si="37">B35/34*10</f>
        <v>28.52941176</v>
      </c>
      <c r="G35" s="11">
        <f t="shared" si="37"/>
        <v>22.35294118</v>
      </c>
      <c r="H35" s="9">
        <v>6.0</v>
      </c>
      <c r="I35" s="9">
        <v>5.0</v>
      </c>
      <c r="J35" s="9">
        <f t="shared" si="5"/>
        <v>1</v>
      </c>
    </row>
    <row r="36" ht="14.25" customHeight="1">
      <c r="B36" s="9">
        <v>38.0</v>
      </c>
      <c r="C36" s="9">
        <v>20.0</v>
      </c>
      <c r="D36" s="9">
        <f t="shared" si="2"/>
        <v>-18</v>
      </c>
      <c r="E36" s="10">
        <f t="shared" si="3"/>
        <v>-0.4736842105</v>
      </c>
      <c r="F36" s="11">
        <f t="shared" ref="F36:G36" si="38">B36/34*10</f>
        <v>11.17647059</v>
      </c>
      <c r="G36" s="11">
        <f t="shared" si="38"/>
        <v>5.882352941</v>
      </c>
      <c r="H36" s="9">
        <v>3.0</v>
      </c>
      <c r="I36" s="9">
        <v>2.0</v>
      </c>
      <c r="J36" s="9">
        <f t="shared" si="5"/>
        <v>1</v>
      </c>
    </row>
    <row r="37" ht="14.25" customHeight="1">
      <c r="B37" s="9">
        <v>20.0</v>
      </c>
      <c r="C37" s="9">
        <v>10.0</v>
      </c>
      <c r="D37" s="9">
        <f t="shared" si="2"/>
        <v>-10</v>
      </c>
      <c r="E37" s="10">
        <f t="shared" si="3"/>
        <v>-0.5</v>
      </c>
      <c r="F37" s="11">
        <f t="shared" ref="F37:G37" si="39">B37/34*10</f>
        <v>5.882352941</v>
      </c>
      <c r="G37" s="11">
        <f t="shared" si="39"/>
        <v>2.941176471</v>
      </c>
      <c r="H37" s="9">
        <v>2.0</v>
      </c>
      <c r="I37" s="9">
        <v>1.0</v>
      </c>
      <c r="J37" s="9">
        <f t="shared" si="5"/>
        <v>1</v>
      </c>
    </row>
    <row r="38" ht="14.25" customHeight="1">
      <c r="E38" s="10"/>
    </row>
    <row r="39" ht="14.25" customHeight="1">
      <c r="A39" s="1" t="s">
        <v>86</v>
      </c>
      <c r="B39" s="14">
        <f t="shared" ref="B39:C39" si="40">AVERAGE(B2:B27)</f>
        <v>59.46153846</v>
      </c>
      <c r="C39" s="14">
        <f t="shared" si="40"/>
        <v>34.38461538</v>
      </c>
      <c r="D39" s="14">
        <f t="shared" ref="D39:E39" si="41">AVERAGE(D2:D37)</f>
        <v>-25.80555556</v>
      </c>
      <c r="E39" s="10">
        <f t="shared" si="41"/>
        <v>-0.4253055005</v>
      </c>
    </row>
    <row r="40" ht="14.25" customHeight="1">
      <c r="E40" s="10"/>
      <c r="G40" s="9" t="s">
        <v>87</v>
      </c>
      <c r="J40" s="9">
        <f>COUNTIF(J2:J37,"&gt;0")</f>
        <v>27</v>
      </c>
      <c r="K40" s="10">
        <f>J40/J44</f>
        <v>0.75</v>
      </c>
    </row>
    <row r="41" ht="14.25" customHeight="1">
      <c r="G41" s="9" t="s">
        <v>88</v>
      </c>
      <c r="J41" s="9">
        <f>COUNTIF(J2:J37,"&lt;0")</f>
        <v>1</v>
      </c>
      <c r="K41" s="10">
        <f>J41/J44</f>
        <v>0.02777777778</v>
      </c>
    </row>
    <row r="42" ht="14.25" customHeight="1">
      <c r="G42" s="9" t="s">
        <v>89</v>
      </c>
      <c r="J42" s="9">
        <f>COUNTIF(J2:J37,"=0")</f>
        <v>8</v>
      </c>
      <c r="K42" s="10">
        <f>J42/J44</f>
        <v>0.2222222222</v>
      </c>
    </row>
    <row r="43" ht="14.25" customHeight="1"/>
    <row r="44" ht="14.25" customHeight="1">
      <c r="G44" s="9" t="s">
        <v>90</v>
      </c>
      <c r="J44" s="15">
        <f>SUM(J40:J43)</f>
        <v>36</v>
      </c>
    </row>
    <row r="45" ht="14.25" customHeight="1"/>
    <row r="46" ht="14.25" customHeight="1">
      <c r="J46" s="9" t="s">
        <v>91</v>
      </c>
      <c r="K46" s="9" t="s">
        <v>92</v>
      </c>
      <c r="P46" s="9" t="s">
        <v>93</v>
      </c>
      <c r="Q46" s="9" t="s">
        <v>92</v>
      </c>
    </row>
    <row r="47" ht="14.25" customHeight="1">
      <c r="I47" s="9" t="s">
        <v>94</v>
      </c>
      <c r="J47" s="9">
        <f t="shared" ref="J47:K47" si="42">COUNTIF(H2:H37,"1")</f>
        <v>2</v>
      </c>
      <c r="K47" s="9">
        <f t="shared" si="42"/>
        <v>8</v>
      </c>
      <c r="L47" s="9">
        <f t="shared" ref="L47:L52" si="45">K47-J47</f>
        <v>6</v>
      </c>
      <c r="O47" s="9" t="s">
        <v>94</v>
      </c>
      <c r="P47" s="10">
        <f t="shared" ref="P47:Q47" si="43">J47/36</f>
        <v>0.05555555556</v>
      </c>
      <c r="Q47" s="10">
        <f t="shared" si="43"/>
        <v>0.2222222222</v>
      </c>
    </row>
    <row r="48" ht="14.25" customHeight="1">
      <c r="I48" s="9" t="s">
        <v>95</v>
      </c>
      <c r="J48" s="9">
        <f t="shared" ref="J48:K48" si="44">COUNTIF(H2:H37,"2")</f>
        <v>2</v>
      </c>
      <c r="K48" s="9">
        <f t="shared" si="44"/>
        <v>11</v>
      </c>
      <c r="L48" s="9">
        <f t="shared" si="45"/>
        <v>9</v>
      </c>
      <c r="O48" s="9" t="s">
        <v>95</v>
      </c>
      <c r="P48" s="10">
        <f t="shared" ref="P48:Q48" si="46">J48/36</f>
        <v>0.05555555556</v>
      </c>
      <c r="Q48" s="10">
        <f t="shared" si="46"/>
        <v>0.3055555556</v>
      </c>
    </row>
    <row r="49" ht="14.25" customHeight="1">
      <c r="I49" s="9" t="s">
        <v>96</v>
      </c>
      <c r="J49" s="9">
        <f t="shared" ref="J49:K49" si="47">COUNTIF(H2:H37,"3")</f>
        <v>7</v>
      </c>
      <c r="K49" s="9">
        <f t="shared" si="47"/>
        <v>8</v>
      </c>
      <c r="L49" s="9">
        <f t="shared" si="45"/>
        <v>1</v>
      </c>
      <c r="O49" s="9" t="s">
        <v>96</v>
      </c>
      <c r="P49" s="10">
        <f t="shared" ref="P49:Q49" si="48">J49/36</f>
        <v>0.1944444444</v>
      </c>
      <c r="Q49" s="10">
        <f t="shared" si="48"/>
        <v>0.2222222222</v>
      </c>
    </row>
    <row r="50" ht="14.25" customHeight="1">
      <c r="I50" s="9" t="s">
        <v>97</v>
      </c>
      <c r="J50" s="9">
        <f t="shared" ref="J50:K50" si="49">COUNTIF(H2:H37,"4")</f>
        <v>12</v>
      </c>
      <c r="K50" s="9">
        <f t="shared" si="49"/>
        <v>2</v>
      </c>
      <c r="L50" s="9">
        <f t="shared" si="45"/>
        <v>-10</v>
      </c>
      <c r="O50" s="9" t="s">
        <v>97</v>
      </c>
      <c r="P50" s="10">
        <f t="shared" ref="P50:Q50" si="50">J50/36</f>
        <v>0.3333333333</v>
      </c>
      <c r="Q50" s="10">
        <f t="shared" si="50"/>
        <v>0.05555555556</v>
      </c>
    </row>
    <row r="51" ht="14.25" customHeight="1">
      <c r="I51" s="9" t="s">
        <v>98</v>
      </c>
      <c r="J51" s="9">
        <f t="shared" ref="J51:K51" si="51">COUNTIF(H2:H37,"5")</f>
        <v>7</v>
      </c>
      <c r="K51" s="9">
        <f t="shared" si="51"/>
        <v>7</v>
      </c>
      <c r="L51" s="9">
        <f t="shared" si="45"/>
        <v>0</v>
      </c>
      <c r="O51" s="9" t="s">
        <v>98</v>
      </c>
      <c r="P51" s="10">
        <f t="shared" ref="P51:Q51" si="52">J51/36</f>
        <v>0.1944444444</v>
      </c>
      <c r="Q51" s="10">
        <f t="shared" si="52"/>
        <v>0.1944444444</v>
      </c>
    </row>
    <row r="52" ht="14.25" customHeight="1">
      <c r="I52" s="9" t="s">
        <v>99</v>
      </c>
      <c r="J52" s="9">
        <f t="shared" ref="J52:K52" si="53">COUNTIF(H2:H37,"6")</f>
        <v>6</v>
      </c>
      <c r="K52" s="9">
        <f t="shared" si="53"/>
        <v>0</v>
      </c>
      <c r="L52" s="9">
        <f t="shared" si="45"/>
        <v>-6</v>
      </c>
      <c r="O52" s="9" t="s">
        <v>99</v>
      </c>
      <c r="P52" s="10">
        <f t="shared" ref="P52:Q52" si="54">J52/36</f>
        <v>0.1666666667</v>
      </c>
      <c r="Q52" s="10">
        <f t="shared" si="54"/>
        <v>0</v>
      </c>
    </row>
    <row r="53" ht="14.25" customHeight="1">
      <c r="L53" s="9" t="s">
        <v>3</v>
      </c>
    </row>
    <row r="54" ht="14.25" customHeight="1">
      <c r="I54" s="9" t="s">
        <v>100</v>
      </c>
      <c r="J54" s="10">
        <f>((J47+J48)/J44)</f>
        <v>0.1111111111</v>
      </c>
      <c r="K54" s="10">
        <f>((K47+K48)/$J$44)</f>
        <v>0.5277777778</v>
      </c>
      <c r="L54" s="10">
        <f t="shared" ref="L54:L56" si="55">K54-J54</f>
        <v>0.4166666667</v>
      </c>
      <c r="M54" s="9">
        <f t="shared" ref="M54:M56" si="56">L54*36</f>
        <v>15</v>
      </c>
    </row>
    <row r="55" ht="14.25" customHeight="1">
      <c r="I55" s="9" t="s">
        <v>101</v>
      </c>
      <c r="J55" s="10">
        <f>((J50+J49)/J44)</f>
        <v>0.5277777778</v>
      </c>
      <c r="K55" s="10">
        <f>((K50+K49)/J44)</f>
        <v>0.2777777778</v>
      </c>
      <c r="L55" s="10">
        <f t="shared" si="55"/>
        <v>-0.25</v>
      </c>
      <c r="M55" s="9">
        <f t="shared" si="56"/>
        <v>-9</v>
      </c>
    </row>
    <row r="56" ht="14.25" customHeight="1">
      <c r="I56" s="9" t="s">
        <v>102</v>
      </c>
      <c r="J56" s="10">
        <f>((J51+J52)/J44)</f>
        <v>0.3611111111</v>
      </c>
      <c r="K56" s="10">
        <f>(K51+K52)/J44</f>
        <v>0.1944444444</v>
      </c>
      <c r="L56" s="10">
        <f t="shared" si="55"/>
        <v>-0.1666666667</v>
      </c>
      <c r="M56" s="9">
        <f t="shared" si="56"/>
        <v>-6</v>
      </c>
    </row>
    <row r="57" ht="14.25" customHeight="1">
      <c r="J57" s="10"/>
      <c r="K57" s="10"/>
      <c r="L57" s="10"/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10.71"/>
    <col customWidth="1" min="3" max="3" width="9.86"/>
    <col customWidth="1" min="4" max="4" width="7.57"/>
    <col customWidth="1" min="5" max="5" width="18.29"/>
    <col customWidth="1" min="6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103</v>
      </c>
      <c r="H1" s="1" t="s">
        <v>104</v>
      </c>
      <c r="I1" s="1" t="s">
        <v>105</v>
      </c>
      <c r="J1" s="1" t="s">
        <v>67</v>
      </c>
      <c r="K1" s="1" t="s">
        <v>68</v>
      </c>
      <c r="L1" s="1" t="s">
        <v>106</v>
      </c>
      <c r="O1" s="1" t="s">
        <v>1</v>
      </c>
      <c r="P1" s="1" t="s">
        <v>2</v>
      </c>
      <c r="Q1" s="1" t="s">
        <v>65</v>
      </c>
      <c r="R1" s="1" t="s">
        <v>66</v>
      </c>
      <c r="S1" s="1" t="s">
        <v>3</v>
      </c>
    </row>
    <row r="2" ht="14.25" customHeight="1">
      <c r="B2" s="9">
        <v>18.0</v>
      </c>
      <c r="C2" s="9">
        <v>22.0</v>
      </c>
      <c r="D2" s="9">
        <f t="shared" ref="D2:D4" si="1">C2-B2</f>
        <v>4</v>
      </c>
      <c r="E2" s="10">
        <f t="shared" ref="E2:E4" si="2">(C2-B2)/B2</f>
        <v>0.2222222222</v>
      </c>
      <c r="G2" s="9">
        <v>4.0</v>
      </c>
      <c r="H2" s="9">
        <v>5.0</v>
      </c>
      <c r="I2" s="9">
        <f t="shared" ref="I2:I14" si="3">G2-H2</f>
        <v>-1</v>
      </c>
      <c r="J2" s="9">
        <v>1.0</v>
      </c>
      <c r="K2" s="9" t="s">
        <v>69</v>
      </c>
      <c r="L2" s="9" t="s">
        <v>70</v>
      </c>
      <c r="O2" s="9">
        <v>18.0</v>
      </c>
      <c r="P2" s="9">
        <v>22.0</v>
      </c>
      <c r="Q2" s="9">
        <v>4.0</v>
      </c>
      <c r="R2" s="9">
        <v>5.0</v>
      </c>
      <c r="S2" s="9">
        <v>-1.0</v>
      </c>
    </row>
    <row r="3" ht="14.25" customHeight="1">
      <c r="B3" s="9">
        <v>14.0</v>
      </c>
      <c r="C3" s="9">
        <v>24.0</v>
      </c>
      <c r="D3" s="9">
        <f t="shared" si="1"/>
        <v>10</v>
      </c>
      <c r="E3" s="10">
        <f t="shared" si="2"/>
        <v>0.7142857143</v>
      </c>
      <c r="G3" s="9">
        <v>3.0</v>
      </c>
      <c r="H3" s="9">
        <v>5.0</v>
      </c>
      <c r="I3" s="9">
        <f t="shared" si="3"/>
        <v>-2</v>
      </c>
      <c r="J3" s="9">
        <v>2.0</v>
      </c>
      <c r="K3" s="12" t="s">
        <v>71</v>
      </c>
      <c r="L3" s="9" t="s">
        <v>72</v>
      </c>
      <c r="O3" s="9">
        <v>14.0</v>
      </c>
      <c r="P3" s="9">
        <v>24.0</v>
      </c>
      <c r="Q3" s="9">
        <v>3.0</v>
      </c>
      <c r="R3" s="9">
        <v>5.0</v>
      </c>
      <c r="S3" s="9">
        <v>-2.0</v>
      </c>
    </row>
    <row r="4" ht="14.25" customHeight="1">
      <c r="B4" s="9">
        <v>10.0</v>
      </c>
      <c r="C4" s="9">
        <v>12.0</v>
      </c>
      <c r="D4" s="9">
        <f t="shared" si="1"/>
        <v>2</v>
      </c>
      <c r="E4" s="10">
        <f t="shared" si="2"/>
        <v>0.2</v>
      </c>
      <c r="G4" s="9">
        <v>2.0</v>
      </c>
      <c r="H4" s="9">
        <v>3.0</v>
      </c>
      <c r="I4" s="9">
        <f t="shared" si="3"/>
        <v>-1</v>
      </c>
      <c r="J4" s="9">
        <v>3.0</v>
      </c>
      <c r="K4" s="13" t="s">
        <v>73</v>
      </c>
      <c r="L4" s="9" t="s">
        <v>74</v>
      </c>
      <c r="O4" s="9">
        <v>10.0</v>
      </c>
      <c r="P4" s="9">
        <v>12.0</v>
      </c>
      <c r="Q4" s="9">
        <v>2.0</v>
      </c>
      <c r="R4" s="9">
        <v>3.0</v>
      </c>
      <c r="S4" s="9">
        <v>-1.0</v>
      </c>
    </row>
    <row r="5" ht="14.25" customHeight="1">
      <c r="B5" s="9">
        <v>23.0</v>
      </c>
      <c r="C5" s="9">
        <v>15.0</v>
      </c>
      <c r="D5" s="9">
        <v>-8.0</v>
      </c>
      <c r="E5" s="10">
        <v>-0.34782608695652173</v>
      </c>
      <c r="G5" s="9">
        <v>5.0</v>
      </c>
      <c r="H5" s="9">
        <v>3.0</v>
      </c>
      <c r="I5" s="9">
        <f t="shared" si="3"/>
        <v>2</v>
      </c>
      <c r="J5" s="9">
        <v>4.0</v>
      </c>
      <c r="K5" s="13" t="s">
        <v>75</v>
      </c>
      <c r="L5" s="9" t="s">
        <v>76</v>
      </c>
      <c r="O5" s="9">
        <v>23.0</v>
      </c>
      <c r="P5" s="9">
        <v>15.0</v>
      </c>
      <c r="Q5" s="9">
        <v>5.0</v>
      </c>
      <c r="R5" s="9">
        <v>3.0</v>
      </c>
      <c r="S5" s="9">
        <v>2.0</v>
      </c>
    </row>
    <row r="6" ht="14.25" customHeight="1">
      <c r="B6" s="9">
        <v>23.0</v>
      </c>
      <c r="C6" s="9">
        <v>23.0</v>
      </c>
      <c r="D6" s="9">
        <v>0.0</v>
      </c>
      <c r="E6" s="10">
        <v>0.0</v>
      </c>
      <c r="G6" s="9">
        <v>5.0</v>
      </c>
      <c r="H6" s="9">
        <v>5.0</v>
      </c>
      <c r="I6" s="9">
        <f t="shared" si="3"/>
        <v>0</v>
      </c>
      <c r="J6" s="9">
        <v>5.0</v>
      </c>
      <c r="K6" s="13" t="s">
        <v>77</v>
      </c>
      <c r="L6" s="9" t="s">
        <v>78</v>
      </c>
      <c r="O6" s="9">
        <v>23.0</v>
      </c>
      <c r="P6" s="9">
        <v>23.0</v>
      </c>
      <c r="Q6" s="9">
        <v>5.0</v>
      </c>
      <c r="R6" s="9">
        <v>5.0</v>
      </c>
      <c r="S6" s="9">
        <v>0.0</v>
      </c>
    </row>
    <row r="7" ht="14.25" customHeight="1">
      <c r="B7" s="9">
        <v>23.0</v>
      </c>
      <c r="C7" s="9">
        <v>24.0</v>
      </c>
      <c r="D7" s="9">
        <f t="shared" ref="D7:D14" si="4">C7-B7</f>
        <v>1</v>
      </c>
      <c r="E7" s="10">
        <f t="shared" ref="E7:E14" si="5">(C7-B7)/B7</f>
        <v>0.04347826087</v>
      </c>
      <c r="G7" s="9">
        <v>5.0</v>
      </c>
      <c r="H7" s="9">
        <v>5.0</v>
      </c>
      <c r="I7" s="9">
        <f t="shared" si="3"/>
        <v>0</v>
      </c>
      <c r="J7" s="9">
        <v>6.0</v>
      </c>
      <c r="K7" s="13" t="s">
        <v>79</v>
      </c>
      <c r="L7" s="9" t="s">
        <v>80</v>
      </c>
      <c r="O7" s="9">
        <v>23.0</v>
      </c>
      <c r="P7" s="9">
        <v>24.0</v>
      </c>
      <c r="Q7" s="9">
        <v>5.0</v>
      </c>
      <c r="R7" s="9">
        <v>5.0</v>
      </c>
      <c r="S7" s="9">
        <v>0.0</v>
      </c>
    </row>
    <row r="8" ht="14.25" customHeight="1">
      <c r="B8" s="9">
        <v>27.0</v>
      </c>
      <c r="C8" s="9">
        <v>4.0</v>
      </c>
      <c r="D8" s="9">
        <f t="shared" si="4"/>
        <v>-23</v>
      </c>
      <c r="E8" s="10">
        <f t="shared" si="5"/>
        <v>-0.8518518519</v>
      </c>
      <c r="G8" s="9">
        <v>6.0</v>
      </c>
      <c r="H8" s="9">
        <v>1.0</v>
      </c>
      <c r="I8" s="9">
        <f t="shared" si="3"/>
        <v>5</v>
      </c>
      <c r="O8" s="9">
        <v>27.0</v>
      </c>
      <c r="P8" s="9">
        <v>4.0</v>
      </c>
      <c r="Q8" s="9">
        <v>6.0</v>
      </c>
      <c r="R8" s="9">
        <v>1.0</v>
      </c>
      <c r="S8" s="9">
        <v>5.0</v>
      </c>
    </row>
    <row r="9" ht="14.25" customHeight="1">
      <c r="B9" s="9">
        <v>6.0</v>
      </c>
      <c r="C9" s="9">
        <v>6.0</v>
      </c>
      <c r="D9" s="9">
        <f t="shared" si="4"/>
        <v>0</v>
      </c>
      <c r="E9" s="10">
        <f t="shared" si="5"/>
        <v>0</v>
      </c>
      <c r="G9" s="9">
        <v>2.0</v>
      </c>
      <c r="H9" s="9">
        <v>2.0</v>
      </c>
      <c r="I9" s="9">
        <f t="shared" si="3"/>
        <v>0</v>
      </c>
      <c r="K9" s="9" t="s">
        <v>107</v>
      </c>
      <c r="O9" s="9">
        <v>6.0</v>
      </c>
      <c r="P9" s="9">
        <v>6.0</v>
      </c>
      <c r="Q9" s="9">
        <v>2.0</v>
      </c>
      <c r="R9" s="9">
        <v>2.0</v>
      </c>
      <c r="S9" s="9">
        <v>0.0</v>
      </c>
    </row>
    <row r="10" ht="14.25" customHeight="1">
      <c r="B10" s="9">
        <v>22.0</v>
      </c>
      <c r="C10" s="9">
        <v>27.0</v>
      </c>
      <c r="D10" s="9">
        <f t="shared" si="4"/>
        <v>5</v>
      </c>
      <c r="E10" s="10">
        <f t="shared" si="5"/>
        <v>0.2272727273</v>
      </c>
      <c r="G10" s="9">
        <v>5.0</v>
      </c>
      <c r="H10" s="9">
        <v>6.0</v>
      </c>
      <c r="I10" s="9">
        <f t="shared" si="3"/>
        <v>-1</v>
      </c>
      <c r="K10" s="9" t="s">
        <v>82</v>
      </c>
      <c r="O10" s="9">
        <v>22.0</v>
      </c>
      <c r="P10" s="9">
        <v>27.0</v>
      </c>
      <c r="Q10" s="9">
        <v>5.0</v>
      </c>
      <c r="R10" s="9">
        <v>6.0</v>
      </c>
      <c r="S10" s="9">
        <v>-1.0</v>
      </c>
    </row>
    <row r="11" ht="14.25" customHeight="1">
      <c r="B11" s="9">
        <v>12.0</v>
      </c>
      <c r="C11" s="9">
        <v>5.0</v>
      </c>
      <c r="D11" s="9">
        <f t="shared" si="4"/>
        <v>-7</v>
      </c>
      <c r="E11" s="10">
        <f t="shared" si="5"/>
        <v>-0.5833333333</v>
      </c>
      <c r="G11" s="9">
        <v>3.0</v>
      </c>
      <c r="H11" s="9">
        <v>1.0</v>
      </c>
      <c r="I11" s="9">
        <f t="shared" si="3"/>
        <v>2</v>
      </c>
      <c r="K11" s="9" t="s">
        <v>108</v>
      </c>
      <c r="O11" s="9">
        <v>12.0</v>
      </c>
      <c r="P11" s="9">
        <v>5.0</v>
      </c>
      <c r="Q11" s="9">
        <v>3.0</v>
      </c>
      <c r="R11" s="9">
        <v>1.0</v>
      </c>
      <c r="S11" s="9">
        <v>2.0</v>
      </c>
    </row>
    <row r="12" ht="14.25" customHeight="1">
      <c r="B12" s="9">
        <v>18.0</v>
      </c>
      <c r="C12" s="9">
        <v>19.0</v>
      </c>
      <c r="D12" s="9">
        <f t="shared" si="4"/>
        <v>1</v>
      </c>
      <c r="E12" s="10">
        <f t="shared" si="5"/>
        <v>0.05555555556</v>
      </c>
      <c r="G12" s="9">
        <v>4.0</v>
      </c>
      <c r="H12" s="9">
        <v>4.0</v>
      </c>
      <c r="I12" s="9">
        <f t="shared" si="3"/>
        <v>0</v>
      </c>
      <c r="O12" s="9">
        <v>18.0</v>
      </c>
      <c r="P12" s="9">
        <v>19.0</v>
      </c>
      <c r="Q12" s="9">
        <v>4.0</v>
      </c>
      <c r="R12" s="9">
        <v>4.0</v>
      </c>
      <c r="S12" s="9">
        <v>0.0</v>
      </c>
    </row>
    <row r="13" ht="14.25" customHeight="1">
      <c r="B13" s="9">
        <v>28.0</v>
      </c>
      <c r="C13" s="9">
        <v>11.0</v>
      </c>
      <c r="D13" s="9">
        <f t="shared" si="4"/>
        <v>-17</v>
      </c>
      <c r="E13" s="10">
        <f t="shared" si="5"/>
        <v>-0.6071428571</v>
      </c>
      <c r="G13" s="9">
        <v>6.0</v>
      </c>
      <c r="H13" s="9">
        <v>3.0</v>
      </c>
      <c r="I13" s="9">
        <f t="shared" si="3"/>
        <v>3</v>
      </c>
      <c r="O13" s="9">
        <v>28.0</v>
      </c>
      <c r="P13" s="9">
        <v>11.0</v>
      </c>
      <c r="Q13" s="9">
        <v>6.0</v>
      </c>
      <c r="R13" s="9">
        <v>3.0</v>
      </c>
      <c r="S13" s="9">
        <v>3.0</v>
      </c>
    </row>
    <row r="14" ht="14.25" customHeight="1">
      <c r="B14" s="9">
        <v>21.0</v>
      </c>
      <c r="C14" s="9">
        <v>7.0</v>
      </c>
      <c r="D14" s="9">
        <f t="shared" si="4"/>
        <v>-14</v>
      </c>
      <c r="E14" s="10">
        <f t="shared" si="5"/>
        <v>-0.6666666667</v>
      </c>
      <c r="G14" s="9">
        <v>5.0</v>
      </c>
      <c r="H14" s="9">
        <v>2.0</v>
      </c>
      <c r="I14" s="9">
        <f t="shared" si="3"/>
        <v>3</v>
      </c>
      <c r="O14" s="9">
        <v>21.0</v>
      </c>
      <c r="P14" s="9">
        <v>7.0</v>
      </c>
      <c r="Q14" s="9">
        <v>5.0</v>
      </c>
      <c r="R14" s="9">
        <v>2.0</v>
      </c>
      <c r="S14" s="9">
        <v>3.0</v>
      </c>
    </row>
    <row r="15" ht="14.25" customHeight="1"/>
    <row r="16" ht="14.25" customHeight="1">
      <c r="A16" s="1" t="s">
        <v>86</v>
      </c>
      <c r="B16" s="14">
        <f t="shared" ref="B16:E16" si="6">AVERAGE(B2:B14)</f>
        <v>18.84615385</v>
      </c>
      <c r="C16" s="14">
        <f t="shared" si="6"/>
        <v>15.30769231</v>
      </c>
      <c r="D16" s="14">
        <f t="shared" si="6"/>
        <v>-3.538461538</v>
      </c>
      <c r="E16" s="10">
        <f t="shared" si="6"/>
        <v>-0.1226158704</v>
      </c>
    </row>
    <row r="17" ht="14.25" customHeight="1"/>
    <row r="18" ht="14.25" customHeight="1">
      <c r="G18" s="9" t="s">
        <v>87</v>
      </c>
      <c r="J18" s="9">
        <f>COUNTIF(I2:I14,"&gt;0")</f>
        <v>5</v>
      </c>
      <c r="K18" s="10">
        <f>J18/J22</f>
        <v>0.3846153846</v>
      </c>
    </row>
    <row r="19" ht="14.25" customHeight="1">
      <c r="G19" s="9" t="s">
        <v>88</v>
      </c>
      <c r="J19" s="9">
        <f>COUNTIF(I2:I14,"&lt;0")</f>
        <v>4</v>
      </c>
      <c r="K19" s="10">
        <f>J19/J22</f>
        <v>0.3076923077</v>
      </c>
    </row>
    <row r="20" ht="14.25" customHeight="1">
      <c r="G20" s="9" t="s">
        <v>89</v>
      </c>
      <c r="J20" s="9">
        <f>COUNTIF(I2:I14,"=0")</f>
        <v>4</v>
      </c>
      <c r="K20" s="10">
        <f>J20/J22</f>
        <v>0.3076923077</v>
      </c>
    </row>
    <row r="21" ht="14.25" customHeight="1"/>
    <row r="22" ht="14.25" customHeight="1">
      <c r="G22" s="9" t="s">
        <v>90</v>
      </c>
      <c r="J22" s="15">
        <f>SUM(J18:J21)</f>
        <v>13</v>
      </c>
    </row>
    <row r="23" ht="14.25" customHeight="1"/>
    <row r="24" ht="14.25" customHeight="1">
      <c r="J24" s="9" t="s">
        <v>91</v>
      </c>
      <c r="K24" s="9" t="s">
        <v>92</v>
      </c>
    </row>
    <row r="25" ht="14.25" customHeight="1">
      <c r="I25" s="9" t="s">
        <v>94</v>
      </c>
      <c r="J25" s="9">
        <f t="shared" ref="J25:K25" si="7">COUNTIF(G2:G14,"1")</f>
        <v>0</v>
      </c>
      <c r="K25" s="9">
        <f t="shared" si="7"/>
        <v>2</v>
      </c>
    </row>
    <row r="26" ht="14.25" customHeight="1">
      <c r="I26" s="9" t="s">
        <v>95</v>
      </c>
      <c r="J26" s="9">
        <f t="shared" ref="J26:K26" si="8">COUNTIF(G2:G14,"2")</f>
        <v>2</v>
      </c>
      <c r="K26" s="9">
        <f t="shared" si="8"/>
        <v>2</v>
      </c>
    </row>
    <row r="27" ht="14.25" customHeight="1">
      <c r="I27" s="9" t="s">
        <v>96</v>
      </c>
      <c r="J27" s="9">
        <f t="shared" ref="J27:K27" si="9">COUNTIF(G2:G14,"3")</f>
        <v>2</v>
      </c>
      <c r="K27" s="9">
        <f t="shared" si="9"/>
        <v>3</v>
      </c>
    </row>
    <row r="28" ht="14.25" customHeight="1">
      <c r="I28" s="9" t="s">
        <v>97</v>
      </c>
      <c r="J28" s="9">
        <f t="shared" ref="J28:K28" si="10">COUNTIF(G2:G14,"4")</f>
        <v>2</v>
      </c>
      <c r="K28" s="9">
        <f t="shared" si="10"/>
        <v>1</v>
      </c>
    </row>
    <row r="29" ht="14.25" customHeight="1">
      <c r="I29" s="9" t="s">
        <v>98</v>
      </c>
      <c r="J29" s="9">
        <f t="shared" ref="J29:K29" si="11">COUNTIF(G2:G14,"5")</f>
        <v>5</v>
      </c>
      <c r="K29" s="9">
        <f t="shared" si="11"/>
        <v>4</v>
      </c>
    </row>
    <row r="30" ht="14.25" customHeight="1">
      <c r="I30" s="9" t="s">
        <v>99</v>
      </c>
      <c r="J30" s="1">
        <f t="shared" ref="J30:K30" si="12">COUNTIF(G2:G14,"6")</f>
        <v>2</v>
      </c>
      <c r="K30" s="9">
        <f t="shared" si="12"/>
        <v>1</v>
      </c>
    </row>
    <row r="31" ht="14.25" customHeight="1">
      <c r="L31" s="9" t="s">
        <v>3</v>
      </c>
    </row>
    <row r="32" ht="14.25" customHeight="1">
      <c r="I32" s="9" t="s">
        <v>100</v>
      </c>
      <c r="J32" s="10">
        <f>((J25+J26)/J22)</f>
        <v>0.1538461538</v>
      </c>
      <c r="K32" s="10">
        <f>((K25+K26)/J22)</f>
        <v>0.3076923077</v>
      </c>
      <c r="L32" s="10">
        <f t="shared" ref="L32:L34" si="13">K32-J32</f>
        <v>0.1538461538</v>
      </c>
    </row>
    <row r="33" ht="14.25" customHeight="1">
      <c r="I33" s="9" t="s">
        <v>101</v>
      </c>
      <c r="J33" s="10">
        <f>((J28+J27)/J22)</f>
        <v>0.3076923077</v>
      </c>
      <c r="K33" s="10">
        <f>((K28+K27)/J22)</f>
        <v>0.3076923077</v>
      </c>
      <c r="L33" s="10">
        <f t="shared" si="13"/>
        <v>0</v>
      </c>
    </row>
    <row r="34" ht="14.25" customHeight="1">
      <c r="I34" s="9" t="s">
        <v>102</v>
      </c>
      <c r="J34" s="10">
        <f>((J29+J30)/J22)</f>
        <v>0.5384615385</v>
      </c>
      <c r="K34" s="10">
        <f>(K29+K30)/J22</f>
        <v>0.3846153846</v>
      </c>
      <c r="L34" s="10">
        <f t="shared" si="13"/>
        <v>-0.1538461538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