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rojects\boosted-pir\results\throughput\"/>
    </mc:Choice>
  </mc:AlternateContent>
  <xr:revisionPtr revIDLastSave="0" documentId="13_ncr:1_{E0FA3F00-E718-496E-9DB7-ECD9C9935393}" xr6:coauthVersionLast="46" xr6:coauthVersionMax="46" xr10:uidLastSave="{00000000-0000-0000-0000-000000000000}"/>
  <bookViews>
    <workbookView xWindow="-103" yWindow="-103" windowWidth="33120" windowHeight="18120" xr2:uid="{57C8EE75-4735-42A9-B6D7-A0C5DFA42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G14" i="1"/>
  <c r="P16" i="1"/>
  <c r="L16" i="1"/>
  <c r="H6" i="1"/>
  <c r="H7" i="1" s="1"/>
  <c r="F8" i="1"/>
  <c r="F11" i="1" s="1"/>
  <c r="F12" i="1"/>
  <c r="H11" i="1"/>
  <c r="G8" i="1"/>
  <c r="G11" i="1" s="1"/>
  <c r="E8" i="1"/>
  <c r="E11" i="1" s="1"/>
  <c r="G12" i="1"/>
  <c r="H12" i="1"/>
  <c r="E12" i="1"/>
  <c r="B32" i="1"/>
  <c r="C38" i="1" s="1"/>
  <c r="C40" i="1" s="1"/>
  <c r="D39" i="1"/>
  <c r="C39" i="1"/>
  <c r="B8" i="1"/>
  <c r="D38" i="1" l="1"/>
  <c r="D40" i="1" s="1"/>
  <c r="F13" i="1"/>
  <c r="F17" i="1" s="1"/>
  <c r="E13" i="1"/>
  <c r="E17" i="1" s="1"/>
  <c r="K6" i="1"/>
  <c r="J8" i="1"/>
  <c r="K8" i="1" s="1"/>
  <c r="R8" i="1"/>
  <c r="S8" i="1" s="1"/>
  <c r="T6" i="1"/>
  <c r="S6" i="1"/>
  <c r="P6" i="1"/>
  <c r="O6" i="1"/>
  <c r="L6" i="1"/>
  <c r="N8" i="1"/>
  <c r="O8" i="1" s="1"/>
  <c r="C9" i="1"/>
  <c r="C7" i="1"/>
  <c r="C6" i="1"/>
  <c r="J11" i="1" l="1"/>
  <c r="C8" i="1"/>
  <c r="S12" i="1"/>
  <c r="K11" i="1"/>
  <c r="K12" i="1"/>
  <c r="J12" i="1"/>
  <c r="T12" i="1"/>
  <c r="S11" i="1"/>
  <c r="O11" i="1"/>
  <c r="O12" i="1"/>
  <c r="R11" i="1"/>
  <c r="L11" i="1"/>
  <c r="P11" i="1"/>
  <c r="N11" i="1"/>
  <c r="P12" i="1"/>
  <c r="R12" i="1"/>
  <c r="N12" i="1"/>
  <c r="T11" i="1"/>
  <c r="L12" i="1"/>
  <c r="J13" i="1" l="1"/>
  <c r="J17" i="1" s="1"/>
  <c r="T15" i="1"/>
  <c r="T13" i="1"/>
  <c r="G13" i="1"/>
  <c r="G17" i="1" s="1"/>
  <c r="H13" i="1"/>
  <c r="H17" i="1" s="1"/>
  <c r="S13" i="1"/>
  <c r="K13" i="1"/>
  <c r="R13" i="1"/>
  <c r="O13" i="1"/>
  <c r="O17" i="1" s="1"/>
  <c r="P15" i="1"/>
  <c r="N13" i="1"/>
  <c r="N17" i="1" s="1"/>
  <c r="P13" i="1"/>
  <c r="P17" i="1" s="1"/>
  <c r="L15" i="1"/>
  <c r="L13" i="1"/>
  <c r="L17" i="1" s="1"/>
  <c r="K14" i="1" l="1"/>
  <c r="K17" i="1"/>
  <c r="S14" i="1"/>
  <c r="O14" i="1"/>
  <c r="T14" i="1"/>
  <c r="P14" i="1"/>
  <c r="L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1B2D-7EDD-48F8-9006-605BEFF5FEE3}" keepAlive="1" name="Query - trace_orig" description="Connection to the 'trace_orig' query in the workbook." type="5" refreshedVersion="6" background="1" saveData="1">
    <dbPr connection="Provider=Microsoft.Mashup.OleDb.1;Data Source=$Workbook$;Location=trace_orig;Extended Properties=&quot;&quot;" command="SELECT * FROM [trace_orig]"/>
  </connection>
</connections>
</file>

<file path=xl/sharedStrings.xml><?xml version="1.0" encoding="utf-8"?>
<sst xmlns="http://schemas.openxmlformats.org/spreadsheetml/2006/main" count="58" uniqueCount="38">
  <si>
    <t>Hint</t>
  </si>
  <si>
    <t>NonPrivate</t>
  </si>
  <si>
    <t>DPF</t>
  </si>
  <si>
    <t>Checklist</t>
  </si>
  <si>
    <t>Q/(user*1week)</t>
  </si>
  <si>
    <t>Key Update</t>
  </si>
  <si>
    <t>Online</t>
  </si>
  <si>
    <t>Online Latency</t>
  </si>
  <si>
    <t xml:space="preserve">Offline </t>
  </si>
  <si>
    <t>55 (42)</t>
  </si>
  <si>
    <t>Servers per 1B users</t>
  </si>
  <si>
    <t>Throughput (QPS)</t>
  </si>
  <si>
    <t>VS Nonprivate</t>
  </si>
  <si>
    <t>DPF/Checklist (online)</t>
  </si>
  <si>
    <t>TCP NEW CONNECTION EACH TIME</t>
  </si>
  <si>
    <t>LOAD</t>
  </si>
  <si>
    <t>Q/1BU/S</t>
  </si>
  <si>
    <t>SHARED CONNECTION</t>
  </si>
  <si>
    <t>HTTPS</t>
  </si>
  <si>
    <t>Bandwidth</t>
  </si>
  <si>
    <t>Total</t>
  </si>
  <si>
    <t>Bandwidth cost ($/GB)</t>
  </si>
  <si>
    <t>Compute Cost ($/server)</t>
  </si>
  <si>
    <t>GCP costs</t>
  </si>
  <si>
    <t>$-cost/hour</t>
  </si>
  <si>
    <t>Bandwidth (B/User/Week)</t>
  </si>
  <si>
    <t>Bandwidth per 1B users (GB/H)</t>
  </si>
  <si>
    <t>core-msec/query</t>
  </si>
  <si>
    <t>bytes/query</t>
  </si>
  <si>
    <t>compute cost $/query</t>
  </si>
  <si>
    <t>bw cost $/query</t>
  </si>
  <si>
    <t>bw cost $/GB</t>
  </si>
  <si>
    <t>total</t>
  </si>
  <si>
    <t>compute cost $/core/hour (nominal)</t>
  </si>
  <si>
    <t>compute cost $/core/hour (at 50% utilization)</t>
  </si>
  <si>
    <t>Google</t>
  </si>
  <si>
    <t>(for now taking into account that incoming traffic is free)</t>
  </si>
  <si>
    <t>DPF/Checklist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</si>
</sst>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43" fontId="6" fillId="0" borderId="0" applyFont="0" applyFill="0" applyBorder="0" applyAlignment="0" applyProtection="0"/>
    <xf numFmtId="0" fontId="8" fillId="10" borderId="3" applyNumberFormat="0" applyAlignment="0" applyProtection="0"/>
  </cellStyleXfs>
  <cellXfs count="24">
    <xf numFmtId="0" fontId="0" fillId="0" borderId="0" xfId="0"/>
    <xf numFmtId="0" fontId="1" fillId="2" borderId="0" xfId="1"/>
    <xf numFmtId="0" fontId="2" fillId="3" borderId="1" xfId="2"/>
    <xf numFmtId="11" fontId="0" fillId="0" borderId="0" xfId="0" applyNumberFormat="1"/>
    <xf numFmtId="0" fontId="5" fillId="5" borderId="0" xfId="5"/>
    <xf numFmtId="164" fontId="0" fillId="0" borderId="0" xfId="0" applyNumberFormat="1"/>
    <xf numFmtId="1" fontId="3" fillId="4" borderId="2" xfId="3" applyNumberFormat="1"/>
    <xf numFmtId="164" fontId="2" fillId="3" borderId="1" xfId="2" applyNumberFormat="1"/>
    <xf numFmtId="0" fontId="7" fillId="6" borderId="0" xfId="6"/>
    <xf numFmtId="0" fontId="6" fillId="8" borderId="0" xfId="8"/>
    <xf numFmtId="0" fontId="6" fillId="9" borderId="0" xfId="7" applyFill="1"/>
    <xf numFmtId="0" fontId="4" fillId="4" borderId="1" xfId="4"/>
    <xf numFmtId="1" fontId="4" fillId="4" borderId="1" xfId="4" applyNumberFormat="1"/>
    <xf numFmtId="1" fontId="0" fillId="0" borderId="0" xfId="0" applyNumberFormat="1"/>
    <xf numFmtId="0" fontId="5" fillId="12" borderId="0" xfId="5" applyFill="1"/>
    <xf numFmtId="0" fontId="5" fillId="13" borderId="0" xfId="5" applyFill="1"/>
    <xf numFmtId="0" fontId="8" fillId="10" borderId="3" xfId="10"/>
    <xf numFmtId="0" fontId="5" fillId="11" borderId="0" xfId="1" applyFont="1" applyFill="1"/>
    <xf numFmtId="0" fontId="0" fillId="0" borderId="0" xfId="0" applyAlignment="1">
      <alignment wrapText="1"/>
    </xf>
    <xf numFmtId="165" fontId="2" fillId="3" borderId="1" xfId="9" applyNumberFormat="1" applyFont="1" applyFill="1" applyBorder="1"/>
    <xf numFmtId="165" fontId="4" fillId="4" borderId="1" xfId="9" applyNumberFormat="1" applyFont="1" applyFill="1" applyBorder="1"/>
    <xf numFmtId="164" fontId="1" fillId="2" borderId="0" xfId="1" applyNumberFormat="1"/>
    <xf numFmtId="1" fontId="1" fillId="2" borderId="0" xfId="1" applyNumberFormat="1"/>
    <xf numFmtId="0" fontId="9" fillId="0" borderId="0" xfId="0" applyFont="1"/>
  </cellXfs>
  <cellStyles count="11">
    <cellStyle name="40% - Accent5" xfId="7" builtinId="47"/>
    <cellStyle name="60% - Accent5" xfId="8" builtinId="48"/>
    <cellStyle name="Accent1" xfId="5" builtinId="29"/>
    <cellStyle name="Bad" xfId="6" builtinId="27"/>
    <cellStyle name="Calculation" xfId="4" builtinId="22"/>
    <cellStyle name="Check Cell" xfId="10" builtinId="23"/>
    <cellStyle name="Comma" xfId="9" builtinId="3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521-6503-4B83-93B3-5B74E0D4F27A}">
  <dimension ref="A1:Z40"/>
  <sheetViews>
    <sheetView tabSelected="1" zoomScale="130" zoomScaleNormal="130" workbookViewId="0">
      <selection activeCell="F20" sqref="F20"/>
    </sheetView>
  </sheetViews>
  <sheetFormatPr defaultRowHeight="14.6" x14ac:dyDescent="0.4"/>
  <cols>
    <col min="1" max="1" width="24.61328125" bestFit="1" customWidth="1"/>
    <col min="2" max="2" width="14.23046875" bestFit="1" customWidth="1"/>
    <col min="3" max="3" width="8.765625" customWidth="1"/>
    <col min="4" max="4" width="9.23046875" customWidth="1"/>
    <col min="5" max="6" width="11.69140625" customWidth="1"/>
    <col min="7" max="7" width="10.15234375" customWidth="1"/>
    <col min="8" max="8" width="11" customWidth="1"/>
    <col min="9" max="9" width="9" customWidth="1"/>
    <col min="10" max="10" width="9.921875" bestFit="1" customWidth="1"/>
    <col min="11" max="11" width="10.3828125" bestFit="1" customWidth="1"/>
    <col min="12" max="12" width="11.921875" bestFit="1" customWidth="1"/>
    <col min="13" max="13" width="14.23046875" bestFit="1" customWidth="1"/>
    <col min="14" max="14" width="10.84375" bestFit="1" customWidth="1"/>
    <col min="15" max="15" width="11.3828125" bestFit="1" customWidth="1"/>
    <col min="16" max="16" width="14" bestFit="1" customWidth="1"/>
    <col min="17" max="17" width="11.84375" bestFit="1" customWidth="1"/>
    <col min="18" max="18" width="11.3828125" bestFit="1" customWidth="1"/>
    <col min="20" max="20" width="9.84375" bestFit="1" customWidth="1"/>
    <col min="21" max="22" width="18" bestFit="1" customWidth="1"/>
    <col min="23" max="23" width="24.69140625" bestFit="1" customWidth="1"/>
    <col min="24" max="25" width="11.84375" bestFit="1" customWidth="1"/>
    <col min="26" max="26" width="10.84375" bestFit="1" customWidth="1"/>
    <col min="28" max="28" width="9.84375" bestFit="1" customWidth="1"/>
  </cols>
  <sheetData>
    <row r="1" spans="1:26" ht="15.45" thickTop="1" thickBot="1" x14ac:dyDescent="0.45">
      <c r="B1" s="10" t="s">
        <v>15</v>
      </c>
      <c r="C1" s="10"/>
      <c r="E1" s="16" t="s">
        <v>19</v>
      </c>
      <c r="F1" s="16"/>
      <c r="G1" s="16"/>
      <c r="H1" s="16"/>
      <c r="J1" s="16" t="s">
        <v>14</v>
      </c>
      <c r="K1" s="16"/>
      <c r="L1" s="16"/>
      <c r="N1" s="16" t="s">
        <v>17</v>
      </c>
      <c r="O1" s="16"/>
      <c r="P1" s="16"/>
      <c r="R1" s="16" t="s">
        <v>18</v>
      </c>
      <c r="S1" s="16"/>
      <c r="T1" s="16"/>
    </row>
    <row r="2" spans="1:26" ht="15" thickTop="1" x14ac:dyDescent="0.4">
      <c r="B2" t="s">
        <v>4</v>
      </c>
      <c r="C2" t="s">
        <v>16</v>
      </c>
      <c r="E2" s="4" t="s">
        <v>35</v>
      </c>
      <c r="F2" s="4" t="s">
        <v>1</v>
      </c>
      <c r="G2" s="4" t="s">
        <v>2</v>
      </c>
      <c r="H2" s="4" t="s">
        <v>3</v>
      </c>
      <c r="J2" s="4" t="s">
        <v>1</v>
      </c>
      <c r="K2" s="4" t="s">
        <v>2</v>
      </c>
      <c r="L2" s="4" t="s">
        <v>3</v>
      </c>
      <c r="N2" s="4" t="s">
        <v>1</v>
      </c>
      <c r="O2" s="4" t="s">
        <v>2</v>
      </c>
      <c r="P2" s="4" t="s">
        <v>3</v>
      </c>
      <c r="R2" s="4" t="s">
        <v>1</v>
      </c>
      <c r="S2" s="4" t="s">
        <v>2</v>
      </c>
      <c r="T2" s="4" t="s">
        <v>3</v>
      </c>
    </row>
    <row r="3" spans="1:26" x14ac:dyDescent="0.4">
      <c r="J3" s="17" t="s">
        <v>7</v>
      </c>
      <c r="K3" s="17"/>
      <c r="L3" s="17"/>
      <c r="N3" s="17" t="s">
        <v>7</v>
      </c>
      <c r="O3" s="17"/>
      <c r="P3" s="17"/>
      <c r="R3" s="17" t="s">
        <v>7</v>
      </c>
      <c r="S3" s="17"/>
      <c r="T3" s="17"/>
    </row>
    <row r="4" spans="1:26" x14ac:dyDescent="0.4">
      <c r="J4" s="2" t="s">
        <v>9</v>
      </c>
      <c r="K4" s="2">
        <v>69</v>
      </c>
      <c r="L4" s="2">
        <v>63</v>
      </c>
      <c r="N4" s="2"/>
      <c r="O4" s="2"/>
      <c r="P4" s="2"/>
      <c r="R4" s="2"/>
      <c r="S4" s="2"/>
      <c r="T4" s="2"/>
    </row>
    <row r="5" spans="1:26" x14ac:dyDescent="0.4">
      <c r="E5" s="14" t="s">
        <v>25</v>
      </c>
      <c r="F5" s="14"/>
      <c r="G5" s="14"/>
      <c r="H5" s="14"/>
      <c r="J5" s="15" t="s">
        <v>11</v>
      </c>
      <c r="K5" s="15"/>
      <c r="L5" s="15"/>
      <c r="N5" s="15" t="s">
        <v>11</v>
      </c>
      <c r="O5" s="15"/>
      <c r="P5" s="15"/>
      <c r="R5" s="15" t="s">
        <v>11</v>
      </c>
      <c r="S5" s="15"/>
      <c r="T5" s="15"/>
    </row>
    <row r="6" spans="1:26" x14ac:dyDescent="0.4">
      <c r="A6" s="9" t="s">
        <v>5</v>
      </c>
      <c r="B6" s="7">
        <v>114.07516895398592</v>
      </c>
      <c r="C6" s="12">
        <f>B6/(7*86400)*1000000000</f>
        <v>188616.35078370688</v>
      </c>
      <c r="E6" s="19">
        <v>766124.65189268754</v>
      </c>
      <c r="F6" s="19">
        <v>1295000</v>
      </c>
      <c r="G6" s="19">
        <v>1295000</v>
      </c>
      <c r="H6" s="20">
        <f>F6</f>
        <v>1295000</v>
      </c>
      <c r="J6" s="2">
        <v>7500</v>
      </c>
      <c r="K6" s="11">
        <f>J6</f>
        <v>7500</v>
      </c>
      <c r="L6" s="11">
        <f>J6</f>
        <v>7500</v>
      </c>
      <c r="N6" s="2">
        <v>25200</v>
      </c>
      <c r="O6" s="11">
        <f>N6</f>
        <v>25200</v>
      </c>
      <c r="P6" s="11">
        <f>N6</f>
        <v>25200</v>
      </c>
      <c r="R6" s="2">
        <v>730</v>
      </c>
      <c r="S6" s="11">
        <f>R6</f>
        <v>730</v>
      </c>
      <c r="T6" s="11">
        <f>R6</f>
        <v>730</v>
      </c>
    </row>
    <row r="7" spans="1:26" x14ac:dyDescent="0.4">
      <c r="A7" s="9" t="s">
        <v>0</v>
      </c>
      <c r="B7" s="7">
        <v>0.76607239498873636</v>
      </c>
      <c r="C7" s="12">
        <f>B7/(7*86400)*1000000000</f>
        <v>1266.654092243281</v>
      </c>
      <c r="E7" s="13"/>
      <c r="F7" s="13"/>
      <c r="H7" s="20">
        <f>H8-H6</f>
        <v>1308461</v>
      </c>
      <c r="L7" s="2">
        <v>3</v>
      </c>
      <c r="P7" s="2">
        <v>3.2</v>
      </c>
      <c r="T7" s="2">
        <v>3.1</v>
      </c>
    </row>
    <row r="8" spans="1:26" x14ac:dyDescent="0.4">
      <c r="A8" s="9" t="s">
        <v>8</v>
      </c>
      <c r="B8" s="12">
        <f>B6</f>
        <v>114.07516895398592</v>
      </c>
      <c r="C8" s="12">
        <f>C6</f>
        <v>188616.35078370688</v>
      </c>
      <c r="E8" s="20">
        <f>E6+E7</f>
        <v>766124.65189268754</v>
      </c>
      <c r="F8" s="20">
        <f>F6+F7</f>
        <v>1295000</v>
      </c>
      <c r="G8" s="20">
        <f>G6+G7</f>
        <v>1295000</v>
      </c>
      <c r="H8" s="19">
        <v>2603461</v>
      </c>
      <c r="J8" s="11">
        <f>J6</f>
        <v>7500</v>
      </c>
      <c r="K8" s="11">
        <f>J8</f>
        <v>7500</v>
      </c>
      <c r="N8" s="11">
        <f>N6</f>
        <v>25200</v>
      </c>
      <c r="O8" s="11">
        <f>N8</f>
        <v>25200</v>
      </c>
      <c r="R8" s="11">
        <f>R6</f>
        <v>730</v>
      </c>
      <c r="S8" s="11">
        <f>R8</f>
        <v>730</v>
      </c>
    </row>
    <row r="9" spans="1:26" x14ac:dyDescent="0.4">
      <c r="A9" s="9" t="s">
        <v>6</v>
      </c>
      <c r="B9" s="7">
        <v>248.9565007989504</v>
      </c>
      <c r="C9" s="12">
        <f>B9/(7*86400)*1000000000</f>
        <v>411634.42592419049</v>
      </c>
      <c r="E9" s="19">
        <v>76375.201839780435</v>
      </c>
      <c r="F9" s="19">
        <v>235769</v>
      </c>
      <c r="G9" s="19">
        <v>377692</v>
      </c>
      <c r="H9" s="19">
        <v>1679230</v>
      </c>
      <c r="J9" s="2">
        <v>8600</v>
      </c>
      <c r="K9" s="2">
        <v>228</v>
      </c>
      <c r="L9" s="2">
        <v>7300</v>
      </c>
      <c r="N9" s="2">
        <v>44500</v>
      </c>
      <c r="O9" s="2">
        <v>232</v>
      </c>
      <c r="P9" s="2">
        <v>19400</v>
      </c>
      <c r="R9" s="2">
        <v>835</v>
      </c>
      <c r="S9" s="2">
        <v>180</v>
      </c>
      <c r="T9" s="2">
        <v>790</v>
      </c>
    </row>
    <row r="10" spans="1:26" x14ac:dyDescent="0.4">
      <c r="E10" s="14" t="s">
        <v>26</v>
      </c>
      <c r="F10" s="14"/>
      <c r="G10" s="14"/>
      <c r="H10" s="14"/>
      <c r="J10" s="15" t="s">
        <v>10</v>
      </c>
      <c r="K10" s="15"/>
      <c r="L10" s="15"/>
      <c r="N10" s="15" t="s">
        <v>10</v>
      </c>
      <c r="O10" s="15"/>
      <c r="P10" s="15"/>
      <c r="R10" s="15" t="s">
        <v>10</v>
      </c>
      <c r="S10" s="15"/>
      <c r="T10" s="15"/>
      <c r="Z10" s="3"/>
    </row>
    <row r="11" spans="1:26" x14ac:dyDescent="0.4">
      <c r="A11" t="s">
        <v>8</v>
      </c>
      <c r="E11" s="13">
        <f>E8/24/7</f>
        <v>4560.2657850755213</v>
      </c>
      <c r="F11" s="13">
        <f>F8/24/7</f>
        <v>7708.3333333333339</v>
      </c>
      <c r="G11" s="13">
        <f t="shared" ref="G11:H11" si="0">G8/24/7</f>
        <v>7708.3333333333339</v>
      </c>
      <c r="H11" s="13">
        <f t="shared" si="0"/>
        <v>15496.791666666668</v>
      </c>
      <c r="J11" s="6">
        <f>$C$6/J6</f>
        <v>25.148846771160915</v>
      </c>
      <c r="K11" s="6">
        <f>$C$6/K6</f>
        <v>25.148846771160915</v>
      </c>
      <c r="L11" s="6">
        <f>$C6/L6+$C7/L7</f>
        <v>447.36687751892123</v>
      </c>
      <c r="N11" s="6">
        <f>$C$6/N6</f>
        <v>7.4847758247502725</v>
      </c>
      <c r="O11" s="6">
        <f>$C$6/O6</f>
        <v>7.4847758247502725</v>
      </c>
      <c r="P11" s="6">
        <f>$C6/P6+$C7/P7</f>
        <v>403.31417965077554</v>
      </c>
      <c r="R11" s="6">
        <f>$C$6/R6</f>
        <v>258.37856271740668</v>
      </c>
      <c r="S11" s="6">
        <f>$C$6/S6</f>
        <v>258.37856271740668</v>
      </c>
      <c r="T11" s="6">
        <f>$C6/T6+$C7/T7</f>
        <v>666.97665698943274</v>
      </c>
    </row>
    <row r="12" spans="1:26" x14ac:dyDescent="0.4">
      <c r="A12" t="s">
        <v>6</v>
      </c>
      <c r="E12" s="13">
        <f>E9/24/7</f>
        <v>454.61429666535975</v>
      </c>
      <c r="F12" s="13">
        <f>F9/24/7</f>
        <v>1403.3869047619048</v>
      </c>
      <c r="G12" s="13">
        <f t="shared" ref="G12:H12" si="1">G9/24/7</f>
        <v>2248.1666666666665</v>
      </c>
      <c r="H12" s="13">
        <f t="shared" si="1"/>
        <v>9995.4166666666679</v>
      </c>
      <c r="J12" s="6">
        <f>$C9/J9</f>
        <v>47.864468130719828</v>
      </c>
      <c r="K12" s="6">
        <f>2*$C9/K9</f>
        <v>3610.8282975806183</v>
      </c>
      <c r="L12" s="6">
        <f>2*$C9/L9</f>
        <v>112.77655504772342</v>
      </c>
      <c r="N12" s="6">
        <f>$C9/N9</f>
        <v>9.2502118185211355</v>
      </c>
      <c r="O12" s="6">
        <f>2*$C9/O9</f>
        <v>3548.5726372775043</v>
      </c>
      <c r="P12" s="6">
        <f>2*$C9/P9</f>
        <v>42.436538755071183</v>
      </c>
      <c r="R12" s="6">
        <f>$C9/R9</f>
        <v>492.97536038825211</v>
      </c>
      <c r="S12" s="6">
        <f>2*$C9/S9</f>
        <v>4573.7158436021164</v>
      </c>
      <c r="T12" s="6">
        <f>2*$C9/T9</f>
        <v>1042.1124706941532</v>
      </c>
    </row>
    <row r="13" spans="1:26" x14ac:dyDescent="0.4">
      <c r="A13" t="s">
        <v>20</v>
      </c>
      <c r="E13" s="13">
        <f>E11+E12</f>
        <v>5014.880081740881</v>
      </c>
      <c r="F13" s="13">
        <f>F11+F12</f>
        <v>9111.7202380952385</v>
      </c>
      <c r="G13" s="13">
        <f t="shared" ref="G13:H13" si="2">G11+G12</f>
        <v>9956.5</v>
      </c>
      <c r="H13" s="13">
        <f t="shared" si="2"/>
        <v>25492.208333333336</v>
      </c>
      <c r="J13" s="6">
        <f>J11+J12</f>
        <v>73.013314901880747</v>
      </c>
      <c r="K13" s="6">
        <f>K11+K12</f>
        <v>3635.9771443517793</v>
      </c>
      <c r="L13" s="6">
        <f>L11+L12</f>
        <v>560.14343256664461</v>
      </c>
      <c r="N13" s="6">
        <f>N11+N12</f>
        <v>16.73498764327141</v>
      </c>
      <c r="O13" s="6">
        <f>O11+O12</f>
        <v>3556.0574131022545</v>
      </c>
      <c r="P13" s="6">
        <f>P11+P12</f>
        <v>445.75071840584673</v>
      </c>
      <c r="R13" s="6">
        <f>R11+R12</f>
        <v>751.35392310565885</v>
      </c>
      <c r="S13" s="6">
        <f>S11+S12</f>
        <v>4832.0944063195229</v>
      </c>
      <c r="T13" s="6">
        <f>T11+T12</f>
        <v>1709.089127683586</v>
      </c>
    </row>
    <row r="14" spans="1:26" x14ac:dyDescent="0.4">
      <c r="A14" t="s">
        <v>12</v>
      </c>
      <c r="G14" s="5">
        <f>G13/E13</f>
        <v>1.9853914426092656</v>
      </c>
      <c r="H14" s="5">
        <f>H13/E13</f>
        <v>5.0833136421646783</v>
      </c>
      <c r="K14" s="5">
        <f>K13/J13</f>
        <v>49.798822985067893</v>
      </c>
      <c r="L14" s="5">
        <f>L13/J13</f>
        <v>7.6717984016942076</v>
      </c>
      <c r="O14" s="5">
        <f>O13/N13</f>
        <v>212.49238355619752</v>
      </c>
      <c r="P14" s="5">
        <f>P13/N13</f>
        <v>26.635855843315696</v>
      </c>
      <c r="S14" s="5">
        <f>S13/R13</f>
        <v>6.4311827724895121</v>
      </c>
      <c r="T14" s="5">
        <f>T13/R13</f>
        <v>2.2746791826403308</v>
      </c>
    </row>
    <row r="15" spans="1:26" x14ac:dyDescent="0.4">
      <c r="A15" t="s">
        <v>13</v>
      </c>
      <c r="F15" s="5"/>
      <c r="H15" s="5">
        <f>G12/H12</f>
        <v>0.22491975488765681</v>
      </c>
      <c r="K15" s="5"/>
      <c r="L15" s="5">
        <f>K12/L12</f>
        <v>32.017543859649123</v>
      </c>
      <c r="O15" s="5"/>
      <c r="P15" s="5">
        <f>O12/P12</f>
        <v>83.620689655172413</v>
      </c>
      <c r="S15" s="5"/>
      <c r="T15" s="5">
        <f>S12/T12</f>
        <v>4.3888888888888884</v>
      </c>
    </row>
    <row r="16" spans="1:26" x14ac:dyDescent="0.4">
      <c r="A16" t="s">
        <v>37</v>
      </c>
      <c r="F16" s="5"/>
      <c r="H16" s="5">
        <f>G13/H13</f>
        <v>0.39057032132367236</v>
      </c>
      <c r="K16" s="5"/>
      <c r="L16" s="5">
        <f>K13/L13</f>
        <v>6.4911537526938314</v>
      </c>
      <c r="O16" s="5"/>
      <c r="P16" s="5">
        <f>O13/P13</f>
        <v>7.9776818438339303</v>
      </c>
      <c r="S16" s="5"/>
      <c r="T16" s="5"/>
    </row>
    <row r="17" spans="1:16" s="1" customFormat="1" x14ac:dyDescent="0.4">
      <c r="A17" s="1" t="s">
        <v>24</v>
      </c>
      <c r="E17" s="22">
        <f>E13*$B$27</f>
        <v>401.1904065392705</v>
      </c>
      <c r="F17" s="22">
        <f>F13*$B$27</f>
        <v>728.93761904761914</v>
      </c>
      <c r="G17" s="22">
        <f>G13*$B$27</f>
        <v>796.52</v>
      </c>
      <c r="H17" s="22">
        <f>H13*$B$27</f>
        <v>2039.376666666667</v>
      </c>
      <c r="J17" s="21">
        <f>J13*$B$28</f>
        <v>9.4917309372444976</v>
      </c>
      <c r="K17" s="21">
        <f t="shared" ref="K17:L17" si="3">K13*$B$28</f>
        <v>472.67702876573134</v>
      </c>
      <c r="L17" s="21">
        <f t="shared" si="3"/>
        <v>72.818646233663799</v>
      </c>
      <c r="M17" s="21"/>
      <c r="N17" s="21">
        <f>N13*$B$28</f>
        <v>2.1755483936252835</v>
      </c>
      <c r="O17" s="21">
        <f t="shared" ref="O17:P17" si="4">O13*$B$28</f>
        <v>462.2874637032931</v>
      </c>
      <c r="P17" s="21">
        <f t="shared" si="4"/>
        <v>57.947593392760076</v>
      </c>
    </row>
    <row r="18" spans="1:16" x14ac:dyDescent="0.4">
      <c r="A18" s="23" t="s">
        <v>36</v>
      </c>
    </row>
    <row r="26" spans="1:16" x14ac:dyDescent="0.4">
      <c r="A26" s="8" t="s">
        <v>23</v>
      </c>
    </row>
    <row r="27" spans="1:16" x14ac:dyDescent="0.4">
      <c r="A27" s="8" t="s">
        <v>21</v>
      </c>
      <c r="B27" s="8">
        <v>0.08</v>
      </c>
    </row>
    <row r="28" spans="1:16" x14ac:dyDescent="0.4">
      <c r="A28" s="8" t="s">
        <v>22</v>
      </c>
      <c r="B28" s="8">
        <v>0.13</v>
      </c>
    </row>
    <row r="31" spans="1:16" ht="29.15" x14ac:dyDescent="0.4">
      <c r="A31" s="18" t="s">
        <v>33</v>
      </c>
      <c r="B31">
        <v>3.3000000000000002E-2</v>
      </c>
    </row>
    <row r="32" spans="1:16" ht="29.15" x14ac:dyDescent="0.4">
      <c r="A32" s="18" t="s">
        <v>34</v>
      </c>
      <c r="B32">
        <f>B31*2</f>
        <v>6.6000000000000003E-2</v>
      </c>
    </row>
    <row r="33" spans="1:4" x14ac:dyDescent="0.4">
      <c r="A33" t="s">
        <v>31</v>
      </c>
      <c r="B33">
        <v>0.08</v>
      </c>
    </row>
    <row r="35" spans="1:4" x14ac:dyDescent="0.4">
      <c r="B35" s="4" t="s">
        <v>1</v>
      </c>
      <c r="C35" s="4" t="s">
        <v>2</v>
      </c>
      <c r="D35" s="4" t="s">
        <v>3</v>
      </c>
    </row>
    <row r="36" spans="1:4" x14ac:dyDescent="0.4">
      <c r="A36" t="s">
        <v>27</v>
      </c>
      <c r="C36">
        <v>40</v>
      </c>
      <c r="D36">
        <v>0.47</v>
      </c>
    </row>
    <row r="37" spans="1:4" x14ac:dyDescent="0.4">
      <c r="A37" t="s">
        <v>28</v>
      </c>
      <c r="C37">
        <v>1653</v>
      </c>
      <c r="D37">
        <v>7300</v>
      </c>
    </row>
    <row r="38" spans="1:4" x14ac:dyDescent="0.4">
      <c r="A38" t="s">
        <v>29</v>
      </c>
      <c r="C38">
        <f>$B32*C36/3600/1000</f>
        <v>7.3333333333333334E-7</v>
      </c>
      <c r="D38">
        <f>$B32*D36/3600/1000</f>
        <v>8.6166666666666661E-9</v>
      </c>
    </row>
    <row r="39" spans="1:4" x14ac:dyDescent="0.4">
      <c r="A39" t="s">
        <v>30</v>
      </c>
      <c r="C39">
        <f>$B33*C37/1000000000</f>
        <v>1.3224E-7</v>
      </c>
      <c r="D39">
        <f>$B33*D37/1000000000</f>
        <v>5.8400000000000004E-7</v>
      </c>
    </row>
    <row r="40" spans="1:4" x14ac:dyDescent="0.4">
      <c r="A40" t="s">
        <v>32</v>
      </c>
      <c r="C40">
        <f>C38+C39</f>
        <v>8.6557333333333336E-7</v>
      </c>
      <c r="D40">
        <f>D38+D39</f>
        <v>5.9261666666666676E-7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w J Z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C W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k F S f 8 f 9 K S 0 B A A D 4 A Q A A E w A c A E Z v c m 1 1 b G F z L 1 N l Y 3 R p b 2 4 x L m 0 g o h g A K K A U A A A A A A A A A A A A A A A A A A A A A A A A A A A A b Z B P S w M x E M X v C / s d Q n r Z Q l x o q R 4 s e y h b R S 9 i 2 f X U F U k 3 0 z a S P y U z q 5 b S 7 2 5 k C x V t L k n e m 7 z 5 T R B a 0 t 6 x q t 9 H 0 z R J E 9 z K A I p R k C 2 8 + a A 3 r G A G K E 1 Y X J X v Q g t R K f E j n / u 2 s + A o u 9 c G 8 t I 7 i h f M e H n b v C A E b O b a y u Y 5 + P e Y j 8 3 K e y R Q V z s d G p R r W A X / i d p t m n O r n L 6 I D 8 V y D k Z b T R A K L r h g p T e d d V h M B L t z r V f x U T E a X 4 8 F W 3 S e o K K 9 g e J 8 z J + 8 g 9 e h 6 J E H P B L Y 6 C n 2 A F J F L h 7 5 a 7 m K h S f n p G f 9 d I I t T / r M m K q V R g Y s K H S / I 8 u t d J u Y W O 9 3 c I 6 r g 3 S 4 9 s H 2 w D 8 m Z h f 6 i 8 O B D 2 p t A U n a X R z w 0 d H N J P + p P w p 2 4 D O l 8 L 8 a P w U I L h i L D o L + a x y H a a L d R d 7 p N 1 B L A Q I t A B Q A A g A I A M C W Q V J K R t 5 p o g A A A P U A A A A S A A A A A A A A A A A A A A A A A A A A A A B D b 2 5 m a W c v U G F j a 2 F n Z S 5 4 b W x Q S w E C L Q A U A A I A C A D A l k F S D 8 r p q 6 Q A A A D p A A A A E w A A A A A A A A A A A A A A A A D u A A A A W 0 N v b n R l b n R f V H l w Z X N d L n h t b F B L A Q I t A B Q A A g A I A M C W Q V J / x / 0 p L Q E A A P g B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K A A A A A A A A +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Y 2 V f b 3 J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I 6 N T Q 6 M D E u O D M 2 N T g y M F o i I C 8 + P E V u d H J 5 I F R 5 c G U 9 I k Z p b G x D b 2 x 1 b W 5 U e X B l c y I g V m F s d W U 9 I n N B d 0 1 E Q X c 9 P S I g L z 4 8 R W 5 0 c n k g V H l w Z T 0 i R m l s b E N v b H V t b k 5 h b W V z I i B W Y W x 1 Z T 0 i c 1 s m c X V v d D s j V G l t Z X N 0 Y W 1 w J n F 1 b 3 Q 7 L C Z x d W 9 0 O 0 F k Z H M m c X V v d D s s J n F 1 b 3 Q 7 R G V s Z X R l c y Z x d W 9 0 O y w m c X V v d D t R d W V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V f b 3 J p Z y 9 B d X R v U m V t b 3 Z l Z E N v b H V t b n M x L n s j V G l t Z X N 0 Y W 1 w L D B 9 J n F 1 b 3 Q 7 L C Z x d W 9 0 O 1 N l Y 3 R p b 2 4 x L 3 R y Y W N l X 2 9 y a W c v Q X V 0 b 1 J l b W 9 2 Z W R D b 2 x 1 b W 5 z M S 5 7 Q W R k c y w x f S Z x d W 9 0 O y w m c X V v d D t T Z W N 0 a W 9 u M S 9 0 c m F j Z V 9 v c m l n L 0 F 1 d G 9 S Z W 1 v d m V k Q 2 9 s d W 1 u c z E u e 0 R l b G V 0 Z X M s M n 0 m c X V v d D s s J n F 1 b 3 Q 7 U 2 V j d G l v b j E v d H J h Y 2 V f b 3 J p Z y 9 B d X R v U m V t b 3 Z l Z E N v b H V t b n M x L n t R d W V y a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l X 2 9 y a W c v Q X V 0 b 1 J l b W 9 2 Z W R D b 2 x 1 b W 5 z M S 5 7 I 1 R p b W V z d G F t c C w w f S Z x d W 9 0 O y w m c X V v d D t T Z W N 0 a W 9 u M S 9 0 c m F j Z V 9 v c m l n L 0 F 1 d G 9 S Z W 1 v d m V k Q 2 9 s d W 1 u c z E u e 0 F k Z H M s M X 0 m c X V v d D s s J n F 1 b 3 Q 7 U 2 V j d G l v b j E v d H J h Y 2 V f b 3 J p Z y 9 B d X R v U m V t b 3 Z l Z E N v b H V t b n M x L n t E Z W x l d G V z L D J 9 J n F 1 b 3 Q 7 L C Z x d W 9 0 O 1 N l Y 3 R p b 2 4 x L 3 R y Y W N l X 2 9 y a W c v Q X V 0 b 1 J l b W 9 2 Z W R D b 2 x 1 b W 5 z M S 5 7 U X V l c m l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Y 2 V f b 3 J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l X 2 9 y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T M Z U q 0 C E B x M J + G 1 0 T g A A A A A C A A A A A A A Q Z g A A A A E A A C A A A A B Y 1 C M S N k u / A r F 7 w k f b 8 I H h 7 P M T x v H B P K Y h N L 7 8 T A e l s g A A A A A O g A A A A A I A A C A A A A B F R S K + I K r L L S v J M o F w j N c v d K R L Y 9 X s 4 S y / n A M T k w n i I F A A A A C r W 8 m J D L y + r G A Z A y f s 0 K E Y 8 E F t O x T 0 7 n z f T 7 p K a R M P 6 P S d h 6 o V S 7 c 9 m x + N 2 q U N 3 B 0 s j T j k B 1 x d m O u y h R n J y l q r P A E j U X + 9 K i C f k H E i g J 7 L D 0 A A A A D z G f S U Y 2 D E H K N A D R O P c E S q e + h X P X q M x y d 2 s V j / o 8 h K m b e x + 6 S 7 L e t b L e j t P S x Q D J h F j q Q 0 k V d h e l z K s y X z z g 0 Z < / D a t a M a s h u p > 
</file>

<file path=customXml/itemProps1.xml><?xml version="1.0" encoding="utf-8"?>
<ds:datastoreItem xmlns:ds="http://schemas.openxmlformats.org/officeDocument/2006/customXml" ds:itemID="{9C6D09EC-39CE-4C27-BE8A-9A1C6CEFA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 Kogan</cp:lastModifiedBy>
  <dcterms:created xsi:type="dcterms:W3CDTF">2021-02-02T02:27:43Z</dcterms:created>
  <dcterms:modified xsi:type="dcterms:W3CDTF">2021-02-11T04:28:18Z</dcterms:modified>
</cp:coreProperties>
</file>