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mitry\Desktop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29" i="1"/>
  <c r="L28" i="1"/>
  <c r="K29" i="1"/>
  <c r="K30" i="1"/>
  <c r="K31" i="1"/>
  <c r="K32" i="1"/>
  <c r="K33" i="1"/>
  <c r="K34" i="1"/>
  <c r="K35" i="1"/>
  <c r="K28" i="1"/>
  <c r="J26" i="1"/>
  <c r="F20" i="1"/>
  <c r="F21" i="1"/>
  <c r="F22" i="1"/>
  <c r="F23" i="1"/>
  <c r="F24" i="1"/>
  <c r="F25" i="1"/>
  <c r="F26" i="1"/>
  <c r="F27" i="1"/>
  <c r="F28" i="1"/>
  <c r="F29" i="1"/>
  <c r="F19" i="1"/>
  <c r="O24" i="1"/>
  <c r="O25" i="1"/>
  <c r="O26" i="1"/>
  <c r="O27" i="1"/>
  <c r="O28" i="1"/>
  <c r="O29" i="1"/>
  <c r="O30" i="1"/>
  <c r="O31" i="1"/>
  <c r="O32" i="1"/>
  <c r="O33" i="1"/>
  <c r="O23" i="1"/>
  <c r="S4" i="1"/>
  <c r="S5" i="1"/>
  <c r="S6" i="1"/>
  <c r="S7" i="1"/>
  <c r="S8" i="1"/>
  <c r="S9" i="1"/>
  <c r="S10" i="1"/>
  <c r="S11" i="1"/>
  <c r="S12" i="1"/>
  <c r="S13" i="1"/>
  <c r="S3" i="1"/>
  <c r="R7" i="1"/>
  <c r="R8" i="1"/>
  <c r="R9" i="1"/>
  <c r="R10" i="1"/>
  <c r="R11" i="1"/>
  <c r="R12" i="1"/>
  <c r="R13" i="1"/>
  <c r="Q5" i="1"/>
  <c r="Q7" i="1"/>
  <c r="Q8" i="1"/>
  <c r="Q9" i="1"/>
  <c r="Q10" i="1"/>
  <c r="Q11" i="1"/>
  <c r="Q12" i="1"/>
  <c r="Q13" i="1"/>
  <c r="P4" i="1"/>
  <c r="P5" i="1"/>
  <c r="P6" i="1"/>
  <c r="P7" i="1"/>
  <c r="P8" i="1"/>
  <c r="P9" i="1"/>
  <c r="P10" i="1"/>
  <c r="P11" i="1"/>
  <c r="P12" i="1"/>
  <c r="P13" i="1"/>
  <c r="O4" i="1"/>
  <c r="O5" i="1"/>
  <c r="O6" i="1"/>
  <c r="O7" i="1"/>
  <c r="O8" i="1"/>
  <c r="O9" i="1"/>
  <c r="O10" i="1"/>
  <c r="O11" i="1"/>
  <c r="O12" i="1"/>
  <c r="O13" i="1"/>
  <c r="O3" i="1"/>
  <c r="N4" i="1"/>
  <c r="N5" i="1"/>
  <c r="N6" i="1"/>
  <c r="N7" i="1"/>
  <c r="N8" i="1"/>
  <c r="N9" i="1"/>
  <c r="N10" i="1"/>
  <c r="N11" i="1"/>
  <c r="N12" i="1"/>
  <c r="N13" i="1"/>
  <c r="N3" i="1"/>
  <c r="P23" i="1" l="1"/>
  <c r="P24" i="1" s="1"/>
  <c r="M4" i="1"/>
  <c r="M5" i="1"/>
  <c r="M6" i="1"/>
  <c r="M7" i="1"/>
  <c r="M8" i="1"/>
  <c r="M9" i="1"/>
  <c r="M10" i="1"/>
  <c r="M11" i="1"/>
  <c r="M12" i="1"/>
  <c r="M13" i="1"/>
  <c r="M3" i="1"/>
  <c r="L4" i="1"/>
  <c r="L5" i="1"/>
  <c r="L6" i="1"/>
  <c r="L7" i="1"/>
  <c r="L8" i="1"/>
  <c r="L9" i="1"/>
  <c r="L10" i="1"/>
  <c r="L11" i="1"/>
  <c r="L12" i="1"/>
  <c r="L13" i="1"/>
  <c r="L3" i="1"/>
  <c r="K4" i="1"/>
  <c r="K6" i="1"/>
  <c r="K7" i="1"/>
  <c r="K8" i="1"/>
  <c r="K9" i="1"/>
  <c r="K10" i="1"/>
  <c r="K11" i="1"/>
  <c r="K12" i="1"/>
  <c r="K13" i="1"/>
  <c r="K3" i="1"/>
  <c r="J8" i="1"/>
  <c r="J9" i="1"/>
  <c r="J10" i="1"/>
  <c r="J11" i="1"/>
  <c r="J12" i="1"/>
  <c r="J13" i="1"/>
  <c r="J7" i="1"/>
  <c r="I7" i="1"/>
  <c r="I8" i="1"/>
  <c r="I9" i="1"/>
  <c r="I10" i="1"/>
  <c r="I11" i="1"/>
  <c r="I12" i="1"/>
  <c r="I13" i="1"/>
  <c r="I5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G3" i="1"/>
</calcChain>
</file>

<file path=xl/sharedStrings.xml><?xml version="1.0" encoding="utf-8"?>
<sst xmlns="http://schemas.openxmlformats.org/spreadsheetml/2006/main" count="37" uniqueCount="31">
  <si>
    <t>Częstotliwość f [Hz]</t>
  </si>
  <si>
    <t>Położenie kolejnych minimów [mm]</t>
  </si>
  <si>
    <t>Różnica położeń kolejnych minimów</t>
  </si>
  <si>
    <t>\(a_1\)</t>
  </si>
  <si>
    <t>\(a_2\)</t>
  </si>
  <si>
    <t>\(a_3\)</t>
  </si>
  <si>
    <t>\(a_4\)</t>
  </si>
  <si>
    <t>\(a_5\)</t>
  </si>
  <si>
    <t>\(\Delta_1\)</t>
  </si>
  <si>
    <t>\(\Delta_4\)</t>
  </si>
  <si>
    <t>\(\Delta_3\)</t>
  </si>
  <si>
    <t>\(\Delta_2\)</t>
  </si>
  <si>
    <t>Dlugość fali</t>
  </si>
  <si>
    <t>mm</t>
  </si>
  <si>
    <t>Prędkość dzwięku</t>
  </si>
  <si>
    <t>[m/s]</t>
  </si>
  <si>
    <t>Średnia różnica</t>
  </si>
  <si>
    <t>Temperatura:</t>
  </si>
  <si>
    <t>Niepewność Delta</t>
  </si>
  <si>
    <t>Error</t>
  </si>
  <si>
    <t>Srenia</t>
  </si>
  <si>
    <t>d1</t>
  </si>
  <si>
    <t>d2</t>
  </si>
  <si>
    <t>d3</t>
  </si>
  <si>
    <t>d4</t>
  </si>
  <si>
    <t>AVG</t>
  </si>
  <si>
    <t>Error in m/s^</t>
  </si>
  <si>
    <t>Error Negative</t>
  </si>
  <si>
    <t>Predkosc Dzwieku</t>
  </si>
  <si>
    <t>Srednia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</si>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</sst>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21747281589804E-2"/>
          <c:y val="4.884004884004884E-2"/>
          <c:w val="0.88416872890888643"/>
          <c:h val="0.8608129112066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Prędkość dzwięku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Sheet1!$D$19:$D$29</c:f>
                <c:numCache>
                  <c:formatCode>General</c:formatCode>
                  <c:ptCount val="11"/>
                  <c:pt idx="0">
                    <c:v>1.75</c:v>
                  </c:pt>
                  <c:pt idx="1">
                    <c:v>6.09</c:v>
                  </c:pt>
                  <c:pt idx="2">
                    <c:v>28.59</c:v>
                  </c:pt>
                  <c:pt idx="3">
                    <c:v>10.8</c:v>
                  </c:pt>
                  <c:pt idx="4">
                    <c:v>4.2</c:v>
                  </c:pt>
                  <c:pt idx="5">
                    <c:v>3.32</c:v>
                  </c:pt>
                  <c:pt idx="6">
                    <c:v>1.95</c:v>
                  </c:pt>
                  <c:pt idx="7">
                    <c:v>30.36</c:v>
                  </c:pt>
                  <c:pt idx="8">
                    <c:v>22.44</c:v>
                  </c:pt>
                  <c:pt idx="9">
                    <c:v>2.69</c:v>
                  </c:pt>
                  <c:pt idx="10">
                    <c:v>4.03</c:v>
                  </c:pt>
                </c:numCache>
              </c:numRef>
            </c:plus>
            <c:minus>
              <c:numRef>
                <c:f>Sheet1!$D$19:$D$29</c:f>
                <c:numCache>
                  <c:formatCode>General</c:formatCode>
                  <c:ptCount val="11"/>
                  <c:pt idx="0">
                    <c:v>1.75</c:v>
                  </c:pt>
                  <c:pt idx="1">
                    <c:v>6.09</c:v>
                  </c:pt>
                  <c:pt idx="2">
                    <c:v>28.59</c:v>
                  </c:pt>
                  <c:pt idx="3">
                    <c:v>10.8</c:v>
                  </c:pt>
                  <c:pt idx="4">
                    <c:v>4.2</c:v>
                  </c:pt>
                  <c:pt idx="5">
                    <c:v>3.32</c:v>
                  </c:pt>
                  <c:pt idx="6">
                    <c:v>1.95</c:v>
                  </c:pt>
                  <c:pt idx="7">
                    <c:v>30.36</c:v>
                  </c:pt>
                  <c:pt idx="8">
                    <c:v>22.44</c:v>
                  </c:pt>
                  <c:pt idx="9">
                    <c:v>2.69</c:v>
                  </c:pt>
                  <c:pt idx="10">
                    <c:v>4.03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Sheet1!$A$19:$A$29</c:f>
              <c:numCache>
                <c:formatCode>General</c:formatCode>
                <c:ptCount val="11"/>
                <c:pt idx="0">
                  <c:v>873</c:v>
                </c:pt>
                <c:pt idx="1">
                  <c:v>936</c:v>
                </c:pt>
                <c:pt idx="2">
                  <c:v>997</c:v>
                </c:pt>
                <c:pt idx="3">
                  <c:v>1136</c:v>
                </c:pt>
                <c:pt idx="4">
                  <c:v>2002</c:v>
                </c:pt>
                <c:pt idx="5">
                  <c:v>2128</c:v>
                </c:pt>
                <c:pt idx="6">
                  <c:v>2238</c:v>
                </c:pt>
                <c:pt idx="7">
                  <c:v>2368</c:v>
                </c:pt>
                <c:pt idx="8">
                  <c:v>2555</c:v>
                </c:pt>
                <c:pt idx="9">
                  <c:v>2796</c:v>
                </c:pt>
                <c:pt idx="10">
                  <c:v>3027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226.98000000000002</c:v>
                </c:pt>
                <c:pt idx="1">
                  <c:v>354.74400000000003</c:v>
                </c:pt>
                <c:pt idx="2">
                  <c:v>234.614</c:v>
                </c:pt>
                <c:pt idx="3">
                  <c:v>323.76</c:v>
                </c:pt>
                <c:pt idx="4">
                  <c:v>350.34999999999997</c:v>
                </c:pt>
                <c:pt idx="5">
                  <c:v>342.608</c:v>
                </c:pt>
                <c:pt idx="6">
                  <c:v>346.89</c:v>
                </c:pt>
                <c:pt idx="7">
                  <c:v>251.00799999999998</c:v>
                </c:pt>
                <c:pt idx="8">
                  <c:v>314.26499999999999</c:v>
                </c:pt>
                <c:pt idx="9">
                  <c:v>343.90800000000002</c:v>
                </c:pt>
                <c:pt idx="10">
                  <c:v>348.10500000000002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9-460B-B616-B0F95575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07039"/>
        <c:axId val="810308287"/>
      </c:scatterChart>
      <c:valAx>
        <c:axId val="8103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308287"/>
        <c:crosses val="autoZero"/>
        <c:crossBetween val="midCat"/>
      </c:valAx>
      <c:valAx>
        <c:axId val="8103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30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487680</xdr:colOff>
      <xdr:row>11</xdr:row>
      <xdr:rowOff>72390</xdr:rowOff>
    </xdr:from>
    <xdr:ext cx="65" cy="172227"/>
    <xdr:sp macro="" textlink="">
      <xdr:nvSpPr>
        <xdr:cNvPr id="2" name="TextBox 1"/>
        <xdr:cNvSpPr txBox="1"/>
      </xdr:nvSpPr>
      <xdr:spPr>
        <a:xfrm>
          <a:off x="5661660" y="2084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0</xdr:col>
      <xdr:colOff>0</xdr:colOff>
      <xdr:row>38</xdr:row>
      <xdr:rowOff>0</xdr:rowOff>
    </xdr:from>
    <xdr:to>
      <xdr:col>5</xdr:col>
      <xdr:colOff>297180</xdr:colOff>
      <xdr:row>55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37" zoomScale="70" zoomScaleNormal="70" workbookViewId="0">
      <selection activeCell="N39" sqref="N39"/>
    </sheetView>
  </sheetViews>
  <sheetFormatPr defaultRowHeight="14.4" x14ac:dyDescent="0.3"/>
  <cols>
    <col min="1" max="1" width="21.109375" customWidth="1"/>
    <col min="2" max="2" width="17.6640625" customWidth="1"/>
    <col min="5" max="5" width="16.88671875" customWidth="1"/>
    <col min="7" max="7" width="10.44140625" customWidth="1"/>
    <col min="8" max="8" width="10.77734375" customWidth="1"/>
    <col min="9" max="9" width="10.88671875" customWidth="1"/>
    <col min="10" max="10" width="11.88671875" customWidth="1"/>
    <col min="11" max="11" width="16.33203125" customWidth="1"/>
    <col min="12" max="12" width="14.6640625" customWidth="1"/>
    <col min="13" max="13" width="17" customWidth="1"/>
    <col min="14" max="14" width="15.6640625" customWidth="1"/>
  </cols>
  <sheetData>
    <row r="1" spans="1:19" x14ac:dyDescent="0.3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t="s">
        <v>16</v>
      </c>
      <c r="L1" s="1" t="s">
        <v>12</v>
      </c>
      <c r="M1" t="s">
        <v>14</v>
      </c>
      <c r="N1" t="s">
        <v>18</v>
      </c>
    </row>
    <row r="2" spans="1:19" x14ac:dyDescent="0.3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11</v>
      </c>
      <c r="I2" s="1" t="s">
        <v>10</v>
      </c>
      <c r="J2" s="1" t="s">
        <v>9</v>
      </c>
      <c r="L2" s="1" t="s">
        <v>13</v>
      </c>
      <c r="M2" s="1" t="s">
        <v>15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/>
    </row>
    <row r="3" spans="1:19" x14ac:dyDescent="0.3">
      <c r="A3" s="1">
        <v>873</v>
      </c>
      <c r="B3" s="1">
        <v>133</v>
      </c>
      <c r="C3" s="1">
        <v>263</v>
      </c>
      <c r="D3" s="1"/>
      <c r="E3" s="1"/>
      <c r="F3" s="1"/>
      <c r="G3" s="1">
        <f>C3-B3</f>
        <v>130</v>
      </c>
      <c r="H3" s="1"/>
      <c r="I3" s="1"/>
      <c r="J3" s="1"/>
      <c r="K3">
        <f>AVERAGE(G3:J3)</f>
        <v>130</v>
      </c>
      <c r="L3" s="1">
        <f>K3*2</f>
        <v>260</v>
      </c>
      <c r="M3">
        <f>(L3/1000)*A3</f>
        <v>226.98000000000002</v>
      </c>
      <c r="N3">
        <f>AVERAGE(G3:J3)</f>
        <v>130</v>
      </c>
      <c r="O3">
        <f>(N3-G3)^2</f>
        <v>0</v>
      </c>
      <c r="P3">
        <v>0</v>
      </c>
      <c r="Q3">
        <v>0</v>
      </c>
      <c r="R3">
        <v>0</v>
      </c>
      <c r="S3" t="e">
        <f>SQRT(SUM(O3:R3)/(COUNT(G3:J3)*(COUNT(G3:J3)-1)))</f>
        <v>#DIV/0!</v>
      </c>
    </row>
    <row r="4" spans="1:19" x14ac:dyDescent="0.3">
      <c r="A4" s="1">
        <v>936</v>
      </c>
      <c r="B4" s="1">
        <v>59</v>
      </c>
      <c r="C4" s="1">
        <v>255</v>
      </c>
      <c r="D4" s="1">
        <v>438</v>
      </c>
      <c r="E4" s="1"/>
      <c r="F4" s="1"/>
      <c r="G4" s="1">
        <f>C4-B4</f>
        <v>196</v>
      </c>
      <c r="H4" s="1">
        <f>D4-C4</f>
        <v>183</v>
      </c>
      <c r="I4" s="1"/>
      <c r="J4" s="1"/>
      <c r="K4">
        <f t="shared" ref="K4:K13" si="0">AVERAGE(G4:J4)</f>
        <v>189.5</v>
      </c>
      <c r="L4" s="1">
        <f t="shared" ref="L4:L13" si="1">K4*2</f>
        <v>379</v>
      </c>
      <c r="M4">
        <f t="shared" ref="M4:M13" si="2">(L4/1000)*A4</f>
        <v>354.74400000000003</v>
      </c>
      <c r="N4">
        <f t="shared" ref="N4:N13" si="3">AVERAGE(G4:J4)</f>
        <v>189.5</v>
      </c>
      <c r="O4">
        <f t="shared" ref="O4:O13" si="4">(N4-G4)^2</f>
        <v>42.25</v>
      </c>
      <c r="P4">
        <f t="shared" ref="P4:P13" si="5">(N4-H4)^2</f>
        <v>42.25</v>
      </c>
      <c r="Q4">
        <v>0</v>
      </c>
      <c r="R4">
        <v>0</v>
      </c>
      <c r="S4">
        <f>SQRT(SUM(O4:R4)/(COUNT(G4:J4)*(COUNT(G4:J4)-1)))</f>
        <v>6.5</v>
      </c>
    </row>
    <row r="5" spans="1:19" x14ac:dyDescent="0.3">
      <c r="A5" s="1">
        <v>997</v>
      </c>
      <c r="B5" s="1">
        <v>65</v>
      </c>
      <c r="C5" s="1">
        <v>168</v>
      </c>
      <c r="D5" s="1">
        <v>245</v>
      </c>
      <c r="E5" s="1">
        <v>418</v>
      </c>
      <c r="F5" s="1"/>
      <c r="G5" s="1">
        <f t="shared" ref="G5:G13" si="6">C5-B5</f>
        <v>103</v>
      </c>
      <c r="H5" s="1">
        <f t="shared" ref="H5:H13" si="7">D5-C5</f>
        <v>77</v>
      </c>
      <c r="I5" s="1">
        <f>E5-D5</f>
        <v>173</v>
      </c>
      <c r="J5" s="1"/>
      <c r="K5">
        <v>117.66</v>
      </c>
      <c r="L5" s="1">
        <f t="shared" si="1"/>
        <v>235.32</v>
      </c>
      <c r="M5">
        <f t="shared" si="2"/>
        <v>234.61403999999999</v>
      </c>
      <c r="N5">
        <f t="shared" si="3"/>
        <v>117.66666666666667</v>
      </c>
      <c r="O5">
        <f t="shared" si="4"/>
        <v>215.11111111111126</v>
      </c>
      <c r="P5">
        <f t="shared" si="5"/>
        <v>1653.7777777777781</v>
      </c>
      <c r="Q5">
        <f t="shared" ref="Q5:Q13" si="8">(N5-I5)^2</f>
        <v>3061.7777777777774</v>
      </c>
      <c r="R5">
        <v>0</v>
      </c>
      <c r="S5">
        <f t="shared" ref="S5:S13" si="9">SQRT(SUM(O5:R5)/(COUNT(G5:J5)*(COUNT(G5:J5)-1)))</f>
        <v>28.666666666666668</v>
      </c>
    </row>
    <row r="6" spans="1:19" x14ac:dyDescent="0.3">
      <c r="A6" s="1">
        <v>1136</v>
      </c>
      <c r="B6" s="1">
        <v>85</v>
      </c>
      <c r="C6" s="1">
        <v>218</v>
      </c>
      <c r="D6" s="1">
        <v>370</v>
      </c>
      <c r="E6" s="1"/>
      <c r="F6" s="1"/>
      <c r="G6" s="1">
        <f t="shared" si="6"/>
        <v>133</v>
      </c>
      <c r="H6" s="1">
        <f t="shared" si="7"/>
        <v>152</v>
      </c>
      <c r="I6" s="1"/>
      <c r="J6" s="1"/>
      <c r="K6">
        <f t="shared" si="0"/>
        <v>142.5</v>
      </c>
      <c r="L6" s="1">
        <f t="shared" si="1"/>
        <v>285</v>
      </c>
      <c r="M6">
        <f t="shared" si="2"/>
        <v>323.76</v>
      </c>
      <c r="N6">
        <f t="shared" si="3"/>
        <v>142.5</v>
      </c>
      <c r="O6">
        <f t="shared" si="4"/>
        <v>90.25</v>
      </c>
      <c r="P6">
        <f t="shared" si="5"/>
        <v>90.25</v>
      </c>
      <c r="Q6">
        <v>0</v>
      </c>
      <c r="R6">
        <v>0</v>
      </c>
      <c r="S6">
        <f t="shared" si="9"/>
        <v>9.5</v>
      </c>
    </row>
    <row r="7" spans="1:19" x14ac:dyDescent="0.3">
      <c r="A7" s="1">
        <v>2002</v>
      </c>
      <c r="B7" s="1">
        <v>71</v>
      </c>
      <c r="C7" s="1">
        <v>154</v>
      </c>
      <c r="D7" s="1">
        <v>247</v>
      </c>
      <c r="E7" s="1">
        <v>335</v>
      </c>
      <c r="F7" s="1">
        <v>421</v>
      </c>
      <c r="G7" s="1">
        <f t="shared" si="6"/>
        <v>83</v>
      </c>
      <c r="H7" s="1">
        <f t="shared" si="7"/>
        <v>93</v>
      </c>
      <c r="I7" s="1">
        <f t="shared" ref="I7:I13" si="10">E7-D7</f>
        <v>88</v>
      </c>
      <c r="J7" s="1">
        <f>F7-E7</f>
        <v>86</v>
      </c>
      <c r="K7">
        <f t="shared" si="0"/>
        <v>87.5</v>
      </c>
      <c r="L7" s="1">
        <f t="shared" si="1"/>
        <v>175</v>
      </c>
      <c r="M7">
        <f t="shared" si="2"/>
        <v>350.34999999999997</v>
      </c>
      <c r="N7">
        <f t="shared" si="3"/>
        <v>87.5</v>
      </c>
      <c r="O7">
        <f t="shared" si="4"/>
        <v>20.25</v>
      </c>
      <c r="P7">
        <f t="shared" si="5"/>
        <v>30.25</v>
      </c>
      <c r="Q7">
        <f t="shared" si="8"/>
        <v>0.25</v>
      </c>
      <c r="R7">
        <f t="shared" ref="R7:R13" si="11">(N7-J7)^2</f>
        <v>2.25</v>
      </c>
      <c r="S7">
        <f t="shared" si="9"/>
        <v>2.1015867021530821</v>
      </c>
    </row>
    <row r="8" spans="1:19" x14ac:dyDescent="0.3">
      <c r="A8" s="1">
        <v>2128</v>
      </c>
      <c r="B8" s="1">
        <v>58</v>
      </c>
      <c r="C8" s="1">
        <v>135</v>
      </c>
      <c r="D8" s="1">
        <v>219</v>
      </c>
      <c r="E8" s="1">
        <v>301</v>
      </c>
      <c r="F8" s="1">
        <v>380</v>
      </c>
      <c r="G8" s="1">
        <f t="shared" si="6"/>
        <v>77</v>
      </c>
      <c r="H8" s="1">
        <f t="shared" si="7"/>
        <v>84</v>
      </c>
      <c r="I8" s="1">
        <f t="shared" si="10"/>
        <v>82</v>
      </c>
      <c r="J8" s="1">
        <f t="shared" ref="J8:J13" si="12">F8-E8</f>
        <v>79</v>
      </c>
      <c r="K8">
        <f t="shared" si="0"/>
        <v>80.5</v>
      </c>
      <c r="L8" s="1">
        <f t="shared" si="1"/>
        <v>161</v>
      </c>
      <c r="M8">
        <f t="shared" si="2"/>
        <v>342.608</v>
      </c>
      <c r="N8">
        <f t="shared" si="3"/>
        <v>80.5</v>
      </c>
      <c r="O8">
        <f t="shared" si="4"/>
        <v>12.25</v>
      </c>
      <c r="P8">
        <f t="shared" si="5"/>
        <v>12.25</v>
      </c>
      <c r="Q8">
        <f t="shared" si="8"/>
        <v>2.25</v>
      </c>
      <c r="R8">
        <f t="shared" si="11"/>
        <v>2.25</v>
      </c>
      <c r="S8">
        <f t="shared" si="9"/>
        <v>1.5545631755148024</v>
      </c>
    </row>
    <row r="9" spans="1:19" x14ac:dyDescent="0.3">
      <c r="A9" s="1">
        <v>2238</v>
      </c>
      <c r="B9" s="1">
        <v>45</v>
      </c>
      <c r="C9" s="1">
        <v>124</v>
      </c>
      <c r="D9" s="1">
        <v>200</v>
      </c>
      <c r="E9" s="1">
        <v>276</v>
      </c>
      <c r="F9" s="1">
        <v>355</v>
      </c>
      <c r="G9" s="1">
        <f t="shared" si="6"/>
        <v>79</v>
      </c>
      <c r="H9" s="1">
        <f t="shared" si="7"/>
        <v>76</v>
      </c>
      <c r="I9" s="1">
        <f t="shared" si="10"/>
        <v>76</v>
      </c>
      <c r="J9" s="1">
        <f t="shared" si="12"/>
        <v>79</v>
      </c>
      <c r="K9">
        <f t="shared" si="0"/>
        <v>77.5</v>
      </c>
      <c r="L9" s="1">
        <f t="shared" si="1"/>
        <v>155</v>
      </c>
      <c r="M9">
        <f t="shared" si="2"/>
        <v>346.89</v>
      </c>
      <c r="N9">
        <f t="shared" si="3"/>
        <v>77.5</v>
      </c>
      <c r="O9">
        <f t="shared" si="4"/>
        <v>2.25</v>
      </c>
      <c r="P9">
        <f t="shared" si="5"/>
        <v>2.25</v>
      </c>
      <c r="Q9">
        <f t="shared" si="8"/>
        <v>2.25</v>
      </c>
      <c r="R9">
        <f t="shared" si="11"/>
        <v>2.25</v>
      </c>
      <c r="S9">
        <f t="shared" si="9"/>
        <v>0.8660254037844386</v>
      </c>
    </row>
    <row r="10" spans="1:19" x14ac:dyDescent="0.3">
      <c r="A10" s="1">
        <v>2368</v>
      </c>
      <c r="B10" s="1">
        <v>11</v>
      </c>
      <c r="C10" s="1">
        <v>41</v>
      </c>
      <c r="D10" s="1">
        <v>120</v>
      </c>
      <c r="E10" s="1">
        <v>152</v>
      </c>
      <c r="F10" s="1">
        <v>223</v>
      </c>
      <c r="G10" s="1">
        <f t="shared" si="6"/>
        <v>30</v>
      </c>
      <c r="H10" s="1">
        <f t="shared" si="7"/>
        <v>79</v>
      </c>
      <c r="I10" s="1">
        <f t="shared" si="10"/>
        <v>32</v>
      </c>
      <c r="J10" s="1">
        <f t="shared" si="12"/>
        <v>71</v>
      </c>
      <c r="K10">
        <f t="shared" si="0"/>
        <v>53</v>
      </c>
      <c r="L10" s="1">
        <f t="shared" si="1"/>
        <v>106</v>
      </c>
      <c r="M10">
        <f t="shared" si="2"/>
        <v>251.00799999999998</v>
      </c>
      <c r="N10">
        <f t="shared" si="3"/>
        <v>53</v>
      </c>
      <c r="O10">
        <f t="shared" si="4"/>
        <v>529</v>
      </c>
      <c r="P10">
        <f t="shared" si="5"/>
        <v>676</v>
      </c>
      <c r="Q10">
        <f t="shared" si="8"/>
        <v>441</v>
      </c>
      <c r="R10">
        <f t="shared" si="11"/>
        <v>324</v>
      </c>
      <c r="S10">
        <f t="shared" si="9"/>
        <v>12.812754062521712</v>
      </c>
    </row>
    <row r="11" spans="1:19" x14ac:dyDescent="0.3">
      <c r="A11" s="1">
        <v>2555</v>
      </c>
      <c r="B11" s="1">
        <v>40</v>
      </c>
      <c r="C11" s="1">
        <v>76</v>
      </c>
      <c r="D11" s="1">
        <v>150</v>
      </c>
      <c r="E11" s="1">
        <v>214</v>
      </c>
      <c r="F11" s="1">
        <v>286</v>
      </c>
      <c r="G11" s="1">
        <f t="shared" si="6"/>
        <v>36</v>
      </c>
      <c r="H11" s="1">
        <f t="shared" si="7"/>
        <v>74</v>
      </c>
      <c r="I11" s="1">
        <f t="shared" si="10"/>
        <v>64</v>
      </c>
      <c r="J11" s="1">
        <f t="shared" si="12"/>
        <v>72</v>
      </c>
      <c r="K11">
        <f t="shared" si="0"/>
        <v>61.5</v>
      </c>
      <c r="L11" s="1">
        <f t="shared" si="1"/>
        <v>123</v>
      </c>
      <c r="M11">
        <f t="shared" si="2"/>
        <v>314.26499999999999</v>
      </c>
      <c r="N11">
        <f t="shared" si="3"/>
        <v>61.5</v>
      </c>
      <c r="O11">
        <f t="shared" si="4"/>
        <v>650.25</v>
      </c>
      <c r="P11">
        <f t="shared" si="5"/>
        <v>156.25</v>
      </c>
      <c r="Q11">
        <f t="shared" si="8"/>
        <v>6.25</v>
      </c>
      <c r="R11">
        <f t="shared" si="11"/>
        <v>110.25</v>
      </c>
      <c r="S11">
        <f t="shared" si="9"/>
        <v>8.770214744615247</v>
      </c>
    </row>
    <row r="12" spans="1:19" x14ac:dyDescent="0.3">
      <c r="A12" s="1">
        <v>2796</v>
      </c>
      <c r="B12" s="1">
        <v>34</v>
      </c>
      <c r="C12" s="1">
        <v>98</v>
      </c>
      <c r="D12" s="1">
        <v>158</v>
      </c>
      <c r="E12" s="1">
        <v>220</v>
      </c>
      <c r="F12" s="1">
        <v>280</v>
      </c>
      <c r="G12" s="1">
        <f t="shared" si="6"/>
        <v>64</v>
      </c>
      <c r="H12" s="1">
        <f t="shared" si="7"/>
        <v>60</v>
      </c>
      <c r="I12" s="1">
        <f t="shared" si="10"/>
        <v>62</v>
      </c>
      <c r="J12" s="1">
        <f t="shared" si="12"/>
        <v>60</v>
      </c>
      <c r="K12">
        <f t="shared" si="0"/>
        <v>61.5</v>
      </c>
      <c r="L12" s="1">
        <f t="shared" si="1"/>
        <v>123</v>
      </c>
      <c r="M12">
        <f t="shared" si="2"/>
        <v>343.90800000000002</v>
      </c>
      <c r="N12">
        <f t="shared" si="3"/>
        <v>61.5</v>
      </c>
      <c r="O12">
        <f t="shared" si="4"/>
        <v>6.25</v>
      </c>
      <c r="P12">
        <f t="shared" si="5"/>
        <v>2.25</v>
      </c>
      <c r="Q12">
        <f t="shared" si="8"/>
        <v>0.25</v>
      </c>
      <c r="R12">
        <f t="shared" si="11"/>
        <v>2.25</v>
      </c>
      <c r="S12">
        <f t="shared" si="9"/>
        <v>0.9574271077563381</v>
      </c>
    </row>
    <row r="13" spans="1:19" x14ac:dyDescent="0.3">
      <c r="A13" s="1">
        <v>3027</v>
      </c>
      <c r="B13" s="1">
        <v>31</v>
      </c>
      <c r="C13" s="1">
        <v>86</v>
      </c>
      <c r="D13" s="1">
        <v>147</v>
      </c>
      <c r="E13" s="1">
        <v>203</v>
      </c>
      <c r="F13" s="1">
        <v>261</v>
      </c>
      <c r="G13" s="1">
        <f t="shared" si="6"/>
        <v>55</v>
      </c>
      <c r="H13" s="1">
        <f t="shared" si="7"/>
        <v>61</v>
      </c>
      <c r="I13" s="1">
        <f t="shared" si="10"/>
        <v>56</v>
      </c>
      <c r="J13" s="1">
        <f t="shared" si="12"/>
        <v>58</v>
      </c>
      <c r="K13">
        <f t="shared" si="0"/>
        <v>57.5</v>
      </c>
      <c r="L13" s="1">
        <f t="shared" si="1"/>
        <v>115</v>
      </c>
      <c r="M13">
        <f t="shared" si="2"/>
        <v>348.10500000000002</v>
      </c>
      <c r="N13">
        <f t="shared" si="3"/>
        <v>57.5</v>
      </c>
      <c r="O13">
        <f t="shared" si="4"/>
        <v>6.25</v>
      </c>
      <c r="P13">
        <f t="shared" si="5"/>
        <v>12.25</v>
      </c>
      <c r="Q13">
        <f t="shared" si="8"/>
        <v>2.25</v>
      </c>
      <c r="R13">
        <f t="shared" si="11"/>
        <v>0.25</v>
      </c>
      <c r="S13">
        <f t="shared" si="9"/>
        <v>1.3228756555322954</v>
      </c>
    </row>
    <row r="15" spans="1:19" x14ac:dyDescent="0.3">
      <c r="A15" t="s">
        <v>17</v>
      </c>
      <c r="B15" s="1">
        <v>21.5</v>
      </c>
    </row>
    <row r="17" spans="1:16" x14ac:dyDescent="0.3">
      <c r="A17" s="2"/>
    </row>
    <row r="18" spans="1:16" x14ac:dyDescent="0.3">
      <c r="A18" s="2" t="s">
        <v>0</v>
      </c>
      <c r="B18" t="s">
        <v>14</v>
      </c>
      <c r="C18" t="s">
        <v>19</v>
      </c>
      <c r="D18" t="s">
        <v>26</v>
      </c>
      <c r="E18" t="s">
        <v>16</v>
      </c>
      <c r="F18" t="s">
        <v>27</v>
      </c>
    </row>
    <row r="19" spans="1:16" x14ac:dyDescent="0.3">
      <c r="A19" s="2">
        <v>873</v>
      </c>
      <c r="B19">
        <v>226.98000000000002</v>
      </c>
      <c r="C19">
        <v>2</v>
      </c>
      <c r="D19">
        <v>1.75</v>
      </c>
      <c r="E19">
        <v>130</v>
      </c>
      <c r="F19">
        <f>-1*D19</f>
        <v>-1.75</v>
      </c>
    </row>
    <row r="20" spans="1:16" x14ac:dyDescent="0.3">
      <c r="A20" s="2">
        <v>936</v>
      </c>
      <c r="B20">
        <v>354.74400000000003</v>
      </c>
      <c r="C20">
        <v>6.5</v>
      </c>
      <c r="D20">
        <v>6.09</v>
      </c>
      <c r="E20">
        <v>189.5</v>
      </c>
      <c r="F20">
        <f t="shared" ref="F20:F29" si="13">-1*D20</f>
        <v>-6.09</v>
      </c>
    </row>
    <row r="21" spans="1:16" x14ac:dyDescent="0.3">
      <c r="A21" s="2">
        <v>997</v>
      </c>
      <c r="B21">
        <v>234.614</v>
      </c>
      <c r="C21">
        <v>28.67</v>
      </c>
      <c r="D21">
        <v>28.59</v>
      </c>
      <c r="E21">
        <v>117.66</v>
      </c>
      <c r="F21">
        <f t="shared" si="13"/>
        <v>-28.59</v>
      </c>
      <c r="M21" t="s">
        <v>14</v>
      </c>
      <c r="N21" t="s">
        <v>25</v>
      </c>
    </row>
    <row r="22" spans="1:16" x14ac:dyDescent="0.3">
      <c r="A22" s="2">
        <v>1136</v>
      </c>
      <c r="B22">
        <v>323.76</v>
      </c>
      <c r="C22">
        <v>9.5</v>
      </c>
      <c r="D22">
        <v>10.8</v>
      </c>
      <c r="E22">
        <v>142.5</v>
      </c>
      <c r="F22">
        <f t="shared" si="13"/>
        <v>-10.8</v>
      </c>
      <c r="M22" t="s">
        <v>15</v>
      </c>
    </row>
    <row r="23" spans="1:16" x14ac:dyDescent="0.3">
      <c r="A23" s="2">
        <v>2002</v>
      </c>
      <c r="B23">
        <v>350.34999999999997</v>
      </c>
      <c r="C23">
        <v>2.1</v>
      </c>
      <c r="D23">
        <v>4.2</v>
      </c>
      <c r="E23">
        <v>87.5</v>
      </c>
      <c r="F23">
        <f t="shared" si="13"/>
        <v>-4.2</v>
      </c>
      <c r="M23">
        <v>226.98000000000002</v>
      </c>
      <c r="N23">
        <v>312.47000000000003</v>
      </c>
      <c r="O23">
        <f>(N23-M23)^2</f>
        <v>7308.540100000002</v>
      </c>
      <c r="P23">
        <f>SUM(O23:O33)</f>
        <v>307921.72888900002</v>
      </c>
    </row>
    <row r="24" spans="1:16" x14ac:dyDescent="0.3">
      <c r="A24" s="2">
        <v>2128</v>
      </c>
      <c r="B24">
        <v>342.608</v>
      </c>
      <c r="C24">
        <v>1.56</v>
      </c>
      <c r="D24">
        <v>3.32</v>
      </c>
      <c r="E24">
        <v>80.5</v>
      </c>
      <c r="F24">
        <f t="shared" si="13"/>
        <v>-3.32</v>
      </c>
      <c r="M24">
        <v>354.74400000000003</v>
      </c>
      <c r="N24">
        <v>312.47000000000003</v>
      </c>
      <c r="O24">
        <f t="shared" ref="O24:O33" si="14">(N24-M24)^2</f>
        <v>1787.0910760000002</v>
      </c>
      <c r="P24">
        <f>SQRT(P23/(11*10))</f>
        <v>52.908302226072749</v>
      </c>
    </row>
    <row r="25" spans="1:16" x14ac:dyDescent="0.3">
      <c r="A25" s="2">
        <v>2238</v>
      </c>
      <c r="B25">
        <v>346.89</v>
      </c>
      <c r="C25">
        <v>0.87</v>
      </c>
      <c r="D25">
        <v>1.95</v>
      </c>
      <c r="E25">
        <v>77.5</v>
      </c>
      <c r="F25">
        <f t="shared" si="13"/>
        <v>-1.95</v>
      </c>
      <c r="N25">
        <v>312.47000000000003</v>
      </c>
      <c r="O25">
        <f t="shared" si="14"/>
        <v>97637.500900000014</v>
      </c>
    </row>
    <row r="26" spans="1:16" x14ac:dyDescent="0.3">
      <c r="A26" s="2">
        <v>2368</v>
      </c>
      <c r="B26">
        <v>251.00799999999998</v>
      </c>
      <c r="C26">
        <v>12.82</v>
      </c>
      <c r="D26">
        <v>30.36</v>
      </c>
      <c r="E26">
        <v>53</v>
      </c>
      <c r="F26">
        <f t="shared" si="13"/>
        <v>-30.36</v>
      </c>
      <c r="J26">
        <f>AVERAGE(I28:I35)</f>
        <v>329.66812499999997</v>
      </c>
      <c r="M26">
        <v>323.76</v>
      </c>
      <c r="N26">
        <v>312.47000000000003</v>
      </c>
      <c r="O26">
        <f t="shared" si="14"/>
        <v>127.46409999999918</v>
      </c>
    </row>
    <row r="27" spans="1:16" x14ac:dyDescent="0.3">
      <c r="A27" s="2">
        <v>2555</v>
      </c>
      <c r="B27">
        <v>314.26499999999999</v>
      </c>
      <c r="C27">
        <v>8.7799999999999994</v>
      </c>
      <c r="D27">
        <v>22.44</v>
      </c>
      <c r="E27">
        <v>61.5</v>
      </c>
      <c r="F27">
        <f t="shared" si="13"/>
        <v>-22.44</v>
      </c>
      <c r="J27" t="s">
        <v>25</v>
      </c>
      <c r="M27">
        <v>350.34999999999997</v>
      </c>
      <c r="N27">
        <v>312.47000000000003</v>
      </c>
      <c r="O27">
        <f t="shared" si="14"/>
        <v>1434.8943999999954</v>
      </c>
    </row>
    <row r="28" spans="1:16" x14ac:dyDescent="0.3">
      <c r="A28" s="2">
        <v>2796</v>
      </c>
      <c r="B28">
        <v>343.90800000000002</v>
      </c>
      <c r="C28">
        <v>0.96</v>
      </c>
      <c r="D28">
        <v>2.69</v>
      </c>
      <c r="E28">
        <v>61.5</v>
      </c>
      <c r="F28">
        <f t="shared" si="13"/>
        <v>-2.69</v>
      </c>
      <c r="I28">
        <v>226.98000000000002</v>
      </c>
      <c r="J28">
        <v>329.67</v>
      </c>
      <c r="K28">
        <f>(J28-I28)^2</f>
        <v>10545.2361</v>
      </c>
      <c r="L28">
        <f>SUM(K28:K35)</f>
        <v>12643.022188999998</v>
      </c>
      <c r="M28">
        <v>342.608</v>
      </c>
      <c r="N28">
        <v>312.47000000000003</v>
      </c>
      <c r="O28">
        <f t="shared" si="14"/>
        <v>908.29904399999862</v>
      </c>
    </row>
    <row r="29" spans="1:16" x14ac:dyDescent="0.3">
      <c r="A29" s="2">
        <v>3027</v>
      </c>
      <c r="B29">
        <v>348.10500000000002</v>
      </c>
      <c r="C29">
        <v>1.33</v>
      </c>
      <c r="D29">
        <v>4.03</v>
      </c>
      <c r="E29">
        <v>57.5</v>
      </c>
      <c r="F29">
        <f t="shared" si="13"/>
        <v>-4.03</v>
      </c>
      <c r="I29">
        <v>354.74400000000003</v>
      </c>
      <c r="J29">
        <v>329.67</v>
      </c>
      <c r="K29">
        <f t="shared" ref="K29:K35" si="15">(J29-I29)^2</f>
        <v>628.70547600000066</v>
      </c>
      <c r="L29">
        <f>L28/(8*7)</f>
        <v>225.76825337499994</v>
      </c>
      <c r="M29">
        <v>346.89</v>
      </c>
      <c r="N29">
        <v>312.47000000000003</v>
      </c>
      <c r="O29">
        <f t="shared" si="14"/>
        <v>1184.7363999999973</v>
      </c>
    </row>
    <row r="30" spans="1:16" x14ac:dyDescent="0.3">
      <c r="I30">
        <v>323.76</v>
      </c>
      <c r="J30">
        <v>329.67</v>
      </c>
      <c r="K30">
        <f t="shared" si="15"/>
        <v>34.928100000000299</v>
      </c>
      <c r="L30">
        <f>SQRT(L29)</f>
        <v>15.025586623323562</v>
      </c>
      <c r="N30">
        <v>312.47000000000003</v>
      </c>
      <c r="O30">
        <f t="shared" si="14"/>
        <v>97637.500900000014</v>
      </c>
    </row>
    <row r="31" spans="1:16" x14ac:dyDescent="0.3">
      <c r="I31">
        <v>350.34999999999997</v>
      </c>
      <c r="J31">
        <v>329.67</v>
      </c>
      <c r="K31">
        <f t="shared" si="15"/>
        <v>427.66239999999794</v>
      </c>
      <c r="N31">
        <v>312.47000000000003</v>
      </c>
      <c r="O31">
        <f t="shared" si="14"/>
        <v>97637.500900000014</v>
      </c>
    </row>
    <row r="32" spans="1:16" x14ac:dyDescent="0.3">
      <c r="I32">
        <v>342.608</v>
      </c>
      <c r="J32">
        <v>329.67</v>
      </c>
      <c r="K32">
        <f t="shared" si="15"/>
        <v>167.39184399999971</v>
      </c>
      <c r="M32">
        <v>343.90800000000002</v>
      </c>
      <c r="N32">
        <v>312.47000000000003</v>
      </c>
      <c r="O32">
        <f t="shared" si="14"/>
        <v>988.34784399999921</v>
      </c>
    </row>
    <row r="33" spans="9:15" x14ac:dyDescent="0.3">
      <c r="I33">
        <v>346.89</v>
      </c>
      <c r="J33">
        <v>329.67</v>
      </c>
      <c r="K33">
        <f t="shared" si="15"/>
        <v>296.52839999999901</v>
      </c>
      <c r="M33">
        <v>348.10500000000002</v>
      </c>
      <c r="N33">
        <v>312.47000000000003</v>
      </c>
      <c r="O33">
        <f t="shared" si="14"/>
        <v>1269.8532249999994</v>
      </c>
    </row>
    <row r="34" spans="9:15" x14ac:dyDescent="0.3">
      <c r="I34">
        <v>343.90800000000002</v>
      </c>
      <c r="J34">
        <v>329.67</v>
      </c>
      <c r="K34">
        <f t="shared" si="15"/>
        <v>202.72064399999999</v>
      </c>
    </row>
    <row r="35" spans="9:15" x14ac:dyDescent="0.3">
      <c r="I35">
        <v>348.10500000000002</v>
      </c>
      <c r="J35">
        <v>329.67</v>
      </c>
      <c r="K35">
        <f t="shared" si="15"/>
        <v>339.8492250000001</v>
      </c>
    </row>
    <row r="39" spans="9:15" x14ac:dyDescent="0.3">
      <c r="N39" t="s">
        <v>30</v>
      </c>
    </row>
    <row r="40" spans="9:15" x14ac:dyDescent="0.3">
      <c r="M40" t="s">
        <v>28</v>
      </c>
      <c r="N40" t="s">
        <v>29</v>
      </c>
    </row>
    <row r="41" spans="9:15" x14ac:dyDescent="0.3">
      <c r="M41">
        <v>226.98000000000002</v>
      </c>
    </row>
    <row r="42" spans="9:15" x14ac:dyDescent="0.3">
      <c r="M42">
        <v>354.74400000000003</v>
      </c>
    </row>
    <row r="43" spans="9:15" x14ac:dyDescent="0.3">
      <c r="M43">
        <v>234.614</v>
      </c>
    </row>
    <row r="44" spans="9:15" x14ac:dyDescent="0.3">
      <c r="M44">
        <v>323.76</v>
      </c>
    </row>
    <row r="45" spans="9:15" x14ac:dyDescent="0.3">
      <c r="M45">
        <v>350.34999999999997</v>
      </c>
    </row>
    <row r="46" spans="9:15" x14ac:dyDescent="0.3">
      <c r="M46">
        <v>342.608</v>
      </c>
    </row>
    <row r="47" spans="9:15" x14ac:dyDescent="0.3">
      <c r="M47">
        <v>346.89</v>
      </c>
    </row>
    <row r="48" spans="9:15" x14ac:dyDescent="0.3">
      <c r="M48">
        <v>251.00799999999998</v>
      </c>
    </row>
    <row r="49" spans="13:13" x14ac:dyDescent="0.3">
      <c r="M49">
        <v>314.26499999999999</v>
      </c>
    </row>
    <row r="50" spans="13:13" x14ac:dyDescent="0.3">
      <c r="M50">
        <v>343.90800000000002</v>
      </c>
    </row>
    <row r="51" spans="13:13" x14ac:dyDescent="0.3">
      <c r="M51">
        <v>348.10500000000002</v>
      </c>
    </row>
  </sheetData>
  <mergeCells count="2">
    <mergeCell ref="B1:F1"/>
    <mergeCell ref="G1:J1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2020-10-20T10:48:49Z</dcterms:created>
  <dcterms:modified xsi:type="dcterms:W3CDTF">2020-10-22T19:31:09Z</dcterms:modified>
</cp:coreProperties>
</file>