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zmitry\Desktop\"/>
    </mc:Choice>
  </mc:AlternateContent>
  <bookViews>
    <workbookView xWindow="0" yWindow="0" windowWidth="28800" windowHeight="12432"/>
  </bookViews>
  <sheets>
    <sheet name="Arkusz1" sheetId="1" r:id="rId1"/>
  </sheets>
  <calcPr calcId="162913"/>
</workbook>
</file>

<file path=xl/calcChain.xml><?xml version="1.0" encoding="utf-8"?>
<calcChain xmlns="http://schemas.openxmlformats.org/spreadsheetml/2006/main">
  <c r="P9" i="1" l="1"/>
  <c r="A20" i="1"/>
  <c r="A19" i="1"/>
  <c r="A18" i="1"/>
  <c r="A10" i="1"/>
  <c r="A11" i="1"/>
  <c r="A12" i="1"/>
  <c r="A13" i="1"/>
  <c r="A14" i="1"/>
  <c r="A15" i="1"/>
  <c r="A9" i="1"/>
  <c r="D18" i="1"/>
  <c r="B10" i="1"/>
  <c r="B11" i="1"/>
  <c r="B12" i="1"/>
  <c r="B13" i="1"/>
  <c r="B14" i="1"/>
  <c r="B15" i="1"/>
  <c r="B9" i="1"/>
  <c r="R10" i="1"/>
  <c r="R11" i="1"/>
  <c r="R12" i="1"/>
  <c r="R13" i="1"/>
  <c r="R14" i="1"/>
  <c r="R15" i="1"/>
  <c r="R16" i="1"/>
  <c r="R9" i="1"/>
  <c r="Q10" i="1"/>
  <c r="Q11" i="1"/>
  <c r="Q12" i="1"/>
  <c r="Q13" i="1"/>
  <c r="Q14" i="1"/>
  <c r="Q15" i="1"/>
  <c r="Q16" i="1"/>
  <c r="Q9" i="1"/>
  <c r="P10" i="1"/>
  <c r="P11" i="1"/>
  <c r="P12" i="1"/>
  <c r="P13" i="1"/>
  <c r="P14" i="1"/>
  <c r="P15" i="1"/>
  <c r="P16" i="1"/>
  <c r="O10" i="1"/>
  <c r="O11" i="1"/>
  <c r="O12" i="1"/>
  <c r="O13" i="1"/>
  <c r="O14" i="1"/>
  <c r="O15" i="1"/>
  <c r="O16" i="1"/>
  <c r="N10" i="1"/>
  <c r="N11" i="1"/>
  <c r="N12" i="1"/>
  <c r="N13" i="1"/>
  <c r="N14" i="1"/>
  <c r="N15" i="1"/>
  <c r="N16" i="1"/>
  <c r="N9" i="1"/>
  <c r="O9" i="1"/>
  <c r="D10" i="1"/>
  <c r="D11" i="1"/>
  <c r="D12" i="1"/>
  <c r="D13" i="1"/>
  <c r="D14" i="1"/>
  <c r="D15" i="1"/>
  <c r="D16" i="1"/>
  <c r="D9" i="1"/>
  <c r="I16" i="1"/>
  <c r="J16" i="1"/>
  <c r="M16" i="1" s="1"/>
  <c r="L16" i="1" s="1"/>
  <c r="I15" i="1"/>
  <c r="J15" i="1" s="1"/>
  <c r="M15" i="1" s="1"/>
  <c r="L15" i="1" s="1"/>
  <c r="I14" i="1"/>
  <c r="J14" i="1" s="1"/>
  <c r="M14" i="1" s="1"/>
  <c r="L14" i="1" s="1"/>
  <c r="I13" i="1"/>
  <c r="J13" i="1" s="1"/>
  <c r="M13" i="1" s="1"/>
  <c r="L13" i="1" s="1"/>
  <c r="I12" i="1"/>
  <c r="J12" i="1" s="1"/>
  <c r="M12" i="1" s="1"/>
  <c r="L12" i="1" s="1"/>
  <c r="I11" i="1"/>
  <c r="J11" i="1" s="1"/>
  <c r="M11" i="1" s="1"/>
  <c r="L11" i="1" s="1"/>
  <c r="I10" i="1"/>
  <c r="J10" i="1" s="1"/>
  <c r="M10" i="1" s="1"/>
  <c r="L10" i="1" s="1"/>
  <c r="I9" i="1"/>
  <c r="J9" i="1" s="1"/>
  <c r="M9" i="1" s="1"/>
  <c r="L9" i="1" s="1"/>
  <c r="S13" i="1" l="1"/>
  <c r="S11" i="1"/>
  <c r="S15" i="1"/>
  <c r="S12" i="1"/>
  <c r="S16" i="1"/>
  <c r="S14" i="1"/>
  <c r="S10" i="1"/>
  <c r="S9" i="1"/>
</calcChain>
</file>

<file path=xl/sharedStrings.xml><?xml version="1.0" encoding="utf-8"?>
<sst xmlns="http://schemas.openxmlformats.org/spreadsheetml/2006/main" count="28" uniqueCount="28">
  <si>
    <t>Producent</t>
  </si>
  <si>
    <t>Napięcie zasilania [V]</t>
  </si>
  <si>
    <t>Moc znamionowa [W]</t>
  </si>
  <si>
    <t>Philips</t>
  </si>
  <si>
    <t>220-240</t>
  </si>
  <si>
    <t>1850-2200</t>
  </si>
  <si>
    <t>nr</t>
  </si>
  <si>
    <t>Objętość [cm^3]</t>
  </si>
  <si>
    <t>Masa wody [kg]</t>
  </si>
  <si>
    <t>T. pocz. [C]</t>
  </si>
  <si>
    <t>T. końcowa [C]</t>
  </si>
  <si>
    <t>Delta T</t>
  </si>
  <si>
    <t>Cieplo uz. [J]</t>
  </si>
  <si>
    <t>czas [s]</t>
  </si>
  <si>
    <t>Sprawność (%)</t>
  </si>
  <si>
    <t>Pu</t>
  </si>
  <si>
    <t>AVERAGE WITHOUT 8</t>
  </si>
  <si>
    <t>Niepewnosci:</t>
  </si>
  <si>
    <t>u_V</t>
  </si>
  <si>
    <t>u_m</t>
  </si>
  <si>
    <t>u_T</t>
  </si>
  <si>
    <t>u_t</t>
  </si>
  <si>
    <t>u_Pd</t>
  </si>
  <si>
    <t>c_w</t>
  </si>
  <si>
    <t>Objetosc [m^3]</t>
  </si>
  <si>
    <t>Niepewnosc</t>
  </si>
  <si>
    <t>Sprawnosc_w_0,01</t>
  </si>
  <si>
    <t>&lt;- Jest TO KURWA estymator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</si>
</sst>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0" fillId="0" borderId="0" xfId="0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4:T23"/>
  <sheetViews>
    <sheetView tabSelected="1" topLeftCell="B1" zoomScale="120" zoomScaleNormal="120" workbookViewId="0">
      <selection activeCell="J23" sqref="J23"/>
    </sheetView>
  </sheetViews>
  <sheetFormatPr defaultColWidth="14.44140625" defaultRowHeight="15.75" customHeight="1" x14ac:dyDescent="0.25"/>
  <cols>
    <col min="2" max="2" width="27.33203125" customWidth="1"/>
    <col min="3" max="3" width="21.44140625" customWidth="1"/>
    <col min="20" max="20" width="28.21875" customWidth="1"/>
  </cols>
  <sheetData>
    <row r="4" spans="1:20" x14ac:dyDescent="0.25">
      <c r="D4" s="1" t="s">
        <v>0</v>
      </c>
      <c r="E4" s="1" t="s">
        <v>1</v>
      </c>
      <c r="G4" s="1" t="s">
        <v>2</v>
      </c>
    </row>
    <row r="5" spans="1:20" ht="13.2" x14ac:dyDescent="0.25">
      <c r="D5" s="1" t="s">
        <v>3</v>
      </c>
      <c r="E5" s="1" t="s">
        <v>4</v>
      </c>
      <c r="G5" s="1" t="s">
        <v>5</v>
      </c>
      <c r="H5">
        <v>1850</v>
      </c>
    </row>
    <row r="6" spans="1:20" ht="15.75" customHeight="1" x14ac:dyDescent="0.25">
      <c r="D6" t="s">
        <v>23</v>
      </c>
      <c r="E6" s="4">
        <v>4189.8999999999996</v>
      </c>
    </row>
    <row r="8" spans="1:20" ht="13.2" x14ac:dyDescent="0.25">
      <c r="B8" s="5" t="s">
        <v>26</v>
      </c>
      <c r="C8" s="1" t="s">
        <v>6</v>
      </c>
      <c r="D8" s="5" t="s">
        <v>24</v>
      </c>
      <c r="E8" s="1" t="s">
        <v>7</v>
      </c>
      <c r="F8" s="1" t="s">
        <v>8</v>
      </c>
      <c r="G8" s="1" t="s">
        <v>9</v>
      </c>
      <c r="H8" s="1" t="s">
        <v>10</v>
      </c>
      <c r="I8" s="1" t="s">
        <v>11</v>
      </c>
      <c r="J8" s="1" t="s">
        <v>12</v>
      </c>
      <c r="K8" s="1" t="s">
        <v>13</v>
      </c>
      <c r="L8" s="1" t="s">
        <v>14</v>
      </c>
      <c r="M8" s="1" t="s">
        <v>15</v>
      </c>
      <c r="N8" s="1">
        <v>4190</v>
      </c>
      <c r="O8" s="2">
        <v>18.5</v>
      </c>
      <c r="S8" s="5" t="s">
        <v>25</v>
      </c>
      <c r="T8" s="5"/>
    </row>
    <row r="9" spans="1:20" x14ac:dyDescent="0.25">
      <c r="A9">
        <f>(D$18-B9)^2</f>
        <v>4.5877961740553872E-3</v>
      </c>
      <c r="B9">
        <f>L9/100</f>
        <v>0.83006560788244743</v>
      </c>
      <c r="C9" s="1">
        <v>1</v>
      </c>
      <c r="D9">
        <f>E9*0.000001</f>
        <v>5.0000000000000001E-4</v>
      </c>
      <c r="E9" s="1">
        <v>500</v>
      </c>
      <c r="F9" s="1">
        <v>0.5</v>
      </c>
      <c r="G9" s="1">
        <v>16.600000000000001</v>
      </c>
      <c r="H9" s="1">
        <v>100</v>
      </c>
      <c r="I9" s="3">
        <f t="shared" ref="I9:I16" si="0">H9-G9</f>
        <v>83.4</v>
      </c>
      <c r="J9" s="3">
        <f t="shared" ref="J9:J16" si="1">F9*I9*N$8</f>
        <v>174723</v>
      </c>
      <c r="K9" s="1">
        <v>113.78</v>
      </c>
      <c r="L9" s="3">
        <f t="shared" ref="L9:L16" si="2">M9/O$8</f>
        <v>83.006560788244741</v>
      </c>
      <c r="M9" s="3">
        <f t="shared" ref="M9:M16" si="3">J9/K9</f>
        <v>1535.6213745825278</v>
      </c>
      <c r="N9">
        <f>((E$6*I9*E$20)/(K9*H$5))^2</f>
        <v>2.7559041021123824E-2</v>
      </c>
      <c r="O9">
        <f>((F9*I9*0.1)/(K9*H$5))^2</f>
        <v>3.9246126041048821E-10</v>
      </c>
      <c r="P9">
        <f>((E$6*F9*E$21)/(K9*H$5))^2</f>
        <v>3.9621599153948534E-4</v>
      </c>
      <c r="Q9">
        <f>((E$6*F9*(E$22) * I9)/(K9^2*H$5))^2</f>
        <v>5.3219679039415785E-7</v>
      </c>
      <c r="R9">
        <f>((E$6*F9*(E$23) * I9)/(K9*H$5^2))^2</f>
        <v>2.0130782338293525E-5</v>
      </c>
      <c r="S9">
        <f>SQRT(SUM(N9:R9))</f>
        <v>0.16726003821670393</v>
      </c>
    </row>
    <row r="10" spans="1:20" x14ac:dyDescent="0.25">
      <c r="A10">
        <f t="shared" ref="A10:A16" si="4">(D$18-B10)^2</f>
        <v>1.724412738411325E-3</v>
      </c>
      <c r="B10">
        <f t="shared" ref="B10:B16" si="5">L10/100</f>
        <v>0.85627283125061193</v>
      </c>
      <c r="C10" s="1">
        <v>2</v>
      </c>
      <c r="D10">
        <f t="shared" ref="D10:D16" si="6">E10*0.000001</f>
        <v>6.9999999999999999E-4</v>
      </c>
      <c r="E10" s="1">
        <v>700</v>
      </c>
      <c r="F10" s="1">
        <v>0.7</v>
      </c>
      <c r="G10" s="1">
        <v>21</v>
      </c>
      <c r="H10" s="1">
        <v>100</v>
      </c>
      <c r="I10" s="3">
        <f t="shared" si="0"/>
        <v>79</v>
      </c>
      <c r="J10" s="3">
        <f t="shared" si="1"/>
        <v>231707</v>
      </c>
      <c r="K10" s="1">
        <v>146.27000000000001</v>
      </c>
      <c r="L10" s="3">
        <f t="shared" si="2"/>
        <v>85.627283125061197</v>
      </c>
      <c r="M10" s="3">
        <f t="shared" si="3"/>
        <v>1584.1047378136323</v>
      </c>
      <c r="N10">
        <f t="shared" ref="N10:N16" si="7">((E$6*I10*E$20)/(K10*H$5))^2</f>
        <v>1.4962615595740809E-2</v>
      </c>
      <c r="O10">
        <f t="shared" ref="O10:O16" si="8">((F10*I10*0.1)/(K10*H$5))^2</f>
        <v>4.17634418542808E-10</v>
      </c>
      <c r="P10">
        <f t="shared" ref="P10:P16" si="9">((E$6*F10*E$21)/(K10*H$5))^2</f>
        <v>4.6990428725608041E-4</v>
      </c>
      <c r="Q10">
        <f t="shared" ref="Q10:Q16" si="10">((E$6*F10*(E$22) * I10)/(K10^2*H$5))^2</f>
        <v>3.4268340685383183E-7</v>
      </c>
      <c r="R10">
        <f t="shared" ref="R10:R16" si="11">((E$6*F10*(E$23) * I10)/(K10*H$5^2))^2</f>
        <v>2.142200625832869E-5</v>
      </c>
      <c r="S10">
        <f t="shared" ref="S10:S16" si="12">SQRT(SUM(N10:R10))</f>
        <v>0.12431526451042323</v>
      </c>
    </row>
    <row r="11" spans="1:20" x14ac:dyDescent="0.25">
      <c r="A11">
        <f t="shared" si="4"/>
        <v>1.7466898361206467E-3</v>
      </c>
      <c r="B11">
        <f t="shared" si="5"/>
        <v>0.93959229873888117</v>
      </c>
      <c r="C11" s="1">
        <v>3</v>
      </c>
      <c r="D11">
        <f t="shared" si="6"/>
        <v>1E-3</v>
      </c>
      <c r="E11" s="1">
        <v>1000</v>
      </c>
      <c r="F11" s="1">
        <v>1</v>
      </c>
      <c r="G11" s="1">
        <v>16</v>
      </c>
      <c r="H11" s="1">
        <v>100</v>
      </c>
      <c r="I11" s="3">
        <f t="shared" si="0"/>
        <v>84</v>
      </c>
      <c r="J11" s="3">
        <f t="shared" si="1"/>
        <v>351960</v>
      </c>
      <c r="K11" s="1">
        <v>202.48</v>
      </c>
      <c r="L11" s="3">
        <f t="shared" si="2"/>
        <v>93.95922987388812</v>
      </c>
      <c r="M11" s="3">
        <f t="shared" si="3"/>
        <v>1738.2457526669302</v>
      </c>
      <c r="N11">
        <f t="shared" si="7"/>
        <v>8.8279154831944606E-3</v>
      </c>
      <c r="O11">
        <f t="shared" si="8"/>
        <v>5.0286435361464951E-10</v>
      </c>
      <c r="P11">
        <f t="shared" si="9"/>
        <v>5.0044872353710091E-4</v>
      </c>
      <c r="Q11">
        <f t="shared" si="10"/>
        <v>2.1532472555626473E-7</v>
      </c>
      <c r="R11">
        <f t="shared" si="11"/>
        <v>2.5793763281795358E-5</v>
      </c>
      <c r="S11">
        <f t="shared" si="12"/>
        <v>9.6718011753774522E-2</v>
      </c>
    </row>
    <row r="12" spans="1:20" x14ac:dyDescent="0.25">
      <c r="A12">
        <f t="shared" si="4"/>
        <v>5.3796348284432388E-3</v>
      </c>
      <c r="B12">
        <f t="shared" si="5"/>
        <v>0.97114487411417438</v>
      </c>
      <c r="C12" s="1">
        <v>4</v>
      </c>
      <c r="D12">
        <f t="shared" si="6"/>
        <v>1.5E-3</v>
      </c>
      <c r="E12" s="1">
        <v>1500</v>
      </c>
      <c r="F12" s="1">
        <v>1.5</v>
      </c>
      <c r="G12" s="1">
        <v>14.8</v>
      </c>
      <c r="H12" s="1">
        <v>100</v>
      </c>
      <c r="I12" s="3">
        <f t="shared" si="0"/>
        <v>85.2</v>
      </c>
      <c r="J12" s="3">
        <f t="shared" si="1"/>
        <v>535482</v>
      </c>
      <c r="K12" s="1">
        <v>298.05</v>
      </c>
      <c r="L12" s="3">
        <f t="shared" si="2"/>
        <v>97.114487411417443</v>
      </c>
      <c r="M12" s="3">
        <f t="shared" si="3"/>
        <v>1796.6180171112228</v>
      </c>
      <c r="N12">
        <f t="shared" si="7"/>
        <v>4.1914548856950336E-3</v>
      </c>
      <c r="O12">
        <f t="shared" si="8"/>
        <v>5.3720494102803935E-10</v>
      </c>
      <c r="P12">
        <f t="shared" si="9"/>
        <v>5.1967056210263751E-4</v>
      </c>
      <c r="Q12">
        <f t="shared" si="10"/>
        <v>1.0616199270332742E-7</v>
      </c>
      <c r="R12">
        <f t="shared" si="11"/>
        <v>2.7555218386599924E-5</v>
      </c>
      <c r="S12">
        <f t="shared" si="12"/>
        <v>6.8838850697712228E-2</v>
      </c>
    </row>
    <row r="13" spans="1:20" x14ac:dyDescent="0.25">
      <c r="A13">
        <f t="shared" si="4"/>
        <v>1.8911330080829739E-3</v>
      </c>
      <c r="B13">
        <f t="shared" si="5"/>
        <v>0.85431172104747244</v>
      </c>
      <c r="C13" s="1">
        <v>5</v>
      </c>
      <c r="D13">
        <f t="shared" si="6"/>
        <v>7.9999999999999993E-4</v>
      </c>
      <c r="E13" s="1">
        <v>800</v>
      </c>
      <c r="F13" s="1">
        <v>0.8</v>
      </c>
      <c r="G13" s="1">
        <v>18.100000000000001</v>
      </c>
      <c r="H13" s="1">
        <v>100</v>
      </c>
      <c r="I13" s="3">
        <f t="shared" si="0"/>
        <v>81.900000000000006</v>
      </c>
      <c r="J13" s="3">
        <f t="shared" si="1"/>
        <v>274528.80000000005</v>
      </c>
      <c r="K13" s="1">
        <v>173.7</v>
      </c>
      <c r="L13" s="3">
        <f t="shared" si="2"/>
        <v>85.431172104747247</v>
      </c>
      <c r="M13" s="3">
        <f t="shared" si="3"/>
        <v>1580.4766839378242</v>
      </c>
      <c r="N13">
        <f t="shared" si="7"/>
        <v>1.1403338742137318E-2</v>
      </c>
      <c r="O13">
        <f t="shared" si="8"/>
        <v>4.1572360417125355E-10</v>
      </c>
      <c r="P13">
        <f t="shared" si="9"/>
        <v>4.3521533273209874E-4</v>
      </c>
      <c r="Q13">
        <f t="shared" si="10"/>
        <v>2.4188690772601355E-7</v>
      </c>
      <c r="R13">
        <f t="shared" si="11"/>
        <v>2.1323993557247281E-5</v>
      </c>
      <c r="S13">
        <f t="shared" si="12"/>
        <v>0.10890417976853778</v>
      </c>
    </row>
    <row r="14" spans="1:20" x14ac:dyDescent="0.25">
      <c r="A14">
        <f t="shared" si="4"/>
        <v>1.2647685022927901E-3</v>
      </c>
      <c r="B14">
        <f t="shared" si="5"/>
        <v>0.93336246409952639</v>
      </c>
      <c r="C14" s="1">
        <v>6</v>
      </c>
      <c r="D14">
        <f t="shared" si="6"/>
        <v>1.2999999999999999E-3</v>
      </c>
      <c r="E14" s="1">
        <v>1300</v>
      </c>
      <c r="F14" s="1">
        <v>1.3</v>
      </c>
      <c r="G14" s="1">
        <v>15.1</v>
      </c>
      <c r="H14" s="1">
        <v>100</v>
      </c>
      <c r="I14" s="3">
        <f t="shared" si="0"/>
        <v>84.9</v>
      </c>
      <c r="J14" s="3">
        <f t="shared" si="1"/>
        <v>462450.30000000005</v>
      </c>
      <c r="K14" s="1">
        <v>267.82</v>
      </c>
      <c r="L14" s="3">
        <f t="shared" si="2"/>
        <v>93.336246409952636</v>
      </c>
      <c r="M14" s="3">
        <f t="shared" si="3"/>
        <v>1726.7205585841239</v>
      </c>
      <c r="N14">
        <f t="shared" si="7"/>
        <v>5.1545793302242926E-3</v>
      </c>
      <c r="O14">
        <f t="shared" si="8"/>
        <v>4.9621811757163592E-10</v>
      </c>
      <c r="P14">
        <f t="shared" si="9"/>
        <v>4.8341992134189889E-4</v>
      </c>
      <c r="Q14">
        <f t="shared" si="10"/>
        <v>1.2144899381899242E-7</v>
      </c>
      <c r="R14">
        <f t="shared" si="11"/>
        <v>2.5452853376417969E-5</v>
      </c>
      <c r="S14">
        <f t="shared" si="12"/>
        <v>7.5256720963343515E-2</v>
      </c>
    </row>
    <row r="15" spans="1:20" x14ac:dyDescent="0.25">
      <c r="A15">
        <f t="shared" si="4"/>
        <v>4.1758262648465039E-6</v>
      </c>
      <c r="B15">
        <f t="shared" si="5"/>
        <v>0.89984236401945739</v>
      </c>
      <c r="C15" s="1">
        <v>7</v>
      </c>
      <c r="D15">
        <f t="shared" si="6"/>
        <v>1.1999999999999999E-3</v>
      </c>
      <c r="E15" s="1">
        <v>1200</v>
      </c>
      <c r="F15" s="1">
        <v>1.2</v>
      </c>
      <c r="G15" s="1">
        <v>14</v>
      </c>
      <c r="H15" s="1">
        <v>100</v>
      </c>
      <c r="I15" s="3">
        <f t="shared" si="0"/>
        <v>86</v>
      </c>
      <c r="J15" s="3">
        <f t="shared" si="1"/>
        <v>432408</v>
      </c>
      <c r="K15" s="1">
        <v>259.75</v>
      </c>
      <c r="L15" s="3">
        <f t="shared" si="2"/>
        <v>89.984236401945736</v>
      </c>
      <c r="M15" s="3">
        <f t="shared" si="3"/>
        <v>1664.7083734359962</v>
      </c>
      <c r="N15">
        <f t="shared" si="7"/>
        <v>5.6227613236359154E-3</v>
      </c>
      <c r="O15">
        <f t="shared" si="8"/>
        <v>4.6121648890364351E-10</v>
      </c>
      <c r="P15">
        <f t="shared" si="9"/>
        <v>4.3790028696785916E-4</v>
      </c>
      <c r="Q15">
        <f t="shared" si="10"/>
        <v>1.2000546621749047E-7</v>
      </c>
      <c r="R15">
        <f t="shared" si="11"/>
        <v>2.3657491032975068E-5</v>
      </c>
      <c r="S15">
        <f t="shared" si="12"/>
        <v>7.8002817694743931E-2</v>
      </c>
    </row>
    <row r="16" spans="1:20" ht="15.75" customHeight="1" x14ac:dyDescent="0.25">
      <c r="C16" s="1">
        <v>8</v>
      </c>
      <c r="D16">
        <f t="shared" si="6"/>
        <v>1E-3</v>
      </c>
      <c r="E16" s="1">
        <v>1000</v>
      </c>
      <c r="F16" s="1">
        <v>1</v>
      </c>
      <c r="G16" s="1">
        <v>17</v>
      </c>
      <c r="H16" s="1">
        <v>100</v>
      </c>
      <c r="I16" s="1">
        <f t="shared" si="0"/>
        <v>83</v>
      </c>
      <c r="J16" s="1">
        <f t="shared" si="1"/>
        <v>347770</v>
      </c>
      <c r="K16" s="1">
        <v>196.23</v>
      </c>
      <c r="L16" s="1">
        <f t="shared" si="2"/>
        <v>95.797678124539459</v>
      </c>
      <c r="M16" s="1">
        <f t="shared" si="3"/>
        <v>1772.25704530398</v>
      </c>
      <c r="N16">
        <f t="shared" si="7"/>
        <v>9.1767570870065172E-3</v>
      </c>
      <c r="O16">
        <f t="shared" si="8"/>
        <v>5.2273541014535499E-10</v>
      </c>
      <c r="P16">
        <f t="shared" si="9"/>
        <v>5.3283536577189829E-4</v>
      </c>
      <c r="Q16">
        <f t="shared" si="10"/>
        <v>2.3831886845996528E-7</v>
      </c>
      <c r="R16">
        <f t="shared" si="11"/>
        <v>2.6813022898485075E-5</v>
      </c>
      <c r="S16">
        <f t="shared" si="12"/>
        <v>9.8674435986636236E-2</v>
      </c>
    </row>
    <row r="17" spans="1:5" ht="15.75" customHeight="1" x14ac:dyDescent="0.25">
      <c r="D17" s="1"/>
    </row>
    <row r="18" spans="1:5" ht="15.75" customHeight="1" x14ac:dyDescent="0.25">
      <c r="A18">
        <f>SUM(A9:A15)</f>
        <v>1.6598610913671208E-2</v>
      </c>
      <c r="C18" t="s">
        <v>16</v>
      </c>
      <c r="D18">
        <f>AVERAGE(L9:L15)/100</f>
        <v>0.89779888016465292</v>
      </c>
    </row>
    <row r="19" spans="1:5" ht="15.75" customHeight="1" x14ac:dyDescent="0.25">
      <c r="A19">
        <f>A18/(7*6)</f>
        <v>3.9520502175407639E-4</v>
      </c>
      <c r="C19" t="s">
        <v>17</v>
      </c>
      <c r="D19" t="s">
        <v>18</v>
      </c>
      <c r="E19" s="1">
        <v>50</v>
      </c>
    </row>
    <row r="20" spans="1:5" ht="15.75" customHeight="1" x14ac:dyDescent="0.25">
      <c r="A20">
        <f>SQRT(A19)</f>
        <v>1.9879764127224357E-2</v>
      </c>
      <c r="B20" s="5" t="s">
        <v>27</v>
      </c>
      <c r="D20" t="s">
        <v>19</v>
      </c>
      <c r="E20">
        <v>0.1</v>
      </c>
    </row>
    <row r="21" spans="1:5" ht="15.75" customHeight="1" x14ac:dyDescent="0.25">
      <c r="D21" t="s">
        <v>20</v>
      </c>
      <c r="E21">
        <v>2</v>
      </c>
    </row>
    <row r="22" spans="1:5" ht="15.75" customHeight="1" x14ac:dyDescent="0.25">
      <c r="D22" t="s">
        <v>21</v>
      </c>
      <c r="E22">
        <v>0.1</v>
      </c>
    </row>
    <row r="23" spans="1:5" ht="15.75" customHeight="1" x14ac:dyDescent="0.25">
      <c r="D23" t="s">
        <v>22</v>
      </c>
      <c r="E23">
        <v>10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</cp:lastModifiedBy>
  <dcterms:modified xsi:type="dcterms:W3CDTF">2020-11-26T21:45:36Z</dcterms:modified>
</cp:coreProperties>
</file>