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Работа\FGTC\РАСЧЕТЫ\"/>
    </mc:Choice>
  </mc:AlternateContent>
  <bookViews>
    <workbookView xWindow="0" yWindow="0" windowWidth="23016" windowHeight="10488" activeTab="5"/>
  </bookViews>
  <sheets>
    <sheet name="Расчеты" sheetId="4" r:id="rId1"/>
    <sheet name="Гран.состав" sheetId="9" r:id="rId2"/>
    <sheet name="Скальный грунт" sheetId="7" r:id="rId3"/>
    <sheet name="Истираемость" sheetId="8" r:id="rId4"/>
    <sheet name="Мерзлота" sheetId="11" r:id="rId5"/>
    <sheet name="Теплофизика" sheetId="12" r:id="rId6"/>
  </sheets>
  <definedNames>
    <definedName name="_xlnm._FilterDatabase" localSheetId="3" hidden="1">Истираемость!$B$8:$G$158</definedName>
  </definedNames>
  <calcPr calcId="162913"/>
</workbook>
</file>

<file path=xl/calcChain.xml><?xml version="1.0" encoding="utf-8"?>
<calcChain xmlns="http://schemas.openxmlformats.org/spreadsheetml/2006/main">
  <c r="Q30" i="11" l="1"/>
  <c r="R30" i="11"/>
  <c r="I22" i="11"/>
  <c r="I21" i="11"/>
  <c r="C21" i="11" s="1"/>
  <c r="C22" i="11" s="1"/>
  <c r="C24" i="11"/>
  <c r="D24" i="11" s="1"/>
  <c r="C26" i="11"/>
  <c r="D26" i="11" s="1"/>
  <c r="C31" i="11"/>
  <c r="C33" i="11"/>
  <c r="D33" i="11" s="1"/>
  <c r="C28" i="11" l="1"/>
  <c r="D28" i="11" s="1"/>
  <c r="D21" i="11"/>
  <c r="D22" i="11" s="1"/>
  <c r="F21" i="11"/>
  <c r="F22" i="11" s="1"/>
  <c r="C30" i="11"/>
  <c r="D30" i="11" s="1"/>
  <c r="E21" i="11"/>
  <c r="E22" i="11" s="1"/>
  <c r="U8" i="11" l="1"/>
  <c r="U7" i="11"/>
  <c r="T11" i="11" s="1"/>
  <c r="T12" i="11" s="1"/>
  <c r="E12" i="11" l="1"/>
  <c r="C8" i="11"/>
  <c r="F7" i="11" s="1"/>
  <c r="F8" i="11" l="1"/>
  <c r="E7" i="11"/>
  <c r="E5" i="4"/>
  <c r="F9" i="11" l="1"/>
  <c r="E8" i="11"/>
  <c r="E7" i="9"/>
  <c r="C26" i="9" s="1"/>
  <c r="E8" i="9"/>
  <c r="E6" i="9"/>
  <c r="I15" i="9"/>
  <c r="I14" i="9"/>
  <c r="I13" i="9"/>
  <c r="E158" i="8"/>
  <c r="F158" i="8" s="1"/>
  <c r="G158" i="8" s="1"/>
  <c r="E157" i="8"/>
  <c r="F157" i="8" s="1"/>
  <c r="G157" i="8" s="1"/>
  <c r="E156" i="8"/>
  <c r="F156" i="8" s="1"/>
  <c r="G156" i="8" s="1"/>
  <c r="E155" i="8"/>
  <c r="F155" i="8" s="1"/>
  <c r="G155" i="8" s="1"/>
  <c r="E154" i="8"/>
  <c r="F154" i="8" s="1"/>
  <c r="G154" i="8" s="1"/>
  <c r="E153" i="8"/>
  <c r="F153" i="8" s="1"/>
  <c r="G153" i="8" s="1"/>
  <c r="E152" i="8"/>
  <c r="F152" i="8" s="1"/>
  <c r="G152" i="8" s="1"/>
  <c r="E151" i="8"/>
  <c r="F151" i="8" s="1"/>
  <c r="G151" i="8" s="1"/>
  <c r="E150" i="8"/>
  <c r="F150" i="8" s="1"/>
  <c r="G150" i="8" s="1"/>
  <c r="E149" i="8"/>
  <c r="F149" i="8" s="1"/>
  <c r="G149" i="8" s="1"/>
  <c r="E148" i="8"/>
  <c r="F148" i="8" s="1"/>
  <c r="G148" i="8" s="1"/>
  <c r="E147" i="8"/>
  <c r="F147" i="8" s="1"/>
  <c r="G147" i="8" s="1"/>
  <c r="E146" i="8"/>
  <c r="F146" i="8" s="1"/>
  <c r="G146" i="8" s="1"/>
  <c r="E145" i="8"/>
  <c r="F145" i="8" s="1"/>
  <c r="G145" i="8" s="1"/>
  <c r="E144" i="8"/>
  <c r="F144" i="8" s="1"/>
  <c r="G144" i="8" s="1"/>
  <c r="E143" i="8"/>
  <c r="F143" i="8" s="1"/>
  <c r="G143" i="8" s="1"/>
  <c r="E142" i="8"/>
  <c r="F142" i="8" s="1"/>
  <c r="G142" i="8" s="1"/>
  <c r="E141" i="8"/>
  <c r="F141" i="8" s="1"/>
  <c r="G141" i="8" s="1"/>
  <c r="E140" i="8"/>
  <c r="F140" i="8" s="1"/>
  <c r="G140" i="8" s="1"/>
  <c r="E139" i="8"/>
  <c r="F139" i="8" s="1"/>
  <c r="G139" i="8" s="1"/>
  <c r="E138" i="8"/>
  <c r="F138" i="8" s="1"/>
  <c r="G138" i="8" s="1"/>
  <c r="E137" i="8"/>
  <c r="F137" i="8" s="1"/>
  <c r="G137" i="8" s="1"/>
  <c r="E136" i="8"/>
  <c r="F136" i="8" s="1"/>
  <c r="G136" i="8" s="1"/>
  <c r="E135" i="8"/>
  <c r="F135" i="8" s="1"/>
  <c r="G135" i="8" s="1"/>
  <c r="E134" i="8"/>
  <c r="F134" i="8" s="1"/>
  <c r="G134" i="8" s="1"/>
  <c r="E133" i="8"/>
  <c r="F133" i="8" s="1"/>
  <c r="G133" i="8" s="1"/>
  <c r="E132" i="8"/>
  <c r="F132" i="8" s="1"/>
  <c r="G132" i="8" s="1"/>
  <c r="E131" i="8"/>
  <c r="F131" i="8" s="1"/>
  <c r="G131" i="8" s="1"/>
  <c r="E130" i="8"/>
  <c r="F130" i="8" s="1"/>
  <c r="G130" i="8" s="1"/>
  <c r="E129" i="8"/>
  <c r="F129" i="8" s="1"/>
  <c r="G129" i="8" s="1"/>
  <c r="E128" i="8"/>
  <c r="F128" i="8" s="1"/>
  <c r="G128" i="8" s="1"/>
  <c r="E127" i="8"/>
  <c r="F127" i="8" s="1"/>
  <c r="G127" i="8" s="1"/>
  <c r="E126" i="8"/>
  <c r="F126" i="8" s="1"/>
  <c r="G126" i="8" s="1"/>
  <c r="E125" i="8"/>
  <c r="F125" i="8" s="1"/>
  <c r="G125" i="8" s="1"/>
  <c r="E124" i="8"/>
  <c r="F124" i="8" s="1"/>
  <c r="G124" i="8" s="1"/>
  <c r="E123" i="8"/>
  <c r="F123" i="8" s="1"/>
  <c r="G123" i="8" s="1"/>
  <c r="E122" i="8"/>
  <c r="F122" i="8" s="1"/>
  <c r="G122" i="8" s="1"/>
  <c r="E121" i="8"/>
  <c r="F121" i="8" s="1"/>
  <c r="G121" i="8" s="1"/>
  <c r="E120" i="8"/>
  <c r="F120" i="8" s="1"/>
  <c r="G120" i="8" s="1"/>
  <c r="E119" i="8"/>
  <c r="F119" i="8" s="1"/>
  <c r="G119" i="8" s="1"/>
  <c r="E118" i="8"/>
  <c r="F118" i="8" s="1"/>
  <c r="G118" i="8" s="1"/>
  <c r="E117" i="8"/>
  <c r="F117" i="8" s="1"/>
  <c r="G117" i="8" s="1"/>
  <c r="E116" i="8"/>
  <c r="F116" i="8" s="1"/>
  <c r="G116" i="8" s="1"/>
  <c r="E115" i="8"/>
  <c r="F115" i="8" s="1"/>
  <c r="G115" i="8" s="1"/>
  <c r="E114" i="8"/>
  <c r="F114" i="8" s="1"/>
  <c r="G114" i="8" s="1"/>
  <c r="E113" i="8"/>
  <c r="F113" i="8" s="1"/>
  <c r="G113" i="8" s="1"/>
  <c r="E112" i="8"/>
  <c r="F112" i="8" s="1"/>
  <c r="G112" i="8" s="1"/>
  <c r="E111" i="8"/>
  <c r="F111" i="8" s="1"/>
  <c r="G111" i="8" s="1"/>
  <c r="E110" i="8"/>
  <c r="F110" i="8" s="1"/>
  <c r="G110" i="8" s="1"/>
  <c r="E109" i="8"/>
  <c r="F109" i="8" s="1"/>
  <c r="G109" i="8" s="1"/>
  <c r="E108" i="8"/>
  <c r="F108" i="8" s="1"/>
  <c r="G108" i="8" s="1"/>
  <c r="E107" i="8"/>
  <c r="F107" i="8" s="1"/>
  <c r="G107" i="8" s="1"/>
  <c r="E106" i="8"/>
  <c r="F106" i="8" s="1"/>
  <c r="G106" i="8" s="1"/>
  <c r="E105" i="8"/>
  <c r="F105" i="8" s="1"/>
  <c r="G105" i="8" s="1"/>
  <c r="E15" i="8"/>
  <c r="F15" i="8" s="1"/>
  <c r="G15" i="8" s="1"/>
  <c r="E21" i="8"/>
  <c r="F21" i="8" s="1"/>
  <c r="G21" i="8" s="1"/>
  <c r="E55" i="8"/>
  <c r="F55" i="8" s="1"/>
  <c r="G55" i="8" s="1"/>
  <c r="E11" i="8"/>
  <c r="F11" i="8" s="1"/>
  <c r="G11" i="8" s="1"/>
  <c r="E42" i="8"/>
  <c r="F42" i="8" s="1"/>
  <c r="G42" i="8" s="1"/>
  <c r="E41" i="8"/>
  <c r="F41" i="8" s="1"/>
  <c r="G41" i="8" s="1"/>
  <c r="E53" i="8"/>
  <c r="F53" i="8" s="1"/>
  <c r="G53" i="8" s="1"/>
  <c r="E52" i="8"/>
  <c r="F52" i="8" s="1"/>
  <c r="G52" i="8" s="1"/>
  <c r="E51" i="8"/>
  <c r="F51" i="8" s="1"/>
  <c r="G51" i="8" s="1"/>
  <c r="E40" i="8"/>
  <c r="F40" i="8" s="1"/>
  <c r="G40" i="8" s="1"/>
  <c r="E90" i="8"/>
  <c r="F90" i="8" s="1"/>
  <c r="G90" i="8" s="1"/>
  <c r="E89" i="8"/>
  <c r="F89" i="8" s="1"/>
  <c r="G89" i="8" s="1"/>
  <c r="E69" i="8"/>
  <c r="F69" i="8" s="1"/>
  <c r="G69" i="8" s="1"/>
  <c r="E71" i="8"/>
  <c r="F71" i="8" s="1"/>
  <c r="G71" i="8" s="1"/>
  <c r="E72" i="8"/>
  <c r="F72" i="8" s="1"/>
  <c r="G72" i="8" s="1"/>
  <c r="E76" i="8"/>
  <c r="F76" i="8" s="1"/>
  <c r="G76" i="8" s="1"/>
  <c r="E70" i="8"/>
  <c r="F70" i="8" s="1"/>
  <c r="G70" i="8" s="1"/>
  <c r="E86" i="8"/>
  <c r="F86" i="8" s="1"/>
  <c r="G86" i="8" s="1"/>
  <c r="E85" i="8"/>
  <c r="F85" i="8" s="1"/>
  <c r="G85" i="8" s="1"/>
  <c r="E83" i="8"/>
  <c r="F83" i="8" s="1"/>
  <c r="G83" i="8" s="1"/>
  <c r="E84" i="8"/>
  <c r="F84" i="8" s="1"/>
  <c r="G84" i="8" s="1"/>
  <c r="E82" i="8"/>
  <c r="F82" i="8" s="1"/>
  <c r="G82" i="8" s="1"/>
  <c r="E81" i="8"/>
  <c r="F81" i="8" s="1"/>
  <c r="G81" i="8" s="1"/>
  <c r="E94" i="8"/>
  <c r="F94" i="8" s="1"/>
  <c r="G94" i="8" s="1"/>
  <c r="E88" i="8"/>
  <c r="F88" i="8" s="1"/>
  <c r="G88" i="8" s="1"/>
  <c r="E74" i="8"/>
  <c r="F74" i="8" s="1"/>
  <c r="G74" i="8" s="1"/>
  <c r="E78" i="8"/>
  <c r="F78" i="8" s="1"/>
  <c r="G78" i="8" s="1"/>
  <c r="E79" i="8"/>
  <c r="F79" i="8" s="1"/>
  <c r="G79" i="8" s="1"/>
  <c r="E87" i="8"/>
  <c r="F87" i="8" s="1"/>
  <c r="G87" i="8" s="1"/>
  <c r="E98" i="8"/>
  <c r="F98" i="8" s="1"/>
  <c r="G98" i="8" s="1"/>
  <c r="E62" i="8"/>
  <c r="F62" i="8" s="1"/>
  <c r="G62" i="8" s="1"/>
  <c r="E73" i="8"/>
  <c r="F73" i="8" s="1"/>
  <c r="G73" i="8" s="1"/>
  <c r="E75" i="8"/>
  <c r="F75" i="8" s="1"/>
  <c r="G75" i="8" s="1"/>
  <c r="E77" i="8"/>
  <c r="F77" i="8" s="1"/>
  <c r="G77" i="8" s="1"/>
  <c r="E96" i="8"/>
  <c r="F96" i="8" s="1"/>
  <c r="G96" i="8" s="1"/>
  <c r="E80" i="8"/>
  <c r="F80" i="8" s="1"/>
  <c r="G80" i="8" s="1"/>
  <c r="E68" i="8"/>
  <c r="F68" i="8" s="1"/>
  <c r="G68" i="8" s="1"/>
  <c r="E92" i="8"/>
  <c r="F92" i="8" s="1"/>
  <c r="G92" i="8" s="1"/>
  <c r="E93" i="8"/>
  <c r="F93" i="8" s="1"/>
  <c r="G93" i="8" s="1"/>
  <c r="E95" i="8"/>
  <c r="F95" i="8" s="1"/>
  <c r="G95" i="8" s="1"/>
  <c r="E97" i="8"/>
  <c r="F97" i="8" s="1"/>
  <c r="G97" i="8" s="1"/>
  <c r="E91" i="8"/>
  <c r="F91" i="8" s="1"/>
  <c r="G91" i="8" s="1"/>
  <c r="E60" i="8"/>
  <c r="F60" i="8" s="1"/>
  <c r="G60" i="8" s="1"/>
  <c r="E61" i="8"/>
  <c r="F61" i="8" s="1"/>
  <c r="G61" i="8" s="1"/>
  <c r="E100" i="8"/>
  <c r="F100" i="8" s="1"/>
  <c r="G100" i="8" s="1"/>
  <c r="E101" i="8"/>
  <c r="F101" i="8" s="1"/>
  <c r="G101" i="8" s="1"/>
  <c r="E99" i="8"/>
  <c r="F99" i="8" s="1"/>
  <c r="G99" i="8" s="1"/>
  <c r="E104" i="8"/>
  <c r="F104" i="8" s="1"/>
  <c r="G104" i="8" s="1"/>
  <c r="E10" i="8"/>
  <c r="F10" i="8" s="1"/>
  <c r="G10" i="8" s="1"/>
  <c r="E18" i="8"/>
  <c r="F18" i="8" s="1"/>
  <c r="G18" i="8" s="1"/>
  <c r="E24" i="8"/>
  <c r="F24" i="8" s="1"/>
  <c r="G24" i="8" s="1"/>
  <c r="E59" i="8"/>
  <c r="F59" i="8" s="1"/>
  <c r="G59" i="8" s="1"/>
  <c r="E13" i="8"/>
  <c r="F13" i="8" s="1"/>
  <c r="G13" i="8" s="1"/>
  <c r="E43" i="8"/>
  <c r="F43" i="8" s="1"/>
  <c r="G43" i="8" s="1"/>
  <c r="E44" i="8"/>
  <c r="F44" i="8" s="1"/>
  <c r="G44" i="8" s="1"/>
  <c r="E34" i="8"/>
  <c r="F34" i="8" s="1"/>
  <c r="G34" i="8" s="1"/>
  <c r="E20" i="8"/>
  <c r="F20" i="8" s="1"/>
  <c r="G20" i="8" s="1"/>
  <c r="E9" i="8"/>
  <c r="F9" i="8" s="1"/>
  <c r="G9" i="8" s="1"/>
  <c r="E32" i="8"/>
  <c r="F32" i="8" s="1"/>
  <c r="G32" i="8" s="1"/>
  <c r="E29" i="8"/>
  <c r="F29" i="8" s="1"/>
  <c r="G29" i="8" s="1"/>
  <c r="E31" i="8"/>
  <c r="F31" i="8" s="1"/>
  <c r="G31" i="8" s="1"/>
  <c r="E28" i="8"/>
  <c r="F28" i="8" s="1"/>
  <c r="G28" i="8" s="1"/>
  <c r="E27" i="8"/>
  <c r="F27" i="8" s="1"/>
  <c r="G27" i="8" s="1"/>
  <c r="E26" i="8"/>
  <c r="F26" i="8" s="1"/>
  <c r="G26" i="8" s="1"/>
  <c r="E103" i="8"/>
  <c r="F103" i="8" s="1"/>
  <c r="G103" i="8" s="1"/>
  <c r="E25" i="8"/>
  <c r="F25" i="8" s="1"/>
  <c r="G25" i="8" s="1"/>
  <c r="E46" i="8"/>
  <c r="F46" i="8" s="1"/>
  <c r="G46" i="8" s="1"/>
  <c r="E45" i="8"/>
  <c r="F45" i="8" s="1"/>
  <c r="G45" i="8" s="1"/>
  <c r="E48" i="8"/>
  <c r="F48" i="8" s="1"/>
  <c r="G48" i="8" s="1"/>
  <c r="E37" i="8"/>
  <c r="F37" i="8" s="1"/>
  <c r="G37" i="8" s="1"/>
  <c r="E30" i="8"/>
  <c r="F30" i="8" s="1"/>
  <c r="G30" i="8" s="1"/>
  <c r="E47" i="8"/>
  <c r="F47" i="8" s="1"/>
  <c r="G47" i="8" s="1"/>
  <c r="E65" i="8"/>
  <c r="F65" i="8" s="1"/>
  <c r="G65" i="8" s="1"/>
  <c r="E57" i="8"/>
  <c r="F57" i="8" s="1"/>
  <c r="G57" i="8" s="1"/>
  <c r="E58" i="8"/>
  <c r="F58" i="8" s="1"/>
  <c r="G58" i="8" s="1"/>
  <c r="E14" i="8"/>
  <c r="F14" i="8" s="1"/>
  <c r="G14" i="8" s="1"/>
  <c r="E19" i="8"/>
  <c r="F19" i="8" s="1"/>
  <c r="G19" i="8" s="1"/>
  <c r="E16" i="8"/>
  <c r="F16" i="8" s="1"/>
  <c r="G16" i="8" s="1"/>
  <c r="V26" i="8"/>
  <c r="S26" i="8"/>
  <c r="J26" i="8"/>
  <c r="N26" i="8" s="1"/>
  <c r="E49" i="8"/>
  <c r="F49" i="8" s="1"/>
  <c r="G49" i="8" s="1"/>
  <c r="V25" i="8"/>
  <c r="S25" i="8"/>
  <c r="J25" i="8"/>
  <c r="N25" i="8" s="1"/>
  <c r="M25" i="8" s="1"/>
  <c r="E12" i="8"/>
  <c r="F12" i="8" s="1"/>
  <c r="G12" i="8" s="1"/>
  <c r="V24" i="8"/>
  <c r="S24" i="8"/>
  <c r="J24" i="8"/>
  <c r="N24" i="8" s="1"/>
  <c r="E23" i="8"/>
  <c r="F23" i="8" s="1"/>
  <c r="G23" i="8" s="1"/>
  <c r="V23" i="8"/>
  <c r="S23" i="8"/>
  <c r="J23" i="8"/>
  <c r="N23" i="8" s="1"/>
  <c r="E56" i="8"/>
  <c r="F56" i="8" s="1"/>
  <c r="G56" i="8" s="1"/>
  <c r="V22" i="8"/>
  <c r="S22" i="8"/>
  <c r="J22" i="8"/>
  <c r="N22" i="8" s="1"/>
  <c r="E102" i="8"/>
  <c r="F102" i="8" s="1"/>
  <c r="G102" i="8" s="1"/>
  <c r="V21" i="8"/>
  <c r="S21" i="8"/>
  <c r="J21" i="8"/>
  <c r="N21" i="8" s="1"/>
  <c r="E39" i="8"/>
  <c r="F39" i="8" s="1"/>
  <c r="G39" i="8" s="1"/>
  <c r="V20" i="8"/>
  <c r="S20" i="8"/>
  <c r="J20" i="8"/>
  <c r="N20" i="8" s="1"/>
  <c r="E35" i="8"/>
  <c r="F35" i="8" s="1"/>
  <c r="G35" i="8" s="1"/>
  <c r="V19" i="8"/>
  <c r="S19" i="8"/>
  <c r="J19" i="8"/>
  <c r="N19" i="8" s="1"/>
  <c r="E33" i="8"/>
  <c r="F33" i="8" s="1"/>
  <c r="G33" i="8" s="1"/>
  <c r="V18" i="8"/>
  <c r="S18" i="8"/>
  <c r="J18" i="8"/>
  <c r="N18" i="8" s="1"/>
  <c r="E67" i="8"/>
  <c r="F67" i="8" s="1"/>
  <c r="G67" i="8" s="1"/>
  <c r="V17" i="8"/>
  <c r="S17" i="8"/>
  <c r="J17" i="8"/>
  <c r="N17" i="8" s="1"/>
  <c r="E63" i="8"/>
  <c r="F63" i="8" s="1"/>
  <c r="G63" i="8" s="1"/>
  <c r="V16" i="8"/>
  <c r="S16" i="8"/>
  <c r="J16" i="8"/>
  <c r="N16" i="8" s="1"/>
  <c r="E17" i="8"/>
  <c r="F17" i="8" s="1"/>
  <c r="G17" i="8" s="1"/>
  <c r="V15" i="8"/>
  <c r="S15" i="8"/>
  <c r="J15" i="8"/>
  <c r="N15" i="8" s="1"/>
  <c r="E50" i="8"/>
  <c r="F50" i="8" s="1"/>
  <c r="G50" i="8" s="1"/>
  <c r="V14" i="8"/>
  <c r="S14" i="8"/>
  <c r="J14" i="8"/>
  <c r="N14" i="8" s="1"/>
  <c r="E36" i="8"/>
  <c r="F36" i="8" s="1"/>
  <c r="G36" i="8" s="1"/>
  <c r="V13" i="8"/>
  <c r="S13" i="8"/>
  <c r="J13" i="8"/>
  <c r="N13" i="8" s="1"/>
  <c r="E64" i="8"/>
  <c r="F64" i="8" s="1"/>
  <c r="G64" i="8" s="1"/>
  <c r="V12" i="8"/>
  <c r="S12" i="8"/>
  <c r="J12" i="8"/>
  <c r="N12" i="8" s="1"/>
  <c r="M12" i="8" s="1"/>
  <c r="E66" i="8"/>
  <c r="F66" i="8" s="1"/>
  <c r="G66" i="8" s="1"/>
  <c r="V11" i="8"/>
  <c r="S11" i="8"/>
  <c r="J11" i="8"/>
  <c r="N11" i="8" s="1"/>
  <c r="E22" i="8"/>
  <c r="F22" i="8" s="1"/>
  <c r="G22" i="8" s="1"/>
  <c r="V10" i="8"/>
  <c r="S10" i="8"/>
  <c r="J10" i="8"/>
  <c r="N10" i="8" s="1"/>
  <c r="E54" i="8"/>
  <c r="F54" i="8" s="1"/>
  <c r="G54" i="8" s="1"/>
  <c r="V9" i="8"/>
  <c r="S9" i="8"/>
  <c r="J9" i="8"/>
  <c r="N9" i="8" s="1"/>
  <c r="E38" i="8"/>
  <c r="F38" i="8" s="1"/>
  <c r="G38" i="8" s="1"/>
  <c r="J8" i="8"/>
  <c r="N8" i="8" s="1"/>
  <c r="J7" i="8"/>
  <c r="N7" i="8" s="1"/>
  <c r="J6" i="8"/>
  <c r="N6" i="8" s="1"/>
  <c r="S5" i="8"/>
  <c r="U5" i="8" s="1"/>
  <c r="T5" i="8" s="1"/>
  <c r="J5" i="8"/>
  <c r="N5" i="8" s="1"/>
  <c r="M5" i="8" s="1"/>
  <c r="E5" i="8"/>
  <c r="F5" i="8" s="1"/>
  <c r="G5" i="8" s="1"/>
  <c r="F10" i="11" l="1"/>
  <c r="E9" i="11"/>
  <c r="E15" i="9"/>
  <c r="E14" i="9"/>
  <c r="B26" i="9"/>
  <c r="E11" i="9"/>
  <c r="F26" i="9" s="1"/>
  <c r="E9" i="9"/>
  <c r="D26" i="9" s="1"/>
  <c r="E13" i="9"/>
  <c r="I26" i="9" s="1"/>
  <c r="E12" i="9"/>
  <c r="E10" i="9"/>
  <c r="E26" i="9" s="1"/>
  <c r="K26" i="9"/>
  <c r="O143" i="8"/>
  <c r="P143" i="8" s="1"/>
  <c r="Q143" i="8" s="1"/>
  <c r="O151" i="8"/>
  <c r="P151" i="8" s="1"/>
  <c r="Q151" i="8" s="1"/>
  <c r="U26" i="8"/>
  <c r="T26" i="8" s="1"/>
  <c r="U22" i="8"/>
  <c r="T22" i="8" s="1"/>
  <c r="U23" i="8"/>
  <c r="T23" i="8" s="1"/>
  <c r="U9" i="8"/>
  <c r="T9" i="8" s="1"/>
  <c r="U10" i="8"/>
  <c r="T10" i="8" s="1"/>
  <c r="U14" i="8"/>
  <c r="T14" i="8" s="1"/>
  <c r="U15" i="8"/>
  <c r="T15" i="8" s="1"/>
  <c r="U18" i="8"/>
  <c r="T18" i="8" s="1"/>
  <c r="U19" i="8"/>
  <c r="T19" i="8" s="1"/>
  <c r="U20" i="8"/>
  <c r="T20" i="8" s="1"/>
  <c r="O147" i="8"/>
  <c r="P147" i="8" s="1"/>
  <c r="Q147" i="8" s="1"/>
  <c r="O155" i="8"/>
  <c r="P155" i="8" s="1"/>
  <c r="Q155" i="8" s="1"/>
  <c r="U21" i="8"/>
  <c r="T21" i="8" s="1"/>
  <c r="O49" i="8"/>
  <c r="P49" i="8" s="1"/>
  <c r="Q49" i="8" s="1"/>
  <c r="O55" i="8"/>
  <c r="P55" i="8" s="1"/>
  <c r="Q55" i="8" s="1"/>
  <c r="O63" i="8"/>
  <c r="P63" i="8" s="1"/>
  <c r="Q63" i="8" s="1"/>
  <c r="O71" i="8"/>
  <c r="P71" i="8" s="1"/>
  <c r="Q71" i="8" s="1"/>
  <c r="O79" i="8"/>
  <c r="P79" i="8" s="1"/>
  <c r="Q79" i="8" s="1"/>
  <c r="O87" i="8"/>
  <c r="P87" i="8" s="1"/>
  <c r="Q87" i="8" s="1"/>
  <c r="O95" i="8"/>
  <c r="P95" i="8" s="1"/>
  <c r="Q95" i="8" s="1"/>
  <c r="O103" i="8"/>
  <c r="P103" i="8" s="1"/>
  <c r="Q103" i="8" s="1"/>
  <c r="O111" i="8"/>
  <c r="P111" i="8" s="1"/>
  <c r="Q111" i="8" s="1"/>
  <c r="U12" i="8"/>
  <c r="T12" i="8" s="1"/>
  <c r="U13" i="8"/>
  <c r="T13" i="8" s="1"/>
  <c r="U16" i="8"/>
  <c r="T16" i="8" s="1"/>
  <c r="U17" i="8"/>
  <c r="T17" i="8" s="1"/>
  <c r="M21" i="8"/>
  <c r="O21" i="8" s="1"/>
  <c r="P21" i="8" s="1"/>
  <c r="Q21" i="8" s="1"/>
  <c r="U24" i="8"/>
  <c r="T24" i="8" s="1"/>
  <c r="O25" i="8"/>
  <c r="P25" i="8" s="1"/>
  <c r="Q25" i="8" s="1"/>
  <c r="U25" i="8"/>
  <c r="T25" i="8" s="1"/>
  <c r="O29" i="8"/>
  <c r="P29" i="8" s="1"/>
  <c r="Q29" i="8" s="1"/>
  <c r="O33" i="8"/>
  <c r="P33" i="8" s="1"/>
  <c r="Q33" i="8" s="1"/>
  <c r="O37" i="8"/>
  <c r="P37" i="8" s="1"/>
  <c r="Q37" i="8" s="1"/>
  <c r="O41" i="8"/>
  <c r="P41" i="8" s="1"/>
  <c r="Q41" i="8" s="1"/>
  <c r="O45" i="8"/>
  <c r="P45" i="8" s="1"/>
  <c r="Q45" i="8" s="1"/>
  <c r="O112" i="8"/>
  <c r="P112" i="8" s="1"/>
  <c r="Q112" i="8" s="1"/>
  <c r="O120" i="8"/>
  <c r="P120" i="8" s="1"/>
  <c r="Q120" i="8" s="1"/>
  <c r="O128" i="8"/>
  <c r="P128" i="8" s="1"/>
  <c r="Q128" i="8" s="1"/>
  <c r="O136" i="8"/>
  <c r="P136" i="8" s="1"/>
  <c r="Q136" i="8" s="1"/>
  <c r="O59" i="8"/>
  <c r="P59" i="8" s="1"/>
  <c r="Q59" i="8" s="1"/>
  <c r="O67" i="8"/>
  <c r="P67" i="8" s="1"/>
  <c r="Q67" i="8" s="1"/>
  <c r="O75" i="8"/>
  <c r="P75" i="8" s="1"/>
  <c r="Q75" i="8" s="1"/>
  <c r="O83" i="8"/>
  <c r="P83" i="8" s="1"/>
  <c r="Q83" i="8" s="1"/>
  <c r="O91" i="8"/>
  <c r="P91" i="8" s="1"/>
  <c r="Q91" i="8" s="1"/>
  <c r="O99" i="8"/>
  <c r="P99" i="8" s="1"/>
  <c r="Q99" i="8" s="1"/>
  <c r="O107" i="8"/>
  <c r="P107" i="8" s="1"/>
  <c r="Q107" i="8" s="1"/>
  <c r="O116" i="8"/>
  <c r="P116" i="8" s="1"/>
  <c r="Q116" i="8" s="1"/>
  <c r="O124" i="8"/>
  <c r="P124" i="8" s="1"/>
  <c r="Q124" i="8" s="1"/>
  <c r="O132" i="8"/>
  <c r="P132" i="8" s="1"/>
  <c r="Q132" i="8" s="1"/>
  <c r="M8" i="8"/>
  <c r="O8" i="8" s="1"/>
  <c r="P8" i="8" s="1"/>
  <c r="Q8" i="8" s="1"/>
  <c r="M9" i="8"/>
  <c r="O9" i="8" s="1"/>
  <c r="P9" i="8" s="1"/>
  <c r="Q9" i="8" s="1"/>
  <c r="M6" i="8"/>
  <c r="O6" i="8" s="1"/>
  <c r="P6" i="8" s="1"/>
  <c r="M7" i="8"/>
  <c r="O7" i="8" s="1"/>
  <c r="P7" i="8" s="1"/>
  <c r="Q7" i="8" s="1"/>
  <c r="M10" i="8"/>
  <c r="O10" i="8" s="1"/>
  <c r="P10" i="8" s="1"/>
  <c r="Q10" i="8" s="1"/>
  <c r="M11" i="8"/>
  <c r="O11" i="8" s="1"/>
  <c r="P11" i="8" s="1"/>
  <c r="O12" i="8"/>
  <c r="P12" i="8" s="1"/>
  <c r="Q12" i="8" s="1"/>
  <c r="M15" i="8"/>
  <c r="O15" i="8" s="1"/>
  <c r="P15" i="8" s="1"/>
  <c r="Q15" i="8" s="1"/>
  <c r="M16" i="8"/>
  <c r="O16" i="8" s="1"/>
  <c r="P16" i="8" s="1"/>
  <c r="Q16" i="8" s="1"/>
  <c r="M19" i="8"/>
  <c r="O19" i="8" s="1"/>
  <c r="P19" i="8" s="1"/>
  <c r="Q19" i="8" s="1"/>
  <c r="M20" i="8"/>
  <c r="O20" i="8" s="1"/>
  <c r="P20" i="8" s="1"/>
  <c r="Q20" i="8" s="1"/>
  <c r="M22" i="8"/>
  <c r="O22" i="8" s="1"/>
  <c r="P22" i="8" s="1"/>
  <c r="Q22" i="8" s="1"/>
  <c r="O30" i="8"/>
  <c r="P30" i="8" s="1"/>
  <c r="Q30" i="8" s="1"/>
  <c r="O38" i="8"/>
  <c r="P38" i="8" s="1"/>
  <c r="Q38" i="8" s="1"/>
  <c r="O46" i="8"/>
  <c r="P46" i="8" s="1"/>
  <c r="Q46" i="8" s="1"/>
  <c r="M13" i="8"/>
  <c r="O13" i="8" s="1"/>
  <c r="P13" i="8" s="1"/>
  <c r="Q13" i="8" s="1"/>
  <c r="M14" i="8"/>
  <c r="O14" i="8" s="1"/>
  <c r="P14" i="8" s="1"/>
  <c r="Q14" i="8" s="1"/>
  <c r="M17" i="8"/>
  <c r="O17" i="8" s="1"/>
  <c r="P17" i="8" s="1"/>
  <c r="Q17" i="8" s="1"/>
  <c r="M18" i="8"/>
  <c r="O18" i="8" s="1"/>
  <c r="P18" i="8" s="1"/>
  <c r="Q18" i="8" s="1"/>
  <c r="M26" i="8"/>
  <c r="O26" i="8" s="1"/>
  <c r="P26" i="8" s="1"/>
  <c r="Q26" i="8" s="1"/>
  <c r="O34" i="8"/>
  <c r="P34" i="8" s="1"/>
  <c r="Q34" i="8" s="1"/>
  <c r="O42" i="8"/>
  <c r="P42" i="8" s="1"/>
  <c r="Q42" i="8" s="1"/>
  <c r="O50" i="8"/>
  <c r="P50" i="8" s="1"/>
  <c r="Q50" i="8" s="1"/>
  <c r="U11" i="8"/>
  <c r="T11" i="8" s="1"/>
  <c r="M23" i="8"/>
  <c r="O23" i="8" s="1"/>
  <c r="P23" i="8" s="1"/>
  <c r="Q23" i="8" s="1"/>
  <c r="O27" i="8"/>
  <c r="P27" i="8" s="1"/>
  <c r="Q27" i="8" s="1"/>
  <c r="O31" i="8"/>
  <c r="P31" i="8" s="1"/>
  <c r="Q31" i="8" s="1"/>
  <c r="O35" i="8"/>
  <c r="P35" i="8" s="1"/>
  <c r="Q35" i="8" s="1"/>
  <c r="O39" i="8"/>
  <c r="P39" i="8" s="1"/>
  <c r="Q39" i="8" s="1"/>
  <c r="O43" i="8"/>
  <c r="P43" i="8" s="1"/>
  <c r="Q43" i="8" s="1"/>
  <c r="O47" i="8"/>
  <c r="P47" i="8" s="1"/>
  <c r="Q47" i="8" s="1"/>
  <c r="O60" i="8"/>
  <c r="P60" i="8" s="1"/>
  <c r="Q60" i="8" s="1"/>
  <c r="O68" i="8"/>
  <c r="P68" i="8" s="1"/>
  <c r="Q68" i="8" s="1"/>
  <c r="O76" i="8"/>
  <c r="P76" i="8" s="1"/>
  <c r="Q76" i="8" s="1"/>
  <c r="O84" i="8"/>
  <c r="P84" i="8" s="1"/>
  <c r="Q84" i="8" s="1"/>
  <c r="O92" i="8"/>
  <c r="P92" i="8" s="1"/>
  <c r="Q92" i="8" s="1"/>
  <c r="O100" i="8"/>
  <c r="P100" i="8" s="1"/>
  <c r="Q100" i="8" s="1"/>
  <c r="O108" i="8"/>
  <c r="P108" i="8" s="1"/>
  <c r="Q108" i="8" s="1"/>
  <c r="M24" i="8"/>
  <c r="O24" i="8" s="1"/>
  <c r="P24" i="8" s="1"/>
  <c r="Q24" i="8" s="1"/>
  <c r="O28" i="8"/>
  <c r="P28" i="8" s="1"/>
  <c r="Q28" i="8" s="1"/>
  <c r="O32" i="8"/>
  <c r="P32" i="8" s="1"/>
  <c r="Q32" i="8" s="1"/>
  <c r="O36" i="8"/>
  <c r="P36" i="8" s="1"/>
  <c r="Q36" i="8" s="1"/>
  <c r="O40" i="8"/>
  <c r="P40" i="8" s="1"/>
  <c r="Q40" i="8" s="1"/>
  <c r="O44" i="8"/>
  <c r="P44" i="8" s="1"/>
  <c r="Q44" i="8" s="1"/>
  <c r="O48" i="8"/>
  <c r="P48" i="8" s="1"/>
  <c r="Q48" i="8" s="1"/>
  <c r="O51" i="8"/>
  <c r="P51" i="8" s="1"/>
  <c r="Q51" i="8" s="1"/>
  <c r="O52" i="8"/>
  <c r="P52" i="8" s="1"/>
  <c r="Q52" i="8" s="1"/>
  <c r="O56" i="8"/>
  <c r="P56" i="8" s="1"/>
  <c r="Q56" i="8" s="1"/>
  <c r="O64" i="8"/>
  <c r="P64" i="8" s="1"/>
  <c r="Q64" i="8" s="1"/>
  <c r="O72" i="8"/>
  <c r="P72" i="8" s="1"/>
  <c r="Q72" i="8" s="1"/>
  <c r="O80" i="8"/>
  <c r="P80" i="8" s="1"/>
  <c r="Q80" i="8" s="1"/>
  <c r="O88" i="8"/>
  <c r="P88" i="8" s="1"/>
  <c r="Q88" i="8" s="1"/>
  <c r="O96" i="8"/>
  <c r="P96" i="8" s="1"/>
  <c r="Q96" i="8" s="1"/>
  <c r="O104" i="8"/>
  <c r="P104" i="8" s="1"/>
  <c r="Q104" i="8" s="1"/>
  <c r="O53" i="8"/>
  <c r="P53" i="8" s="1"/>
  <c r="Q53" i="8" s="1"/>
  <c r="O54" i="8"/>
  <c r="P54" i="8" s="1"/>
  <c r="Q54" i="8" s="1"/>
  <c r="O57" i="8"/>
  <c r="P57" i="8" s="1"/>
  <c r="Q57" i="8" s="1"/>
  <c r="O58" i="8"/>
  <c r="P58" i="8" s="1"/>
  <c r="Q58" i="8" s="1"/>
  <c r="O61" i="8"/>
  <c r="P61" i="8" s="1"/>
  <c r="Q61" i="8" s="1"/>
  <c r="O62" i="8"/>
  <c r="P62" i="8" s="1"/>
  <c r="Q62" i="8" s="1"/>
  <c r="O65" i="8"/>
  <c r="P65" i="8" s="1"/>
  <c r="Q65" i="8" s="1"/>
  <c r="O66" i="8"/>
  <c r="P66" i="8" s="1"/>
  <c r="Q66" i="8" s="1"/>
  <c r="O69" i="8"/>
  <c r="P69" i="8" s="1"/>
  <c r="Q69" i="8" s="1"/>
  <c r="O70" i="8"/>
  <c r="P70" i="8" s="1"/>
  <c r="Q70" i="8" s="1"/>
  <c r="O73" i="8"/>
  <c r="P73" i="8" s="1"/>
  <c r="Q73" i="8" s="1"/>
  <c r="O74" i="8"/>
  <c r="P74" i="8" s="1"/>
  <c r="Q74" i="8" s="1"/>
  <c r="O77" i="8"/>
  <c r="P77" i="8" s="1"/>
  <c r="Q77" i="8" s="1"/>
  <c r="O78" i="8"/>
  <c r="P78" i="8" s="1"/>
  <c r="Q78" i="8" s="1"/>
  <c r="O81" i="8"/>
  <c r="P81" i="8" s="1"/>
  <c r="Q81" i="8" s="1"/>
  <c r="O82" i="8"/>
  <c r="P82" i="8" s="1"/>
  <c r="Q82" i="8" s="1"/>
  <c r="O85" i="8"/>
  <c r="P85" i="8" s="1"/>
  <c r="Q85" i="8" s="1"/>
  <c r="O86" i="8"/>
  <c r="P86" i="8" s="1"/>
  <c r="Q86" i="8" s="1"/>
  <c r="O89" i="8"/>
  <c r="P89" i="8" s="1"/>
  <c r="Q89" i="8" s="1"/>
  <c r="O90" i="8"/>
  <c r="P90" i="8" s="1"/>
  <c r="Q90" i="8" s="1"/>
  <c r="O93" i="8"/>
  <c r="P93" i="8" s="1"/>
  <c r="Q93" i="8" s="1"/>
  <c r="O94" i="8"/>
  <c r="P94" i="8" s="1"/>
  <c r="Q94" i="8" s="1"/>
  <c r="O97" i="8"/>
  <c r="P97" i="8" s="1"/>
  <c r="Q97" i="8" s="1"/>
  <c r="O98" i="8"/>
  <c r="P98" i="8" s="1"/>
  <c r="Q98" i="8" s="1"/>
  <c r="O101" i="8"/>
  <c r="P101" i="8" s="1"/>
  <c r="Q101" i="8" s="1"/>
  <c r="O102" i="8"/>
  <c r="P102" i="8" s="1"/>
  <c r="Q102" i="8" s="1"/>
  <c r="O105" i="8"/>
  <c r="P105" i="8" s="1"/>
  <c r="Q105" i="8" s="1"/>
  <c r="O106" i="8"/>
  <c r="P106" i="8" s="1"/>
  <c r="Q106" i="8" s="1"/>
  <c r="O109" i="8"/>
  <c r="P109" i="8" s="1"/>
  <c r="Q109" i="8" s="1"/>
  <c r="O110" i="8"/>
  <c r="P110" i="8" s="1"/>
  <c r="Q110" i="8" s="1"/>
  <c r="O113" i="8"/>
  <c r="P113" i="8" s="1"/>
  <c r="Q113" i="8" s="1"/>
  <c r="O117" i="8"/>
  <c r="P117" i="8" s="1"/>
  <c r="Q117" i="8" s="1"/>
  <c r="O121" i="8"/>
  <c r="P121" i="8" s="1"/>
  <c r="Q121" i="8" s="1"/>
  <c r="O125" i="8"/>
  <c r="P125" i="8" s="1"/>
  <c r="Q125" i="8" s="1"/>
  <c r="O129" i="8"/>
  <c r="P129" i="8" s="1"/>
  <c r="Q129" i="8" s="1"/>
  <c r="O133" i="8"/>
  <c r="P133" i="8" s="1"/>
  <c r="Q133" i="8" s="1"/>
  <c r="O137" i="8"/>
  <c r="P137" i="8" s="1"/>
  <c r="Q137" i="8" s="1"/>
  <c r="O144" i="8"/>
  <c r="P144" i="8" s="1"/>
  <c r="Q144" i="8" s="1"/>
  <c r="O152" i="8"/>
  <c r="P152" i="8" s="1"/>
  <c r="Q152" i="8" s="1"/>
  <c r="O114" i="8"/>
  <c r="P114" i="8" s="1"/>
  <c r="Q114" i="8" s="1"/>
  <c r="O115" i="8"/>
  <c r="P115" i="8" s="1"/>
  <c r="Q115" i="8" s="1"/>
  <c r="O118" i="8"/>
  <c r="P118" i="8" s="1"/>
  <c r="Q118" i="8" s="1"/>
  <c r="O119" i="8"/>
  <c r="P119" i="8" s="1"/>
  <c r="Q119" i="8" s="1"/>
  <c r="O122" i="8"/>
  <c r="P122" i="8" s="1"/>
  <c r="Q122" i="8" s="1"/>
  <c r="O123" i="8"/>
  <c r="P123" i="8" s="1"/>
  <c r="Q123" i="8" s="1"/>
  <c r="O126" i="8"/>
  <c r="P126" i="8" s="1"/>
  <c r="Q126" i="8" s="1"/>
  <c r="O127" i="8"/>
  <c r="P127" i="8" s="1"/>
  <c r="Q127" i="8" s="1"/>
  <c r="O130" i="8"/>
  <c r="P130" i="8" s="1"/>
  <c r="Q130" i="8" s="1"/>
  <c r="O131" i="8"/>
  <c r="P131" i="8" s="1"/>
  <c r="Q131" i="8" s="1"/>
  <c r="O134" i="8"/>
  <c r="P134" i="8" s="1"/>
  <c r="Q134" i="8" s="1"/>
  <c r="O135" i="8"/>
  <c r="P135" i="8" s="1"/>
  <c r="Q135" i="8" s="1"/>
  <c r="O138" i="8"/>
  <c r="P138" i="8" s="1"/>
  <c r="Q138" i="8" s="1"/>
  <c r="O139" i="8"/>
  <c r="P139" i="8" s="1"/>
  <c r="Q139" i="8" s="1"/>
  <c r="O140" i="8"/>
  <c r="P140" i="8" s="1"/>
  <c r="Q140" i="8" s="1"/>
  <c r="O148" i="8"/>
  <c r="P148" i="8" s="1"/>
  <c r="Q148" i="8" s="1"/>
  <c r="O156" i="8"/>
  <c r="P156" i="8" s="1"/>
  <c r="Q156" i="8" s="1"/>
  <c r="O141" i="8"/>
  <c r="P141" i="8" s="1"/>
  <c r="Q141" i="8" s="1"/>
  <c r="O142" i="8"/>
  <c r="P142" i="8" s="1"/>
  <c r="Q142" i="8" s="1"/>
  <c r="O145" i="8"/>
  <c r="P145" i="8" s="1"/>
  <c r="Q145" i="8" s="1"/>
  <c r="O146" i="8"/>
  <c r="P146" i="8" s="1"/>
  <c r="Q146" i="8" s="1"/>
  <c r="O149" i="8"/>
  <c r="P149" i="8" s="1"/>
  <c r="Q149" i="8" s="1"/>
  <c r="O150" i="8"/>
  <c r="P150" i="8" s="1"/>
  <c r="Q150" i="8" s="1"/>
  <c r="O153" i="8"/>
  <c r="P153" i="8" s="1"/>
  <c r="Q153" i="8" s="1"/>
  <c r="O154" i="8"/>
  <c r="P154" i="8" s="1"/>
  <c r="Q154" i="8" s="1"/>
  <c r="O157" i="8"/>
  <c r="P157" i="8" s="1"/>
  <c r="Q157" i="8" s="1"/>
  <c r="O158" i="8"/>
  <c r="P158" i="8" s="1"/>
  <c r="Q158" i="8" s="1"/>
  <c r="M18" i="7"/>
  <c r="C18" i="7"/>
  <c r="M17" i="7"/>
  <c r="C17" i="7"/>
  <c r="M16" i="7"/>
  <c r="L16" i="7"/>
  <c r="P16" i="7" s="1"/>
  <c r="K16" i="7"/>
  <c r="N16" i="7" s="1"/>
  <c r="C16" i="7"/>
  <c r="L8" i="7"/>
  <c r="E8" i="7"/>
  <c r="D8" i="7"/>
  <c r="L7" i="7"/>
  <c r="E7" i="7"/>
  <c r="D7" i="7"/>
  <c r="L6" i="7"/>
  <c r="K6" i="7"/>
  <c r="M6" i="7" s="1"/>
  <c r="E6" i="7"/>
  <c r="D6" i="7"/>
  <c r="F11" i="11" l="1"/>
  <c r="E11" i="11" s="1"/>
  <c r="E10" i="11"/>
  <c r="H26" i="9"/>
  <c r="J26" i="9"/>
  <c r="C7" i="7"/>
  <c r="C6" i="7"/>
  <c r="C8" i="7"/>
  <c r="D16" i="7"/>
  <c r="F16" i="7" s="1"/>
  <c r="D17" i="7"/>
  <c r="C26" i="7" s="1"/>
  <c r="D18" i="7"/>
  <c r="E18" i="7" s="1"/>
  <c r="M7" i="7"/>
  <c r="K7" i="7" s="1"/>
  <c r="K25" i="7"/>
  <c r="N17" i="7"/>
  <c r="E16" i="7" l="1"/>
  <c r="F18" i="7"/>
  <c r="C25" i="7"/>
  <c r="E17" i="7"/>
  <c r="F17" i="7"/>
  <c r="C27" i="7"/>
  <c r="N18" i="7"/>
  <c r="K18" i="7" s="1"/>
  <c r="L18" i="7" s="1"/>
  <c r="K17" i="7"/>
  <c r="L17" i="7" s="1"/>
  <c r="K26" i="7" s="1"/>
  <c r="M8" i="7"/>
  <c r="N6" i="7" s="1"/>
  <c r="O16" i="7" l="1"/>
  <c r="D25" i="7"/>
  <c r="K27" i="7"/>
  <c r="L25" i="7" s="1"/>
  <c r="K8" i="7"/>
  <c r="L23" i="4" l="1"/>
  <c r="E23" i="4"/>
  <c r="E15" i="4"/>
  <c r="E14" i="4"/>
  <c r="F14" i="4"/>
  <c r="E6" i="4"/>
  <c r="F5" i="4" s="1"/>
  <c r="G26" i="9"/>
  <c r="L26" i="9" l="1"/>
</calcChain>
</file>

<file path=xl/sharedStrings.xml><?xml version="1.0" encoding="utf-8"?>
<sst xmlns="http://schemas.openxmlformats.org/spreadsheetml/2006/main" count="358" uniqueCount="162">
  <si>
    <t>Вес бюкса</t>
  </si>
  <si>
    <t>Вес влажного грунта</t>
  </si>
  <si>
    <t>Вес сухого грунта</t>
  </si>
  <si>
    <t>Влажность</t>
  </si>
  <si>
    <t>Среднее</t>
  </si>
  <si>
    <t>Средняя</t>
  </si>
  <si>
    <t>Прокаливание</t>
  </si>
  <si>
    <t>Вес тигля</t>
  </si>
  <si>
    <t>До прокаливания</t>
  </si>
  <si>
    <t>После прокаливания</t>
  </si>
  <si>
    <t>Потери</t>
  </si>
  <si>
    <t>Плотность (кольцо)</t>
  </si>
  <si>
    <t>Объем кольца</t>
  </si>
  <si>
    <t>Весь кольца</t>
  </si>
  <si>
    <t>Вес грунта с кольцом</t>
  </si>
  <si>
    <t>Плотность грунта</t>
  </si>
  <si>
    <t>Плотность (парафин)</t>
  </si>
  <si>
    <t>До парафина</t>
  </si>
  <si>
    <t>Вес в воде</t>
  </si>
  <si>
    <t>После парафина</t>
  </si>
  <si>
    <t>Плотность парафина, г/см3</t>
  </si>
  <si>
    <t>Плотность воды, г/см3</t>
  </si>
  <si>
    <t>без известных параметров</t>
  </si>
  <si>
    <t>с известными параметрами</t>
  </si>
  <si>
    <t>Данные по журналу</t>
  </si>
  <si>
    <t>Масса влажного грунта</t>
  </si>
  <si>
    <t>Масса сухого грунта</t>
  </si>
  <si>
    <t>отдельной пробы</t>
  </si>
  <si>
    <t>средняя</t>
  </si>
  <si>
    <t>- указать необходимую влажность</t>
  </si>
  <si>
    <t>Плотность</t>
  </si>
  <si>
    <t>Масса грунта после замачивания</t>
  </si>
  <si>
    <t>Масса грунта в воде</t>
  </si>
  <si>
    <t xml:space="preserve">Плотность </t>
  </si>
  <si>
    <t>Влажность (для расчета)</t>
  </si>
  <si>
    <t>- указать необходимую плотность</t>
  </si>
  <si>
    <t>Водопоглощение</t>
  </si>
  <si>
    <t>отдельной</t>
  </si>
  <si>
    <t>среднее</t>
  </si>
  <si>
    <t>Расчет коэффициента истираемости</t>
  </si>
  <si>
    <t>Обратный метод</t>
  </si>
  <si>
    <t>Коэф. ист.</t>
  </si>
  <si>
    <t>-указать необходимый коэф. истир.</t>
  </si>
  <si>
    <t>Без известных данных</t>
  </si>
  <si>
    <t>Номер пробы</t>
  </si>
  <si>
    <t>Вес грунта</t>
  </si>
  <si>
    <t>&gt; 2 мм</t>
  </si>
  <si>
    <t>&lt; 2 мм</t>
  </si>
  <si>
    <t>Коэффициент истираемости</t>
  </si>
  <si>
    <t>Значение</t>
  </si>
  <si>
    <t>Гранулометрический состав</t>
  </si>
  <si>
    <t>&gt;10</t>
  </si>
  <si>
    <t>10-5</t>
  </si>
  <si>
    <t>5-2</t>
  </si>
  <si>
    <t>2-1</t>
  </si>
  <si>
    <t>1,0-0,5</t>
  </si>
  <si>
    <t>0,5-0,25</t>
  </si>
  <si>
    <t>0,25-0,10</t>
  </si>
  <si>
    <t>0,10-0,05</t>
  </si>
  <si>
    <t>0,05-0,01</t>
  </si>
  <si>
    <t>0,01-0,002</t>
  </si>
  <si>
    <t>&lt;0,002</t>
  </si>
  <si>
    <t>Щебень (галька)</t>
  </si>
  <si>
    <t>Дресва (гравий)</t>
  </si>
  <si>
    <t>Песок</t>
  </si>
  <si>
    <t>Пыль</t>
  </si>
  <si>
    <t>Глины</t>
  </si>
  <si>
    <t>&gt; 10</t>
  </si>
  <si>
    <t>1-0,5</t>
  </si>
  <si>
    <t>0,25-0,1</t>
  </si>
  <si>
    <t>Масса навески</t>
  </si>
  <si>
    <t>Ситовой метод</t>
  </si>
  <si>
    <t>Ареометр</t>
  </si>
  <si>
    <t>1 мин.</t>
  </si>
  <si>
    <t>30 мин.</t>
  </si>
  <si>
    <t>11 ч.</t>
  </si>
  <si>
    <t>Показания с поправками</t>
  </si>
  <si>
    <t>сумма</t>
  </si>
  <si>
    <t>Заполнитель</t>
  </si>
  <si>
    <t>Поправки</t>
  </si>
  <si>
    <t>10-2</t>
  </si>
  <si>
    <t>Плотность част.</t>
  </si>
  <si>
    <t>Определение Ww-за счет  незамершей воды и Wm-влажность за счет ледяных вкл. расчетным методом</t>
  </si>
  <si>
    <t>Kw</t>
  </si>
  <si>
    <t>супесь</t>
  </si>
  <si>
    <t>Ww - влажность за счет незамерзшей воды</t>
  </si>
  <si>
    <t>сугл легк</t>
  </si>
  <si>
    <t>Wm - влажность за счет ледяных включений</t>
  </si>
  <si>
    <t>сугл тяж</t>
  </si>
  <si>
    <t>Wtot - влажность мерзлого грунта</t>
  </si>
  <si>
    <t>глина</t>
  </si>
  <si>
    <t>песок</t>
  </si>
  <si>
    <t>данные</t>
  </si>
  <si>
    <t>Ww</t>
  </si>
  <si>
    <t>Wpаскат</t>
  </si>
  <si>
    <t xml:space="preserve">Wtot </t>
  </si>
  <si>
    <t>Для тв и птв (нелдьистый)</t>
  </si>
  <si>
    <t>Wm=</t>
  </si>
  <si>
    <t>Для туг и м/пл (слабольдистый)</t>
  </si>
  <si>
    <t>Для тек/пл (льдистый)</t>
  </si>
  <si>
    <t>плотность</t>
  </si>
  <si>
    <t>Для скальных + песок</t>
  </si>
  <si>
    <t>Ww=</t>
  </si>
  <si>
    <t>Для торфа</t>
  </si>
  <si>
    <t>0?</t>
  </si>
  <si>
    <t>Компрессия (мерзлого)</t>
  </si>
  <si>
    <t>Расчет нагрузок</t>
  </si>
  <si>
    <t>Бытовое давление</t>
  </si>
  <si>
    <t>Глубина</t>
  </si>
  <si>
    <t>1-я ступень</t>
  </si>
  <si>
    <t>р,кПа</t>
  </si>
  <si>
    <t>р,МПа</t>
  </si>
  <si>
    <t>Компрессия (оттайка)</t>
  </si>
  <si>
    <t>Глинистые</t>
  </si>
  <si>
    <t>Ступень</t>
  </si>
  <si>
    <t>кПа</t>
  </si>
  <si>
    <t>Нагрузки</t>
  </si>
  <si>
    <t>Шариковый штамп</t>
  </si>
  <si>
    <t>Вид грунта</t>
  </si>
  <si>
    <t>Нагрузка, Н</t>
  </si>
  <si>
    <t>Мелкие пески и супеси</t>
  </si>
  <si>
    <t>Пластичномерзлый</t>
  </si>
  <si>
    <t>Твердомерзлый</t>
  </si>
  <si>
    <t>Глины и суглинки</t>
  </si>
  <si>
    <t>Ориентировочные значения нагрузки на шариковый штамп</t>
  </si>
  <si>
    <t>Состояние</t>
  </si>
  <si>
    <t>Срез по поверхности смерзания (ступенями)</t>
  </si>
  <si>
    <t>S круга</t>
  </si>
  <si>
    <t>Raf0</t>
  </si>
  <si>
    <t>2-я ступень</t>
  </si>
  <si>
    <t>см</t>
  </si>
  <si>
    <t>кН</t>
  </si>
  <si>
    <t>м2</t>
  </si>
  <si>
    <t>МПа</t>
  </si>
  <si>
    <t>1я</t>
  </si>
  <si>
    <t>+</t>
  </si>
  <si>
    <t>бетон</t>
  </si>
  <si>
    <t>суг</t>
  </si>
  <si>
    <t>сталь</t>
  </si>
  <si>
    <t>Температура начала замерзания</t>
  </si>
  <si>
    <t>Тип грунта</t>
  </si>
  <si>
    <t>Wtot</t>
  </si>
  <si>
    <t>КПР</t>
  </si>
  <si>
    <t>Т</t>
  </si>
  <si>
    <t>Dsal</t>
  </si>
  <si>
    <t>Расчет</t>
  </si>
  <si>
    <r>
      <t>Плотность сухого грунта pd th</t>
    </r>
    <r>
      <rPr>
        <sz val="11"/>
        <color theme="1"/>
        <rFont val="Calibri"/>
        <family val="2"/>
        <charset val="204"/>
      </rPr>
      <t>\</t>
    </r>
    <r>
      <rPr>
        <sz val="11"/>
        <color theme="1"/>
        <rFont val="Times New Roman"/>
        <family val="1"/>
        <charset val="204"/>
      </rPr>
      <t>pd f, т/м3</t>
    </r>
  </si>
  <si>
    <t>Влажность грунта wtot, д.е.</t>
  </si>
  <si>
    <t>Теплопроводность грунта , Вт/(м·˚С), [ккал/(м·ч·˚С)]</t>
  </si>
  <si>
    <t>Объемная теплоемкость Дж/(м3·˚С)10-6, [ккал/(м3·˚С)]</t>
  </si>
  <si>
    <t>Пески разной крупности, гравелистые</t>
  </si>
  <si>
    <t>Супеси пылеватые</t>
  </si>
  <si>
    <t>Суглинки и глины</t>
  </si>
  <si>
    <t>Заторфованные грунты, торф</t>
  </si>
  <si>
    <r>
      <t>λ</t>
    </r>
    <r>
      <rPr>
        <sz val="10"/>
        <color theme="1"/>
        <rFont val="Times New Roman"/>
        <family val="1"/>
        <charset val="204"/>
      </rPr>
      <t>th (талый)</t>
    </r>
  </si>
  <si>
    <r>
      <t>λ</t>
    </r>
    <r>
      <rPr>
        <sz val="10"/>
        <color theme="1"/>
        <rFont val="Times New Roman"/>
        <family val="1"/>
        <charset val="204"/>
      </rPr>
      <t>f (мерзлый)</t>
    </r>
  </si>
  <si>
    <r>
      <t>λ</t>
    </r>
    <r>
      <rPr>
        <sz val="10"/>
        <color theme="1"/>
        <rFont val="Times New Roman"/>
        <family val="1"/>
        <charset val="204"/>
      </rPr>
      <t>th</t>
    </r>
  </si>
  <si>
    <r>
      <t>λ</t>
    </r>
    <r>
      <rPr>
        <sz val="10"/>
        <color theme="1"/>
        <rFont val="Times New Roman"/>
        <family val="1"/>
        <charset val="204"/>
      </rPr>
      <t>f</t>
    </r>
  </si>
  <si>
    <r>
      <t>С</t>
    </r>
    <r>
      <rPr>
        <sz val="10"/>
        <color theme="1"/>
        <rFont val="Times New Roman"/>
        <family val="1"/>
        <charset val="204"/>
      </rPr>
      <t>th (талый)</t>
    </r>
  </si>
  <si>
    <r>
      <t>C</t>
    </r>
    <r>
      <rPr>
        <sz val="10"/>
        <color theme="1"/>
        <rFont val="Times New Roman"/>
        <family val="1"/>
        <charset val="204"/>
      </rPr>
      <t>f (мерзлый)</t>
    </r>
  </si>
  <si>
    <t>-</t>
  </si>
  <si>
    <r>
      <t>Примечание: 1вт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Times New Roman"/>
        <family val="1"/>
        <charset val="204"/>
      </rPr>
      <t>ч=3600 Дж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</si>
</sst>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281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/>
    </xf>
    <xf numFmtId="2" fontId="5" fillId="0" borderId="31" xfId="0" applyNumberFormat="1" applyFont="1" applyBorder="1" applyAlignment="1">
      <alignment horizontal="center" vertical="center"/>
    </xf>
    <xf numFmtId="164" fontId="5" fillId="0" borderId="31" xfId="0" applyNumberFormat="1" applyFont="1" applyBorder="1" applyAlignment="1">
      <alignment horizontal="center" vertical="center"/>
    </xf>
    <xf numFmtId="2" fontId="5" fillId="5" borderId="31" xfId="0" applyNumberFormat="1" applyFont="1" applyFill="1" applyBorder="1" applyAlignment="1">
      <alignment horizontal="center"/>
    </xf>
    <xf numFmtId="2" fontId="5" fillId="5" borderId="31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 wrapText="1"/>
    </xf>
    <xf numFmtId="2" fontId="0" fillId="6" borderId="31" xfId="0" applyNumberFormat="1" applyFill="1" applyBorder="1" applyAlignment="1">
      <alignment horizontal="center" vertical="center"/>
    </xf>
    <xf numFmtId="1" fontId="0" fillId="6" borderId="31" xfId="0" applyNumberFormat="1" applyFill="1" applyBorder="1" applyAlignment="1">
      <alignment horizontal="center" vertical="center"/>
    </xf>
    <xf numFmtId="2" fontId="0" fillId="8" borderId="31" xfId="0" applyNumberForma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2" fontId="0" fillId="9" borderId="3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31" xfId="0" applyFont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1" fillId="0" borderId="0" xfId="0" applyFont="1"/>
    <xf numFmtId="0" fontId="10" fillId="10" borderId="3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3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165" fontId="11" fillId="0" borderId="31" xfId="0" applyNumberFormat="1" applyFont="1" applyBorder="1" applyAlignment="1">
      <alignment horizontal="center" vertical="center"/>
    </xf>
    <xf numFmtId="1" fontId="11" fillId="0" borderId="31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10" borderId="31" xfId="0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0" fontId="11" fillId="0" borderId="31" xfId="0" applyFont="1" applyFill="1" applyBorder="1" applyAlignment="1">
      <alignment horizontal="center" vertical="center"/>
    </xf>
    <xf numFmtId="1" fontId="11" fillId="10" borderId="31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31" xfId="0" applyFont="1" applyBorder="1" applyAlignment="1">
      <alignment horizontal="center"/>
    </xf>
    <xf numFmtId="165" fontId="11" fillId="0" borderId="31" xfId="0" applyNumberFormat="1" applyFont="1" applyFill="1" applyBorder="1" applyAlignment="1">
      <alignment horizontal="center" vertical="center"/>
    </xf>
    <xf numFmtId="165" fontId="11" fillId="0" borderId="0" xfId="0" applyNumberFormat="1" applyFont="1"/>
    <xf numFmtId="1" fontId="11" fillId="0" borderId="0" xfId="0" applyNumberFormat="1" applyFont="1"/>
    <xf numFmtId="49" fontId="0" fillId="0" borderId="3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2" fontId="2" fillId="7" borderId="8" xfId="0" applyNumberFormat="1" applyFont="1" applyFill="1" applyBorder="1" applyAlignment="1">
      <alignment horizontal="center" vertical="center"/>
    </xf>
    <xf numFmtId="2" fontId="2" fillId="7" borderId="9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 wrapText="1"/>
    </xf>
    <xf numFmtId="2" fontId="2" fillId="7" borderId="24" xfId="0" applyNumberFormat="1" applyFont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13" fillId="0" borderId="1" xfId="1" applyBorder="1"/>
    <xf numFmtId="49" fontId="13" fillId="0" borderId="0" xfId="1" applyNumberFormat="1" applyFont="1"/>
    <xf numFmtId="0" fontId="13" fillId="0" borderId="0" xfId="1"/>
    <xf numFmtId="0" fontId="13" fillId="0" borderId="0" xfId="1" applyFont="1"/>
    <xf numFmtId="0" fontId="13" fillId="0" borderId="31" xfId="1" applyBorder="1"/>
    <xf numFmtId="0" fontId="13" fillId="0" borderId="0" xfId="1" applyBorder="1" applyAlignment="1"/>
    <xf numFmtId="0" fontId="13" fillId="11" borderId="31" xfId="1" applyFill="1" applyBorder="1" applyAlignment="1">
      <alignment horizontal="center" vertical="center"/>
    </xf>
    <xf numFmtId="0" fontId="13" fillId="12" borderId="31" xfId="1" applyFill="1" applyBorder="1" applyAlignment="1">
      <alignment horizontal="center" vertical="center"/>
    </xf>
    <xf numFmtId="2" fontId="13" fillId="13" borderId="31" xfId="1" applyNumberFormat="1" applyFill="1" applyBorder="1"/>
    <xf numFmtId="2" fontId="13" fillId="13" borderId="31" xfId="1" applyNumberFormat="1" applyFill="1" applyBorder="1" applyAlignment="1">
      <alignment horizontal="center"/>
    </xf>
    <xf numFmtId="1" fontId="13" fillId="0" borderId="1" xfId="1" applyNumberFormat="1" applyBorder="1" applyAlignment="1">
      <alignment horizontal="center"/>
    </xf>
    <xf numFmtId="2" fontId="13" fillId="13" borderId="1" xfId="1" applyNumberFormat="1" applyFill="1" applyBorder="1"/>
    <xf numFmtId="2" fontId="13" fillId="0" borderId="37" xfId="1" applyNumberFormat="1" applyBorder="1" applyAlignment="1"/>
    <xf numFmtId="165" fontId="13" fillId="0" borderId="37" xfId="1" applyNumberFormat="1" applyBorder="1" applyAlignment="1"/>
    <xf numFmtId="0" fontId="13" fillId="0" borderId="0" xfId="1" applyBorder="1"/>
    <xf numFmtId="0" fontId="13" fillId="0" borderId="0" xfId="1" applyFill="1" applyBorder="1" applyAlignment="1">
      <alignment horizontal="left" vertical="center"/>
    </xf>
    <xf numFmtId="0" fontId="13" fillId="0" borderId="30" xfId="1" applyBorder="1"/>
    <xf numFmtId="0" fontId="13" fillId="13" borderId="31" xfId="1" applyFill="1" applyBorder="1" applyAlignment="1">
      <alignment horizontal="right" vertical="center"/>
    </xf>
    <xf numFmtId="165" fontId="13" fillId="0" borderId="0" xfId="1" applyNumberFormat="1"/>
    <xf numFmtId="0" fontId="13" fillId="0" borderId="0" xfId="1" applyFill="1"/>
    <xf numFmtId="0" fontId="13" fillId="0" borderId="0" xfId="1" applyFill="1" applyBorder="1" applyAlignment="1">
      <alignment horizontal="left"/>
    </xf>
    <xf numFmtId="2" fontId="13" fillId="13" borderId="31" xfId="1" applyNumberFormat="1" applyFill="1" applyBorder="1" applyAlignment="1">
      <alignment horizontal="right" vertical="center"/>
    </xf>
    <xf numFmtId="0" fontId="13" fillId="0" borderId="0" xfId="1" applyFont="1" applyFill="1" applyBorder="1" applyAlignment="1">
      <alignment horizontal="center"/>
    </xf>
    <xf numFmtId="0" fontId="13" fillId="0" borderId="0" xfId="1" applyFont="1" applyFill="1" applyBorder="1" applyAlignment="1"/>
    <xf numFmtId="0" fontId="13" fillId="13" borderId="1" xfId="1" applyFill="1" applyBorder="1" applyAlignment="1">
      <alignment horizontal="right" vertical="center"/>
    </xf>
    <xf numFmtId="0" fontId="13" fillId="0" borderId="31" xfId="1" applyBorder="1" applyAlignment="1">
      <alignment horizontal="right" vertical="center"/>
    </xf>
    <xf numFmtId="0" fontId="13" fillId="0" borderId="1" xfId="1" applyBorder="1" applyAlignment="1">
      <alignment horizontal="right" vertical="center"/>
    </xf>
    <xf numFmtId="0" fontId="13" fillId="0" borderId="31" xfId="1" applyFont="1" applyBorder="1" applyAlignment="1">
      <alignment horizontal="right" vertical="center"/>
    </xf>
    <xf numFmtId="0" fontId="0" fillId="0" borderId="31" xfId="0" applyBorder="1"/>
    <xf numFmtId="165" fontId="0" fillId="0" borderId="41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/>
    </xf>
    <xf numFmtId="0" fontId="16" fillId="0" borderId="36" xfId="0" applyFont="1" applyFill="1" applyBorder="1" applyAlignment="1">
      <alignment horizontal="center" vertical="center"/>
    </xf>
    <xf numFmtId="165" fontId="16" fillId="0" borderId="36" xfId="0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165" fontId="0" fillId="0" borderId="31" xfId="0" applyNumberForma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3" fillId="7" borderId="31" xfId="1" applyNumberFormat="1" applyFont="1" applyFill="1" applyBorder="1" applyAlignment="1">
      <alignment horizontal="center" vertical="center"/>
    </xf>
    <xf numFmtId="0" fontId="13" fillId="7" borderId="31" xfId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1" fontId="15" fillId="4" borderId="42" xfId="0" applyNumberFormat="1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15" borderId="41" xfId="0" applyFont="1" applyFill="1" applyBorder="1" applyAlignment="1">
      <alignment horizontal="center" vertical="center"/>
    </xf>
    <xf numFmtId="165" fontId="2" fillId="4" borderId="12" xfId="0" applyNumberFormat="1" applyFont="1" applyFill="1" applyBorder="1" applyAlignment="1">
      <alignment horizontal="center" vertical="center"/>
    </xf>
    <xf numFmtId="165" fontId="2" fillId="4" borderId="13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2" fillId="4" borderId="23" xfId="0" applyNumberFormat="1" applyFont="1" applyFill="1" applyBorder="1" applyAlignment="1">
      <alignment horizontal="center" vertical="center"/>
    </xf>
    <xf numFmtId="2" fontId="2" fillId="4" borderId="13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 textRotation="90"/>
    </xf>
    <xf numFmtId="0" fontId="0" fillId="2" borderId="31" xfId="0" applyFill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8" borderId="31" xfId="0" applyNumberFormat="1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49" fontId="5" fillId="0" borderId="32" xfId="0" applyNumberFormat="1" applyFont="1" applyBorder="1" applyAlignment="1">
      <alignment horizontal="left" vertical="center" wrapText="1"/>
    </xf>
    <xf numFmtId="0" fontId="5" fillId="7" borderId="31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 wrapText="1"/>
    </xf>
    <xf numFmtId="164" fontId="5" fillId="8" borderId="31" xfId="0" applyNumberFormat="1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49" fontId="9" fillId="0" borderId="32" xfId="0" applyNumberFormat="1" applyFont="1" applyBorder="1" applyAlignment="1">
      <alignment horizontal="left" vertical="center" wrapText="1"/>
    </xf>
    <xf numFmtId="49" fontId="9" fillId="0" borderId="0" xfId="0" applyNumberFormat="1" applyFont="1" applyBorder="1" applyAlignment="1">
      <alignment horizontal="left" vertical="center" wrapText="1"/>
    </xf>
    <xf numFmtId="165" fontId="0" fillId="7" borderId="31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3" fillId="11" borderId="31" xfId="1" applyFont="1" applyFill="1" applyBorder="1" applyAlignment="1">
      <alignment horizontal="center"/>
    </xf>
    <xf numFmtId="0" fontId="13" fillId="12" borderId="35" xfId="1" applyFill="1" applyBorder="1" applyAlignment="1">
      <alignment horizontal="center"/>
    </xf>
    <xf numFmtId="0" fontId="13" fillId="12" borderId="36" xfId="1" applyFill="1" applyBorder="1" applyAlignment="1">
      <alignment horizontal="center"/>
    </xf>
    <xf numFmtId="0" fontId="13" fillId="11" borderId="31" xfId="1" applyFill="1" applyBorder="1" applyAlignment="1">
      <alignment horizontal="left" vertical="center"/>
    </xf>
    <xf numFmtId="0" fontId="13" fillId="11" borderId="31" xfId="1" applyFont="1" applyFill="1" applyBorder="1" applyAlignment="1">
      <alignment horizontal="left"/>
    </xf>
    <xf numFmtId="0" fontId="13" fillId="11" borderId="31" xfId="1" applyFill="1" applyBorder="1" applyAlignment="1">
      <alignment horizontal="left"/>
    </xf>
    <xf numFmtId="0" fontId="14" fillId="11" borderId="31" xfId="1" applyFont="1" applyFill="1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3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5" borderId="31" xfId="0" applyFont="1" applyFill="1" applyBorder="1" applyAlignment="1">
      <alignment horizontal="center" vertical="center"/>
    </xf>
    <xf numFmtId="0" fontId="15" fillId="0" borderId="31" xfId="0" applyFont="1" applyBorder="1" applyAlignment="1"/>
    <xf numFmtId="0" fontId="15" fillId="10" borderId="31" xfId="0" applyFont="1" applyFill="1" applyBorder="1" applyAlignment="1">
      <alignment horizontal="distributed" vertical="center"/>
    </xf>
    <xf numFmtId="2" fontId="15" fillId="15" borderId="31" xfId="0" applyNumberFormat="1" applyFont="1" applyFill="1" applyBorder="1" applyAlignment="1">
      <alignment horizontal="distributed" vertical="center"/>
    </xf>
    <xf numFmtId="166" fontId="15" fillId="0" borderId="31" xfId="0" applyNumberFormat="1" applyFont="1" applyBorder="1" applyAlignment="1">
      <alignment horizontal="center" vertical="center"/>
    </xf>
    <xf numFmtId="2" fontId="15" fillId="0" borderId="31" xfId="0" applyNumberFormat="1" applyFont="1" applyBorder="1" applyAlignment="1">
      <alignment horizontal="center" vertical="center"/>
    </xf>
    <xf numFmtId="2" fontId="15" fillId="10" borderId="31" xfId="0" applyNumberFormat="1" applyFont="1" applyFill="1" applyBorder="1" applyAlignment="1">
      <alignment horizontal="distributed" vertical="center"/>
    </xf>
    <xf numFmtId="0" fontId="15" fillId="15" borderId="31" xfId="0" applyFont="1" applyFill="1" applyBorder="1" applyAlignment="1">
      <alignment horizontal="distributed" vertical="center"/>
    </xf>
    <xf numFmtId="0" fontId="15" fillId="0" borderId="1" xfId="0" applyFont="1" applyBorder="1" applyAlignment="1">
      <alignment horizontal="center" vertical="center"/>
    </xf>
    <xf numFmtId="0" fontId="15" fillId="0" borderId="31" xfId="0" applyFont="1" applyBorder="1" applyAlignment="1">
      <alignment horizontal="distributed" vertical="center"/>
    </xf>
    <xf numFmtId="2" fontId="15" fillId="0" borderId="31" xfId="0" applyNumberFormat="1" applyFont="1" applyBorder="1" applyAlignment="1">
      <alignment horizontal="distributed" vertical="center"/>
    </xf>
    <xf numFmtId="0" fontId="15" fillId="0" borderId="1" xfId="0" applyFont="1" applyBorder="1" applyAlignment="1">
      <alignment horizontal="distributed" vertical="center"/>
    </xf>
    <xf numFmtId="2" fontId="15" fillId="10" borderId="1" xfId="0" applyNumberFormat="1" applyFont="1" applyFill="1" applyBorder="1" applyAlignment="1">
      <alignment horizontal="distributed" vertical="center"/>
    </xf>
    <xf numFmtId="0" fontId="15" fillId="15" borderId="1" xfId="0" applyFont="1" applyFill="1" applyBorder="1" applyAlignment="1">
      <alignment horizontal="distributed" vertical="center"/>
    </xf>
    <xf numFmtId="2" fontId="15" fillId="0" borderId="1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distributed" vertical="center"/>
    </xf>
    <xf numFmtId="0" fontId="15" fillId="0" borderId="38" xfId="0" applyFont="1" applyBorder="1" applyAlignment="1">
      <alignment horizontal="distributed" vertical="center"/>
    </xf>
    <xf numFmtId="0" fontId="15" fillId="0" borderId="40" xfId="0" applyFont="1" applyBorder="1" applyAlignment="1">
      <alignment horizontal="distributed" vertical="center"/>
    </xf>
    <xf numFmtId="0" fontId="15" fillId="10" borderId="31" xfId="0" applyFont="1" applyFill="1" applyBorder="1" applyAlignment="1">
      <alignment horizontal="center" vertical="center" wrapText="1"/>
    </xf>
    <xf numFmtId="0" fontId="15" fillId="14" borderId="3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9" sqref="L29"/>
    </sheetView>
  </sheetViews>
  <sheetFormatPr defaultRowHeight="14.4" x14ac:dyDescent="0.3"/>
  <cols>
    <col min="1" max="1" width="12.5546875" bestFit="1" customWidth="1"/>
    <col min="2" max="2" width="12.44140625" customWidth="1"/>
    <col min="3" max="3" width="15.5546875" customWidth="1"/>
    <col min="4" max="4" width="15.44140625" customWidth="1"/>
    <col min="5" max="5" width="12.88671875" customWidth="1"/>
    <col min="6" max="6" width="12.5546875" customWidth="1"/>
    <col min="7" max="7" width="11.44140625" customWidth="1"/>
    <col min="8" max="8" width="11.5546875" customWidth="1"/>
    <col min="9" max="9" width="9.6640625" customWidth="1"/>
    <col min="10" max="10" width="17.109375" hidden="1" customWidth="1"/>
    <col min="11" max="11" width="12" hidden="1" customWidth="1"/>
    <col min="12" max="12" width="12.6640625" customWidth="1"/>
  </cols>
  <sheetData>
    <row r="1" spans="1:6" ht="15" thickBot="1" x14ac:dyDescent="0.35"/>
    <row r="2" spans="1:6" ht="19.5" customHeight="1" x14ac:dyDescent="0.3">
      <c r="B2" s="155" t="s">
        <v>3</v>
      </c>
      <c r="C2" s="156"/>
      <c r="D2" s="156"/>
      <c r="E2" s="156"/>
      <c r="F2" s="157"/>
    </row>
    <row r="3" spans="1:6" ht="15" thickBot="1" x14ac:dyDescent="0.35">
      <c r="B3" s="158"/>
      <c r="C3" s="159"/>
      <c r="D3" s="159"/>
      <c r="E3" s="159"/>
      <c r="F3" s="160"/>
    </row>
    <row r="4" spans="1:6" ht="29.4" thickBot="1" x14ac:dyDescent="0.35">
      <c r="A4" s="1"/>
      <c r="B4" s="4" t="s">
        <v>0</v>
      </c>
      <c r="C4" s="5" t="s">
        <v>1</v>
      </c>
      <c r="D4" s="5" t="s">
        <v>2</v>
      </c>
      <c r="E4" s="5" t="s">
        <v>3</v>
      </c>
      <c r="F4" s="6" t="s">
        <v>5</v>
      </c>
    </row>
    <row r="5" spans="1:6" ht="18" x14ac:dyDescent="0.3">
      <c r="B5" s="11">
        <v>342</v>
      </c>
      <c r="C5" s="3">
        <v>3787</v>
      </c>
      <c r="D5" s="3">
        <v>3672</v>
      </c>
      <c r="E5" s="7">
        <f>(((100*(C5-D5))/(D5-B5)))*0.01</f>
        <v>3.4534534534534533E-2</v>
      </c>
      <c r="F5" s="153">
        <f>AVERAGE(E5:E6)</f>
        <v>4.8184651960627628E-2</v>
      </c>
    </row>
    <row r="6" spans="1:6" ht="18.600000000000001" thickBot="1" x14ac:dyDescent="0.35">
      <c r="B6" s="12">
        <v>332</v>
      </c>
      <c r="C6" s="13">
        <v>4522</v>
      </c>
      <c r="D6" s="13">
        <v>4278</v>
      </c>
      <c r="E6" s="8">
        <f>(((100*(C6-D6))/(D6-B6)))*0.01</f>
        <v>6.183476938672073E-2</v>
      </c>
      <c r="F6" s="154"/>
    </row>
    <row r="10" spans="1:6" ht="15" thickBot="1" x14ac:dyDescent="0.35"/>
    <row r="11" spans="1:6" ht="19.5" customHeight="1" x14ac:dyDescent="0.3">
      <c r="B11" s="155" t="s">
        <v>6</v>
      </c>
      <c r="C11" s="156"/>
      <c r="D11" s="156"/>
      <c r="E11" s="156"/>
      <c r="F11" s="157"/>
    </row>
    <row r="12" spans="1:6" ht="15" thickBot="1" x14ac:dyDescent="0.35">
      <c r="B12" s="158"/>
      <c r="C12" s="159"/>
      <c r="D12" s="159"/>
      <c r="E12" s="159"/>
      <c r="F12" s="160"/>
    </row>
    <row r="13" spans="1:6" ht="29.4" thickBot="1" x14ac:dyDescent="0.35">
      <c r="B13" s="4" t="s">
        <v>7</v>
      </c>
      <c r="C13" s="5" t="s">
        <v>8</v>
      </c>
      <c r="D13" s="5" t="s">
        <v>9</v>
      </c>
      <c r="E13" s="5" t="s">
        <v>10</v>
      </c>
      <c r="F13" s="6" t="s">
        <v>4</v>
      </c>
    </row>
    <row r="14" spans="1:6" ht="18" x14ac:dyDescent="0.3">
      <c r="B14" s="11">
        <v>16</v>
      </c>
      <c r="C14" s="9">
        <v>32.305</v>
      </c>
      <c r="D14" s="9">
        <v>31.876999999999999</v>
      </c>
      <c r="E14" s="7">
        <f>(C14-D14)/(C14-B14)</f>
        <v>2.6249616681999436E-2</v>
      </c>
      <c r="F14" s="153">
        <f>AVERAGE(E14:E15)</f>
        <v>2.6249616681999436E-2</v>
      </c>
    </row>
    <row r="15" spans="1:6" ht="18.600000000000001" thickBot="1" x14ac:dyDescent="0.35">
      <c r="B15" s="12">
        <v>16</v>
      </c>
      <c r="C15" s="10">
        <v>32.305</v>
      </c>
      <c r="D15" s="10">
        <v>31.876999999999999</v>
      </c>
      <c r="E15" s="14">
        <f>(C15-D15)/(C15-B15)</f>
        <v>2.6249616681999436E-2</v>
      </c>
      <c r="F15" s="154"/>
    </row>
    <row r="19" spans="1:12" ht="15" thickBot="1" x14ac:dyDescent="0.35"/>
    <row r="20" spans="1:12" x14ac:dyDescent="0.3">
      <c r="A20" s="2"/>
      <c r="B20" s="155" t="s">
        <v>11</v>
      </c>
      <c r="C20" s="156"/>
      <c r="D20" s="156"/>
      <c r="E20" s="157"/>
      <c r="G20" s="155" t="s">
        <v>16</v>
      </c>
      <c r="H20" s="156"/>
      <c r="I20" s="156"/>
      <c r="J20" s="156"/>
      <c r="K20" s="156"/>
      <c r="L20" s="157"/>
    </row>
    <row r="21" spans="1:12" ht="15" thickBot="1" x14ac:dyDescent="0.35">
      <c r="B21" s="158"/>
      <c r="C21" s="159"/>
      <c r="D21" s="159"/>
      <c r="E21" s="160"/>
      <c r="G21" s="169"/>
      <c r="H21" s="170"/>
      <c r="I21" s="170"/>
      <c r="J21" s="170"/>
      <c r="K21" s="170"/>
      <c r="L21" s="171"/>
    </row>
    <row r="22" spans="1:12" ht="33" customHeight="1" thickBot="1" x14ac:dyDescent="0.35">
      <c r="B22" s="4" t="s">
        <v>12</v>
      </c>
      <c r="C22" s="5" t="s">
        <v>13</v>
      </c>
      <c r="D22" s="5" t="s">
        <v>14</v>
      </c>
      <c r="E22" s="6" t="s">
        <v>15</v>
      </c>
      <c r="G22" s="4" t="s">
        <v>17</v>
      </c>
      <c r="H22" s="5" t="s">
        <v>19</v>
      </c>
      <c r="I22" s="84" t="s">
        <v>18</v>
      </c>
      <c r="J22" s="5" t="s">
        <v>20</v>
      </c>
      <c r="K22" s="5" t="s">
        <v>21</v>
      </c>
      <c r="L22" s="6" t="s">
        <v>15</v>
      </c>
    </row>
    <row r="23" spans="1:12" ht="15.75" customHeight="1" x14ac:dyDescent="0.3">
      <c r="B23" s="161">
        <v>140.46</v>
      </c>
      <c r="C23" s="163">
        <v>71.349999999999994</v>
      </c>
      <c r="D23" s="165">
        <v>236.8</v>
      </c>
      <c r="E23" s="167">
        <f>(D23-C23)/B23</f>
        <v>1.1779154207603588</v>
      </c>
      <c r="G23" s="172">
        <v>200</v>
      </c>
      <c r="H23" s="173">
        <v>202</v>
      </c>
      <c r="I23" s="175">
        <v>100</v>
      </c>
      <c r="J23" s="178">
        <v>0.9</v>
      </c>
      <c r="K23" s="180">
        <v>0.997</v>
      </c>
      <c r="L23" s="177">
        <f>(G23*J23*K23)/((J23*(H23-I23))-(K23*(H23-G23)))</f>
        <v>1.9983074627530455</v>
      </c>
    </row>
    <row r="24" spans="1:12" ht="15" thickBot="1" x14ac:dyDescent="0.35">
      <c r="B24" s="162"/>
      <c r="C24" s="164"/>
      <c r="D24" s="166"/>
      <c r="E24" s="168"/>
      <c r="G24" s="162"/>
      <c r="H24" s="174"/>
      <c r="I24" s="176"/>
      <c r="J24" s="179"/>
      <c r="K24" s="181"/>
      <c r="L24" s="168"/>
    </row>
  </sheetData>
  <mergeCells count="16">
    <mergeCell ref="B23:B24"/>
    <mergeCell ref="C23:C24"/>
    <mergeCell ref="D23:D24"/>
    <mergeCell ref="E23:E24"/>
    <mergeCell ref="G20:L21"/>
    <mergeCell ref="G23:G24"/>
    <mergeCell ref="H23:H24"/>
    <mergeCell ref="I23:I24"/>
    <mergeCell ref="L23:L24"/>
    <mergeCell ref="J23:J24"/>
    <mergeCell ref="K23:K24"/>
    <mergeCell ref="F5:F6"/>
    <mergeCell ref="F14:F15"/>
    <mergeCell ref="B2:F3"/>
    <mergeCell ref="B11:F12"/>
    <mergeCell ref="B20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3"/>
  <sheetViews>
    <sheetView workbookViewId="0">
      <selection activeCell="L31" sqref="L31"/>
    </sheetView>
  </sheetViews>
  <sheetFormatPr defaultRowHeight="14.4" x14ac:dyDescent="0.3"/>
  <cols>
    <col min="6" max="7" width="10.109375" customWidth="1"/>
    <col min="8" max="8" width="11" customWidth="1"/>
    <col min="9" max="9" width="10.33203125" customWidth="1"/>
    <col min="10" max="10" width="11" customWidth="1"/>
    <col min="17" max="17" width="7.44140625" customWidth="1"/>
    <col min="18" max="18" width="14.33203125" customWidth="1"/>
    <col min="19" max="19" width="9.109375" customWidth="1"/>
    <col min="20" max="20" width="8.33203125" customWidth="1"/>
    <col min="21" max="21" width="9.109375" customWidth="1"/>
  </cols>
  <sheetData>
    <row r="1" spans="1:38" ht="15" thickBot="1" x14ac:dyDescent="0.35"/>
    <row r="2" spans="1:38" x14ac:dyDescent="0.3">
      <c r="B2" s="182" t="s">
        <v>50</v>
      </c>
      <c r="C2" s="183"/>
      <c r="D2" s="183"/>
      <c r="E2" s="183"/>
      <c r="F2" s="183"/>
      <c r="G2" s="183"/>
      <c r="H2" s="183"/>
      <c r="I2" s="183"/>
      <c r="J2" s="183"/>
      <c r="K2" s="183"/>
      <c r="L2" s="184"/>
    </row>
    <row r="3" spans="1:38" ht="15" thickBot="1" x14ac:dyDescent="0.35">
      <c r="B3" s="185"/>
      <c r="C3" s="186"/>
      <c r="D3" s="186"/>
      <c r="E3" s="186"/>
      <c r="F3" s="186"/>
      <c r="G3" s="186"/>
      <c r="H3" s="186"/>
      <c r="I3" s="186"/>
      <c r="J3" s="186"/>
      <c r="K3" s="186"/>
      <c r="L3" s="187"/>
    </row>
    <row r="4" spans="1:38" x14ac:dyDescent="0.3">
      <c r="A4" s="18"/>
      <c r="B4" s="18"/>
      <c r="I4" s="18"/>
      <c r="J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38" ht="28.8" x14ac:dyDescent="0.3">
      <c r="A5" s="18"/>
      <c r="B5" s="191" t="s">
        <v>71</v>
      </c>
      <c r="C5" s="75" t="s">
        <v>45</v>
      </c>
      <c r="D5" s="35">
        <v>2000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38" x14ac:dyDescent="0.3">
      <c r="A6" s="18"/>
      <c r="B6" s="191"/>
      <c r="C6" s="70" t="s">
        <v>67</v>
      </c>
      <c r="D6" s="35">
        <v>1265</v>
      </c>
      <c r="E6" s="80">
        <f>(D6*100)/$D$5</f>
        <v>63.25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3">
      <c r="A7" s="18"/>
      <c r="B7" s="191"/>
      <c r="C7" s="70" t="s">
        <v>52</v>
      </c>
      <c r="D7" s="35">
        <v>321</v>
      </c>
      <c r="E7" s="80">
        <f>(D7*100)/$D$5</f>
        <v>16.05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1:38" x14ac:dyDescent="0.3">
      <c r="A8" s="18"/>
      <c r="B8" s="191"/>
      <c r="C8" s="70" t="s">
        <v>53</v>
      </c>
      <c r="D8" s="35">
        <v>125</v>
      </c>
      <c r="E8" s="80">
        <f>(D8*100)/$D$5</f>
        <v>6.25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</row>
    <row r="9" spans="1:38" x14ac:dyDescent="0.3">
      <c r="A9" s="18"/>
      <c r="B9" s="191"/>
      <c r="C9" s="70" t="s">
        <v>54</v>
      </c>
      <c r="D9" s="35">
        <v>4.1500000000000004</v>
      </c>
      <c r="E9" s="80">
        <f>D9*(100-SUM($E$6:$E$8))/$D$21</f>
        <v>1.9989166666666671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</row>
    <row r="10" spans="1:38" x14ac:dyDescent="0.3">
      <c r="A10" s="18"/>
      <c r="B10" s="191"/>
      <c r="C10" s="70" t="s">
        <v>68</v>
      </c>
      <c r="D10" s="35">
        <v>6.19</v>
      </c>
      <c r="E10" s="80">
        <f>D10*(100-SUM($E$6:$E$8))/$D$21</f>
        <v>2.9815166666666673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</row>
    <row r="11" spans="1:38" x14ac:dyDescent="0.3">
      <c r="A11" s="18"/>
      <c r="B11" s="191"/>
      <c r="C11" s="70" t="s">
        <v>56</v>
      </c>
      <c r="D11" s="35">
        <v>3.01</v>
      </c>
      <c r="E11" s="80">
        <f>D11*(100-SUM($E$6:$E$8))/$D$21</f>
        <v>1.4498166666666668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ht="15" customHeight="1" x14ac:dyDescent="0.3">
      <c r="A12" s="18"/>
      <c r="B12" s="191"/>
      <c r="C12" s="70" t="s">
        <v>69</v>
      </c>
      <c r="D12" s="35">
        <v>2.5</v>
      </c>
      <c r="E12" s="80">
        <f>D12*(100-SUM($E$6:$E$8))/$D$21</f>
        <v>1.2041666666666668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</row>
    <row r="13" spans="1:38" x14ac:dyDescent="0.3">
      <c r="A13" s="18"/>
      <c r="B13" s="192" t="s">
        <v>72</v>
      </c>
      <c r="C13" s="70" t="s">
        <v>73</v>
      </c>
      <c r="D13" s="35">
        <v>5</v>
      </c>
      <c r="E13" s="80">
        <f>($D$22*(100-SUM($E$6:$E$8))*I13)/(($D$22-1)*$D$21)</f>
        <v>4.9725000000000001</v>
      </c>
      <c r="F13" s="18"/>
      <c r="G13" s="195" t="s">
        <v>76</v>
      </c>
      <c r="H13" s="78" t="s">
        <v>73</v>
      </c>
      <c r="I13" s="79">
        <f>D13+D17</f>
        <v>6.5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</row>
    <row r="14" spans="1:38" x14ac:dyDescent="0.3">
      <c r="A14" s="18"/>
      <c r="B14" s="192"/>
      <c r="C14" s="70" t="s">
        <v>74</v>
      </c>
      <c r="D14" s="35">
        <v>2</v>
      </c>
      <c r="E14" s="80">
        <f>($D$22*(100-SUM($E$6:$E$8))*I14)/(($D$22-1)*$D$21)</f>
        <v>2.6775000000000002</v>
      </c>
      <c r="F14" s="18"/>
      <c r="G14" s="195"/>
      <c r="H14" s="78" t="s">
        <v>74</v>
      </c>
      <c r="I14" s="79">
        <f>D14+D18</f>
        <v>3.5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</row>
    <row r="15" spans="1:38" x14ac:dyDescent="0.3">
      <c r="A15" s="18"/>
      <c r="B15" s="192"/>
      <c r="C15" s="70" t="s">
        <v>75</v>
      </c>
      <c r="D15" s="35">
        <v>0</v>
      </c>
      <c r="E15" s="80">
        <f>($D$22*(100-SUM($E$6:$E$8))*I15)/(($D$22-1)*$D$21)</f>
        <v>1.1475</v>
      </c>
      <c r="F15" s="18"/>
      <c r="G15" s="195"/>
      <c r="H15" s="78" t="s">
        <v>75</v>
      </c>
      <c r="I15" s="79">
        <f>D15+D19</f>
        <v>1.5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</row>
    <row r="16" spans="1:38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38" x14ac:dyDescent="0.3">
      <c r="A17" s="18"/>
      <c r="B17" s="194" t="s">
        <v>79</v>
      </c>
      <c r="C17" s="70" t="s">
        <v>73</v>
      </c>
      <c r="D17" s="35">
        <v>1.5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spans="1:38" x14ac:dyDescent="0.3">
      <c r="A18" s="18"/>
      <c r="B18" s="194"/>
      <c r="C18" s="70" t="s">
        <v>74</v>
      </c>
      <c r="D18" s="35">
        <v>1.5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 spans="1:38" x14ac:dyDescent="0.3">
      <c r="A19" s="18"/>
      <c r="B19" s="194"/>
      <c r="C19" s="70" t="s">
        <v>75</v>
      </c>
      <c r="D19" s="35">
        <v>1.5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</row>
    <row r="20" spans="1:38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 spans="1:38" x14ac:dyDescent="0.3">
      <c r="A21" s="18"/>
      <c r="B21" s="188" t="s">
        <v>70</v>
      </c>
      <c r="C21" s="188"/>
      <c r="D21" s="35">
        <v>30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38" x14ac:dyDescent="0.3">
      <c r="A22" s="18"/>
      <c r="B22" s="193" t="s">
        <v>81</v>
      </c>
      <c r="C22" s="193"/>
      <c r="D22" s="35">
        <v>2.7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spans="1:38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  <row r="24" spans="1:38" ht="28.8" x14ac:dyDescent="0.3">
      <c r="A24" s="18"/>
      <c r="B24" s="31" t="s">
        <v>62</v>
      </c>
      <c r="C24" s="31" t="s">
        <v>63</v>
      </c>
      <c r="D24" s="193" t="s">
        <v>64</v>
      </c>
      <c r="E24" s="193"/>
      <c r="F24" s="193"/>
      <c r="G24" s="193"/>
      <c r="H24" s="193"/>
      <c r="I24" s="193" t="s">
        <v>65</v>
      </c>
      <c r="J24" s="193"/>
      <c r="K24" s="32" t="s">
        <v>66</v>
      </c>
      <c r="L24" s="189" t="s">
        <v>77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spans="1:38" ht="15" thickBot="1" x14ac:dyDescent="0.35">
      <c r="A25" s="18"/>
      <c r="B25" s="71" t="s">
        <v>51</v>
      </c>
      <c r="C25" s="77" t="s">
        <v>80</v>
      </c>
      <c r="D25" s="71" t="s">
        <v>54</v>
      </c>
      <c r="E25" s="71" t="s">
        <v>55</v>
      </c>
      <c r="F25" s="71" t="s">
        <v>56</v>
      </c>
      <c r="G25" s="71" t="s">
        <v>57</v>
      </c>
      <c r="H25" s="71" t="s">
        <v>58</v>
      </c>
      <c r="I25" s="71" t="s">
        <v>59</v>
      </c>
      <c r="J25" s="71" t="s">
        <v>60</v>
      </c>
      <c r="K25" s="71" t="s">
        <v>61</v>
      </c>
      <c r="L25" s="189"/>
      <c r="M25" s="18"/>
      <c r="N25" s="18"/>
      <c r="O25" s="18"/>
      <c r="P25" s="18"/>
      <c r="Q25" s="18"/>
      <c r="R25" s="18"/>
      <c r="S25" s="18"/>
      <c r="T25" s="18"/>
      <c r="U25" s="18"/>
      <c r="V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spans="1:38" ht="18.600000000000001" thickBot="1" x14ac:dyDescent="0.35">
      <c r="A26" s="18"/>
      <c r="B26" s="72">
        <f>E6</f>
        <v>63.25</v>
      </c>
      <c r="C26" s="76">
        <f>E7+E8</f>
        <v>22.3</v>
      </c>
      <c r="D26" s="73">
        <f>E9</f>
        <v>1.9989166666666671</v>
      </c>
      <c r="E26" s="73">
        <f>E10</f>
        <v>2.9815166666666673</v>
      </c>
      <c r="F26" s="73">
        <f>E11</f>
        <v>1.4498166666666668</v>
      </c>
      <c r="G26" s="73">
        <f>E12</f>
        <v>1.2041666666666668</v>
      </c>
      <c r="H26" s="73">
        <f>100-(SUM(E6:E12)+E13)</f>
        <v>1.8430833333333396</v>
      </c>
      <c r="I26" s="73">
        <f>E13-E14</f>
        <v>2.2949999999999999</v>
      </c>
      <c r="J26" s="73">
        <f>E14-E15</f>
        <v>1.5300000000000002</v>
      </c>
      <c r="K26" s="74">
        <f>E15</f>
        <v>1.1475</v>
      </c>
      <c r="L26" s="42">
        <f>SUM(B26:K26)</f>
        <v>100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spans="1:38" x14ac:dyDescent="0.3">
      <c r="A27" s="18"/>
      <c r="B27" s="190" t="s">
        <v>78</v>
      </c>
      <c r="C27" s="190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spans="1:38" x14ac:dyDescent="0.3">
      <c r="A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spans="1:38" x14ac:dyDescent="0.3">
      <c r="A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pans="1:38" x14ac:dyDescent="0.3">
      <c r="A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 spans="1:38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spans="1:38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1:38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1:38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spans="1:38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 spans="1:38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</row>
    <row r="38" spans="1:38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</row>
    <row r="39" spans="1:38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 spans="1:38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 spans="1:38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 spans="1:38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 spans="1:38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spans="1:38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spans="1:38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</row>
    <row r="46" spans="1:38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</row>
    <row r="47" spans="1:38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</row>
    <row r="48" spans="1:38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spans="1:38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</row>
    <row r="51" spans="1:38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</row>
    <row r="52" spans="1:38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</row>
    <row r="53" spans="1:38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</row>
    <row r="54" spans="1:38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</row>
    <row r="55" spans="1:38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</row>
    <row r="56" spans="1:38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</row>
    <row r="57" spans="1:38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</row>
    <row r="58" spans="1:3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</row>
    <row r="59" spans="1:3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</row>
    <row r="60" spans="1:38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</row>
    <row r="61" spans="1:38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</row>
    <row r="62" spans="1:38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</row>
    <row r="63" spans="1:38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</row>
    <row r="64" spans="1:38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</row>
    <row r="65" spans="1:38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</row>
    <row r="66" spans="1:38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</row>
    <row r="67" spans="1:38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</row>
    <row r="68" spans="1:38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</row>
    <row r="69" spans="1:38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</row>
    <row r="70" spans="1:38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</row>
    <row r="71" spans="1:38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</row>
    <row r="72" spans="1:38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</row>
    <row r="73" spans="1:38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</row>
    <row r="74" spans="1:38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</row>
    <row r="75" spans="1:38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</row>
    <row r="76" spans="1:38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</row>
    <row r="77" spans="1:38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</row>
    <row r="78" spans="1:38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</row>
    <row r="79" spans="1:38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</row>
    <row r="80" spans="1:38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</row>
    <row r="81" spans="1:38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</row>
    <row r="82" spans="1:38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</row>
    <row r="83" spans="1:38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</row>
    <row r="84" spans="1:38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</row>
    <row r="85" spans="1:38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</row>
    <row r="86" spans="1:38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</row>
    <row r="87" spans="1:38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</row>
    <row r="88" spans="1:38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</row>
    <row r="89" spans="1:38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</row>
    <row r="90" spans="1:38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</row>
    <row r="91" spans="1:38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</row>
    <row r="92" spans="1:38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</row>
    <row r="93" spans="1:38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</row>
    <row r="94" spans="1:38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</row>
    <row r="95" spans="1:38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</row>
    <row r="96" spans="1:38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</row>
    <row r="97" spans="1:38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</row>
    <row r="98" spans="1:38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</row>
    <row r="99" spans="1:38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</row>
    <row r="100" spans="1:38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</row>
    <row r="101" spans="1:38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</row>
    <row r="102" spans="1:38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</row>
    <row r="103" spans="1:38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</row>
    <row r="104" spans="1:38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</row>
    <row r="105" spans="1:38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</row>
    <row r="106" spans="1:38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</row>
    <row r="107" spans="1:38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</row>
    <row r="108" spans="1:38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</row>
    <row r="109" spans="1:38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</row>
    <row r="110" spans="1:38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</row>
    <row r="111" spans="1:38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</row>
    <row r="112" spans="1:38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</row>
    <row r="113" spans="1:38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</row>
    <row r="114" spans="1:38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</row>
    <row r="115" spans="1:38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</row>
    <row r="116" spans="1:38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</row>
    <row r="117" spans="1:38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</row>
    <row r="118" spans="1:38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</row>
    <row r="119" spans="1:38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</row>
    <row r="120" spans="1:38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</row>
    <row r="121" spans="1:38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</row>
    <row r="122" spans="1:38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</row>
    <row r="123" spans="1:38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</row>
    <row r="124" spans="1:38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</row>
    <row r="125" spans="1:38" x14ac:dyDescent="0.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</row>
    <row r="126" spans="1:38" x14ac:dyDescent="0.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</row>
    <row r="127" spans="1:38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</row>
    <row r="128" spans="1:38" x14ac:dyDescent="0.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</row>
    <row r="129" spans="1:38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</row>
    <row r="130" spans="1:38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</row>
    <row r="131" spans="1:38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</row>
    <row r="132" spans="1:38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</row>
    <row r="133" spans="1:38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</row>
    <row r="134" spans="1:38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</row>
    <row r="135" spans="1:38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</row>
    <row r="136" spans="1:38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</row>
    <row r="137" spans="1:38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</row>
    <row r="138" spans="1:38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</row>
    <row r="139" spans="1:38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</row>
    <row r="140" spans="1:38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</row>
    <row r="141" spans="1:38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</row>
    <row r="142" spans="1:38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</row>
    <row r="143" spans="1:38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</row>
    <row r="144" spans="1:38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</row>
    <row r="145" spans="1:38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</row>
    <row r="146" spans="1:38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</row>
    <row r="147" spans="1:38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</row>
    <row r="148" spans="1:38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</row>
    <row r="149" spans="1:38" x14ac:dyDescent="0.3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</row>
    <row r="150" spans="1:38" x14ac:dyDescent="0.3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</row>
    <row r="151" spans="1:38" x14ac:dyDescent="0.3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</row>
    <row r="152" spans="1:38" x14ac:dyDescent="0.3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</row>
    <row r="153" spans="1:38" x14ac:dyDescent="0.3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</row>
    <row r="154" spans="1:38" x14ac:dyDescent="0.3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</row>
    <row r="155" spans="1:38" x14ac:dyDescent="0.3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</row>
    <row r="156" spans="1:38" x14ac:dyDescent="0.3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</row>
    <row r="157" spans="1:38" x14ac:dyDescent="0.3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</row>
    <row r="158" spans="1:38" x14ac:dyDescent="0.3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</row>
    <row r="159" spans="1:38" x14ac:dyDescent="0.3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</row>
    <row r="160" spans="1:38" x14ac:dyDescent="0.3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</row>
    <row r="161" spans="2:38" x14ac:dyDescent="0.3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</row>
    <row r="162" spans="2:38" x14ac:dyDescent="0.3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</row>
    <row r="163" spans="2:38" x14ac:dyDescent="0.3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</row>
    <row r="164" spans="2:38" x14ac:dyDescent="0.3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</row>
    <row r="165" spans="2:38" x14ac:dyDescent="0.3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</row>
    <row r="166" spans="2:38" x14ac:dyDescent="0.3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</row>
    <row r="167" spans="2:38" x14ac:dyDescent="0.3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</row>
    <row r="168" spans="2:38" x14ac:dyDescent="0.3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</row>
    <row r="169" spans="2:38" x14ac:dyDescent="0.3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</row>
    <row r="170" spans="2:38" x14ac:dyDescent="0.3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</row>
    <row r="171" spans="2:38" x14ac:dyDescent="0.3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</row>
    <row r="172" spans="2:38" x14ac:dyDescent="0.3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</row>
    <row r="173" spans="2:38" x14ac:dyDescent="0.3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</row>
    <row r="174" spans="2:38" x14ac:dyDescent="0.3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</row>
    <row r="175" spans="2:38" x14ac:dyDescent="0.3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</row>
    <row r="176" spans="2:38" x14ac:dyDescent="0.3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</row>
    <row r="177" spans="2:38" x14ac:dyDescent="0.3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</row>
    <row r="178" spans="2:38" x14ac:dyDescent="0.3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</row>
    <row r="179" spans="2:38" x14ac:dyDescent="0.3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</row>
    <row r="180" spans="2:38" x14ac:dyDescent="0.3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</row>
    <row r="181" spans="2:38" x14ac:dyDescent="0.3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</row>
    <row r="182" spans="2:38" x14ac:dyDescent="0.3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</row>
    <row r="183" spans="2:38" x14ac:dyDescent="0.3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</row>
    <row r="184" spans="2:38" x14ac:dyDescent="0.3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</row>
    <row r="185" spans="2:38" x14ac:dyDescent="0.3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</row>
    <row r="186" spans="2:38" x14ac:dyDescent="0.3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</row>
    <row r="187" spans="2:38" x14ac:dyDescent="0.3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</row>
    <row r="188" spans="2:38" x14ac:dyDescent="0.3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</row>
    <row r="189" spans="2:38" x14ac:dyDescent="0.3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</row>
    <row r="190" spans="2:38" x14ac:dyDescent="0.3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</row>
    <row r="191" spans="2:38" x14ac:dyDescent="0.3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</row>
    <row r="192" spans="2:38" x14ac:dyDescent="0.3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</row>
    <row r="193" spans="2:38" x14ac:dyDescent="0.3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</row>
    <row r="194" spans="2:38" x14ac:dyDescent="0.3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</row>
    <row r="195" spans="2:38" x14ac:dyDescent="0.3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</row>
    <row r="196" spans="2:38" x14ac:dyDescent="0.3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</row>
    <row r="197" spans="2:38" x14ac:dyDescent="0.3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</row>
    <row r="198" spans="2:38" x14ac:dyDescent="0.3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</row>
    <row r="199" spans="2:38" x14ac:dyDescent="0.3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</row>
    <row r="200" spans="2:38" x14ac:dyDescent="0.3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</row>
    <row r="201" spans="2:38" x14ac:dyDescent="0.3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</row>
    <row r="202" spans="2:38" x14ac:dyDescent="0.3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</row>
    <row r="203" spans="2:38" x14ac:dyDescent="0.3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</row>
    <row r="204" spans="2:38" x14ac:dyDescent="0.3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</row>
    <row r="205" spans="2:38" x14ac:dyDescent="0.3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</row>
    <row r="206" spans="2:38" x14ac:dyDescent="0.3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</row>
    <row r="207" spans="2:38" x14ac:dyDescent="0.3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</row>
    <row r="208" spans="2:38" x14ac:dyDescent="0.3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</row>
    <row r="209" spans="2:38" x14ac:dyDescent="0.3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</row>
    <row r="210" spans="2:38" x14ac:dyDescent="0.3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</row>
    <row r="211" spans="2:38" x14ac:dyDescent="0.3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</row>
    <row r="212" spans="2:38" x14ac:dyDescent="0.3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</row>
    <row r="213" spans="2:38" x14ac:dyDescent="0.3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</row>
    <row r="214" spans="2:38" x14ac:dyDescent="0.3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</row>
    <row r="215" spans="2:38" x14ac:dyDescent="0.3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</row>
    <row r="216" spans="2:38" x14ac:dyDescent="0.3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</row>
    <row r="217" spans="2:38" x14ac:dyDescent="0.3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</row>
    <row r="218" spans="2:38" x14ac:dyDescent="0.3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</row>
    <row r="219" spans="2:38" x14ac:dyDescent="0.3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</row>
    <row r="220" spans="2:38" x14ac:dyDescent="0.3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</row>
    <row r="221" spans="2:38" x14ac:dyDescent="0.3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</row>
    <row r="222" spans="2:38" x14ac:dyDescent="0.3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</row>
    <row r="223" spans="2:38" x14ac:dyDescent="0.3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</row>
  </sheetData>
  <mergeCells count="11">
    <mergeCell ref="B2:L3"/>
    <mergeCell ref="B21:C21"/>
    <mergeCell ref="L24:L25"/>
    <mergeCell ref="B27:C27"/>
    <mergeCell ref="B5:B12"/>
    <mergeCell ref="B13:B15"/>
    <mergeCell ref="B22:C22"/>
    <mergeCell ref="I24:J24"/>
    <mergeCell ref="D24:H24"/>
    <mergeCell ref="B17:B19"/>
    <mergeCell ref="G13:G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workbookViewId="0">
      <selection activeCell="S19" sqref="S19"/>
    </sheetView>
  </sheetViews>
  <sheetFormatPr defaultRowHeight="14.4" x14ac:dyDescent="0.3"/>
  <cols>
    <col min="2" max="2" width="11.44140625" customWidth="1"/>
    <col min="3" max="3" width="12.33203125" customWidth="1"/>
    <col min="4" max="4" width="14" customWidth="1"/>
    <col min="5" max="5" width="13.6640625" customWidth="1"/>
    <col min="6" max="6" width="10.5546875" customWidth="1"/>
    <col min="8" max="8" width="14.33203125" customWidth="1"/>
    <col min="9" max="9" width="9.33203125" customWidth="1"/>
    <col min="10" max="10" width="11.5546875" customWidth="1"/>
    <col min="11" max="11" width="13.5546875" customWidth="1"/>
    <col min="12" max="12" width="10.33203125" customWidth="1"/>
    <col min="13" max="13" width="10.6640625" customWidth="1"/>
    <col min="15" max="15" width="10.6640625" customWidth="1"/>
    <col min="24" max="24" width="9.109375" customWidth="1"/>
  </cols>
  <sheetData>
    <row r="1" spans="1:26" ht="15" thickBot="1" x14ac:dyDescent="0.3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thickBot="1" x14ac:dyDescent="0.35">
      <c r="B2" s="15" t="s">
        <v>3</v>
      </c>
      <c r="C2" s="212" t="s">
        <v>22</v>
      </c>
      <c r="D2" s="212"/>
      <c r="E2" s="213"/>
      <c r="F2" s="16"/>
      <c r="G2" s="16"/>
      <c r="J2" s="15" t="s">
        <v>3</v>
      </c>
      <c r="K2" s="212" t="s">
        <v>23</v>
      </c>
      <c r="L2" s="212"/>
      <c r="M2" s="213"/>
      <c r="N2" s="17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3">
      <c r="B3" s="16"/>
      <c r="C3" s="16"/>
      <c r="D3" s="16"/>
      <c r="E3" s="16"/>
      <c r="F3" s="16"/>
      <c r="G3" s="16"/>
      <c r="J3" s="16"/>
      <c r="K3" s="16"/>
      <c r="L3" s="16"/>
      <c r="M3" s="17"/>
      <c r="N3" s="17"/>
      <c r="O3" s="18"/>
      <c r="P3" s="18"/>
      <c r="Q3" s="214" t="s">
        <v>24</v>
      </c>
      <c r="R3" s="214"/>
      <c r="S3" s="214"/>
      <c r="T3" s="214"/>
      <c r="U3" s="214"/>
      <c r="V3" s="18"/>
      <c r="W3" s="18"/>
      <c r="X3" s="18"/>
      <c r="Y3" s="18"/>
      <c r="Z3" s="18"/>
    </row>
    <row r="4" spans="1:26" ht="20.399999999999999" customHeight="1" x14ac:dyDescent="0.3">
      <c r="B4" s="215"/>
      <c r="C4" s="205" t="s">
        <v>25</v>
      </c>
      <c r="D4" s="205" t="s">
        <v>26</v>
      </c>
      <c r="E4" s="205" t="s">
        <v>3</v>
      </c>
      <c r="F4" s="205"/>
      <c r="G4" s="16"/>
      <c r="J4" s="215"/>
      <c r="K4" s="205" t="s">
        <v>25</v>
      </c>
      <c r="L4" s="205" t="s">
        <v>26</v>
      </c>
      <c r="M4" s="205" t="s">
        <v>3</v>
      </c>
      <c r="N4" s="205"/>
      <c r="O4" s="18"/>
      <c r="P4" s="18"/>
      <c r="Q4" s="19">
        <v>3</v>
      </c>
      <c r="R4" s="19">
        <v>4</v>
      </c>
      <c r="S4" s="20">
        <v>7</v>
      </c>
      <c r="T4" s="20">
        <v>8</v>
      </c>
      <c r="U4" s="20">
        <v>9</v>
      </c>
      <c r="V4" s="18"/>
      <c r="W4" s="18"/>
      <c r="X4" s="18"/>
      <c r="Y4" s="18"/>
      <c r="Z4" s="18"/>
    </row>
    <row r="5" spans="1:26" ht="27.6" x14ac:dyDescent="0.3">
      <c r="B5" s="216"/>
      <c r="C5" s="205"/>
      <c r="D5" s="205"/>
      <c r="E5" s="21" t="s">
        <v>27</v>
      </c>
      <c r="F5" s="22" t="s">
        <v>28</v>
      </c>
      <c r="G5" s="16"/>
      <c r="J5" s="216"/>
      <c r="K5" s="205"/>
      <c r="L5" s="205"/>
      <c r="M5" s="21" t="s">
        <v>27</v>
      </c>
      <c r="N5" s="22" t="s">
        <v>28</v>
      </c>
      <c r="O5" s="18"/>
      <c r="P5" s="18"/>
      <c r="Q5" s="23">
        <v>213.46</v>
      </c>
      <c r="R5" s="23">
        <v>213.06</v>
      </c>
      <c r="S5" s="23">
        <v>226.16</v>
      </c>
      <c r="T5" s="23">
        <v>226.42</v>
      </c>
      <c r="U5" s="23">
        <v>84</v>
      </c>
      <c r="V5" s="18"/>
      <c r="W5" s="18"/>
      <c r="X5" s="18"/>
      <c r="Y5" s="18"/>
      <c r="Z5" s="18"/>
    </row>
    <row r="6" spans="1:26" ht="15" customHeight="1" x14ac:dyDescent="0.3">
      <c r="B6" s="22">
        <v>1</v>
      </c>
      <c r="C6" s="24">
        <f ca="1">D6*(1+E6)</f>
        <v>215.11621906121562</v>
      </c>
      <c r="D6" s="25">
        <f ca="1">RAND()*(300-150)+150</f>
        <v>214.61958214876739</v>
      </c>
      <c r="E6" s="26">
        <f ca="1">$F$6*(1+(RAND()*0.1-0.05))</f>
        <v>2.3140335447301859E-3</v>
      </c>
      <c r="F6" s="208">
        <v>2.3999999999999998E-3</v>
      </c>
      <c r="G6" s="207" t="s">
        <v>29</v>
      </c>
      <c r="H6" s="209"/>
      <c r="J6" s="22">
        <v>1</v>
      </c>
      <c r="K6" s="27">
        <f>Q5</f>
        <v>213.46</v>
      </c>
      <c r="L6" s="28">
        <f>R5</f>
        <v>213.06</v>
      </c>
      <c r="M6" s="29">
        <f>(((100*(K6-L6))/(L6-0)))*0.01</f>
        <v>1.8774054257017069E-3</v>
      </c>
      <c r="N6" s="210">
        <f ca="1">AVERAGE(M6:M8)</f>
        <v>1.8774054257017069E-3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3">
      <c r="B7" s="22">
        <v>2</v>
      </c>
      <c r="C7" s="24">
        <f t="shared" ref="C7:C8" ca="1" si="0">D7*(1+E7)</f>
        <v>182.91163345365368</v>
      </c>
      <c r="D7" s="25">
        <f t="shared" ref="D7:D8" ca="1" si="1">RAND()*(300-150)+150</f>
        <v>182.47778269274957</v>
      </c>
      <c r="E7" s="26">
        <f ca="1">$F$6*(1+(RAND()*0.1-0.05))</f>
        <v>2.3775538835574955E-3</v>
      </c>
      <c r="F7" s="208"/>
      <c r="G7" s="207"/>
      <c r="H7" s="209"/>
      <c r="J7" s="22">
        <v>2</v>
      </c>
      <c r="K7" s="24">
        <f ca="1">L7*(1+M7)</f>
        <v>247.03923177032794</v>
      </c>
      <c r="L7" s="25">
        <f ca="1">RAND()*(320-150)+150</f>
        <v>246.54243264763349</v>
      </c>
      <c r="M7" s="26">
        <f ca="1">M6*(1+(RAND()*0.2-0.1))</f>
        <v>2.0150653879710506E-3</v>
      </c>
      <c r="N7" s="211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3">
      <c r="B8" s="22">
        <v>3</v>
      </c>
      <c r="C8" s="24">
        <f t="shared" ca="1" si="0"/>
        <v>252.57396823650629</v>
      </c>
      <c r="D8" s="25">
        <f t="shared" ca="1" si="1"/>
        <v>251.99130204390434</v>
      </c>
      <c r="E8" s="26">
        <f t="shared" ref="E8" ca="1" si="2">$F$6*(1+(RAND()*0.1-0.05))</f>
        <v>2.3122472397894621E-3</v>
      </c>
      <c r="F8" s="208"/>
      <c r="G8" s="207"/>
      <c r="H8" s="209"/>
      <c r="J8" s="22">
        <v>3</v>
      </c>
      <c r="K8" s="24">
        <f ca="1">L8*(1+M8)</f>
        <v>278.06399787576879</v>
      </c>
      <c r="L8" s="25">
        <f ca="1">RAND()*(320-150)+150</f>
        <v>277.58107745553082</v>
      </c>
      <c r="M8" s="26">
        <f ca="1">2*M6-M7</f>
        <v>1.7397454634323632E-3</v>
      </c>
      <c r="N8" s="211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3">
      <c r="A9" s="18"/>
      <c r="B9" s="18"/>
      <c r="C9" s="18"/>
      <c r="D9" s="18"/>
      <c r="E9" s="18"/>
      <c r="F9" s="18"/>
      <c r="G9" s="18"/>
      <c r="H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3">
      <c r="A10" s="18"/>
      <c r="B10" s="18"/>
      <c r="C10" s="18"/>
      <c r="D10" s="18"/>
      <c r="E10" s="18"/>
      <c r="F10" s="18"/>
      <c r="G10" s="18"/>
      <c r="H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" thickBot="1" x14ac:dyDescent="0.35">
      <c r="A11" s="18"/>
      <c r="B11" s="18"/>
      <c r="C11" s="18"/>
      <c r="D11" s="18"/>
      <c r="E11" s="18"/>
      <c r="F11" s="18"/>
      <c r="G11" s="18"/>
      <c r="H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" thickBot="1" x14ac:dyDescent="0.35">
      <c r="A12" s="18"/>
      <c r="B12" s="30" t="s">
        <v>30</v>
      </c>
      <c r="C12" s="197" t="s">
        <v>22</v>
      </c>
      <c r="D12" s="197"/>
      <c r="E12" s="198"/>
      <c r="F12" s="18"/>
      <c r="G12" s="18"/>
      <c r="H12" s="18"/>
      <c r="J12" s="30" t="s">
        <v>30</v>
      </c>
      <c r="K12" s="197" t="s">
        <v>23</v>
      </c>
      <c r="L12" s="197"/>
      <c r="M12" s="19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3">
      <c r="A13" s="18"/>
      <c r="B13" s="18"/>
      <c r="C13" s="18"/>
      <c r="D13" s="18"/>
      <c r="E13" s="18"/>
      <c r="F13" s="18"/>
      <c r="G13" s="18"/>
      <c r="H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8.600000000000001" customHeight="1" x14ac:dyDescent="0.3">
      <c r="A14" s="18"/>
      <c r="B14" s="193"/>
      <c r="C14" s="205" t="s">
        <v>25</v>
      </c>
      <c r="D14" s="205" t="s">
        <v>31</v>
      </c>
      <c r="E14" s="205" t="s">
        <v>32</v>
      </c>
      <c r="F14" s="206" t="s">
        <v>33</v>
      </c>
      <c r="G14" s="206"/>
      <c r="H14" s="18"/>
      <c r="J14" s="193"/>
      <c r="K14" s="205" t="s">
        <v>25</v>
      </c>
      <c r="L14" s="205" t="s">
        <v>31</v>
      </c>
      <c r="M14" s="205" t="s">
        <v>32</v>
      </c>
      <c r="N14" s="206" t="s">
        <v>33</v>
      </c>
      <c r="O14" s="206"/>
      <c r="P14" s="205" t="s">
        <v>34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7.6" x14ac:dyDescent="0.3">
      <c r="A15" s="18"/>
      <c r="B15" s="193"/>
      <c r="C15" s="205"/>
      <c r="D15" s="205"/>
      <c r="E15" s="205"/>
      <c r="F15" s="85" t="s">
        <v>27</v>
      </c>
      <c r="G15" s="22" t="s">
        <v>28</v>
      </c>
      <c r="H15" s="18"/>
      <c r="J15" s="193"/>
      <c r="K15" s="205"/>
      <c r="L15" s="205"/>
      <c r="M15" s="205"/>
      <c r="N15" s="85" t="s">
        <v>27</v>
      </c>
      <c r="O15" s="22" t="s">
        <v>28</v>
      </c>
      <c r="P15" s="205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" customHeight="1" x14ac:dyDescent="0.3">
      <c r="A16" s="18"/>
      <c r="B16" s="32">
        <v>1</v>
      </c>
      <c r="C16" s="33">
        <f ca="1">RAND()*(300-150)+150</f>
        <v>267.60337983275542</v>
      </c>
      <c r="D16" s="33">
        <f ca="1">C16*(1+RAND()*E6)</f>
        <v>267.77454434579363</v>
      </c>
      <c r="E16" s="34">
        <f ca="1">D16-(D16/$G$16)</f>
        <v>167.10742241128474</v>
      </c>
      <c r="F16" s="33">
        <f ca="1">D16/(D16/$G$16)+RAND()*0.02-0.01</f>
        <v>2.6575827050904368</v>
      </c>
      <c r="G16" s="201">
        <v>2.66</v>
      </c>
      <c r="H16" s="207" t="s">
        <v>35</v>
      </c>
      <c r="I16" s="36"/>
      <c r="J16" s="32">
        <v>1</v>
      </c>
      <c r="K16" s="37">
        <f>S5</f>
        <v>226.16</v>
      </c>
      <c r="L16" s="37">
        <f>T5</f>
        <v>226.42</v>
      </c>
      <c r="M16" s="38">
        <f>U5</f>
        <v>84</v>
      </c>
      <c r="N16" s="39">
        <f>K16/M16</f>
        <v>2.6923809523809523</v>
      </c>
      <c r="O16" s="200">
        <f ca="1">AVERAGE(N16:N18)</f>
        <v>2.6995837382863246</v>
      </c>
      <c r="P16" s="202">
        <f>(((100*(L16-K16))/(K16-0)))*0.01</f>
        <v>1.1496285815351562E-3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3">
      <c r="A17" s="18"/>
      <c r="B17" s="32">
        <v>2</v>
      </c>
      <c r="C17" s="33">
        <f t="shared" ref="C17:C18" ca="1" si="3">RAND()*(300-150)+150</f>
        <v>188.71437962557764</v>
      </c>
      <c r="D17" s="33">
        <f t="shared" ref="D17:D18" ca="1" si="4">C17*(1+RAND()*E7)</f>
        <v>188.92796279568762</v>
      </c>
      <c r="E17" s="34">
        <f t="shared" ref="E17:E18" ca="1" si="5">D17-(D17/$G$16)</f>
        <v>117.90241287249678</v>
      </c>
      <c r="F17" s="33">
        <f ca="1">D17/(D17/$G$16)+RAND()*0.02-0.01</f>
        <v>2.6511102782934781</v>
      </c>
      <c r="G17" s="201"/>
      <c r="H17" s="207"/>
      <c r="I17" s="36"/>
      <c r="J17" s="32">
        <v>2</v>
      </c>
      <c r="K17" s="33">
        <f ca="1">N17*(M17/1)</f>
        <v>407.61373411195154</v>
      </c>
      <c r="L17" s="33">
        <f ca="1">K17*(1+P16)</f>
        <v>408.0823385109129</v>
      </c>
      <c r="M17" s="34">
        <f ca="1">RANDBETWEEN(70,180)</f>
        <v>150</v>
      </c>
      <c r="N17" s="40">
        <f ca="1">N16+(RAND()*(0.4-0.1)*0.1)</f>
        <v>2.7174248940796768</v>
      </c>
      <c r="O17" s="200"/>
      <c r="P17" s="203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3">
      <c r="A18" s="18"/>
      <c r="B18" s="32">
        <v>3</v>
      </c>
      <c r="C18" s="33">
        <f t="shared" ca="1" si="3"/>
        <v>227.80860354075219</v>
      </c>
      <c r="D18" s="33">
        <f t="shared" ca="1" si="4"/>
        <v>228.26220024255193</v>
      </c>
      <c r="E18" s="34">
        <f t="shared" ca="1" si="5"/>
        <v>142.44934300850986</v>
      </c>
      <c r="F18" s="33">
        <f t="shared" ref="F18" ca="1" si="6">D18/(D18/$G$16)+RAND()*0.02-0.01</f>
        <v>2.6538877824986793</v>
      </c>
      <c r="G18" s="201"/>
      <c r="H18" s="207"/>
      <c r="I18" s="36"/>
      <c r="J18" s="32">
        <v>3</v>
      </c>
      <c r="K18" s="33">
        <f ca="1">N18*(M18/1)</f>
        <v>481.32122094330362</v>
      </c>
      <c r="L18" s="33">
        <f ca="1">K18*(1+P16)</f>
        <v>481.87456157579942</v>
      </c>
      <c r="M18" s="34">
        <f ca="1">RANDBETWEEN(70,180)</f>
        <v>179</v>
      </c>
      <c r="N18" s="40">
        <f ca="1">N17-(RAND()*(0.4-0.1)*0.1)</f>
        <v>2.6889453683983442</v>
      </c>
      <c r="O18" s="200"/>
      <c r="P18" s="204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3">
      <c r="A19" s="18"/>
      <c r="B19" s="18"/>
      <c r="C19" s="18"/>
      <c r="D19" s="18"/>
      <c r="E19" s="18"/>
      <c r="F19" s="18"/>
      <c r="G19" s="18"/>
      <c r="H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3">
      <c r="A20" s="18"/>
      <c r="B20" s="18"/>
      <c r="C20" s="18"/>
      <c r="D20" s="18"/>
      <c r="E20" s="18"/>
      <c r="F20" s="18"/>
      <c r="G20" s="18"/>
      <c r="H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" thickBot="1" x14ac:dyDescent="0.35">
      <c r="A21" s="18"/>
      <c r="B21" s="18"/>
      <c r="C21" s="18"/>
      <c r="D21" s="18"/>
      <c r="E21" s="18"/>
      <c r="F21" s="18"/>
      <c r="G21" s="18"/>
      <c r="H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" thickBot="1" x14ac:dyDescent="0.35">
      <c r="A22" s="18"/>
      <c r="B22" s="196" t="s">
        <v>36</v>
      </c>
      <c r="C22" s="197"/>
      <c r="D22" s="197" t="s">
        <v>22</v>
      </c>
      <c r="E22" s="197"/>
      <c r="F22" s="198"/>
      <c r="G22" s="18"/>
      <c r="H22" s="18"/>
      <c r="J22" s="196" t="s">
        <v>36</v>
      </c>
      <c r="K22" s="197"/>
      <c r="L22" s="197" t="s">
        <v>23</v>
      </c>
      <c r="M22" s="197"/>
      <c r="N22" s="19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3">
      <c r="A23" s="18"/>
      <c r="B23" s="18"/>
      <c r="C23" s="18"/>
      <c r="D23" s="18"/>
      <c r="E23" s="18"/>
      <c r="F23" s="18"/>
      <c r="G23" s="18"/>
      <c r="H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3">
      <c r="A24" s="18"/>
      <c r="B24" s="32"/>
      <c r="C24" s="32" t="s">
        <v>37</v>
      </c>
      <c r="D24" s="32" t="s">
        <v>38</v>
      </c>
      <c r="E24" s="18"/>
      <c r="F24" s="18"/>
      <c r="G24" s="18"/>
      <c r="H24" s="18"/>
      <c r="J24" s="32"/>
      <c r="K24" s="32" t="s">
        <v>37</v>
      </c>
      <c r="L24" s="32" t="s">
        <v>38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3">
      <c r="A25" s="18"/>
      <c r="B25" s="32">
        <v>1</v>
      </c>
      <c r="C25" s="41">
        <f ca="1">(E6+((((100*(D16-C16))/(C16-0)))*0.01))*100</f>
        <v>0.29536536913261657</v>
      </c>
      <c r="D25" s="199">
        <f ca="1">AVERAGE(C25:C27)</f>
        <v>0.35887885181751927</v>
      </c>
      <c r="E25" s="18"/>
      <c r="F25" s="18"/>
      <c r="G25" s="18"/>
      <c r="H25" s="18"/>
      <c r="J25" s="32">
        <v>1</v>
      </c>
      <c r="K25" s="39">
        <f>(M6+((((100*(L16-K16))/(K16-0)))*0.01))*100</f>
        <v>0.30270340072368629</v>
      </c>
      <c r="L25" s="200">
        <f ca="1">AVERAGE(K25:K27)</f>
        <v>0.30270340072368435</v>
      </c>
      <c r="M25" s="42"/>
      <c r="N25" s="42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3">
      <c r="A26" s="18"/>
      <c r="B26" s="32">
        <v>2</v>
      </c>
      <c r="C26" s="41">
        <f t="shared" ref="C26:C27" ca="1" si="7">(E7+((((100*(D17-C17))/(C17-0)))*0.01))*100</f>
        <v>0.35093339340960311</v>
      </c>
      <c r="D26" s="193"/>
      <c r="E26" s="18"/>
      <c r="F26" s="18"/>
      <c r="G26" s="18"/>
      <c r="H26" s="18"/>
      <c r="J26" s="32">
        <v>2</v>
      </c>
      <c r="K26" s="40">
        <f ca="1">(M7+((((100*(L17-K17))/(K17-0)))*0.01))*100</f>
        <v>0.31646939695061815</v>
      </c>
      <c r="L26" s="200"/>
      <c r="M26" s="18"/>
      <c r="N26" s="4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3">
      <c r="A27" s="18"/>
      <c r="B27" s="32">
        <v>3</v>
      </c>
      <c r="C27" s="41">
        <f t="shared" ca="1" si="7"/>
        <v>0.43033779291033813</v>
      </c>
      <c r="D27" s="193"/>
      <c r="E27" s="18"/>
      <c r="F27" s="18"/>
      <c r="G27" s="18"/>
      <c r="H27" s="18"/>
      <c r="J27" s="32">
        <v>3</v>
      </c>
      <c r="K27" s="40">
        <f t="shared" ref="K27" ca="1" si="8">(M8+((((100*(L18-K18))/(K18-0)))*0.01))*100</f>
        <v>0.28893740449674865</v>
      </c>
      <c r="L27" s="200"/>
      <c r="M27" s="18"/>
      <c r="N27" s="42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3">
      <c r="A28" s="18"/>
      <c r="B28" s="18"/>
      <c r="C28" s="18"/>
      <c r="D28" s="18"/>
      <c r="E28" s="18"/>
      <c r="F28" s="18"/>
      <c r="G28" s="18"/>
      <c r="H28" s="18"/>
      <c r="I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3">
      <c r="A29" s="18"/>
      <c r="B29" s="18"/>
      <c r="C29" s="18"/>
      <c r="D29" s="18"/>
      <c r="E29" s="18"/>
      <c r="F29" s="18"/>
      <c r="G29" s="18"/>
      <c r="H29" s="18"/>
      <c r="I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3">
      <c r="A30" s="18"/>
      <c r="B30" s="18"/>
      <c r="C30" s="18"/>
      <c r="D30" s="18"/>
      <c r="E30" s="18"/>
      <c r="F30" s="18"/>
      <c r="G30" s="18"/>
      <c r="H30" s="18"/>
      <c r="I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3">
      <c r="A31" s="18"/>
      <c r="B31" s="18"/>
      <c r="C31" s="18"/>
      <c r="D31" s="18"/>
      <c r="E31" s="18"/>
      <c r="F31" s="18"/>
      <c r="G31" s="18"/>
      <c r="H31" s="18"/>
      <c r="I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U62" s="18"/>
      <c r="V62" s="18"/>
      <c r="W62" s="18"/>
      <c r="X62" s="18"/>
      <c r="Y62" s="18"/>
      <c r="Z62" s="18"/>
    </row>
    <row r="63" spans="1:26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U63" s="18"/>
      <c r="V63" s="18"/>
      <c r="W63" s="18"/>
      <c r="X63" s="18"/>
      <c r="Y63" s="18"/>
      <c r="Z63" s="18"/>
    </row>
    <row r="64" spans="1:26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Y76" s="18"/>
      <c r="Z76" s="18"/>
    </row>
    <row r="77" spans="1:26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Y77" s="18"/>
      <c r="Z77" s="18"/>
    </row>
    <row r="78" spans="1:26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Y78" s="18"/>
      <c r="Z78" s="18"/>
    </row>
    <row r="79" spans="1:26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Y79" s="18"/>
      <c r="Z79" s="18"/>
    </row>
    <row r="80" spans="1:26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Y80" s="18"/>
      <c r="Z80" s="18"/>
    </row>
    <row r="81" spans="1:26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Y81" s="18"/>
      <c r="Z81" s="18"/>
    </row>
    <row r="82" spans="1:26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Y82" s="18"/>
      <c r="Z82" s="18"/>
    </row>
    <row r="83" spans="1:26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Y83" s="18"/>
      <c r="Z83" s="18"/>
    </row>
    <row r="84" spans="1:26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Y84" s="18"/>
      <c r="Z84" s="18"/>
    </row>
    <row r="85" spans="1:26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Y85" s="18"/>
      <c r="Z85" s="18"/>
    </row>
    <row r="86" spans="1:26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Y86" s="18"/>
      <c r="Z86" s="18"/>
    </row>
    <row r="87" spans="1:26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Y87" s="18"/>
      <c r="Z87" s="18"/>
    </row>
    <row r="88" spans="1:26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Y88" s="18"/>
      <c r="Z88" s="18"/>
    </row>
    <row r="89" spans="1:26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Y89" s="18"/>
      <c r="Z89" s="18"/>
    </row>
    <row r="90" spans="1:26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Y90" s="18"/>
      <c r="Z90" s="18"/>
    </row>
    <row r="91" spans="1:26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Y91" s="18"/>
      <c r="Z91" s="18"/>
    </row>
    <row r="92" spans="1:26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Y92" s="18"/>
      <c r="Z92" s="18"/>
    </row>
    <row r="93" spans="1:26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Y93" s="18"/>
      <c r="Z93" s="18"/>
    </row>
    <row r="94" spans="1:26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Y94" s="18"/>
      <c r="Z94" s="18"/>
    </row>
    <row r="95" spans="1:26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Y95" s="18"/>
      <c r="Z95" s="18"/>
    </row>
    <row r="96" spans="1:26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Y96" s="18"/>
      <c r="Z96" s="18"/>
    </row>
  </sheetData>
  <mergeCells count="37">
    <mergeCell ref="C2:E2"/>
    <mergeCell ref="K2:M2"/>
    <mergeCell ref="Q3:U3"/>
    <mergeCell ref="B4:B5"/>
    <mergeCell ref="C4:C5"/>
    <mergeCell ref="D4:D5"/>
    <mergeCell ref="E4:F4"/>
    <mergeCell ref="J4:J5"/>
    <mergeCell ref="K4:K5"/>
    <mergeCell ref="L4:L5"/>
    <mergeCell ref="M4:N4"/>
    <mergeCell ref="F6:F8"/>
    <mergeCell ref="G6:H8"/>
    <mergeCell ref="N6:N8"/>
    <mergeCell ref="C12:E12"/>
    <mergeCell ref="K12:M12"/>
    <mergeCell ref="G16:G18"/>
    <mergeCell ref="O16:O18"/>
    <mergeCell ref="P16:P18"/>
    <mergeCell ref="B14:B15"/>
    <mergeCell ref="C14:C15"/>
    <mergeCell ref="D14:D15"/>
    <mergeCell ref="E14:E15"/>
    <mergeCell ref="F14:G14"/>
    <mergeCell ref="J14:J15"/>
    <mergeCell ref="H16:H18"/>
    <mergeCell ref="K14:K15"/>
    <mergeCell ref="L14:L15"/>
    <mergeCell ref="M14:M15"/>
    <mergeCell ref="N14:O14"/>
    <mergeCell ref="P14:P15"/>
    <mergeCell ref="B22:C22"/>
    <mergeCell ref="D22:F22"/>
    <mergeCell ref="J22:K22"/>
    <mergeCell ref="L22:N22"/>
    <mergeCell ref="D25:D27"/>
    <mergeCell ref="L25:L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9"/>
  <sheetViews>
    <sheetView workbookViewId="0">
      <selection activeCell="M28" sqref="M28"/>
    </sheetView>
  </sheetViews>
  <sheetFormatPr defaultRowHeight="14.4" x14ac:dyDescent="0.3"/>
  <cols>
    <col min="2" max="2" width="10" style="18" bestFit="1" customWidth="1"/>
    <col min="3" max="4" width="12.33203125" style="18" customWidth="1"/>
    <col min="5" max="5" width="11.5546875" style="18" customWidth="1"/>
    <col min="6" max="6" width="15.6640625" style="18" customWidth="1"/>
    <col min="7" max="7" width="14.44140625" customWidth="1"/>
    <col min="10" max="10" width="16.6640625" customWidth="1"/>
    <col min="11" max="11" width="13.33203125" customWidth="1"/>
    <col min="12" max="12" width="11" customWidth="1"/>
    <col min="13" max="13" width="13.5546875" customWidth="1"/>
    <col min="14" max="14" width="12" customWidth="1"/>
    <col min="15" max="15" width="11" style="18" hidden="1" customWidth="1"/>
    <col min="16" max="16" width="13.33203125" style="18" hidden="1" customWidth="1"/>
    <col min="17" max="17" width="19.44140625" customWidth="1"/>
    <col min="19" max="19" width="10.5546875" customWidth="1"/>
    <col min="22" max="22" width="15.44140625" customWidth="1"/>
    <col min="24" max="24" width="11" customWidth="1"/>
  </cols>
  <sheetData>
    <row r="1" spans="2:25" ht="15" thickBot="1" x14ac:dyDescent="0.35"/>
    <row r="2" spans="2:25" ht="26.25" customHeight="1" thickBot="1" x14ac:dyDescent="0.35">
      <c r="B2" s="217" t="s">
        <v>39</v>
      </c>
      <c r="C2" s="218"/>
      <c r="D2" s="218"/>
      <c r="E2" s="218"/>
      <c r="F2" s="218"/>
      <c r="G2" s="219"/>
      <c r="J2" s="217" t="s">
        <v>40</v>
      </c>
      <c r="K2" s="219"/>
      <c r="L2" s="43"/>
      <c r="M2" s="44" t="s">
        <v>41</v>
      </c>
      <c r="N2" s="45">
        <v>3.5000000000000003E-2</v>
      </c>
      <c r="Q2" s="46" t="s">
        <v>42</v>
      </c>
      <c r="S2" s="217" t="s">
        <v>43</v>
      </c>
      <c r="T2" s="218"/>
      <c r="U2" s="218"/>
      <c r="V2" s="219"/>
      <c r="W2" s="47"/>
      <c r="X2" s="47"/>
      <c r="Y2" s="47"/>
    </row>
    <row r="4" spans="2:25" ht="31.2" x14ac:dyDescent="0.3">
      <c r="B4" s="48" t="s">
        <v>44</v>
      </c>
      <c r="C4" s="49" t="s">
        <v>45</v>
      </c>
      <c r="D4" s="49" t="s">
        <v>46</v>
      </c>
      <c r="E4" s="50" t="s">
        <v>47</v>
      </c>
      <c r="F4" s="48" t="s">
        <v>48</v>
      </c>
      <c r="G4" s="50" t="s">
        <v>49</v>
      </c>
      <c r="H4" s="51"/>
      <c r="I4" s="51"/>
      <c r="J4" s="48" t="s">
        <v>48</v>
      </c>
      <c r="K4" s="48" t="s">
        <v>44</v>
      </c>
      <c r="L4" s="52" t="s">
        <v>45</v>
      </c>
      <c r="M4" s="50" t="s">
        <v>46</v>
      </c>
      <c r="N4" s="50" t="s">
        <v>47</v>
      </c>
      <c r="O4" s="53"/>
      <c r="P4" s="53"/>
      <c r="Q4" s="51"/>
      <c r="R4" s="51"/>
      <c r="S4" s="54" t="s">
        <v>45</v>
      </c>
      <c r="T4" s="50" t="s">
        <v>46</v>
      </c>
      <c r="U4" s="50" t="s">
        <v>47</v>
      </c>
      <c r="V4" s="52" t="s">
        <v>48</v>
      </c>
      <c r="Y4" s="48"/>
    </row>
    <row r="5" spans="2:25" ht="27" customHeight="1" x14ac:dyDescent="0.3">
      <c r="B5" s="61"/>
      <c r="C5" s="59"/>
      <c r="D5" s="62"/>
      <c r="E5" s="57">
        <f>C5-D5</f>
        <v>0</v>
      </c>
      <c r="F5" s="56" t="e">
        <f t="shared" ref="F5" si="0">E5/C5</f>
        <v>#DIV/0!</v>
      </c>
      <c r="G5" s="58" t="e">
        <f>IF(AND(F5&gt;=0,F5&lt;=0.05),"оч. прочный",IF(AND(F5&gt;0.05,F5&lt;=0.2),"прочный",IF(AND(F5&gt;0.2,F5&lt;=0.3),"сред. проч.",IF(AND(F5&gt;=0.3,F5&lt;=0.4),"малопроч.",IF(AND(F5&gt;0.4),"пониж. проч.")))))</f>
        <v>#DIV/0!</v>
      </c>
      <c r="H5" s="51"/>
      <c r="I5" s="51"/>
      <c r="J5" s="56">
        <f ca="1">$N$2*(1+(RAND()*0.2-0.1))</f>
        <v>3.7107508421878752E-2</v>
      </c>
      <c r="K5" s="58">
        <v>7308</v>
      </c>
      <c r="L5" s="62">
        <v>0</v>
      </c>
      <c r="M5" s="57">
        <f t="shared" ref="M5:M26" ca="1" si="1">L5-N5</f>
        <v>0</v>
      </c>
      <c r="N5" s="57">
        <f t="shared" ref="N5:N26" ca="1" si="2">J5*L5</f>
        <v>0</v>
      </c>
      <c r="O5" s="53"/>
      <c r="P5" s="53"/>
      <c r="Q5" s="51"/>
      <c r="R5" s="51"/>
      <c r="S5" s="58">
        <f ca="1">RANDBETWEEN(1700,2300)</f>
        <v>2128</v>
      </c>
      <c r="T5" s="57">
        <f ca="1">S5-U5</f>
        <v>2087.5680000000002</v>
      </c>
      <c r="U5" s="57">
        <f ca="1">V5*S5</f>
        <v>40.432000000000002</v>
      </c>
      <c r="V5" s="59">
        <v>1.9E-2</v>
      </c>
      <c r="W5" s="220" t="s">
        <v>42</v>
      </c>
      <c r="X5" s="221"/>
      <c r="Y5" s="60"/>
    </row>
    <row r="6" spans="2:25" ht="20.100000000000001" customHeight="1" x14ac:dyDescent="0.3">
      <c r="B6" s="81"/>
      <c r="C6" s="81"/>
      <c r="D6" s="82"/>
      <c r="E6" s="82"/>
      <c r="F6" s="83"/>
      <c r="G6" s="81"/>
      <c r="H6" s="51"/>
      <c r="I6" s="51"/>
      <c r="J6" s="56">
        <f t="shared" ref="J6:J26" ca="1" si="3">$N$2*(1+(RAND()*0.2-0.1))</f>
        <v>3.649107894430647E-2</v>
      </c>
      <c r="K6" s="58">
        <v>7319</v>
      </c>
      <c r="L6" s="62">
        <v>0</v>
      </c>
      <c r="M6" s="57">
        <f t="shared" ca="1" si="1"/>
        <v>0</v>
      </c>
      <c r="N6" s="57">
        <f t="shared" ca="1" si="2"/>
        <v>0</v>
      </c>
      <c r="O6" s="63">
        <f t="shared" ref="O6:O37" ca="1" si="4">N6+M6</f>
        <v>0</v>
      </c>
      <c r="P6" s="64" t="str">
        <f t="shared" ref="P6:P37" ca="1" si="5">IF(AND(O6=L6),"1",IF(AND(O6&lt;&gt;L6),"111"))</f>
        <v>1</v>
      </c>
      <c r="Q6" s="65"/>
      <c r="R6" s="51"/>
      <c r="S6" s="51"/>
      <c r="T6" s="51"/>
      <c r="U6" s="51"/>
      <c r="V6" s="51"/>
      <c r="W6" s="51"/>
      <c r="X6" s="51"/>
    </row>
    <row r="7" spans="2:25" ht="20.100000000000001" customHeight="1" x14ac:dyDescent="0.3">
      <c r="B7" s="81"/>
      <c r="C7" s="81"/>
      <c r="D7" s="82"/>
      <c r="E7" s="82"/>
      <c r="F7" s="83"/>
      <c r="G7" s="81"/>
      <c r="H7" s="51"/>
      <c r="I7" s="51"/>
      <c r="J7" s="56">
        <f t="shared" ca="1" si="3"/>
        <v>3.2938839030750358E-2</v>
      </c>
      <c r="K7" s="66">
        <v>7320</v>
      </c>
      <c r="L7" s="62">
        <v>0</v>
      </c>
      <c r="M7" s="57">
        <f t="shared" ca="1" si="1"/>
        <v>0</v>
      </c>
      <c r="N7" s="57">
        <f t="shared" ca="1" si="2"/>
        <v>0</v>
      </c>
      <c r="O7" s="63">
        <f t="shared" ca="1" si="4"/>
        <v>0</v>
      </c>
      <c r="P7" s="64" t="str">
        <f t="shared" ca="1" si="5"/>
        <v>1</v>
      </c>
      <c r="Q7" s="65" t="str">
        <f ca="1">IF(P7="1", "", "!!!")</f>
        <v/>
      </c>
      <c r="R7" s="51"/>
      <c r="S7" s="51"/>
      <c r="T7" s="51"/>
      <c r="U7" s="51"/>
      <c r="V7" s="51"/>
      <c r="W7" s="51"/>
      <c r="X7" s="51"/>
    </row>
    <row r="8" spans="2:25" ht="33.75" customHeight="1" x14ac:dyDescent="0.3">
      <c r="B8" s="48" t="s">
        <v>44</v>
      </c>
      <c r="C8" s="49" t="s">
        <v>45</v>
      </c>
      <c r="D8" s="49" t="s">
        <v>46</v>
      </c>
      <c r="E8" s="50" t="s">
        <v>47</v>
      </c>
      <c r="F8" s="48" t="s">
        <v>48</v>
      </c>
      <c r="G8" s="50" t="s">
        <v>49</v>
      </c>
      <c r="H8" s="51"/>
      <c r="I8" s="51"/>
      <c r="J8" s="56">
        <f t="shared" ca="1" si="3"/>
        <v>3.5239598045626208E-2</v>
      </c>
      <c r="K8" s="66">
        <v>7321</v>
      </c>
      <c r="L8" s="62">
        <v>0</v>
      </c>
      <c r="M8" s="57">
        <f t="shared" ca="1" si="1"/>
        <v>0</v>
      </c>
      <c r="N8" s="57">
        <f t="shared" ca="1" si="2"/>
        <v>0</v>
      </c>
      <c r="O8" s="63">
        <f t="shared" ca="1" si="4"/>
        <v>0</v>
      </c>
      <c r="P8" s="64" t="str">
        <f t="shared" ca="1" si="5"/>
        <v>1</v>
      </c>
      <c r="Q8" s="65" t="str">
        <f t="shared" ref="Q8:Q71" ca="1" si="6">IF(P8="1", "", "!!!")</f>
        <v/>
      </c>
      <c r="R8" s="51"/>
      <c r="S8" s="54" t="s">
        <v>45</v>
      </c>
      <c r="T8" s="50" t="s">
        <v>46</v>
      </c>
      <c r="U8" s="50" t="s">
        <v>47</v>
      </c>
      <c r="V8" s="54" t="s">
        <v>48</v>
      </c>
      <c r="W8" s="51"/>
      <c r="X8" s="51"/>
    </row>
    <row r="9" spans="2:25" ht="20.100000000000001" customHeight="1" x14ac:dyDescent="0.3">
      <c r="B9" s="61">
        <v>7278</v>
      </c>
      <c r="C9" s="59">
        <v>2117</v>
      </c>
      <c r="D9" s="62">
        <v>2043.8035067301846</v>
      </c>
      <c r="E9" s="55">
        <f t="shared" ref="E9:E40" si="7">C9-D9</f>
        <v>73.196493269815392</v>
      </c>
      <c r="F9" s="56">
        <f t="shared" ref="F9:F40" si="8">E9/C9</f>
        <v>3.4575575469917519E-2</v>
      </c>
      <c r="G9" s="58" t="str">
        <f t="shared" ref="G9:G40" si="9">IF(AND(F9&gt;=0,F9&lt;=0.05),"оч. прочный",IF(AND(F9&gt;0.05,F9&lt;=0.2),"прочный",IF(AND(F9&gt;0.2,F9&lt;=0.3),"сред. проч.",IF(AND(F9&gt;=0.3,F9&lt;=0.4),"малопроч.",IF(AND(F9&gt;0.4),"пониж. проч.")))))</f>
        <v>оч. прочный</v>
      </c>
      <c r="H9" s="51"/>
      <c r="I9" s="51"/>
      <c r="J9" s="56">
        <f t="shared" ca="1" si="3"/>
        <v>3.8460021189376796E-2</v>
      </c>
      <c r="K9" s="66">
        <v>7309</v>
      </c>
      <c r="L9" s="62">
        <v>0</v>
      </c>
      <c r="M9" s="57">
        <f t="shared" ca="1" si="1"/>
        <v>0</v>
      </c>
      <c r="N9" s="57">
        <f t="shared" ca="1" si="2"/>
        <v>0</v>
      </c>
      <c r="O9" s="63">
        <f t="shared" ca="1" si="4"/>
        <v>0</v>
      </c>
      <c r="P9" s="64" t="str">
        <f t="shared" ca="1" si="5"/>
        <v>1</v>
      </c>
      <c r="Q9" s="65" t="str">
        <f t="shared" ca="1" si="6"/>
        <v/>
      </c>
      <c r="R9" s="51"/>
      <c r="S9" s="58">
        <f ca="1">RANDBETWEEN(1700,2300)</f>
        <v>1932</v>
      </c>
      <c r="T9" s="57">
        <f ca="1">S9-U9</f>
        <v>1890.7648641574012</v>
      </c>
      <c r="U9" s="57">
        <f ca="1">V9*S9</f>
        <v>41.235135842598673</v>
      </c>
      <c r="V9" s="67">
        <f ca="1">$V$5*(1+(RAND()*0.25-0.1))</f>
        <v>2.1343238013767429E-2</v>
      </c>
      <c r="W9" s="51"/>
      <c r="X9" s="51"/>
    </row>
    <row r="10" spans="2:25" ht="20.100000000000001" customHeight="1" x14ac:dyDescent="0.3">
      <c r="B10" s="61">
        <v>7308</v>
      </c>
      <c r="C10" s="59">
        <v>1904</v>
      </c>
      <c r="D10" s="62">
        <v>1837.4732550076883</v>
      </c>
      <c r="E10" s="55">
        <f t="shared" si="7"/>
        <v>66.526744992311706</v>
      </c>
      <c r="F10" s="56">
        <f t="shared" si="8"/>
        <v>3.4940517327894806E-2</v>
      </c>
      <c r="G10" s="58" t="str">
        <f t="shared" si="9"/>
        <v>оч. прочный</v>
      </c>
      <c r="H10" s="51"/>
      <c r="I10" s="51"/>
      <c r="J10" s="56">
        <f t="shared" ca="1" si="3"/>
        <v>3.339331703084715E-2</v>
      </c>
      <c r="K10" s="66">
        <v>7310</v>
      </c>
      <c r="L10" s="62">
        <v>0</v>
      </c>
      <c r="M10" s="57">
        <f t="shared" ca="1" si="1"/>
        <v>0</v>
      </c>
      <c r="N10" s="57">
        <f t="shared" ca="1" si="2"/>
        <v>0</v>
      </c>
      <c r="O10" s="63">
        <f t="shared" ca="1" si="4"/>
        <v>0</v>
      </c>
      <c r="P10" s="64" t="str">
        <f t="shared" ca="1" si="5"/>
        <v>1</v>
      </c>
      <c r="Q10" s="65" t="str">
        <f t="shared" ca="1" si="6"/>
        <v/>
      </c>
      <c r="R10" s="51"/>
      <c r="S10" s="58">
        <f t="shared" ref="S10:S26" ca="1" si="10">RANDBETWEEN(1700,2300)</f>
        <v>1765</v>
      </c>
      <c r="T10" s="57">
        <f t="shared" ref="T10:T26" ca="1" si="11">S10-U10</f>
        <v>1732.0816339699277</v>
      </c>
      <c r="U10" s="57">
        <f t="shared" ref="U10:U26" ca="1" si="12">V10*S10</f>
        <v>32.918366030072342</v>
      </c>
      <c r="V10" s="67">
        <f t="shared" ref="V10:V26" ca="1" si="13">$V$5*(1+(RAND()*0.25-0.1))</f>
        <v>1.8650632311655719E-2</v>
      </c>
      <c r="W10" s="51"/>
      <c r="X10" s="51"/>
    </row>
    <row r="11" spans="2:25" ht="20.100000000000001" customHeight="1" x14ac:dyDescent="0.3">
      <c r="B11" s="58">
        <v>7309</v>
      </c>
      <c r="C11" s="59">
        <v>2512</v>
      </c>
      <c r="D11" s="62">
        <v>2421.204478143321</v>
      </c>
      <c r="E11" s="55">
        <f t="shared" si="7"/>
        <v>90.795521856678988</v>
      </c>
      <c r="F11" s="56">
        <f t="shared" si="8"/>
        <v>3.6144714114919978E-2</v>
      </c>
      <c r="G11" s="58" t="str">
        <f t="shared" si="9"/>
        <v>оч. прочный</v>
      </c>
      <c r="H11" s="51"/>
      <c r="I11" s="51"/>
      <c r="J11" s="56">
        <f t="shared" ca="1" si="3"/>
        <v>3.8145020651607409E-2</v>
      </c>
      <c r="K11" s="66">
        <v>7278</v>
      </c>
      <c r="L11" s="62">
        <v>0</v>
      </c>
      <c r="M11" s="57">
        <f t="shared" ca="1" si="1"/>
        <v>0</v>
      </c>
      <c r="N11" s="57">
        <f t="shared" ca="1" si="2"/>
        <v>0</v>
      </c>
      <c r="O11" s="63">
        <f t="shared" ca="1" si="4"/>
        <v>0</v>
      </c>
      <c r="P11" s="64" t="str">
        <f t="shared" ca="1" si="5"/>
        <v>1</v>
      </c>
      <c r="Q11" s="65"/>
      <c r="R11" s="51"/>
      <c r="S11" s="58">
        <f t="shared" ca="1" si="10"/>
        <v>1983</v>
      </c>
      <c r="T11" s="57">
        <f t="shared" ca="1" si="11"/>
        <v>1940.644214349981</v>
      </c>
      <c r="U11" s="57">
        <f t="shared" ca="1" si="12"/>
        <v>42.355785650019051</v>
      </c>
      <c r="V11" s="67">
        <f t="shared" ca="1" si="13"/>
        <v>2.1359448134149799E-2</v>
      </c>
      <c r="W11" s="51"/>
      <c r="X11" s="51"/>
    </row>
    <row r="12" spans="2:25" ht="20.100000000000001" customHeight="1" x14ac:dyDescent="0.3">
      <c r="B12" s="61">
        <v>7310</v>
      </c>
      <c r="C12" s="59">
        <v>745</v>
      </c>
      <c r="D12" s="62">
        <v>720.10160336035369</v>
      </c>
      <c r="E12" s="55">
        <f t="shared" si="7"/>
        <v>24.898396639646307</v>
      </c>
      <c r="F12" s="56">
        <f t="shared" si="8"/>
        <v>3.3420666630397729E-2</v>
      </c>
      <c r="G12" s="58" t="str">
        <f t="shared" si="9"/>
        <v>оч. прочный</v>
      </c>
      <c r="H12" s="51"/>
      <c r="I12" s="51"/>
      <c r="J12" s="56">
        <f t="shared" ca="1" si="3"/>
        <v>3.833784046457845E-2</v>
      </c>
      <c r="K12" s="66">
        <v>7323</v>
      </c>
      <c r="L12" s="62">
        <v>0</v>
      </c>
      <c r="M12" s="57">
        <f t="shared" ca="1" si="1"/>
        <v>0</v>
      </c>
      <c r="N12" s="57">
        <f t="shared" ca="1" si="2"/>
        <v>0</v>
      </c>
      <c r="O12" s="63">
        <f t="shared" ca="1" si="4"/>
        <v>0</v>
      </c>
      <c r="P12" s="64" t="str">
        <f t="shared" ca="1" si="5"/>
        <v>1</v>
      </c>
      <c r="Q12" s="65" t="str">
        <f t="shared" ca="1" si="6"/>
        <v/>
      </c>
      <c r="R12" s="51"/>
      <c r="S12" s="58">
        <f t="shared" ca="1" si="10"/>
        <v>1716</v>
      </c>
      <c r="T12" s="57">
        <f t="shared" ca="1" si="11"/>
        <v>1678.8949994683778</v>
      </c>
      <c r="U12" s="57">
        <f t="shared" ca="1" si="12"/>
        <v>37.105000531622196</v>
      </c>
      <c r="V12" s="67">
        <f t="shared" ca="1" si="13"/>
        <v>2.1622960682763516E-2</v>
      </c>
      <c r="W12" s="51"/>
      <c r="X12" s="51"/>
    </row>
    <row r="13" spans="2:25" ht="20.100000000000001" customHeight="1" x14ac:dyDescent="0.3">
      <c r="B13" s="61">
        <v>7319</v>
      </c>
      <c r="C13" s="59">
        <v>1223</v>
      </c>
      <c r="D13" s="62">
        <v>1181.715890664555</v>
      </c>
      <c r="E13" s="55">
        <f t="shared" si="7"/>
        <v>41.284109335445009</v>
      </c>
      <c r="F13" s="56">
        <f t="shared" si="8"/>
        <v>3.3756426275915789E-2</v>
      </c>
      <c r="G13" s="58" t="str">
        <f t="shared" si="9"/>
        <v>оч. прочный</v>
      </c>
      <c r="H13" s="51"/>
      <c r="I13" s="51"/>
      <c r="J13" s="56">
        <f t="shared" ca="1" si="3"/>
        <v>3.2108588624532391E-2</v>
      </c>
      <c r="K13" s="66"/>
      <c r="L13" s="62">
        <v>0</v>
      </c>
      <c r="M13" s="57">
        <f t="shared" ca="1" si="1"/>
        <v>0</v>
      </c>
      <c r="N13" s="57">
        <f t="shared" ca="1" si="2"/>
        <v>0</v>
      </c>
      <c r="O13" s="63">
        <f t="shared" ca="1" si="4"/>
        <v>0</v>
      </c>
      <c r="P13" s="64" t="str">
        <f t="shared" ca="1" si="5"/>
        <v>1</v>
      </c>
      <c r="Q13" s="65" t="str">
        <f t="shared" ca="1" si="6"/>
        <v/>
      </c>
      <c r="R13" s="51"/>
      <c r="S13" s="58">
        <f t="shared" ca="1" si="10"/>
        <v>2148</v>
      </c>
      <c r="T13" s="57">
        <f t="shared" ca="1" si="11"/>
        <v>2107.5747774486367</v>
      </c>
      <c r="U13" s="57">
        <f t="shared" ca="1" si="12"/>
        <v>40.425222551363426</v>
      </c>
      <c r="V13" s="67">
        <f t="shared" ca="1" si="13"/>
        <v>1.8819936010876826E-2</v>
      </c>
      <c r="W13" s="51"/>
      <c r="X13" s="51"/>
    </row>
    <row r="14" spans="2:25" ht="20.100000000000001" customHeight="1" x14ac:dyDescent="0.3">
      <c r="B14" s="61">
        <v>7320</v>
      </c>
      <c r="C14" s="59">
        <v>2292</v>
      </c>
      <c r="D14" s="62">
        <v>2204.3063104026978</v>
      </c>
      <c r="E14" s="55">
        <f t="shared" si="7"/>
        <v>87.693689597302182</v>
      </c>
      <c r="F14" s="56">
        <f t="shared" si="8"/>
        <v>3.8260772075611772E-2</v>
      </c>
      <c r="G14" s="58" t="str">
        <f t="shared" si="9"/>
        <v>оч. прочный</v>
      </c>
      <c r="H14" s="51"/>
      <c r="I14" s="51"/>
      <c r="J14" s="56">
        <f t="shared" ca="1" si="3"/>
        <v>3.6172474412932108E-2</v>
      </c>
      <c r="K14" s="66"/>
      <c r="L14" s="62">
        <v>0</v>
      </c>
      <c r="M14" s="57">
        <f t="shared" ca="1" si="1"/>
        <v>0</v>
      </c>
      <c r="N14" s="57">
        <f t="shared" ca="1" si="2"/>
        <v>0</v>
      </c>
      <c r="O14" s="63">
        <f t="shared" ca="1" si="4"/>
        <v>0</v>
      </c>
      <c r="P14" s="64" t="str">
        <f t="shared" ca="1" si="5"/>
        <v>1</v>
      </c>
      <c r="Q14" s="65" t="str">
        <f t="shared" ca="1" si="6"/>
        <v/>
      </c>
      <c r="R14" s="51"/>
      <c r="S14" s="58">
        <f t="shared" ca="1" si="10"/>
        <v>1857</v>
      </c>
      <c r="T14" s="57">
        <f t="shared" ca="1" si="11"/>
        <v>1823.4742173441464</v>
      </c>
      <c r="U14" s="57">
        <f t="shared" ca="1" si="12"/>
        <v>33.525782655853611</v>
      </c>
      <c r="V14" s="67">
        <f t="shared" ca="1" si="13"/>
        <v>1.8053733255710077E-2</v>
      </c>
      <c r="W14" s="51"/>
      <c r="X14" s="51"/>
    </row>
    <row r="15" spans="2:25" ht="20.100000000000001" customHeight="1" x14ac:dyDescent="0.3">
      <c r="B15" s="58">
        <v>7321</v>
      </c>
      <c r="C15" s="59">
        <v>1492</v>
      </c>
      <c r="D15" s="62">
        <v>1434.9983273442485</v>
      </c>
      <c r="E15" s="55">
        <f t="shared" si="7"/>
        <v>57.001672655751463</v>
      </c>
      <c r="F15" s="56">
        <f t="shared" si="8"/>
        <v>3.8204874434149771E-2</v>
      </c>
      <c r="G15" s="58" t="str">
        <f t="shared" si="9"/>
        <v>оч. прочный</v>
      </c>
      <c r="H15" s="51"/>
      <c r="I15" s="51"/>
      <c r="J15" s="56">
        <f t="shared" ca="1" si="3"/>
        <v>3.6933491334152461E-2</v>
      </c>
      <c r="K15" s="66"/>
      <c r="L15" s="62">
        <v>0</v>
      </c>
      <c r="M15" s="57">
        <f t="shared" ca="1" si="1"/>
        <v>0</v>
      </c>
      <c r="N15" s="57">
        <f t="shared" ca="1" si="2"/>
        <v>0</v>
      </c>
      <c r="O15" s="63">
        <f t="shared" ca="1" si="4"/>
        <v>0</v>
      </c>
      <c r="P15" s="64" t="str">
        <f t="shared" ca="1" si="5"/>
        <v>1</v>
      </c>
      <c r="Q15" s="65" t="str">
        <f t="shared" ca="1" si="6"/>
        <v/>
      </c>
      <c r="R15" s="51"/>
      <c r="S15" s="58">
        <f t="shared" ca="1" si="10"/>
        <v>1877</v>
      </c>
      <c r="T15" s="57">
        <f t="shared" ca="1" si="11"/>
        <v>1844.0862838918179</v>
      </c>
      <c r="U15" s="57">
        <f t="shared" ca="1" si="12"/>
        <v>32.913716108182079</v>
      </c>
      <c r="V15" s="67">
        <f t="shared" ca="1" si="13"/>
        <v>1.7535277628227E-2</v>
      </c>
      <c r="W15" s="51"/>
      <c r="X15" s="51"/>
    </row>
    <row r="16" spans="2:25" ht="20.100000000000001" customHeight="1" x14ac:dyDescent="0.3">
      <c r="B16" s="61">
        <v>7323</v>
      </c>
      <c r="C16" s="59">
        <v>1702</v>
      </c>
      <c r="D16" s="62">
        <v>1638.8974944924228</v>
      </c>
      <c r="E16" s="55">
        <f t="shared" si="7"/>
        <v>63.102505507577234</v>
      </c>
      <c r="F16" s="56">
        <f t="shared" si="8"/>
        <v>3.7075502648400253E-2</v>
      </c>
      <c r="G16" s="58" t="str">
        <f t="shared" si="9"/>
        <v>оч. прочный</v>
      </c>
      <c r="H16" s="51"/>
      <c r="I16" s="51"/>
      <c r="J16" s="56">
        <f t="shared" ca="1" si="3"/>
        <v>3.3293488391008791E-2</v>
      </c>
      <c r="K16" s="66"/>
      <c r="L16" s="62">
        <v>0</v>
      </c>
      <c r="M16" s="57">
        <f t="shared" ca="1" si="1"/>
        <v>0</v>
      </c>
      <c r="N16" s="57">
        <f t="shared" ca="1" si="2"/>
        <v>0</v>
      </c>
      <c r="O16" s="63">
        <f t="shared" ca="1" si="4"/>
        <v>0</v>
      </c>
      <c r="P16" s="64" t="str">
        <f t="shared" ca="1" si="5"/>
        <v>1</v>
      </c>
      <c r="Q16" s="65" t="str">
        <f t="shared" ca="1" si="6"/>
        <v/>
      </c>
      <c r="R16" s="51"/>
      <c r="S16" s="58">
        <f t="shared" ca="1" si="10"/>
        <v>1759</v>
      </c>
      <c r="T16" s="57">
        <f t="shared" ca="1" si="11"/>
        <v>1721.7895024502266</v>
      </c>
      <c r="U16" s="57">
        <f t="shared" ca="1" si="12"/>
        <v>37.210497549773507</v>
      </c>
      <c r="V16" s="67">
        <f t="shared" ca="1" si="13"/>
        <v>2.1154347669001424E-2</v>
      </c>
      <c r="W16" s="51"/>
      <c r="X16" s="51"/>
    </row>
    <row r="17" spans="2:24" ht="20.100000000000001" customHeight="1" x14ac:dyDescent="0.3">
      <c r="B17" s="61"/>
      <c r="C17" s="59"/>
      <c r="D17" s="62"/>
      <c r="E17" s="55">
        <f t="shared" si="7"/>
        <v>0</v>
      </c>
      <c r="F17" s="56" t="e">
        <f t="shared" si="8"/>
        <v>#DIV/0!</v>
      </c>
      <c r="G17" s="58" t="e">
        <f t="shared" si="9"/>
        <v>#DIV/0!</v>
      </c>
      <c r="H17" s="51"/>
      <c r="I17" s="51"/>
      <c r="J17" s="56">
        <f t="shared" ca="1" si="3"/>
        <v>3.7489914175679075E-2</v>
      </c>
      <c r="K17" s="66"/>
      <c r="L17" s="62">
        <v>0</v>
      </c>
      <c r="M17" s="57">
        <f t="shared" ca="1" si="1"/>
        <v>0</v>
      </c>
      <c r="N17" s="57">
        <f t="shared" ca="1" si="2"/>
        <v>0</v>
      </c>
      <c r="O17" s="63">
        <f t="shared" ca="1" si="4"/>
        <v>0</v>
      </c>
      <c r="P17" s="64" t="str">
        <f t="shared" ca="1" si="5"/>
        <v>1</v>
      </c>
      <c r="Q17" s="65" t="str">
        <f t="shared" ca="1" si="6"/>
        <v/>
      </c>
      <c r="R17" s="51"/>
      <c r="S17" s="58">
        <f t="shared" ca="1" si="10"/>
        <v>1731</v>
      </c>
      <c r="T17" s="57">
        <f t="shared" ca="1" si="11"/>
        <v>1698.6304692013071</v>
      </c>
      <c r="U17" s="57">
        <f t="shared" ca="1" si="12"/>
        <v>32.36953079869302</v>
      </c>
      <c r="V17" s="67">
        <f t="shared" ca="1" si="13"/>
        <v>1.8699902252277887E-2</v>
      </c>
      <c r="W17" s="51"/>
      <c r="X17" s="51"/>
    </row>
    <row r="18" spans="2:24" ht="20.100000000000001" customHeight="1" x14ac:dyDescent="0.3">
      <c r="B18" s="61"/>
      <c r="C18" s="59"/>
      <c r="D18" s="62"/>
      <c r="E18" s="55">
        <f t="shared" si="7"/>
        <v>0</v>
      </c>
      <c r="F18" s="56" t="e">
        <f t="shared" si="8"/>
        <v>#DIV/0!</v>
      </c>
      <c r="G18" s="58" t="e">
        <f t="shared" si="9"/>
        <v>#DIV/0!</v>
      </c>
      <c r="H18" s="51"/>
      <c r="I18" s="51"/>
      <c r="J18" s="56">
        <f t="shared" ca="1" si="3"/>
        <v>3.7181286003107279E-2</v>
      </c>
      <c r="K18" s="66"/>
      <c r="L18" s="62">
        <v>0</v>
      </c>
      <c r="M18" s="57">
        <f t="shared" ca="1" si="1"/>
        <v>0</v>
      </c>
      <c r="N18" s="57">
        <f t="shared" ca="1" si="2"/>
        <v>0</v>
      </c>
      <c r="O18" s="63">
        <f t="shared" ca="1" si="4"/>
        <v>0</v>
      </c>
      <c r="P18" s="64" t="str">
        <f t="shared" ca="1" si="5"/>
        <v>1</v>
      </c>
      <c r="Q18" s="65" t="str">
        <f t="shared" ca="1" si="6"/>
        <v/>
      </c>
      <c r="R18" s="51"/>
      <c r="S18" s="58">
        <f t="shared" ca="1" si="10"/>
        <v>2149</v>
      </c>
      <c r="T18" s="57">
        <f t="shared" ca="1" si="11"/>
        <v>2106.5156664402566</v>
      </c>
      <c r="U18" s="57">
        <f t="shared" ca="1" si="12"/>
        <v>42.484333559743391</v>
      </c>
      <c r="V18" s="67">
        <f t="shared" ca="1" si="13"/>
        <v>1.9769350190667005E-2</v>
      </c>
      <c r="W18" s="51"/>
      <c r="X18" s="51"/>
    </row>
    <row r="19" spans="2:24" ht="20.100000000000001" customHeight="1" x14ac:dyDescent="0.3">
      <c r="B19" s="61"/>
      <c r="C19" s="59"/>
      <c r="D19" s="62"/>
      <c r="E19" s="55">
        <f t="shared" si="7"/>
        <v>0</v>
      </c>
      <c r="F19" s="56" t="e">
        <f t="shared" si="8"/>
        <v>#DIV/0!</v>
      </c>
      <c r="G19" s="58" t="e">
        <f t="shared" si="9"/>
        <v>#DIV/0!</v>
      </c>
      <c r="H19" s="51"/>
      <c r="I19" s="51"/>
      <c r="J19" s="56">
        <f t="shared" ca="1" si="3"/>
        <v>3.7032835653709358E-2</v>
      </c>
      <c r="K19" s="66"/>
      <c r="L19" s="62">
        <v>0</v>
      </c>
      <c r="M19" s="57">
        <f t="shared" ca="1" si="1"/>
        <v>0</v>
      </c>
      <c r="N19" s="57">
        <f t="shared" ca="1" si="2"/>
        <v>0</v>
      </c>
      <c r="O19" s="63">
        <f t="shared" ca="1" si="4"/>
        <v>0</v>
      </c>
      <c r="P19" s="64" t="str">
        <f t="shared" ca="1" si="5"/>
        <v>1</v>
      </c>
      <c r="Q19" s="65" t="str">
        <f t="shared" ca="1" si="6"/>
        <v/>
      </c>
      <c r="R19" s="51"/>
      <c r="S19" s="58">
        <f t="shared" ca="1" si="10"/>
        <v>1912</v>
      </c>
      <c r="T19" s="57">
        <f t="shared" ca="1" si="11"/>
        <v>1878.3289246503668</v>
      </c>
      <c r="U19" s="57">
        <f t="shared" ca="1" si="12"/>
        <v>33.671075349633057</v>
      </c>
      <c r="V19" s="67">
        <f t="shared" ca="1" si="13"/>
        <v>1.7610395057339464E-2</v>
      </c>
      <c r="W19" s="51"/>
      <c r="X19" s="51"/>
    </row>
    <row r="20" spans="2:24" ht="20.100000000000001" customHeight="1" x14ac:dyDescent="0.3">
      <c r="B20" s="61"/>
      <c r="C20" s="59"/>
      <c r="D20" s="62"/>
      <c r="E20" s="55">
        <f t="shared" si="7"/>
        <v>0</v>
      </c>
      <c r="F20" s="56" t="e">
        <f t="shared" si="8"/>
        <v>#DIV/0!</v>
      </c>
      <c r="G20" s="58" t="e">
        <f t="shared" si="9"/>
        <v>#DIV/0!</v>
      </c>
      <c r="H20" s="51"/>
      <c r="I20" s="51"/>
      <c r="J20" s="56">
        <f t="shared" ca="1" si="3"/>
        <v>3.4341697235684504E-2</v>
      </c>
      <c r="K20" s="66"/>
      <c r="L20" s="62">
        <v>0</v>
      </c>
      <c r="M20" s="57">
        <f t="shared" ca="1" si="1"/>
        <v>0</v>
      </c>
      <c r="N20" s="57">
        <f t="shared" ca="1" si="2"/>
        <v>0</v>
      </c>
      <c r="O20" s="63">
        <f t="shared" ca="1" si="4"/>
        <v>0</v>
      </c>
      <c r="P20" s="64" t="str">
        <f t="shared" ca="1" si="5"/>
        <v>1</v>
      </c>
      <c r="Q20" s="65" t="str">
        <f t="shared" ca="1" si="6"/>
        <v/>
      </c>
      <c r="R20" s="51"/>
      <c r="S20" s="58">
        <f t="shared" ca="1" si="10"/>
        <v>1939</v>
      </c>
      <c r="T20" s="57">
        <f t="shared" ca="1" si="11"/>
        <v>1898.2152814830379</v>
      </c>
      <c r="U20" s="57">
        <f t="shared" ca="1" si="12"/>
        <v>40.784718516962116</v>
      </c>
      <c r="V20" s="67">
        <f t="shared" ca="1" si="13"/>
        <v>2.1033892994823163E-2</v>
      </c>
      <c r="W20" s="51"/>
      <c r="X20" s="51"/>
    </row>
    <row r="21" spans="2:24" ht="20.100000000000001" customHeight="1" x14ac:dyDescent="0.3">
      <c r="B21" s="58"/>
      <c r="C21" s="59"/>
      <c r="D21" s="62"/>
      <c r="E21" s="55">
        <f t="shared" si="7"/>
        <v>0</v>
      </c>
      <c r="F21" s="56" t="e">
        <f t="shared" si="8"/>
        <v>#DIV/0!</v>
      </c>
      <c r="G21" s="58" t="e">
        <f t="shared" si="9"/>
        <v>#DIV/0!</v>
      </c>
      <c r="H21" s="51"/>
      <c r="I21" s="51"/>
      <c r="J21" s="56">
        <f t="shared" ca="1" si="3"/>
        <v>3.46791093529394E-2</v>
      </c>
      <c r="K21" s="66"/>
      <c r="L21" s="62">
        <v>0</v>
      </c>
      <c r="M21" s="57">
        <f t="shared" ca="1" si="1"/>
        <v>0</v>
      </c>
      <c r="N21" s="57">
        <f t="shared" ca="1" si="2"/>
        <v>0</v>
      </c>
      <c r="O21" s="63">
        <f t="shared" ca="1" si="4"/>
        <v>0</v>
      </c>
      <c r="P21" s="64" t="str">
        <f t="shared" ca="1" si="5"/>
        <v>1</v>
      </c>
      <c r="Q21" s="65" t="str">
        <f t="shared" ca="1" si="6"/>
        <v/>
      </c>
      <c r="R21" s="51"/>
      <c r="S21" s="58">
        <f t="shared" ca="1" si="10"/>
        <v>1943</v>
      </c>
      <c r="T21" s="57">
        <f t="shared" ca="1" si="11"/>
        <v>1908.5376570934504</v>
      </c>
      <c r="U21" s="57">
        <f t="shared" ca="1" si="12"/>
        <v>34.462342906549551</v>
      </c>
      <c r="V21" s="67">
        <f t="shared" ca="1" si="13"/>
        <v>1.7736666447014694E-2</v>
      </c>
      <c r="W21" s="51"/>
      <c r="X21" s="51"/>
    </row>
    <row r="22" spans="2:24" ht="20.100000000000001" customHeight="1" x14ac:dyDescent="0.3">
      <c r="B22" s="61"/>
      <c r="C22" s="59"/>
      <c r="D22" s="62"/>
      <c r="E22" s="55">
        <f t="shared" si="7"/>
        <v>0</v>
      </c>
      <c r="F22" s="56" t="e">
        <f t="shared" si="8"/>
        <v>#DIV/0!</v>
      </c>
      <c r="G22" s="58" t="e">
        <f t="shared" si="9"/>
        <v>#DIV/0!</v>
      </c>
      <c r="H22" s="51"/>
      <c r="I22" s="51"/>
      <c r="J22" s="56">
        <f t="shared" ca="1" si="3"/>
        <v>3.2410569124918014E-2</v>
      </c>
      <c r="K22" s="66"/>
      <c r="L22" s="62">
        <v>0</v>
      </c>
      <c r="M22" s="57">
        <f t="shared" ca="1" si="1"/>
        <v>0</v>
      </c>
      <c r="N22" s="57">
        <f t="shared" ca="1" si="2"/>
        <v>0</v>
      </c>
      <c r="O22" s="63">
        <f t="shared" ca="1" si="4"/>
        <v>0</v>
      </c>
      <c r="P22" s="64" t="str">
        <f t="shared" ca="1" si="5"/>
        <v>1</v>
      </c>
      <c r="Q22" s="65" t="str">
        <f t="shared" ca="1" si="6"/>
        <v/>
      </c>
      <c r="R22" s="51"/>
      <c r="S22" s="58">
        <f t="shared" ca="1" si="10"/>
        <v>2083</v>
      </c>
      <c r="T22" s="57">
        <f t="shared" ca="1" si="11"/>
        <v>2038.5984282601717</v>
      </c>
      <c r="U22" s="57">
        <f t="shared" ca="1" si="12"/>
        <v>44.401571739828242</v>
      </c>
      <c r="V22" s="67">
        <f t="shared" ca="1" si="13"/>
        <v>2.1316165021520998E-2</v>
      </c>
      <c r="W22" s="51"/>
      <c r="X22" s="51"/>
    </row>
    <row r="23" spans="2:24" ht="20.100000000000001" customHeight="1" x14ac:dyDescent="0.3">
      <c r="B23" s="61"/>
      <c r="C23" s="59"/>
      <c r="D23" s="62"/>
      <c r="E23" s="55">
        <f t="shared" si="7"/>
        <v>0</v>
      </c>
      <c r="F23" s="56" t="e">
        <f t="shared" si="8"/>
        <v>#DIV/0!</v>
      </c>
      <c r="G23" s="58" t="e">
        <f t="shared" si="9"/>
        <v>#DIV/0!</v>
      </c>
      <c r="H23" s="51"/>
      <c r="I23" s="51"/>
      <c r="J23" s="56">
        <f t="shared" ca="1" si="3"/>
        <v>3.3212566854896187E-2</v>
      </c>
      <c r="K23" s="66"/>
      <c r="L23" s="62">
        <v>0</v>
      </c>
      <c r="M23" s="57">
        <f t="shared" ca="1" si="1"/>
        <v>0</v>
      </c>
      <c r="N23" s="57">
        <f t="shared" ca="1" si="2"/>
        <v>0</v>
      </c>
      <c r="O23" s="63">
        <f t="shared" ca="1" si="4"/>
        <v>0</v>
      </c>
      <c r="P23" s="64" t="str">
        <f t="shared" ca="1" si="5"/>
        <v>1</v>
      </c>
      <c r="Q23" s="65" t="str">
        <f t="shared" ca="1" si="6"/>
        <v/>
      </c>
      <c r="R23" s="51"/>
      <c r="S23" s="58">
        <f t="shared" ca="1" si="10"/>
        <v>2093</v>
      </c>
      <c r="T23" s="57">
        <f t="shared" ca="1" si="11"/>
        <v>2053.1115610443767</v>
      </c>
      <c r="U23" s="57">
        <f t="shared" ca="1" si="12"/>
        <v>39.888438955623528</v>
      </c>
      <c r="V23" s="67">
        <f t="shared" ca="1" si="13"/>
        <v>1.9058021479036565E-2</v>
      </c>
      <c r="W23" s="51"/>
      <c r="X23" s="51"/>
    </row>
    <row r="24" spans="2:24" ht="20.100000000000001" customHeight="1" x14ac:dyDescent="0.3">
      <c r="B24" s="61"/>
      <c r="C24" s="59"/>
      <c r="D24" s="62"/>
      <c r="E24" s="55">
        <f t="shared" si="7"/>
        <v>0</v>
      </c>
      <c r="F24" s="56" t="e">
        <f t="shared" si="8"/>
        <v>#DIV/0!</v>
      </c>
      <c r="G24" s="58" t="e">
        <f t="shared" si="9"/>
        <v>#DIV/0!</v>
      </c>
      <c r="H24" s="51"/>
      <c r="I24" s="51"/>
      <c r="J24" s="56">
        <f t="shared" ca="1" si="3"/>
        <v>3.2167279874904912E-2</v>
      </c>
      <c r="K24" s="66"/>
      <c r="L24" s="62">
        <v>0</v>
      </c>
      <c r="M24" s="57">
        <f t="shared" ca="1" si="1"/>
        <v>0</v>
      </c>
      <c r="N24" s="57">
        <f t="shared" ca="1" si="2"/>
        <v>0</v>
      </c>
      <c r="O24" s="63">
        <f t="shared" ca="1" si="4"/>
        <v>0</v>
      </c>
      <c r="P24" s="64" t="str">
        <f t="shared" ca="1" si="5"/>
        <v>1</v>
      </c>
      <c r="Q24" s="65" t="str">
        <f t="shared" ca="1" si="6"/>
        <v/>
      </c>
      <c r="R24" s="51"/>
      <c r="S24" s="58">
        <f t="shared" ca="1" si="10"/>
        <v>1722</v>
      </c>
      <c r="T24" s="57">
        <f t="shared" ca="1" si="11"/>
        <v>1688.5454022102797</v>
      </c>
      <c r="U24" s="57">
        <f t="shared" ca="1" si="12"/>
        <v>33.454597789720417</v>
      </c>
      <c r="V24" s="67">
        <f t="shared" ca="1" si="13"/>
        <v>1.9427757136887581E-2</v>
      </c>
      <c r="W24" s="51"/>
      <c r="X24" s="51"/>
    </row>
    <row r="25" spans="2:24" ht="20.100000000000001" customHeight="1" x14ac:dyDescent="0.3">
      <c r="B25" s="61"/>
      <c r="C25" s="59"/>
      <c r="D25" s="62"/>
      <c r="E25" s="55">
        <f t="shared" si="7"/>
        <v>0</v>
      </c>
      <c r="F25" s="56" t="e">
        <f t="shared" si="8"/>
        <v>#DIV/0!</v>
      </c>
      <c r="G25" s="58" t="e">
        <f t="shared" si="9"/>
        <v>#DIV/0!</v>
      </c>
      <c r="H25" s="51"/>
      <c r="I25" s="51"/>
      <c r="J25" s="56">
        <f t="shared" ca="1" si="3"/>
        <v>3.5020241742600752E-2</v>
      </c>
      <c r="K25" s="66"/>
      <c r="L25" s="62">
        <v>0</v>
      </c>
      <c r="M25" s="57">
        <f t="shared" ca="1" si="1"/>
        <v>0</v>
      </c>
      <c r="N25" s="57">
        <f t="shared" ca="1" si="2"/>
        <v>0</v>
      </c>
      <c r="O25" s="63">
        <f t="shared" ca="1" si="4"/>
        <v>0</v>
      </c>
      <c r="P25" s="64" t="str">
        <f t="shared" ca="1" si="5"/>
        <v>1</v>
      </c>
      <c r="Q25" s="65" t="str">
        <f t="shared" ca="1" si="6"/>
        <v/>
      </c>
      <c r="R25" s="51"/>
      <c r="S25" s="58">
        <f t="shared" ca="1" si="10"/>
        <v>1791</v>
      </c>
      <c r="T25" s="57">
        <f t="shared" ca="1" si="11"/>
        <v>1757.8365579847118</v>
      </c>
      <c r="U25" s="57">
        <f t="shared" ca="1" si="12"/>
        <v>33.163442015288126</v>
      </c>
      <c r="V25" s="67">
        <f t="shared" ca="1" si="13"/>
        <v>1.8516718043153618E-2</v>
      </c>
      <c r="W25" s="51"/>
      <c r="X25" s="51"/>
    </row>
    <row r="26" spans="2:24" ht="20.100000000000001" customHeight="1" x14ac:dyDescent="0.3">
      <c r="B26" s="61"/>
      <c r="C26" s="59"/>
      <c r="D26" s="62"/>
      <c r="E26" s="55">
        <f t="shared" si="7"/>
        <v>0</v>
      </c>
      <c r="F26" s="56" t="e">
        <f t="shared" si="8"/>
        <v>#DIV/0!</v>
      </c>
      <c r="G26" s="58" t="e">
        <f t="shared" si="9"/>
        <v>#DIV/0!</v>
      </c>
      <c r="H26" s="51"/>
      <c r="I26" s="51"/>
      <c r="J26" s="56">
        <f t="shared" ca="1" si="3"/>
        <v>3.1570633997284575E-2</v>
      </c>
      <c r="K26" s="66"/>
      <c r="L26" s="62">
        <v>0</v>
      </c>
      <c r="M26" s="57">
        <f t="shared" ca="1" si="1"/>
        <v>0</v>
      </c>
      <c r="N26" s="57">
        <f t="shared" ca="1" si="2"/>
        <v>0</v>
      </c>
      <c r="O26" s="63">
        <f t="shared" ca="1" si="4"/>
        <v>0</v>
      </c>
      <c r="P26" s="64" t="str">
        <f t="shared" ca="1" si="5"/>
        <v>1</v>
      </c>
      <c r="Q26" s="65" t="str">
        <f t="shared" ca="1" si="6"/>
        <v/>
      </c>
      <c r="R26" s="51"/>
      <c r="S26" s="58">
        <f t="shared" ca="1" si="10"/>
        <v>2217</v>
      </c>
      <c r="T26" s="57">
        <f t="shared" ca="1" si="11"/>
        <v>2172.1094846380793</v>
      </c>
      <c r="U26" s="57">
        <f t="shared" ca="1" si="12"/>
        <v>44.890515361920706</v>
      </c>
      <c r="V26" s="67">
        <f t="shared" ca="1" si="13"/>
        <v>2.0248315454181643E-2</v>
      </c>
      <c r="W26" s="51"/>
      <c r="X26" s="51"/>
    </row>
    <row r="27" spans="2:24" ht="20.100000000000001" customHeight="1" x14ac:dyDescent="0.3">
      <c r="B27" s="61"/>
      <c r="C27" s="59"/>
      <c r="D27" s="62"/>
      <c r="E27" s="55">
        <f t="shared" si="7"/>
        <v>0</v>
      </c>
      <c r="F27" s="56" t="e">
        <f t="shared" si="8"/>
        <v>#DIV/0!</v>
      </c>
      <c r="G27" s="58" t="e">
        <f t="shared" si="9"/>
        <v>#DIV/0!</v>
      </c>
      <c r="H27" s="51"/>
      <c r="I27" s="51"/>
      <c r="J27" s="86"/>
      <c r="K27" s="87"/>
      <c r="L27" s="89"/>
      <c r="M27" s="88"/>
      <c r="N27" s="88"/>
      <c r="O27" s="63">
        <f t="shared" si="4"/>
        <v>0</v>
      </c>
      <c r="P27" s="64" t="str">
        <f t="shared" si="5"/>
        <v>1</v>
      </c>
      <c r="Q27" s="65" t="str">
        <f t="shared" si="6"/>
        <v/>
      </c>
      <c r="R27" s="51"/>
      <c r="S27" s="90"/>
      <c r="T27" s="88"/>
      <c r="U27" s="88"/>
      <c r="V27" s="83"/>
      <c r="W27" s="51"/>
      <c r="X27" s="51"/>
    </row>
    <row r="28" spans="2:24" ht="20.100000000000001" customHeight="1" x14ac:dyDescent="0.3">
      <c r="B28" s="61"/>
      <c r="C28" s="59"/>
      <c r="D28" s="62"/>
      <c r="E28" s="55">
        <f t="shared" si="7"/>
        <v>0</v>
      </c>
      <c r="F28" s="56" t="e">
        <f t="shared" si="8"/>
        <v>#DIV/0!</v>
      </c>
      <c r="G28" s="58" t="e">
        <f t="shared" si="9"/>
        <v>#DIV/0!</v>
      </c>
      <c r="H28" s="51"/>
      <c r="I28" s="51"/>
      <c r="J28" s="86"/>
      <c r="K28" s="87"/>
      <c r="L28" s="89"/>
      <c r="M28" s="88"/>
      <c r="N28" s="88"/>
      <c r="O28" s="63">
        <f t="shared" si="4"/>
        <v>0</v>
      </c>
      <c r="P28" s="64" t="str">
        <f t="shared" si="5"/>
        <v>1</v>
      </c>
      <c r="Q28" s="65" t="str">
        <f t="shared" si="6"/>
        <v/>
      </c>
      <c r="R28" s="51"/>
      <c r="S28" s="90"/>
      <c r="T28" s="88"/>
      <c r="U28" s="88"/>
      <c r="V28" s="83"/>
      <c r="W28" s="51"/>
      <c r="X28" s="51"/>
    </row>
    <row r="29" spans="2:24" ht="20.100000000000001" customHeight="1" x14ac:dyDescent="0.3">
      <c r="B29" s="61"/>
      <c r="C29" s="59"/>
      <c r="D29" s="62"/>
      <c r="E29" s="55">
        <f t="shared" si="7"/>
        <v>0</v>
      </c>
      <c r="F29" s="56" t="e">
        <f t="shared" si="8"/>
        <v>#DIV/0!</v>
      </c>
      <c r="G29" s="58" t="e">
        <f t="shared" si="9"/>
        <v>#DIV/0!</v>
      </c>
      <c r="H29" s="51"/>
      <c r="I29" s="51"/>
      <c r="J29" s="86"/>
      <c r="K29" s="87"/>
      <c r="L29" s="89"/>
      <c r="M29" s="88"/>
      <c r="N29" s="88"/>
      <c r="O29" s="63">
        <f t="shared" si="4"/>
        <v>0</v>
      </c>
      <c r="P29" s="64" t="str">
        <f t="shared" si="5"/>
        <v>1</v>
      </c>
      <c r="Q29" s="65" t="str">
        <f t="shared" si="6"/>
        <v/>
      </c>
      <c r="R29" s="51"/>
      <c r="S29" s="90"/>
      <c r="T29" s="88"/>
      <c r="U29" s="88"/>
      <c r="V29" s="83"/>
      <c r="W29" s="51"/>
      <c r="X29" s="51"/>
    </row>
    <row r="30" spans="2:24" ht="20.100000000000001" customHeight="1" x14ac:dyDescent="0.3">
      <c r="B30" s="61"/>
      <c r="C30" s="59"/>
      <c r="D30" s="62"/>
      <c r="E30" s="55">
        <f t="shared" si="7"/>
        <v>0</v>
      </c>
      <c r="F30" s="56" t="e">
        <f t="shared" si="8"/>
        <v>#DIV/0!</v>
      </c>
      <c r="G30" s="58" t="e">
        <f t="shared" si="9"/>
        <v>#DIV/0!</v>
      </c>
      <c r="H30" s="51"/>
      <c r="I30" s="51"/>
      <c r="J30" s="86"/>
      <c r="K30" s="87"/>
      <c r="L30" s="89"/>
      <c r="M30" s="88"/>
      <c r="N30" s="88"/>
      <c r="O30" s="63">
        <f t="shared" si="4"/>
        <v>0</v>
      </c>
      <c r="P30" s="64" t="str">
        <f t="shared" si="5"/>
        <v>1</v>
      </c>
      <c r="Q30" s="65" t="str">
        <f t="shared" si="6"/>
        <v/>
      </c>
      <c r="R30" s="51"/>
      <c r="S30" s="90"/>
      <c r="T30" s="88"/>
      <c r="U30" s="88"/>
      <c r="V30" s="83"/>
      <c r="W30" s="51"/>
      <c r="X30" s="51"/>
    </row>
    <row r="31" spans="2:24" ht="20.100000000000001" customHeight="1" x14ac:dyDescent="0.3">
      <c r="B31" s="61"/>
      <c r="C31" s="59"/>
      <c r="D31" s="62"/>
      <c r="E31" s="55">
        <f t="shared" si="7"/>
        <v>0</v>
      </c>
      <c r="F31" s="56" t="e">
        <f t="shared" si="8"/>
        <v>#DIV/0!</v>
      </c>
      <c r="G31" s="58" t="e">
        <f t="shared" si="9"/>
        <v>#DIV/0!</v>
      </c>
      <c r="H31" s="51"/>
      <c r="I31" s="51"/>
      <c r="J31" s="86"/>
      <c r="K31" s="87"/>
      <c r="L31" s="89"/>
      <c r="M31" s="88"/>
      <c r="N31" s="88"/>
      <c r="O31" s="63">
        <f t="shared" si="4"/>
        <v>0</v>
      </c>
      <c r="P31" s="64" t="str">
        <f t="shared" si="5"/>
        <v>1</v>
      </c>
      <c r="Q31" s="65" t="str">
        <f t="shared" si="6"/>
        <v/>
      </c>
      <c r="R31" s="51"/>
      <c r="S31" s="90"/>
      <c r="T31" s="88"/>
      <c r="U31" s="88"/>
      <c r="V31" s="83"/>
      <c r="W31" s="51"/>
      <c r="X31" s="51"/>
    </row>
    <row r="32" spans="2:24" ht="20.100000000000001" customHeight="1" x14ac:dyDescent="0.3">
      <c r="B32" s="61"/>
      <c r="C32" s="59"/>
      <c r="D32" s="62"/>
      <c r="E32" s="55">
        <f t="shared" si="7"/>
        <v>0</v>
      </c>
      <c r="F32" s="56" t="e">
        <f t="shared" si="8"/>
        <v>#DIV/0!</v>
      </c>
      <c r="G32" s="58" t="e">
        <f t="shared" si="9"/>
        <v>#DIV/0!</v>
      </c>
      <c r="H32" s="51"/>
      <c r="I32" s="51"/>
      <c r="J32" s="86"/>
      <c r="K32" s="87"/>
      <c r="L32" s="89"/>
      <c r="M32" s="88"/>
      <c r="N32" s="88"/>
      <c r="O32" s="63">
        <f t="shared" si="4"/>
        <v>0</v>
      </c>
      <c r="P32" s="64" t="str">
        <f t="shared" si="5"/>
        <v>1</v>
      </c>
      <c r="Q32" s="65" t="str">
        <f t="shared" si="6"/>
        <v/>
      </c>
      <c r="R32" s="51"/>
      <c r="S32" s="90"/>
      <c r="T32" s="88"/>
      <c r="U32" s="88"/>
      <c r="V32" s="83"/>
      <c r="W32" s="51"/>
      <c r="X32" s="51"/>
    </row>
    <row r="33" spans="2:24" ht="20.100000000000001" customHeight="1" x14ac:dyDescent="0.3">
      <c r="B33" s="61"/>
      <c r="C33" s="59"/>
      <c r="D33" s="62"/>
      <c r="E33" s="55">
        <f t="shared" si="7"/>
        <v>0</v>
      </c>
      <c r="F33" s="56" t="e">
        <f t="shared" si="8"/>
        <v>#DIV/0!</v>
      </c>
      <c r="G33" s="58" t="e">
        <f t="shared" si="9"/>
        <v>#DIV/0!</v>
      </c>
      <c r="H33" s="51"/>
      <c r="I33" s="51"/>
      <c r="J33" s="86"/>
      <c r="K33" s="87"/>
      <c r="L33" s="89"/>
      <c r="M33" s="88"/>
      <c r="N33" s="88"/>
      <c r="O33" s="63">
        <f t="shared" si="4"/>
        <v>0</v>
      </c>
      <c r="P33" s="64" t="str">
        <f t="shared" si="5"/>
        <v>1</v>
      </c>
      <c r="Q33" s="65" t="str">
        <f t="shared" si="6"/>
        <v/>
      </c>
      <c r="R33" s="51"/>
      <c r="S33" s="90"/>
      <c r="T33" s="88"/>
      <c r="U33" s="88"/>
      <c r="V33" s="83"/>
      <c r="W33" s="51"/>
      <c r="X33" s="51"/>
    </row>
    <row r="34" spans="2:24" ht="20.100000000000001" customHeight="1" x14ac:dyDescent="0.3">
      <c r="B34" s="61"/>
      <c r="C34" s="59"/>
      <c r="D34" s="62"/>
      <c r="E34" s="55">
        <f t="shared" si="7"/>
        <v>0</v>
      </c>
      <c r="F34" s="56" t="e">
        <f t="shared" si="8"/>
        <v>#DIV/0!</v>
      </c>
      <c r="G34" s="58" t="e">
        <f t="shared" si="9"/>
        <v>#DIV/0!</v>
      </c>
      <c r="H34" s="51"/>
      <c r="I34" s="51"/>
      <c r="J34" s="86"/>
      <c r="K34" s="87"/>
      <c r="L34" s="89"/>
      <c r="M34" s="88"/>
      <c r="N34" s="88"/>
      <c r="O34" s="63">
        <f t="shared" si="4"/>
        <v>0</v>
      </c>
      <c r="P34" s="64" t="str">
        <f t="shared" si="5"/>
        <v>1</v>
      </c>
      <c r="Q34" s="65" t="str">
        <f t="shared" si="6"/>
        <v/>
      </c>
      <c r="R34" s="51"/>
      <c r="S34" s="90"/>
      <c r="T34" s="88"/>
      <c r="U34" s="88"/>
      <c r="V34" s="83"/>
      <c r="W34" s="51"/>
      <c r="X34" s="51"/>
    </row>
    <row r="35" spans="2:24" ht="20.100000000000001" customHeight="1" x14ac:dyDescent="0.3">
      <c r="B35" s="61"/>
      <c r="C35" s="59"/>
      <c r="D35" s="62"/>
      <c r="E35" s="55">
        <f t="shared" si="7"/>
        <v>0</v>
      </c>
      <c r="F35" s="56" t="e">
        <f t="shared" si="8"/>
        <v>#DIV/0!</v>
      </c>
      <c r="G35" s="58" t="e">
        <f t="shared" si="9"/>
        <v>#DIV/0!</v>
      </c>
      <c r="H35" s="51"/>
      <c r="I35" s="51"/>
      <c r="J35" s="86"/>
      <c r="K35" s="87"/>
      <c r="L35" s="89"/>
      <c r="M35" s="88"/>
      <c r="N35" s="88"/>
      <c r="O35" s="63">
        <f t="shared" si="4"/>
        <v>0</v>
      </c>
      <c r="P35" s="64" t="str">
        <f t="shared" si="5"/>
        <v>1</v>
      </c>
      <c r="Q35" s="65" t="str">
        <f t="shared" si="6"/>
        <v/>
      </c>
      <c r="R35" s="51"/>
      <c r="S35" s="90"/>
      <c r="T35" s="88"/>
      <c r="U35" s="88"/>
      <c r="V35" s="83"/>
      <c r="W35" s="51"/>
      <c r="X35" s="51"/>
    </row>
    <row r="36" spans="2:24" ht="20.100000000000001" customHeight="1" x14ac:dyDescent="0.3">
      <c r="B36" s="61"/>
      <c r="C36" s="59"/>
      <c r="D36" s="62"/>
      <c r="E36" s="55">
        <f t="shared" si="7"/>
        <v>0</v>
      </c>
      <c r="F36" s="56" t="e">
        <f t="shared" si="8"/>
        <v>#DIV/0!</v>
      </c>
      <c r="G36" s="58" t="e">
        <f t="shared" si="9"/>
        <v>#DIV/0!</v>
      </c>
      <c r="H36" s="51"/>
      <c r="I36" s="51"/>
      <c r="J36" s="86"/>
      <c r="K36" s="87"/>
      <c r="L36" s="89"/>
      <c r="M36" s="88"/>
      <c r="N36" s="88"/>
      <c r="O36" s="63">
        <f t="shared" si="4"/>
        <v>0</v>
      </c>
      <c r="P36" s="64" t="str">
        <f t="shared" si="5"/>
        <v>1</v>
      </c>
      <c r="Q36" s="65" t="str">
        <f t="shared" si="6"/>
        <v/>
      </c>
      <c r="R36" s="51"/>
      <c r="S36" s="90"/>
      <c r="T36" s="88"/>
      <c r="U36" s="88"/>
      <c r="V36" s="83"/>
      <c r="W36" s="51"/>
      <c r="X36" s="51"/>
    </row>
    <row r="37" spans="2:24" ht="20.100000000000001" customHeight="1" x14ac:dyDescent="0.3">
      <c r="B37" s="61"/>
      <c r="C37" s="59"/>
      <c r="D37" s="62"/>
      <c r="E37" s="55">
        <f t="shared" si="7"/>
        <v>0</v>
      </c>
      <c r="F37" s="56" t="e">
        <f t="shared" si="8"/>
        <v>#DIV/0!</v>
      </c>
      <c r="G37" s="58" t="e">
        <f t="shared" si="9"/>
        <v>#DIV/0!</v>
      </c>
      <c r="H37" s="51"/>
      <c r="I37" s="51"/>
      <c r="J37" s="86"/>
      <c r="K37" s="87"/>
      <c r="L37" s="89"/>
      <c r="M37" s="88"/>
      <c r="N37" s="88"/>
      <c r="O37" s="63">
        <f t="shared" si="4"/>
        <v>0</v>
      </c>
      <c r="P37" s="64" t="str">
        <f t="shared" si="5"/>
        <v>1</v>
      </c>
      <c r="Q37" s="65" t="str">
        <f t="shared" si="6"/>
        <v/>
      </c>
      <c r="R37" s="51"/>
      <c r="S37" s="90"/>
      <c r="T37" s="88"/>
      <c r="U37" s="88"/>
      <c r="V37" s="83"/>
      <c r="W37" s="51"/>
      <c r="X37" s="51"/>
    </row>
    <row r="38" spans="2:24" ht="20.100000000000001" customHeight="1" x14ac:dyDescent="0.3">
      <c r="B38" s="61"/>
      <c r="C38" s="59"/>
      <c r="D38" s="62"/>
      <c r="E38" s="55">
        <f t="shared" si="7"/>
        <v>0</v>
      </c>
      <c r="F38" s="56" t="e">
        <f t="shared" si="8"/>
        <v>#DIV/0!</v>
      </c>
      <c r="G38" s="58" t="e">
        <f t="shared" si="9"/>
        <v>#DIV/0!</v>
      </c>
      <c r="H38" s="51"/>
      <c r="I38" s="51"/>
      <c r="J38" s="86"/>
      <c r="K38" s="87"/>
      <c r="L38" s="89"/>
      <c r="M38" s="88"/>
      <c r="N38" s="88"/>
      <c r="O38" s="63">
        <f t="shared" ref="O38:O69" si="14">N38+M38</f>
        <v>0</v>
      </c>
      <c r="P38" s="64" t="str">
        <f t="shared" ref="P38:P69" si="15">IF(AND(O38=L38),"1",IF(AND(O38&lt;&gt;L38),"111"))</f>
        <v>1</v>
      </c>
      <c r="Q38" s="65" t="str">
        <f t="shared" si="6"/>
        <v/>
      </c>
      <c r="R38" s="51"/>
      <c r="S38" s="90"/>
      <c r="T38" s="88"/>
      <c r="U38" s="88"/>
      <c r="V38" s="83"/>
      <c r="W38" s="51"/>
      <c r="X38" s="51"/>
    </row>
    <row r="39" spans="2:24" ht="20.100000000000001" customHeight="1" x14ac:dyDescent="0.3">
      <c r="B39" s="61"/>
      <c r="C39" s="59"/>
      <c r="D39" s="62"/>
      <c r="E39" s="55">
        <f t="shared" si="7"/>
        <v>0</v>
      </c>
      <c r="F39" s="56" t="e">
        <f t="shared" si="8"/>
        <v>#DIV/0!</v>
      </c>
      <c r="G39" s="58" t="e">
        <f t="shared" si="9"/>
        <v>#DIV/0!</v>
      </c>
      <c r="H39" s="51"/>
      <c r="I39" s="51"/>
      <c r="J39" s="86"/>
      <c r="K39" s="87"/>
      <c r="L39" s="89"/>
      <c r="M39" s="88"/>
      <c r="N39" s="88"/>
      <c r="O39" s="63">
        <f t="shared" si="14"/>
        <v>0</v>
      </c>
      <c r="P39" s="64" t="str">
        <f t="shared" si="15"/>
        <v>1</v>
      </c>
      <c r="Q39" s="65" t="str">
        <f t="shared" si="6"/>
        <v/>
      </c>
      <c r="R39" s="51"/>
      <c r="S39" s="90"/>
      <c r="T39" s="88"/>
      <c r="U39" s="88"/>
      <c r="V39" s="83"/>
      <c r="W39" s="51"/>
      <c r="X39" s="51"/>
    </row>
    <row r="40" spans="2:24" ht="20.100000000000001" customHeight="1" x14ac:dyDescent="0.3">
      <c r="B40" s="58"/>
      <c r="C40" s="59"/>
      <c r="D40" s="62"/>
      <c r="E40" s="55">
        <f t="shared" si="7"/>
        <v>0</v>
      </c>
      <c r="F40" s="56" t="e">
        <f t="shared" si="8"/>
        <v>#DIV/0!</v>
      </c>
      <c r="G40" s="58" t="e">
        <f t="shared" si="9"/>
        <v>#DIV/0!</v>
      </c>
      <c r="H40" s="51"/>
      <c r="I40" s="51"/>
      <c r="J40" s="86"/>
      <c r="K40" s="87"/>
      <c r="L40" s="89"/>
      <c r="M40" s="88"/>
      <c r="N40" s="88"/>
      <c r="O40" s="63">
        <f t="shared" si="14"/>
        <v>0</v>
      </c>
      <c r="P40" s="64" t="str">
        <f t="shared" si="15"/>
        <v>1</v>
      </c>
      <c r="Q40" s="65" t="str">
        <f t="shared" si="6"/>
        <v/>
      </c>
      <c r="R40" s="51"/>
      <c r="S40" s="90"/>
      <c r="T40" s="88"/>
      <c r="U40" s="88"/>
      <c r="V40" s="83"/>
      <c r="W40" s="51"/>
      <c r="X40" s="51"/>
    </row>
    <row r="41" spans="2:24" ht="20.100000000000001" customHeight="1" x14ac:dyDescent="0.3">
      <c r="B41" s="58"/>
      <c r="C41" s="59"/>
      <c r="D41" s="62"/>
      <c r="E41" s="55">
        <f t="shared" ref="E41:E72" si="16">C41-D41</f>
        <v>0</v>
      </c>
      <c r="F41" s="56" t="e">
        <f t="shared" ref="F41:F72" si="17">E41/C41</f>
        <v>#DIV/0!</v>
      </c>
      <c r="G41" s="58" t="e">
        <f t="shared" ref="G41:G72" si="18">IF(AND(F41&gt;=0,F41&lt;=0.05),"оч. прочный",IF(AND(F41&gt;0.05,F41&lt;=0.2),"прочный",IF(AND(F41&gt;0.2,F41&lt;=0.3),"сред. проч.",IF(AND(F41&gt;=0.3,F41&lt;=0.4),"малопроч.",IF(AND(F41&gt;0.4),"пониж. проч.")))))</f>
        <v>#DIV/0!</v>
      </c>
      <c r="H41" s="51"/>
      <c r="I41" s="51"/>
      <c r="J41" s="86"/>
      <c r="K41" s="87"/>
      <c r="L41" s="89"/>
      <c r="M41" s="88"/>
      <c r="N41" s="88"/>
      <c r="O41" s="63">
        <f t="shared" si="14"/>
        <v>0</v>
      </c>
      <c r="P41" s="64" t="str">
        <f t="shared" si="15"/>
        <v>1</v>
      </c>
      <c r="Q41" s="65" t="str">
        <f t="shared" si="6"/>
        <v/>
      </c>
      <c r="R41" s="51"/>
      <c r="S41" s="90"/>
      <c r="T41" s="88"/>
      <c r="U41" s="88"/>
      <c r="V41" s="83"/>
      <c r="W41" s="51"/>
      <c r="X41" s="51"/>
    </row>
    <row r="42" spans="2:24" ht="20.100000000000001" customHeight="1" x14ac:dyDescent="0.3">
      <c r="B42" s="58"/>
      <c r="C42" s="59"/>
      <c r="D42" s="62"/>
      <c r="E42" s="55">
        <f t="shared" si="16"/>
        <v>0</v>
      </c>
      <c r="F42" s="56" t="e">
        <f t="shared" si="17"/>
        <v>#DIV/0!</v>
      </c>
      <c r="G42" s="58" t="e">
        <f t="shared" si="18"/>
        <v>#DIV/0!</v>
      </c>
      <c r="H42" s="51"/>
      <c r="I42" s="51"/>
      <c r="J42" s="86"/>
      <c r="K42" s="87"/>
      <c r="L42" s="89"/>
      <c r="M42" s="88"/>
      <c r="N42" s="88"/>
      <c r="O42" s="63">
        <f t="shared" si="14"/>
        <v>0</v>
      </c>
      <c r="P42" s="64" t="str">
        <f t="shared" si="15"/>
        <v>1</v>
      </c>
      <c r="Q42" s="65" t="str">
        <f t="shared" si="6"/>
        <v/>
      </c>
      <c r="R42" s="51"/>
      <c r="S42" s="90"/>
      <c r="T42" s="88"/>
      <c r="U42" s="88"/>
      <c r="V42" s="83"/>
      <c r="W42" s="51"/>
      <c r="X42" s="51"/>
    </row>
    <row r="43" spans="2:24" ht="20.100000000000001" customHeight="1" x14ac:dyDescent="0.3">
      <c r="B43" s="61"/>
      <c r="C43" s="59"/>
      <c r="D43" s="62"/>
      <c r="E43" s="55">
        <f t="shared" si="16"/>
        <v>0</v>
      </c>
      <c r="F43" s="56" t="e">
        <f t="shared" si="17"/>
        <v>#DIV/0!</v>
      </c>
      <c r="G43" s="58" t="e">
        <f t="shared" si="18"/>
        <v>#DIV/0!</v>
      </c>
      <c r="H43" s="51"/>
      <c r="I43" s="51"/>
      <c r="J43" s="86"/>
      <c r="K43" s="87"/>
      <c r="L43" s="89"/>
      <c r="M43" s="88"/>
      <c r="N43" s="88"/>
      <c r="O43" s="63">
        <f t="shared" si="14"/>
        <v>0</v>
      </c>
      <c r="P43" s="64" t="str">
        <f t="shared" si="15"/>
        <v>1</v>
      </c>
      <c r="Q43" s="65" t="str">
        <f t="shared" si="6"/>
        <v/>
      </c>
      <c r="R43" s="51"/>
      <c r="S43" s="90"/>
      <c r="T43" s="88"/>
      <c r="U43" s="88"/>
      <c r="V43" s="83"/>
      <c r="W43" s="51"/>
      <c r="X43" s="51"/>
    </row>
    <row r="44" spans="2:24" ht="20.100000000000001" customHeight="1" x14ac:dyDescent="0.3">
      <c r="B44" s="61"/>
      <c r="C44" s="59"/>
      <c r="D44" s="62"/>
      <c r="E44" s="55">
        <f t="shared" si="16"/>
        <v>0</v>
      </c>
      <c r="F44" s="56" t="e">
        <f t="shared" si="17"/>
        <v>#DIV/0!</v>
      </c>
      <c r="G44" s="58" t="e">
        <f t="shared" si="18"/>
        <v>#DIV/0!</v>
      </c>
      <c r="H44" s="51"/>
      <c r="I44" s="51"/>
      <c r="J44" s="86"/>
      <c r="K44" s="87"/>
      <c r="L44" s="89"/>
      <c r="M44" s="88"/>
      <c r="N44" s="88"/>
      <c r="O44" s="63">
        <f t="shared" si="14"/>
        <v>0</v>
      </c>
      <c r="P44" s="64" t="str">
        <f t="shared" si="15"/>
        <v>1</v>
      </c>
      <c r="Q44" s="65" t="str">
        <f t="shared" si="6"/>
        <v/>
      </c>
      <c r="R44" s="51"/>
      <c r="S44" s="90"/>
      <c r="T44" s="88"/>
      <c r="U44" s="88"/>
      <c r="V44" s="83"/>
      <c r="W44" s="51"/>
      <c r="X44" s="51"/>
    </row>
    <row r="45" spans="2:24" ht="20.100000000000001" customHeight="1" x14ac:dyDescent="0.3">
      <c r="B45" s="61"/>
      <c r="C45" s="59"/>
      <c r="D45" s="62"/>
      <c r="E45" s="55">
        <f t="shared" si="16"/>
        <v>0</v>
      </c>
      <c r="F45" s="56" t="e">
        <f t="shared" si="17"/>
        <v>#DIV/0!</v>
      </c>
      <c r="G45" s="58" t="e">
        <f t="shared" si="18"/>
        <v>#DIV/0!</v>
      </c>
      <c r="H45" s="51"/>
      <c r="I45" s="51"/>
      <c r="J45" s="86"/>
      <c r="K45" s="87"/>
      <c r="L45" s="89"/>
      <c r="M45" s="88"/>
      <c r="N45" s="88"/>
      <c r="O45" s="63">
        <f t="shared" si="14"/>
        <v>0</v>
      </c>
      <c r="P45" s="64" t="str">
        <f t="shared" si="15"/>
        <v>1</v>
      </c>
      <c r="Q45" s="65" t="str">
        <f t="shared" si="6"/>
        <v/>
      </c>
      <c r="R45" s="51"/>
      <c r="S45" s="90"/>
      <c r="T45" s="88"/>
      <c r="U45" s="88"/>
      <c r="V45" s="83"/>
      <c r="W45" s="51"/>
      <c r="X45" s="51"/>
    </row>
    <row r="46" spans="2:24" ht="20.100000000000001" customHeight="1" x14ac:dyDescent="0.3">
      <c r="B46" s="61"/>
      <c r="C46" s="59"/>
      <c r="D46" s="62"/>
      <c r="E46" s="55">
        <f t="shared" si="16"/>
        <v>0</v>
      </c>
      <c r="F46" s="56" t="e">
        <f t="shared" si="17"/>
        <v>#DIV/0!</v>
      </c>
      <c r="G46" s="58" t="e">
        <f t="shared" si="18"/>
        <v>#DIV/0!</v>
      </c>
      <c r="H46" s="51"/>
      <c r="I46" s="51"/>
      <c r="J46" s="86"/>
      <c r="K46" s="87"/>
      <c r="L46" s="89"/>
      <c r="M46" s="88"/>
      <c r="N46" s="88"/>
      <c r="O46" s="63">
        <f t="shared" si="14"/>
        <v>0</v>
      </c>
      <c r="P46" s="64" t="str">
        <f t="shared" si="15"/>
        <v>1</v>
      </c>
      <c r="Q46" s="65" t="str">
        <f t="shared" si="6"/>
        <v/>
      </c>
      <c r="R46" s="51"/>
      <c r="S46" s="90"/>
      <c r="T46" s="88"/>
      <c r="U46" s="88"/>
      <c r="V46" s="83"/>
      <c r="W46" s="51"/>
      <c r="X46" s="51"/>
    </row>
    <row r="47" spans="2:24" ht="20.100000000000001" customHeight="1" x14ac:dyDescent="0.3">
      <c r="B47" s="61"/>
      <c r="C47" s="59"/>
      <c r="D47" s="62"/>
      <c r="E47" s="55">
        <f t="shared" si="16"/>
        <v>0</v>
      </c>
      <c r="F47" s="56" t="e">
        <f t="shared" si="17"/>
        <v>#DIV/0!</v>
      </c>
      <c r="G47" s="58" t="e">
        <f t="shared" si="18"/>
        <v>#DIV/0!</v>
      </c>
      <c r="H47" s="51"/>
      <c r="I47" s="51"/>
      <c r="J47" s="86"/>
      <c r="K47" s="87"/>
      <c r="L47" s="89"/>
      <c r="M47" s="88"/>
      <c r="N47" s="88"/>
      <c r="O47" s="63">
        <f t="shared" si="14"/>
        <v>0</v>
      </c>
      <c r="P47" s="64" t="str">
        <f t="shared" si="15"/>
        <v>1</v>
      </c>
      <c r="Q47" s="65" t="str">
        <f t="shared" si="6"/>
        <v/>
      </c>
      <c r="R47" s="51"/>
      <c r="S47" s="90"/>
      <c r="T47" s="88"/>
      <c r="U47" s="88"/>
      <c r="V47" s="83"/>
      <c r="W47" s="51"/>
      <c r="X47" s="51"/>
    </row>
    <row r="48" spans="2:24" ht="20.100000000000001" customHeight="1" x14ac:dyDescent="0.3">
      <c r="B48" s="61"/>
      <c r="C48" s="59"/>
      <c r="D48" s="62"/>
      <c r="E48" s="55">
        <f t="shared" si="16"/>
        <v>0</v>
      </c>
      <c r="F48" s="56" t="e">
        <f t="shared" si="17"/>
        <v>#DIV/0!</v>
      </c>
      <c r="G48" s="58" t="e">
        <f t="shared" si="18"/>
        <v>#DIV/0!</v>
      </c>
      <c r="H48" s="51"/>
      <c r="I48" s="51"/>
      <c r="J48" s="86"/>
      <c r="K48" s="87"/>
      <c r="L48" s="89"/>
      <c r="M48" s="88"/>
      <c r="N48" s="88"/>
      <c r="O48" s="63">
        <f t="shared" si="14"/>
        <v>0</v>
      </c>
      <c r="P48" s="64" t="str">
        <f t="shared" si="15"/>
        <v>1</v>
      </c>
      <c r="Q48" s="65" t="str">
        <f t="shared" si="6"/>
        <v/>
      </c>
      <c r="R48" s="51"/>
      <c r="S48" s="90"/>
      <c r="T48" s="88"/>
      <c r="U48" s="88"/>
      <c r="V48" s="83"/>
      <c r="W48" s="51"/>
      <c r="X48" s="51"/>
    </row>
    <row r="49" spans="2:24" ht="20.100000000000001" customHeight="1" x14ac:dyDescent="0.3">
      <c r="B49" s="61"/>
      <c r="C49" s="59"/>
      <c r="D49" s="62"/>
      <c r="E49" s="55">
        <f t="shared" si="16"/>
        <v>0</v>
      </c>
      <c r="F49" s="56" t="e">
        <f t="shared" si="17"/>
        <v>#DIV/0!</v>
      </c>
      <c r="G49" s="58" t="e">
        <f t="shared" si="18"/>
        <v>#DIV/0!</v>
      </c>
      <c r="H49" s="51"/>
      <c r="I49" s="51"/>
      <c r="J49" s="86"/>
      <c r="K49" s="87"/>
      <c r="L49" s="89"/>
      <c r="M49" s="88"/>
      <c r="N49" s="88"/>
      <c r="O49" s="63">
        <f t="shared" si="14"/>
        <v>0</v>
      </c>
      <c r="P49" s="64" t="str">
        <f t="shared" si="15"/>
        <v>1</v>
      </c>
      <c r="Q49" s="65" t="str">
        <f t="shared" si="6"/>
        <v/>
      </c>
      <c r="R49" s="51"/>
      <c r="S49" s="90"/>
      <c r="T49" s="88"/>
      <c r="U49" s="88"/>
      <c r="V49" s="83"/>
      <c r="W49" s="51"/>
      <c r="X49" s="51"/>
    </row>
    <row r="50" spans="2:24" ht="20.100000000000001" customHeight="1" x14ac:dyDescent="0.3">
      <c r="B50" s="61"/>
      <c r="C50" s="59"/>
      <c r="D50" s="62"/>
      <c r="E50" s="55">
        <f t="shared" si="16"/>
        <v>0</v>
      </c>
      <c r="F50" s="56" t="e">
        <f t="shared" si="17"/>
        <v>#DIV/0!</v>
      </c>
      <c r="G50" s="58" t="e">
        <f t="shared" si="18"/>
        <v>#DIV/0!</v>
      </c>
      <c r="H50" s="51"/>
      <c r="I50" s="51"/>
      <c r="J50" s="86"/>
      <c r="K50" s="87"/>
      <c r="L50" s="89"/>
      <c r="M50" s="88"/>
      <c r="N50" s="88"/>
      <c r="O50" s="63">
        <f t="shared" si="14"/>
        <v>0</v>
      </c>
      <c r="P50" s="64" t="str">
        <f t="shared" si="15"/>
        <v>1</v>
      </c>
      <c r="Q50" s="65" t="str">
        <f t="shared" si="6"/>
        <v/>
      </c>
      <c r="R50" s="51"/>
      <c r="S50" s="90"/>
      <c r="T50" s="88"/>
      <c r="U50" s="88"/>
      <c r="V50" s="83"/>
      <c r="W50" s="51"/>
      <c r="X50" s="51"/>
    </row>
    <row r="51" spans="2:24" ht="20.100000000000001" customHeight="1" x14ac:dyDescent="0.3">
      <c r="B51" s="58"/>
      <c r="C51" s="59"/>
      <c r="D51" s="62"/>
      <c r="E51" s="55">
        <f t="shared" si="16"/>
        <v>0</v>
      </c>
      <c r="F51" s="56" t="e">
        <f t="shared" si="17"/>
        <v>#DIV/0!</v>
      </c>
      <c r="G51" s="58" t="e">
        <f t="shared" si="18"/>
        <v>#DIV/0!</v>
      </c>
      <c r="H51" s="51"/>
      <c r="I51" s="51"/>
      <c r="J51" s="86"/>
      <c r="K51" s="87"/>
      <c r="L51" s="89"/>
      <c r="M51" s="88"/>
      <c r="N51" s="88"/>
      <c r="O51" s="63">
        <f t="shared" si="14"/>
        <v>0</v>
      </c>
      <c r="P51" s="64" t="str">
        <f t="shared" si="15"/>
        <v>1</v>
      </c>
      <c r="Q51" s="65" t="str">
        <f t="shared" si="6"/>
        <v/>
      </c>
      <c r="R51" s="51"/>
      <c r="S51" s="90"/>
      <c r="T51" s="88"/>
      <c r="U51" s="88"/>
      <c r="V51" s="83"/>
      <c r="W51" s="51"/>
      <c r="X51" s="51"/>
    </row>
    <row r="52" spans="2:24" ht="20.100000000000001" customHeight="1" x14ac:dyDescent="0.3">
      <c r="B52" s="58"/>
      <c r="C52" s="59"/>
      <c r="D52" s="62"/>
      <c r="E52" s="55">
        <f t="shared" si="16"/>
        <v>0</v>
      </c>
      <c r="F52" s="56" t="e">
        <f t="shared" si="17"/>
        <v>#DIV/0!</v>
      </c>
      <c r="G52" s="58" t="e">
        <f t="shared" si="18"/>
        <v>#DIV/0!</v>
      </c>
      <c r="H52" s="51"/>
      <c r="I52" s="51"/>
      <c r="J52" s="86"/>
      <c r="K52" s="87"/>
      <c r="L52" s="89"/>
      <c r="M52" s="88"/>
      <c r="N52" s="88"/>
      <c r="O52" s="63">
        <f t="shared" si="14"/>
        <v>0</v>
      </c>
      <c r="P52" s="64" t="str">
        <f t="shared" si="15"/>
        <v>1</v>
      </c>
      <c r="Q52" s="65" t="str">
        <f t="shared" si="6"/>
        <v/>
      </c>
      <c r="R52" s="51"/>
      <c r="S52" s="90"/>
      <c r="T52" s="88"/>
      <c r="U52" s="88"/>
      <c r="V52" s="83"/>
      <c r="W52" s="51"/>
      <c r="X52" s="51"/>
    </row>
    <row r="53" spans="2:24" ht="20.100000000000001" customHeight="1" x14ac:dyDescent="0.3">
      <c r="B53" s="58"/>
      <c r="C53" s="59"/>
      <c r="D53" s="62"/>
      <c r="E53" s="55">
        <f t="shared" si="16"/>
        <v>0</v>
      </c>
      <c r="F53" s="56" t="e">
        <f t="shared" si="17"/>
        <v>#DIV/0!</v>
      </c>
      <c r="G53" s="58" t="e">
        <f t="shared" si="18"/>
        <v>#DIV/0!</v>
      </c>
      <c r="H53" s="51"/>
      <c r="I53" s="51"/>
      <c r="J53" s="86"/>
      <c r="K53" s="87"/>
      <c r="L53" s="89"/>
      <c r="M53" s="88"/>
      <c r="N53" s="88"/>
      <c r="O53" s="63">
        <f t="shared" si="14"/>
        <v>0</v>
      </c>
      <c r="P53" s="64" t="str">
        <f t="shared" si="15"/>
        <v>1</v>
      </c>
      <c r="Q53" s="65" t="str">
        <f t="shared" si="6"/>
        <v/>
      </c>
      <c r="R53" s="51"/>
      <c r="S53" s="90"/>
      <c r="T53" s="88"/>
      <c r="U53" s="88"/>
      <c r="V53" s="83"/>
      <c r="W53" s="51"/>
      <c r="X53" s="51"/>
    </row>
    <row r="54" spans="2:24" ht="20.100000000000001" customHeight="1" x14ac:dyDescent="0.3">
      <c r="B54" s="61"/>
      <c r="C54" s="59"/>
      <c r="D54" s="62"/>
      <c r="E54" s="55">
        <f t="shared" si="16"/>
        <v>0</v>
      </c>
      <c r="F54" s="56" t="e">
        <f t="shared" si="17"/>
        <v>#DIV/0!</v>
      </c>
      <c r="G54" s="58" t="e">
        <f t="shared" si="18"/>
        <v>#DIV/0!</v>
      </c>
      <c r="H54" s="51"/>
      <c r="I54" s="51"/>
      <c r="J54" s="86"/>
      <c r="K54" s="87"/>
      <c r="L54" s="89"/>
      <c r="M54" s="88"/>
      <c r="N54" s="88"/>
      <c r="O54" s="63">
        <f t="shared" si="14"/>
        <v>0</v>
      </c>
      <c r="P54" s="64" t="str">
        <f t="shared" si="15"/>
        <v>1</v>
      </c>
      <c r="Q54" s="65" t="str">
        <f t="shared" si="6"/>
        <v/>
      </c>
      <c r="R54" s="51"/>
      <c r="S54" s="90"/>
      <c r="T54" s="88"/>
      <c r="U54" s="88"/>
      <c r="V54" s="83"/>
      <c r="W54" s="51"/>
      <c r="X54" s="51"/>
    </row>
    <row r="55" spans="2:24" ht="20.100000000000001" customHeight="1" x14ac:dyDescent="0.3">
      <c r="B55" s="58"/>
      <c r="C55" s="59"/>
      <c r="D55" s="62"/>
      <c r="E55" s="55">
        <f t="shared" si="16"/>
        <v>0</v>
      </c>
      <c r="F55" s="56" t="e">
        <f t="shared" si="17"/>
        <v>#DIV/0!</v>
      </c>
      <c r="G55" s="58" t="e">
        <f t="shared" si="18"/>
        <v>#DIV/0!</v>
      </c>
      <c r="H55" s="51"/>
      <c r="I55" s="51"/>
      <c r="J55" s="86"/>
      <c r="K55" s="87"/>
      <c r="L55" s="89"/>
      <c r="M55" s="88"/>
      <c r="N55" s="88"/>
      <c r="O55" s="63">
        <f t="shared" si="14"/>
        <v>0</v>
      </c>
      <c r="P55" s="64" t="str">
        <f t="shared" si="15"/>
        <v>1</v>
      </c>
      <c r="Q55" s="65" t="str">
        <f t="shared" si="6"/>
        <v/>
      </c>
      <c r="R55" s="51"/>
      <c r="S55" s="90"/>
      <c r="T55" s="88"/>
      <c r="U55" s="88"/>
      <c r="V55" s="83"/>
      <c r="W55" s="51"/>
      <c r="X55" s="51"/>
    </row>
    <row r="56" spans="2:24" ht="20.100000000000001" customHeight="1" x14ac:dyDescent="0.3">
      <c r="B56" s="61"/>
      <c r="C56" s="59"/>
      <c r="D56" s="62"/>
      <c r="E56" s="55">
        <f t="shared" si="16"/>
        <v>0</v>
      </c>
      <c r="F56" s="56" t="e">
        <f t="shared" si="17"/>
        <v>#DIV/0!</v>
      </c>
      <c r="G56" s="58" t="e">
        <f t="shared" si="18"/>
        <v>#DIV/0!</v>
      </c>
      <c r="H56" s="51"/>
      <c r="I56" s="51"/>
      <c r="J56" s="86"/>
      <c r="K56" s="87"/>
      <c r="L56" s="89"/>
      <c r="M56" s="88"/>
      <c r="N56" s="88"/>
      <c r="O56" s="63">
        <f t="shared" si="14"/>
        <v>0</v>
      </c>
      <c r="P56" s="64" t="str">
        <f t="shared" si="15"/>
        <v>1</v>
      </c>
      <c r="Q56" s="65" t="str">
        <f t="shared" si="6"/>
        <v/>
      </c>
      <c r="R56" s="51"/>
      <c r="S56" s="90"/>
      <c r="T56" s="88"/>
      <c r="U56" s="88"/>
      <c r="V56" s="83"/>
      <c r="W56" s="51"/>
      <c r="X56" s="51"/>
    </row>
    <row r="57" spans="2:24" ht="20.100000000000001" customHeight="1" x14ac:dyDescent="0.3">
      <c r="B57" s="61"/>
      <c r="C57" s="59"/>
      <c r="D57" s="62"/>
      <c r="E57" s="55">
        <f t="shared" si="16"/>
        <v>0</v>
      </c>
      <c r="F57" s="56" t="e">
        <f t="shared" si="17"/>
        <v>#DIV/0!</v>
      </c>
      <c r="G57" s="58" t="e">
        <f t="shared" si="18"/>
        <v>#DIV/0!</v>
      </c>
      <c r="H57" s="51"/>
      <c r="I57" s="51"/>
      <c r="J57" s="86"/>
      <c r="K57" s="87"/>
      <c r="L57" s="89"/>
      <c r="M57" s="88"/>
      <c r="N57" s="88"/>
      <c r="O57" s="63">
        <f t="shared" si="14"/>
        <v>0</v>
      </c>
      <c r="P57" s="64" t="str">
        <f t="shared" si="15"/>
        <v>1</v>
      </c>
      <c r="Q57" s="65" t="str">
        <f t="shared" si="6"/>
        <v/>
      </c>
      <c r="R57" s="51"/>
      <c r="S57" s="90"/>
      <c r="T57" s="88"/>
      <c r="U57" s="88"/>
      <c r="V57" s="83"/>
      <c r="W57" s="51"/>
      <c r="X57" s="51"/>
    </row>
    <row r="58" spans="2:24" ht="20.100000000000001" customHeight="1" x14ac:dyDescent="0.3">
      <c r="B58" s="61"/>
      <c r="C58" s="59"/>
      <c r="D58" s="62"/>
      <c r="E58" s="55">
        <f t="shared" si="16"/>
        <v>0</v>
      </c>
      <c r="F58" s="56" t="e">
        <f t="shared" si="17"/>
        <v>#DIV/0!</v>
      </c>
      <c r="G58" s="58" t="e">
        <f t="shared" si="18"/>
        <v>#DIV/0!</v>
      </c>
      <c r="H58" s="51"/>
      <c r="I58" s="51"/>
      <c r="J58" s="86"/>
      <c r="K58" s="87"/>
      <c r="L58" s="89"/>
      <c r="M58" s="88"/>
      <c r="N58" s="88"/>
      <c r="O58" s="63">
        <f t="shared" si="14"/>
        <v>0</v>
      </c>
      <c r="P58" s="64" t="str">
        <f t="shared" si="15"/>
        <v>1</v>
      </c>
      <c r="Q58" s="65" t="str">
        <f t="shared" si="6"/>
        <v/>
      </c>
      <c r="R58" s="51"/>
      <c r="S58" s="90"/>
      <c r="T58" s="88"/>
      <c r="U58" s="88"/>
      <c r="V58" s="83"/>
      <c r="W58" s="51"/>
      <c r="X58" s="51"/>
    </row>
    <row r="59" spans="2:24" ht="20.100000000000001" customHeight="1" x14ac:dyDescent="0.3">
      <c r="B59" s="61"/>
      <c r="C59" s="59"/>
      <c r="D59" s="62"/>
      <c r="E59" s="55">
        <f t="shared" si="16"/>
        <v>0</v>
      </c>
      <c r="F59" s="56" t="e">
        <f t="shared" si="17"/>
        <v>#DIV/0!</v>
      </c>
      <c r="G59" s="58" t="e">
        <f t="shared" si="18"/>
        <v>#DIV/0!</v>
      </c>
      <c r="H59" s="51"/>
      <c r="I59" s="51"/>
      <c r="J59" s="86"/>
      <c r="K59" s="87"/>
      <c r="L59" s="89"/>
      <c r="M59" s="88"/>
      <c r="N59" s="88"/>
      <c r="O59" s="63">
        <f t="shared" si="14"/>
        <v>0</v>
      </c>
      <c r="P59" s="64" t="str">
        <f t="shared" si="15"/>
        <v>1</v>
      </c>
      <c r="Q59" s="65" t="str">
        <f t="shared" si="6"/>
        <v/>
      </c>
      <c r="R59" s="51"/>
      <c r="S59" s="90"/>
      <c r="T59" s="88"/>
      <c r="U59" s="88"/>
      <c r="V59" s="83"/>
      <c r="W59" s="51"/>
      <c r="X59" s="51"/>
    </row>
    <row r="60" spans="2:24" ht="20.100000000000001" customHeight="1" x14ac:dyDescent="0.3">
      <c r="B60" s="61"/>
      <c r="C60" s="59"/>
      <c r="D60" s="62"/>
      <c r="E60" s="55">
        <f t="shared" si="16"/>
        <v>0</v>
      </c>
      <c r="F60" s="56" t="e">
        <f t="shared" si="17"/>
        <v>#DIV/0!</v>
      </c>
      <c r="G60" s="58" t="e">
        <f t="shared" si="18"/>
        <v>#DIV/0!</v>
      </c>
      <c r="H60" s="51"/>
      <c r="I60" s="51"/>
      <c r="J60" s="86"/>
      <c r="K60" s="87"/>
      <c r="L60" s="89"/>
      <c r="M60" s="88"/>
      <c r="N60" s="88"/>
      <c r="O60" s="63">
        <f t="shared" si="14"/>
        <v>0</v>
      </c>
      <c r="P60" s="64" t="str">
        <f t="shared" si="15"/>
        <v>1</v>
      </c>
      <c r="Q60" s="65" t="str">
        <f t="shared" si="6"/>
        <v/>
      </c>
      <c r="R60" s="51"/>
      <c r="S60" s="90"/>
      <c r="T60" s="88"/>
      <c r="U60" s="88"/>
      <c r="V60" s="83"/>
      <c r="W60" s="51"/>
      <c r="X60" s="51"/>
    </row>
    <row r="61" spans="2:24" ht="20.100000000000001" customHeight="1" x14ac:dyDescent="0.3">
      <c r="B61" s="61"/>
      <c r="C61" s="59"/>
      <c r="D61" s="62"/>
      <c r="E61" s="55">
        <f t="shared" si="16"/>
        <v>0</v>
      </c>
      <c r="F61" s="56" t="e">
        <f t="shared" si="17"/>
        <v>#DIV/0!</v>
      </c>
      <c r="G61" s="58" t="e">
        <f t="shared" si="18"/>
        <v>#DIV/0!</v>
      </c>
      <c r="H61" s="51"/>
      <c r="I61" s="51"/>
      <c r="J61" s="86"/>
      <c r="K61" s="87"/>
      <c r="L61" s="89"/>
      <c r="M61" s="88"/>
      <c r="N61" s="88"/>
      <c r="O61" s="63">
        <f t="shared" si="14"/>
        <v>0</v>
      </c>
      <c r="P61" s="64" t="str">
        <f t="shared" si="15"/>
        <v>1</v>
      </c>
      <c r="Q61" s="65" t="str">
        <f t="shared" si="6"/>
        <v/>
      </c>
      <c r="R61" s="51"/>
      <c r="S61" s="90"/>
      <c r="T61" s="88"/>
      <c r="U61" s="88"/>
      <c r="V61" s="83"/>
      <c r="W61" s="51"/>
      <c r="X61" s="51"/>
    </row>
    <row r="62" spans="2:24" ht="20.100000000000001" customHeight="1" x14ac:dyDescent="0.3">
      <c r="B62" s="61"/>
      <c r="C62" s="59"/>
      <c r="D62" s="62"/>
      <c r="E62" s="55">
        <f t="shared" si="16"/>
        <v>0</v>
      </c>
      <c r="F62" s="56" t="e">
        <f t="shared" si="17"/>
        <v>#DIV/0!</v>
      </c>
      <c r="G62" s="58" t="e">
        <f t="shared" si="18"/>
        <v>#DIV/0!</v>
      </c>
      <c r="H62" s="51"/>
      <c r="I62" s="51"/>
      <c r="J62" s="86"/>
      <c r="K62" s="87"/>
      <c r="L62" s="89"/>
      <c r="M62" s="88"/>
      <c r="N62" s="88"/>
      <c r="O62" s="63">
        <f t="shared" si="14"/>
        <v>0</v>
      </c>
      <c r="P62" s="64" t="str">
        <f t="shared" si="15"/>
        <v>1</v>
      </c>
      <c r="Q62" s="65" t="str">
        <f t="shared" si="6"/>
        <v/>
      </c>
      <c r="R62" s="51"/>
      <c r="S62" s="90"/>
      <c r="T62" s="88"/>
      <c r="U62" s="88"/>
      <c r="V62" s="83"/>
      <c r="W62" s="51"/>
      <c r="X62" s="51"/>
    </row>
    <row r="63" spans="2:24" ht="20.100000000000001" customHeight="1" x14ac:dyDescent="0.3">
      <c r="B63" s="61"/>
      <c r="C63" s="59"/>
      <c r="D63" s="62"/>
      <c r="E63" s="55">
        <f t="shared" si="16"/>
        <v>0</v>
      </c>
      <c r="F63" s="56" t="e">
        <f t="shared" si="17"/>
        <v>#DIV/0!</v>
      </c>
      <c r="G63" s="58" t="e">
        <f t="shared" si="18"/>
        <v>#DIV/0!</v>
      </c>
      <c r="H63" s="51"/>
      <c r="I63" s="51"/>
      <c r="J63" s="86"/>
      <c r="K63" s="87"/>
      <c r="L63" s="89"/>
      <c r="M63" s="88"/>
      <c r="N63" s="88"/>
      <c r="O63" s="63">
        <f t="shared" si="14"/>
        <v>0</v>
      </c>
      <c r="P63" s="64" t="str">
        <f t="shared" si="15"/>
        <v>1</v>
      </c>
      <c r="Q63" s="65" t="str">
        <f t="shared" si="6"/>
        <v/>
      </c>
      <c r="R63" s="51"/>
      <c r="S63" s="90"/>
      <c r="T63" s="88"/>
      <c r="U63" s="88"/>
      <c r="V63" s="83"/>
      <c r="W63" s="51"/>
      <c r="X63" s="51"/>
    </row>
    <row r="64" spans="2:24" ht="20.100000000000001" customHeight="1" x14ac:dyDescent="0.3">
      <c r="B64" s="61"/>
      <c r="C64" s="59"/>
      <c r="D64" s="62"/>
      <c r="E64" s="55">
        <f t="shared" si="16"/>
        <v>0</v>
      </c>
      <c r="F64" s="56" t="e">
        <f t="shared" si="17"/>
        <v>#DIV/0!</v>
      </c>
      <c r="G64" s="58" t="e">
        <f t="shared" si="18"/>
        <v>#DIV/0!</v>
      </c>
      <c r="H64" s="51"/>
      <c r="I64" s="51"/>
      <c r="J64" s="86"/>
      <c r="K64" s="87"/>
      <c r="L64" s="89"/>
      <c r="M64" s="88"/>
      <c r="N64" s="88"/>
      <c r="O64" s="63">
        <f t="shared" si="14"/>
        <v>0</v>
      </c>
      <c r="P64" s="64" t="str">
        <f t="shared" si="15"/>
        <v>1</v>
      </c>
      <c r="Q64" s="65" t="str">
        <f t="shared" si="6"/>
        <v/>
      </c>
      <c r="R64" s="51"/>
      <c r="S64" s="90"/>
      <c r="T64" s="88"/>
      <c r="U64" s="88"/>
      <c r="V64" s="83"/>
      <c r="W64" s="51"/>
      <c r="X64" s="51"/>
    </row>
    <row r="65" spans="2:24" ht="20.100000000000001" customHeight="1" x14ac:dyDescent="0.3">
      <c r="B65" s="61"/>
      <c r="C65" s="59"/>
      <c r="D65" s="62"/>
      <c r="E65" s="55">
        <f t="shared" si="16"/>
        <v>0</v>
      </c>
      <c r="F65" s="56" t="e">
        <f t="shared" si="17"/>
        <v>#DIV/0!</v>
      </c>
      <c r="G65" s="58" t="e">
        <f t="shared" si="18"/>
        <v>#DIV/0!</v>
      </c>
      <c r="H65" s="51"/>
      <c r="I65" s="51"/>
      <c r="J65" s="86"/>
      <c r="K65" s="87"/>
      <c r="L65" s="89"/>
      <c r="M65" s="88"/>
      <c r="N65" s="88"/>
      <c r="O65" s="63">
        <f t="shared" si="14"/>
        <v>0</v>
      </c>
      <c r="P65" s="64" t="str">
        <f t="shared" si="15"/>
        <v>1</v>
      </c>
      <c r="Q65" s="65" t="str">
        <f t="shared" si="6"/>
        <v/>
      </c>
      <c r="R65" s="51"/>
      <c r="S65" s="90"/>
      <c r="T65" s="88"/>
      <c r="U65" s="88"/>
      <c r="V65" s="83"/>
      <c r="W65" s="51"/>
      <c r="X65" s="51"/>
    </row>
    <row r="66" spans="2:24" ht="20.100000000000001" customHeight="1" x14ac:dyDescent="0.3">
      <c r="B66" s="61"/>
      <c r="C66" s="59"/>
      <c r="D66" s="62"/>
      <c r="E66" s="55">
        <f t="shared" si="16"/>
        <v>0</v>
      </c>
      <c r="F66" s="56" t="e">
        <f t="shared" si="17"/>
        <v>#DIV/0!</v>
      </c>
      <c r="G66" s="58" t="e">
        <f t="shared" si="18"/>
        <v>#DIV/0!</v>
      </c>
      <c r="H66" s="51"/>
      <c r="I66" s="51"/>
      <c r="J66" s="86"/>
      <c r="K66" s="87"/>
      <c r="L66" s="89"/>
      <c r="M66" s="88"/>
      <c r="N66" s="88"/>
      <c r="O66" s="63">
        <f t="shared" si="14"/>
        <v>0</v>
      </c>
      <c r="P66" s="64" t="str">
        <f t="shared" si="15"/>
        <v>1</v>
      </c>
      <c r="Q66" s="65" t="str">
        <f t="shared" si="6"/>
        <v/>
      </c>
      <c r="R66" s="51"/>
      <c r="S66" s="90"/>
      <c r="T66" s="88"/>
      <c r="U66" s="88"/>
      <c r="V66" s="83"/>
      <c r="W66" s="51"/>
      <c r="X66" s="51"/>
    </row>
    <row r="67" spans="2:24" ht="20.100000000000001" customHeight="1" x14ac:dyDescent="0.3">
      <c r="B67" s="61"/>
      <c r="C67" s="59"/>
      <c r="D67" s="62"/>
      <c r="E67" s="55">
        <f t="shared" si="16"/>
        <v>0</v>
      </c>
      <c r="F67" s="56" t="e">
        <f t="shared" si="17"/>
        <v>#DIV/0!</v>
      </c>
      <c r="G67" s="58" t="e">
        <f t="shared" si="18"/>
        <v>#DIV/0!</v>
      </c>
      <c r="H67" s="51"/>
      <c r="I67" s="51"/>
      <c r="J67" s="86"/>
      <c r="K67" s="87"/>
      <c r="L67" s="89"/>
      <c r="M67" s="88"/>
      <c r="N67" s="88"/>
      <c r="O67" s="63">
        <f t="shared" si="14"/>
        <v>0</v>
      </c>
      <c r="P67" s="64" t="str">
        <f t="shared" si="15"/>
        <v>1</v>
      </c>
      <c r="Q67" s="65" t="str">
        <f t="shared" si="6"/>
        <v/>
      </c>
      <c r="R67" s="51"/>
      <c r="S67" s="90"/>
      <c r="T67" s="88"/>
      <c r="U67" s="88"/>
      <c r="V67" s="83"/>
      <c r="W67" s="51"/>
      <c r="X67" s="51"/>
    </row>
    <row r="68" spans="2:24" ht="20.100000000000001" customHeight="1" x14ac:dyDescent="0.3">
      <c r="B68" s="61"/>
      <c r="C68" s="59"/>
      <c r="D68" s="62"/>
      <c r="E68" s="55">
        <f t="shared" si="16"/>
        <v>0</v>
      </c>
      <c r="F68" s="56" t="e">
        <f t="shared" si="17"/>
        <v>#DIV/0!</v>
      </c>
      <c r="G68" s="58" t="e">
        <f t="shared" si="18"/>
        <v>#DIV/0!</v>
      </c>
      <c r="H68" s="51"/>
      <c r="I68" s="51"/>
      <c r="J68" s="86"/>
      <c r="K68" s="87"/>
      <c r="L68" s="89"/>
      <c r="M68" s="88"/>
      <c r="N68" s="88"/>
      <c r="O68" s="63">
        <f t="shared" si="14"/>
        <v>0</v>
      </c>
      <c r="P68" s="64" t="str">
        <f t="shared" si="15"/>
        <v>1</v>
      </c>
      <c r="Q68" s="65" t="str">
        <f t="shared" si="6"/>
        <v/>
      </c>
      <c r="R68" s="51"/>
      <c r="S68" s="90"/>
      <c r="T68" s="88"/>
      <c r="U68" s="88"/>
      <c r="V68" s="83"/>
      <c r="W68" s="51"/>
      <c r="X68" s="51"/>
    </row>
    <row r="69" spans="2:24" ht="20.100000000000001" customHeight="1" x14ac:dyDescent="0.3">
      <c r="B69" s="58"/>
      <c r="C69" s="59"/>
      <c r="D69" s="62"/>
      <c r="E69" s="55">
        <f t="shared" si="16"/>
        <v>0</v>
      </c>
      <c r="F69" s="56" t="e">
        <f t="shared" si="17"/>
        <v>#DIV/0!</v>
      </c>
      <c r="G69" s="58" t="e">
        <f t="shared" si="18"/>
        <v>#DIV/0!</v>
      </c>
      <c r="H69" s="51"/>
      <c r="I69" s="51"/>
      <c r="J69" s="86"/>
      <c r="K69" s="87"/>
      <c r="L69" s="89"/>
      <c r="M69" s="88"/>
      <c r="N69" s="88"/>
      <c r="O69" s="63">
        <f t="shared" si="14"/>
        <v>0</v>
      </c>
      <c r="P69" s="64" t="str">
        <f t="shared" si="15"/>
        <v>1</v>
      </c>
      <c r="Q69" s="65" t="str">
        <f t="shared" si="6"/>
        <v/>
      </c>
      <c r="R69" s="51"/>
      <c r="S69" s="90"/>
      <c r="T69" s="88"/>
      <c r="U69" s="88"/>
      <c r="V69" s="83"/>
      <c r="W69" s="51"/>
      <c r="X69" s="51"/>
    </row>
    <row r="70" spans="2:24" ht="20.100000000000001" customHeight="1" x14ac:dyDescent="0.3">
      <c r="B70" s="58"/>
      <c r="C70" s="59"/>
      <c r="D70" s="62"/>
      <c r="E70" s="55">
        <f t="shared" si="16"/>
        <v>0</v>
      </c>
      <c r="F70" s="56" t="e">
        <f t="shared" si="17"/>
        <v>#DIV/0!</v>
      </c>
      <c r="G70" s="58" t="e">
        <f t="shared" si="18"/>
        <v>#DIV/0!</v>
      </c>
      <c r="H70" s="51"/>
      <c r="I70" s="51"/>
      <c r="J70" s="86"/>
      <c r="K70" s="87"/>
      <c r="L70" s="89"/>
      <c r="M70" s="88"/>
      <c r="N70" s="88"/>
      <c r="O70" s="63">
        <f t="shared" ref="O70:O101" si="19">N70+M70</f>
        <v>0</v>
      </c>
      <c r="P70" s="64" t="str">
        <f t="shared" ref="P70:P101" si="20">IF(AND(O70=L70),"1",IF(AND(O70&lt;&gt;L70),"111"))</f>
        <v>1</v>
      </c>
      <c r="Q70" s="65" t="str">
        <f t="shared" si="6"/>
        <v/>
      </c>
      <c r="R70" s="51"/>
      <c r="S70" s="90"/>
      <c r="T70" s="88"/>
      <c r="U70" s="88"/>
      <c r="V70" s="83"/>
      <c r="W70" s="51"/>
      <c r="X70" s="51"/>
    </row>
    <row r="71" spans="2:24" ht="20.100000000000001" customHeight="1" x14ac:dyDescent="0.3">
      <c r="B71" s="58"/>
      <c r="C71" s="59"/>
      <c r="D71" s="62"/>
      <c r="E71" s="55">
        <f t="shared" si="16"/>
        <v>0</v>
      </c>
      <c r="F71" s="56" t="e">
        <f t="shared" si="17"/>
        <v>#DIV/0!</v>
      </c>
      <c r="G71" s="58" t="e">
        <f t="shared" si="18"/>
        <v>#DIV/0!</v>
      </c>
      <c r="H71" s="51"/>
      <c r="I71" s="51"/>
      <c r="J71" s="86"/>
      <c r="K71" s="87"/>
      <c r="L71" s="89"/>
      <c r="M71" s="88"/>
      <c r="N71" s="88"/>
      <c r="O71" s="63">
        <f t="shared" si="19"/>
        <v>0</v>
      </c>
      <c r="P71" s="64" t="str">
        <f t="shared" si="20"/>
        <v>1</v>
      </c>
      <c r="Q71" s="65" t="str">
        <f t="shared" si="6"/>
        <v/>
      </c>
      <c r="R71" s="51"/>
      <c r="S71" s="90"/>
      <c r="T71" s="88"/>
      <c r="U71" s="88"/>
      <c r="V71" s="83"/>
      <c r="W71" s="51"/>
      <c r="X71" s="51"/>
    </row>
    <row r="72" spans="2:24" ht="20.100000000000001" customHeight="1" x14ac:dyDescent="0.3">
      <c r="B72" s="58"/>
      <c r="C72" s="59"/>
      <c r="D72" s="62"/>
      <c r="E72" s="55">
        <f t="shared" si="16"/>
        <v>0</v>
      </c>
      <c r="F72" s="56" t="e">
        <f t="shared" si="17"/>
        <v>#DIV/0!</v>
      </c>
      <c r="G72" s="58" t="e">
        <f t="shared" si="18"/>
        <v>#DIV/0!</v>
      </c>
      <c r="H72" s="51"/>
      <c r="I72" s="51"/>
      <c r="J72" s="86"/>
      <c r="K72" s="87"/>
      <c r="L72" s="89"/>
      <c r="M72" s="88"/>
      <c r="N72" s="88"/>
      <c r="O72" s="63">
        <f t="shared" si="19"/>
        <v>0</v>
      </c>
      <c r="P72" s="64" t="str">
        <f t="shared" si="20"/>
        <v>1</v>
      </c>
      <c r="Q72" s="65" t="str">
        <f t="shared" ref="Q72:Q135" si="21">IF(P72="1", "", "!!!")</f>
        <v/>
      </c>
      <c r="R72" s="51"/>
      <c r="S72" s="90"/>
      <c r="T72" s="88"/>
      <c r="U72" s="88"/>
      <c r="V72" s="83"/>
      <c r="W72" s="51"/>
      <c r="X72" s="51"/>
    </row>
    <row r="73" spans="2:24" ht="20.100000000000001" customHeight="1" x14ac:dyDescent="0.3">
      <c r="B73" s="61"/>
      <c r="C73" s="59"/>
      <c r="D73" s="62"/>
      <c r="E73" s="55">
        <f t="shared" ref="E73:E104" si="22">C73-D73</f>
        <v>0</v>
      </c>
      <c r="F73" s="56" t="e">
        <f t="shared" ref="F73:F104" si="23">E73/C73</f>
        <v>#DIV/0!</v>
      </c>
      <c r="G73" s="58" t="e">
        <f t="shared" ref="G73:G104" si="24">IF(AND(F73&gt;=0,F73&lt;=0.05),"оч. прочный",IF(AND(F73&gt;0.05,F73&lt;=0.2),"прочный",IF(AND(F73&gt;0.2,F73&lt;=0.3),"сред. проч.",IF(AND(F73&gt;=0.3,F73&lt;=0.4),"малопроч.",IF(AND(F73&gt;0.4),"пониж. проч.")))))</f>
        <v>#DIV/0!</v>
      </c>
      <c r="H73" s="51"/>
      <c r="I73" s="51"/>
      <c r="J73" s="86"/>
      <c r="K73" s="87"/>
      <c r="L73" s="89"/>
      <c r="M73" s="88"/>
      <c r="N73" s="88"/>
      <c r="O73" s="63">
        <f t="shared" si="19"/>
        <v>0</v>
      </c>
      <c r="P73" s="64" t="str">
        <f t="shared" si="20"/>
        <v>1</v>
      </c>
      <c r="Q73" s="65" t="str">
        <f t="shared" si="21"/>
        <v/>
      </c>
      <c r="R73" s="51"/>
      <c r="S73" s="90"/>
      <c r="T73" s="88"/>
      <c r="U73" s="88"/>
      <c r="V73" s="83"/>
      <c r="W73" s="51"/>
      <c r="X73" s="51"/>
    </row>
    <row r="74" spans="2:24" ht="20.100000000000001" customHeight="1" x14ac:dyDescent="0.3">
      <c r="B74" s="61"/>
      <c r="C74" s="59"/>
      <c r="D74" s="62"/>
      <c r="E74" s="55">
        <f t="shared" si="22"/>
        <v>0</v>
      </c>
      <c r="F74" s="56" t="e">
        <f t="shared" si="23"/>
        <v>#DIV/0!</v>
      </c>
      <c r="G74" s="58" t="e">
        <f t="shared" si="24"/>
        <v>#DIV/0!</v>
      </c>
      <c r="H74" s="51"/>
      <c r="I74" s="51"/>
      <c r="J74" s="86"/>
      <c r="K74" s="87"/>
      <c r="L74" s="89"/>
      <c r="M74" s="88"/>
      <c r="N74" s="88"/>
      <c r="O74" s="63">
        <f t="shared" si="19"/>
        <v>0</v>
      </c>
      <c r="P74" s="64" t="str">
        <f t="shared" si="20"/>
        <v>1</v>
      </c>
      <c r="Q74" s="65" t="str">
        <f t="shared" si="21"/>
        <v/>
      </c>
      <c r="R74" s="51"/>
      <c r="S74" s="90"/>
      <c r="T74" s="88"/>
      <c r="U74" s="88"/>
      <c r="V74" s="83"/>
      <c r="W74" s="51"/>
      <c r="X74" s="51"/>
    </row>
    <row r="75" spans="2:24" ht="20.100000000000001" customHeight="1" x14ac:dyDescent="0.3">
      <c r="B75" s="61"/>
      <c r="C75" s="59"/>
      <c r="D75" s="62"/>
      <c r="E75" s="55">
        <f t="shared" si="22"/>
        <v>0</v>
      </c>
      <c r="F75" s="56" t="e">
        <f t="shared" si="23"/>
        <v>#DIV/0!</v>
      </c>
      <c r="G75" s="58" t="e">
        <f t="shared" si="24"/>
        <v>#DIV/0!</v>
      </c>
      <c r="H75" s="51"/>
      <c r="I75" s="51"/>
      <c r="J75" s="86"/>
      <c r="K75" s="87"/>
      <c r="L75" s="89"/>
      <c r="M75" s="88"/>
      <c r="N75" s="88"/>
      <c r="O75" s="63">
        <f t="shared" si="19"/>
        <v>0</v>
      </c>
      <c r="P75" s="64" t="str">
        <f t="shared" si="20"/>
        <v>1</v>
      </c>
      <c r="Q75" s="65" t="str">
        <f t="shared" si="21"/>
        <v/>
      </c>
      <c r="R75" s="51"/>
      <c r="S75" s="90"/>
      <c r="T75" s="88"/>
      <c r="U75" s="88"/>
      <c r="V75" s="83"/>
      <c r="W75" s="51"/>
      <c r="X75" s="51"/>
    </row>
    <row r="76" spans="2:24" ht="20.100000000000001" customHeight="1" x14ac:dyDescent="0.3">
      <c r="B76" s="58"/>
      <c r="C76" s="59"/>
      <c r="D76" s="62"/>
      <c r="E76" s="55">
        <f t="shared" si="22"/>
        <v>0</v>
      </c>
      <c r="F76" s="56" t="e">
        <f t="shared" si="23"/>
        <v>#DIV/0!</v>
      </c>
      <c r="G76" s="58" t="e">
        <f t="shared" si="24"/>
        <v>#DIV/0!</v>
      </c>
      <c r="H76" s="51"/>
      <c r="I76" s="51"/>
      <c r="J76" s="86"/>
      <c r="K76" s="87"/>
      <c r="L76" s="89"/>
      <c r="M76" s="88"/>
      <c r="N76" s="88"/>
      <c r="O76" s="63">
        <f t="shared" si="19"/>
        <v>0</v>
      </c>
      <c r="P76" s="64" t="str">
        <f t="shared" si="20"/>
        <v>1</v>
      </c>
      <c r="Q76" s="65" t="str">
        <f t="shared" si="21"/>
        <v/>
      </c>
      <c r="R76" s="51"/>
      <c r="S76" s="90"/>
      <c r="T76" s="88"/>
      <c r="U76" s="88"/>
      <c r="V76" s="83"/>
      <c r="W76" s="51"/>
      <c r="X76" s="51"/>
    </row>
    <row r="77" spans="2:24" ht="20.100000000000001" customHeight="1" x14ac:dyDescent="0.3">
      <c r="B77" s="61"/>
      <c r="C77" s="59"/>
      <c r="D77" s="62"/>
      <c r="E77" s="55">
        <f t="shared" si="22"/>
        <v>0</v>
      </c>
      <c r="F77" s="56" t="e">
        <f t="shared" si="23"/>
        <v>#DIV/0!</v>
      </c>
      <c r="G77" s="58" t="e">
        <f t="shared" si="24"/>
        <v>#DIV/0!</v>
      </c>
      <c r="H77" s="51"/>
      <c r="I77" s="51"/>
      <c r="J77" s="86"/>
      <c r="K77" s="87"/>
      <c r="L77" s="89"/>
      <c r="M77" s="88"/>
      <c r="N77" s="88"/>
      <c r="O77" s="63">
        <f t="shared" si="19"/>
        <v>0</v>
      </c>
      <c r="P77" s="64" t="str">
        <f t="shared" si="20"/>
        <v>1</v>
      </c>
      <c r="Q77" s="65" t="str">
        <f t="shared" si="21"/>
        <v/>
      </c>
      <c r="R77" s="51"/>
      <c r="S77" s="90"/>
      <c r="T77" s="88"/>
      <c r="U77" s="88"/>
      <c r="V77" s="83"/>
      <c r="W77" s="51"/>
      <c r="X77" s="51"/>
    </row>
    <row r="78" spans="2:24" ht="20.100000000000001" customHeight="1" x14ac:dyDescent="0.3">
      <c r="B78" s="61"/>
      <c r="C78" s="59"/>
      <c r="D78" s="62"/>
      <c r="E78" s="55">
        <f t="shared" si="22"/>
        <v>0</v>
      </c>
      <c r="F78" s="56" t="e">
        <f t="shared" si="23"/>
        <v>#DIV/0!</v>
      </c>
      <c r="G78" s="58" t="e">
        <f t="shared" si="24"/>
        <v>#DIV/0!</v>
      </c>
      <c r="H78" s="51"/>
      <c r="I78" s="51"/>
      <c r="J78" s="86"/>
      <c r="K78" s="87"/>
      <c r="L78" s="89"/>
      <c r="M78" s="88"/>
      <c r="N78" s="88"/>
      <c r="O78" s="63">
        <f t="shared" si="19"/>
        <v>0</v>
      </c>
      <c r="P78" s="64" t="str">
        <f t="shared" si="20"/>
        <v>1</v>
      </c>
      <c r="Q78" s="65" t="str">
        <f t="shared" si="21"/>
        <v/>
      </c>
      <c r="R78" s="51"/>
      <c r="S78" s="90"/>
      <c r="T78" s="88"/>
      <c r="U78" s="88"/>
      <c r="V78" s="83"/>
      <c r="W78" s="51"/>
      <c r="X78" s="51"/>
    </row>
    <row r="79" spans="2:24" ht="20.100000000000001" customHeight="1" x14ac:dyDescent="0.3">
      <c r="B79" s="61"/>
      <c r="C79" s="59"/>
      <c r="D79" s="62"/>
      <c r="E79" s="55">
        <f t="shared" si="22"/>
        <v>0</v>
      </c>
      <c r="F79" s="56" t="e">
        <f t="shared" si="23"/>
        <v>#DIV/0!</v>
      </c>
      <c r="G79" s="58" t="e">
        <f t="shared" si="24"/>
        <v>#DIV/0!</v>
      </c>
      <c r="H79" s="51"/>
      <c r="I79" s="51"/>
      <c r="J79" s="86"/>
      <c r="K79" s="87"/>
      <c r="L79" s="89"/>
      <c r="M79" s="88"/>
      <c r="N79" s="88"/>
      <c r="O79" s="63">
        <f t="shared" si="19"/>
        <v>0</v>
      </c>
      <c r="P79" s="64" t="str">
        <f t="shared" si="20"/>
        <v>1</v>
      </c>
      <c r="Q79" s="65" t="str">
        <f t="shared" si="21"/>
        <v/>
      </c>
      <c r="R79" s="51"/>
      <c r="S79" s="90"/>
      <c r="T79" s="88"/>
      <c r="U79" s="88"/>
      <c r="V79" s="83"/>
      <c r="W79" s="51"/>
      <c r="X79" s="51"/>
    </row>
    <row r="80" spans="2:24" ht="20.100000000000001" customHeight="1" x14ac:dyDescent="0.3">
      <c r="B80" s="61"/>
      <c r="C80" s="59"/>
      <c r="D80" s="62"/>
      <c r="E80" s="55">
        <f t="shared" si="22"/>
        <v>0</v>
      </c>
      <c r="F80" s="56" t="e">
        <f t="shared" si="23"/>
        <v>#DIV/0!</v>
      </c>
      <c r="G80" s="58" t="e">
        <f t="shared" si="24"/>
        <v>#DIV/0!</v>
      </c>
      <c r="H80" s="51"/>
      <c r="I80" s="51"/>
      <c r="J80" s="86"/>
      <c r="K80" s="87"/>
      <c r="L80" s="89"/>
      <c r="M80" s="88"/>
      <c r="N80" s="88"/>
      <c r="O80" s="63">
        <f t="shared" si="19"/>
        <v>0</v>
      </c>
      <c r="P80" s="64" t="str">
        <f t="shared" si="20"/>
        <v>1</v>
      </c>
      <c r="Q80" s="65" t="str">
        <f t="shared" si="21"/>
        <v/>
      </c>
      <c r="R80" s="51"/>
      <c r="S80" s="90"/>
      <c r="T80" s="88"/>
      <c r="U80" s="88"/>
      <c r="V80" s="83"/>
      <c r="W80" s="51"/>
      <c r="X80" s="51"/>
    </row>
    <row r="81" spans="2:24" ht="20.100000000000001" customHeight="1" x14ac:dyDescent="0.3">
      <c r="B81" s="58"/>
      <c r="C81" s="59"/>
      <c r="D81" s="62"/>
      <c r="E81" s="55">
        <f t="shared" si="22"/>
        <v>0</v>
      </c>
      <c r="F81" s="56" t="e">
        <f t="shared" si="23"/>
        <v>#DIV/0!</v>
      </c>
      <c r="G81" s="58" t="e">
        <f t="shared" si="24"/>
        <v>#DIV/0!</v>
      </c>
      <c r="H81" s="51"/>
      <c r="I81" s="51"/>
      <c r="J81" s="86"/>
      <c r="K81" s="87"/>
      <c r="L81" s="89"/>
      <c r="M81" s="88"/>
      <c r="N81" s="88"/>
      <c r="O81" s="63">
        <f t="shared" si="19"/>
        <v>0</v>
      </c>
      <c r="P81" s="64" t="str">
        <f t="shared" si="20"/>
        <v>1</v>
      </c>
      <c r="Q81" s="65" t="str">
        <f t="shared" si="21"/>
        <v/>
      </c>
      <c r="R81" s="51"/>
      <c r="S81" s="90"/>
      <c r="T81" s="88"/>
      <c r="U81" s="88"/>
      <c r="V81" s="83"/>
      <c r="W81" s="51"/>
      <c r="X81" s="51"/>
    </row>
    <row r="82" spans="2:24" ht="20.100000000000001" customHeight="1" x14ac:dyDescent="0.3">
      <c r="B82" s="58"/>
      <c r="C82" s="59"/>
      <c r="D82" s="62"/>
      <c r="E82" s="55">
        <f t="shared" si="22"/>
        <v>0</v>
      </c>
      <c r="F82" s="56" t="e">
        <f t="shared" si="23"/>
        <v>#DIV/0!</v>
      </c>
      <c r="G82" s="58" t="e">
        <f t="shared" si="24"/>
        <v>#DIV/0!</v>
      </c>
      <c r="H82" s="51"/>
      <c r="I82" s="51"/>
      <c r="J82" s="86"/>
      <c r="K82" s="87"/>
      <c r="L82" s="89"/>
      <c r="M82" s="88"/>
      <c r="N82" s="88"/>
      <c r="O82" s="63">
        <f t="shared" si="19"/>
        <v>0</v>
      </c>
      <c r="P82" s="64" t="str">
        <f t="shared" si="20"/>
        <v>1</v>
      </c>
      <c r="Q82" s="65" t="str">
        <f t="shared" si="21"/>
        <v/>
      </c>
      <c r="R82" s="51"/>
      <c r="S82" s="90"/>
      <c r="T82" s="88"/>
      <c r="U82" s="88"/>
      <c r="V82" s="83"/>
      <c r="W82" s="51"/>
      <c r="X82" s="51"/>
    </row>
    <row r="83" spans="2:24" ht="20.100000000000001" customHeight="1" x14ac:dyDescent="0.3">
      <c r="B83" s="58"/>
      <c r="C83" s="59"/>
      <c r="D83" s="62"/>
      <c r="E83" s="55">
        <f t="shared" si="22"/>
        <v>0</v>
      </c>
      <c r="F83" s="56" t="e">
        <f t="shared" si="23"/>
        <v>#DIV/0!</v>
      </c>
      <c r="G83" s="58" t="e">
        <f t="shared" si="24"/>
        <v>#DIV/0!</v>
      </c>
      <c r="H83" s="51"/>
      <c r="I83" s="51"/>
      <c r="J83" s="86"/>
      <c r="K83" s="87"/>
      <c r="L83" s="89"/>
      <c r="M83" s="88"/>
      <c r="N83" s="88"/>
      <c r="O83" s="63">
        <f t="shared" si="19"/>
        <v>0</v>
      </c>
      <c r="P83" s="64" t="str">
        <f t="shared" si="20"/>
        <v>1</v>
      </c>
      <c r="Q83" s="65" t="str">
        <f t="shared" si="21"/>
        <v/>
      </c>
      <c r="R83" s="51"/>
      <c r="S83" s="90"/>
      <c r="T83" s="88"/>
      <c r="U83" s="88"/>
      <c r="V83" s="83"/>
      <c r="W83" s="51"/>
      <c r="X83" s="51"/>
    </row>
    <row r="84" spans="2:24" ht="20.100000000000001" customHeight="1" x14ac:dyDescent="0.3">
      <c r="B84" s="58"/>
      <c r="C84" s="59"/>
      <c r="D84" s="62"/>
      <c r="E84" s="55">
        <f t="shared" si="22"/>
        <v>0</v>
      </c>
      <c r="F84" s="56" t="e">
        <f t="shared" si="23"/>
        <v>#DIV/0!</v>
      </c>
      <c r="G84" s="58" t="e">
        <f t="shared" si="24"/>
        <v>#DIV/0!</v>
      </c>
      <c r="H84" s="51"/>
      <c r="I84" s="51"/>
      <c r="J84" s="86"/>
      <c r="K84" s="87"/>
      <c r="L84" s="89"/>
      <c r="M84" s="88"/>
      <c r="N84" s="88"/>
      <c r="O84" s="63">
        <f t="shared" si="19"/>
        <v>0</v>
      </c>
      <c r="P84" s="64" t="str">
        <f t="shared" si="20"/>
        <v>1</v>
      </c>
      <c r="Q84" s="65" t="str">
        <f t="shared" si="21"/>
        <v/>
      </c>
      <c r="R84" s="51"/>
      <c r="S84" s="90"/>
      <c r="T84" s="88"/>
      <c r="U84" s="88"/>
      <c r="V84" s="83"/>
      <c r="W84" s="51"/>
      <c r="X84" s="51"/>
    </row>
    <row r="85" spans="2:24" ht="20.100000000000001" customHeight="1" x14ac:dyDescent="0.3">
      <c r="B85" s="58"/>
      <c r="C85" s="59"/>
      <c r="D85" s="62"/>
      <c r="E85" s="55">
        <f t="shared" si="22"/>
        <v>0</v>
      </c>
      <c r="F85" s="56" t="e">
        <f t="shared" si="23"/>
        <v>#DIV/0!</v>
      </c>
      <c r="G85" s="58" t="e">
        <f t="shared" si="24"/>
        <v>#DIV/0!</v>
      </c>
      <c r="H85" s="51"/>
      <c r="I85" s="51"/>
      <c r="J85" s="86"/>
      <c r="K85" s="87"/>
      <c r="L85" s="89"/>
      <c r="M85" s="88"/>
      <c r="N85" s="88"/>
      <c r="O85" s="63">
        <f t="shared" si="19"/>
        <v>0</v>
      </c>
      <c r="P85" s="64" t="str">
        <f t="shared" si="20"/>
        <v>1</v>
      </c>
      <c r="Q85" s="65" t="str">
        <f t="shared" si="21"/>
        <v/>
      </c>
      <c r="R85" s="51"/>
      <c r="S85" s="90"/>
      <c r="T85" s="88"/>
      <c r="U85" s="88"/>
      <c r="V85" s="83"/>
      <c r="W85" s="51"/>
      <c r="X85" s="51"/>
    </row>
    <row r="86" spans="2:24" ht="20.100000000000001" customHeight="1" x14ac:dyDescent="0.3">
      <c r="B86" s="58"/>
      <c r="C86" s="59"/>
      <c r="D86" s="62"/>
      <c r="E86" s="55">
        <f t="shared" si="22"/>
        <v>0</v>
      </c>
      <c r="F86" s="56" t="e">
        <f t="shared" si="23"/>
        <v>#DIV/0!</v>
      </c>
      <c r="G86" s="58" t="e">
        <f t="shared" si="24"/>
        <v>#DIV/0!</v>
      </c>
      <c r="H86" s="51"/>
      <c r="I86" s="51"/>
      <c r="J86" s="86"/>
      <c r="K86" s="87"/>
      <c r="L86" s="89"/>
      <c r="M86" s="88"/>
      <c r="N86" s="88"/>
      <c r="O86" s="63">
        <f t="shared" si="19"/>
        <v>0</v>
      </c>
      <c r="P86" s="64" t="str">
        <f t="shared" si="20"/>
        <v>1</v>
      </c>
      <c r="Q86" s="65" t="str">
        <f t="shared" si="21"/>
        <v/>
      </c>
      <c r="R86" s="51"/>
      <c r="S86" s="90"/>
      <c r="T86" s="88"/>
      <c r="U86" s="88"/>
      <c r="V86" s="83"/>
      <c r="W86" s="51"/>
      <c r="X86" s="51"/>
    </row>
    <row r="87" spans="2:24" ht="20.100000000000001" customHeight="1" x14ac:dyDescent="0.3">
      <c r="B87" s="61"/>
      <c r="C87" s="59"/>
      <c r="D87" s="62"/>
      <c r="E87" s="55">
        <f t="shared" si="22"/>
        <v>0</v>
      </c>
      <c r="F87" s="56" t="e">
        <f t="shared" si="23"/>
        <v>#DIV/0!</v>
      </c>
      <c r="G87" s="58" t="e">
        <f t="shared" si="24"/>
        <v>#DIV/0!</v>
      </c>
      <c r="H87" s="51"/>
      <c r="I87" s="51"/>
      <c r="J87" s="86"/>
      <c r="K87" s="87"/>
      <c r="L87" s="89"/>
      <c r="M87" s="88"/>
      <c r="N87" s="88"/>
      <c r="O87" s="63">
        <f t="shared" si="19"/>
        <v>0</v>
      </c>
      <c r="P87" s="64" t="str">
        <f t="shared" si="20"/>
        <v>1</v>
      </c>
      <c r="Q87" s="65" t="str">
        <f t="shared" si="21"/>
        <v/>
      </c>
      <c r="R87" s="51"/>
      <c r="S87" s="90"/>
      <c r="T87" s="88"/>
      <c r="U87" s="88"/>
      <c r="V87" s="83"/>
      <c r="W87" s="51"/>
      <c r="X87" s="51"/>
    </row>
    <row r="88" spans="2:24" ht="20.100000000000001" customHeight="1" x14ac:dyDescent="0.3">
      <c r="B88" s="58"/>
      <c r="C88" s="59"/>
      <c r="D88" s="62"/>
      <c r="E88" s="55">
        <f t="shared" si="22"/>
        <v>0</v>
      </c>
      <c r="F88" s="56" t="e">
        <f t="shared" si="23"/>
        <v>#DIV/0!</v>
      </c>
      <c r="G88" s="58" t="e">
        <f t="shared" si="24"/>
        <v>#DIV/0!</v>
      </c>
      <c r="H88" s="51"/>
      <c r="I88" s="51"/>
      <c r="J88" s="86"/>
      <c r="K88" s="87"/>
      <c r="L88" s="89"/>
      <c r="M88" s="88"/>
      <c r="N88" s="88"/>
      <c r="O88" s="63">
        <f t="shared" si="19"/>
        <v>0</v>
      </c>
      <c r="P88" s="64" t="str">
        <f t="shared" si="20"/>
        <v>1</v>
      </c>
      <c r="Q88" s="65" t="str">
        <f t="shared" si="21"/>
        <v/>
      </c>
      <c r="R88" s="51"/>
      <c r="S88" s="90"/>
      <c r="T88" s="88"/>
      <c r="U88" s="88"/>
      <c r="V88" s="83"/>
      <c r="W88" s="51"/>
      <c r="X88" s="51"/>
    </row>
    <row r="89" spans="2:24" ht="20.100000000000001" customHeight="1" x14ac:dyDescent="0.3">
      <c r="B89" s="58"/>
      <c r="C89" s="59"/>
      <c r="D89" s="62"/>
      <c r="E89" s="55">
        <f t="shared" si="22"/>
        <v>0</v>
      </c>
      <c r="F89" s="56" t="e">
        <f t="shared" si="23"/>
        <v>#DIV/0!</v>
      </c>
      <c r="G89" s="58" t="e">
        <f t="shared" si="24"/>
        <v>#DIV/0!</v>
      </c>
      <c r="H89" s="51"/>
      <c r="I89" s="51"/>
      <c r="J89" s="86"/>
      <c r="K89" s="87"/>
      <c r="L89" s="89"/>
      <c r="M89" s="88"/>
      <c r="N89" s="88"/>
      <c r="O89" s="63">
        <f t="shared" si="19"/>
        <v>0</v>
      </c>
      <c r="P89" s="64" t="str">
        <f t="shared" si="20"/>
        <v>1</v>
      </c>
      <c r="Q89" s="65" t="str">
        <f t="shared" si="21"/>
        <v/>
      </c>
      <c r="R89" s="51"/>
      <c r="S89" s="90"/>
      <c r="T89" s="88"/>
      <c r="U89" s="88"/>
      <c r="V89" s="83"/>
      <c r="W89" s="51"/>
      <c r="X89" s="51"/>
    </row>
    <row r="90" spans="2:24" ht="20.100000000000001" customHeight="1" x14ac:dyDescent="0.3">
      <c r="B90" s="58"/>
      <c r="C90" s="59"/>
      <c r="D90" s="62"/>
      <c r="E90" s="55">
        <f t="shared" si="22"/>
        <v>0</v>
      </c>
      <c r="F90" s="56" t="e">
        <f t="shared" si="23"/>
        <v>#DIV/0!</v>
      </c>
      <c r="G90" s="58" t="e">
        <f t="shared" si="24"/>
        <v>#DIV/0!</v>
      </c>
      <c r="H90" s="51"/>
      <c r="I90" s="51"/>
      <c r="J90" s="86"/>
      <c r="K90" s="87"/>
      <c r="L90" s="89"/>
      <c r="M90" s="88"/>
      <c r="N90" s="88"/>
      <c r="O90" s="63">
        <f t="shared" si="19"/>
        <v>0</v>
      </c>
      <c r="P90" s="64" t="str">
        <f t="shared" si="20"/>
        <v>1</v>
      </c>
      <c r="Q90" s="65" t="str">
        <f t="shared" si="21"/>
        <v/>
      </c>
      <c r="R90" s="51"/>
      <c r="S90" s="90"/>
      <c r="T90" s="88"/>
      <c r="U90" s="88"/>
      <c r="V90" s="83"/>
      <c r="W90" s="51"/>
      <c r="X90" s="51"/>
    </row>
    <row r="91" spans="2:24" ht="20.100000000000001" customHeight="1" x14ac:dyDescent="0.3">
      <c r="B91" s="61"/>
      <c r="C91" s="59"/>
      <c r="D91" s="62"/>
      <c r="E91" s="55">
        <f t="shared" si="22"/>
        <v>0</v>
      </c>
      <c r="F91" s="56" t="e">
        <f t="shared" si="23"/>
        <v>#DIV/0!</v>
      </c>
      <c r="G91" s="58" t="e">
        <f t="shared" si="24"/>
        <v>#DIV/0!</v>
      </c>
      <c r="H91" s="51"/>
      <c r="I91" s="51"/>
      <c r="J91" s="86"/>
      <c r="K91" s="87"/>
      <c r="L91" s="89"/>
      <c r="M91" s="88"/>
      <c r="N91" s="88"/>
      <c r="O91" s="63">
        <f t="shared" si="19"/>
        <v>0</v>
      </c>
      <c r="P91" s="64" t="str">
        <f t="shared" si="20"/>
        <v>1</v>
      </c>
      <c r="Q91" s="65" t="str">
        <f t="shared" si="21"/>
        <v/>
      </c>
      <c r="R91" s="51"/>
      <c r="S91" s="90"/>
      <c r="T91" s="88"/>
      <c r="U91" s="88"/>
      <c r="V91" s="83"/>
      <c r="W91" s="51"/>
      <c r="X91" s="51"/>
    </row>
    <row r="92" spans="2:24" ht="20.100000000000001" customHeight="1" x14ac:dyDescent="0.3">
      <c r="B92" s="61"/>
      <c r="C92" s="59"/>
      <c r="D92" s="62"/>
      <c r="E92" s="55">
        <f t="shared" si="22"/>
        <v>0</v>
      </c>
      <c r="F92" s="56" t="e">
        <f t="shared" si="23"/>
        <v>#DIV/0!</v>
      </c>
      <c r="G92" s="58" t="e">
        <f t="shared" si="24"/>
        <v>#DIV/0!</v>
      </c>
      <c r="H92" s="51"/>
      <c r="I92" s="51"/>
      <c r="J92" s="86"/>
      <c r="K92" s="87"/>
      <c r="L92" s="89"/>
      <c r="M92" s="88"/>
      <c r="N92" s="88"/>
      <c r="O92" s="63">
        <f t="shared" si="19"/>
        <v>0</v>
      </c>
      <c r="P92" s="64" t="str">
        <f t="shared" si="20"/>
        <v>1</v>
      </c>
      <c r="Q92" s="65" t="str">
        <f t="shared" si="21"/>
        <v/>
      </c>
      <c r="R92" s="51"/>
      <c r="S92" s="90"/>
      <c r="T92" s="88"/>
      <c r="U92" s="88"/>
      <c r="V92" s="83"/>
      <c r="W92" s="51"/>
      <c r="X92" s="51"/>
    </row>
    <row r="93" spans="2:24" ht="20.100000000000001" customHeight="1" x14ac:dyDescent="0.3">
      <c r="B93" s="61"/>
      <c r="C93" s="59"/>
      <c r="D93" s="62"/>
      <c r="E93" s="55">
        <f t="shared" si="22"/>
        <v>0</v>
      </c>
      <c r="F93" s="56" t="e">
        <f t="shared" si="23"/>
        <v>#DIV/0!</v>
      </c>
      <c r="G93" s="58" t="e">
        <f t="shared" si="24"/>
        <v>#DIV/0!</v>
      </c>
      <c r="H93" s="51"/>
      <c r="I93" s="51"/>
      <c r="J93" s="86"/>
      <c r="K93" s="87"/>
      <c r="L93" s="89"/>
      <c r="M93" s="88"/>
      <c r="N93" s="88"/>
      <c r="O93" s="63">
        <f t="shared" si="19"/>
        <v>0</v>
      </c>
      <c r="P93" s="64" t="str">
        <f t="shared" si="20"/>
        <v>1</v>
      </c>
      <c r="Q93" s="65" t="str">
        <f t="shared" si="21"/>
        <v/>
      </c>
      <c r="R93" s="51"/>
      <c r="S93" s="90"/>
      <c r="T93" s="88"/>
      <c r="U93" s="88"/>
      <c r="V93" s="83"/>
      <c r="W93" s="51"/>
      <c r="X93" s="51"/>
    </row>
    <row r="94" spans="2:24" ht="20.100000000000001" customHeight="1" x14ac:dyDescent="0.3">
      <c r="B94" s="58"/>
      <c r="C94" s="59"/>
      <c r="D94" s="62"/>
      <c r="E94" s="55">
        <f t="shared" si="22"/>
        <v>0</v>
      </c>
      <c r="F94" s="56" t="e">
        <f t="shared" si="23"/>
        <v>#DIV/0!</v>
      </c>
      <c r="G94" s="58" t="e">
        <f t="shared" si="24"/>
        <v>#DIV/0!</v>
      </c>
      <c r="H94" s="51"/>
      <c r="I94" s="51"/>
      <c r="J94" s="86"/>
      <c r="K94" s="87"/>
      <c r="L94" s="89"/>
      <c r="M94" s="88"/>
      <c r="N94" s="88"/>
      <c r="O94" s="63">
        <f t="shared" si="19"/>
        <v>0</v>
      </c>
      <c r="P94" s="64" t="str">
        <f t="shared" si="20"/>
        <v>1</v>
      </c>
      <c r="Q94" s="65" t="str">
        <f t="shared" si="21"/>
        <v/>
      </c>
      <c r="R94" s="51"/>
      <c r="S94" s="90"/>
      <c r="T94" s="88"/>
      <c r="U94" s="88"/>
      <c r="V94" s="83"/>
      <c r="W94" s="51"/>
      <c r="X94" s="51"/>
    </row>
    <row r="95" spans="2:24" ht="20.100000000000001" customHeight="1" x14ac:dyDescent="0.3">
      <c r="B95" s="61"/>
      <c r="C95" s="59"/>
      <c r="D95" s="62"/>
      <c r="E95" s="55">
        <f t="shared" si="22"/>
        <v>0</v>
      </c>
      <c r="F95" s="56" t="e">
        <f t="shared" si="23"/>
        <v>#DIV/0!</v>
      </c>
      <c r="G95" s="58" t="e">
        <f t="shared" si="24"/>
        <v>#DIV/0!</v>
      </c>
      <c r="H95" s="51"/>
      <c r="I95" s="51"/>
      <c r="J95" s="86"/>
      <c r="K95" s="87"/>
      <c r="L95" s="89"/>
      <c r="M95" s="88"/>
      <c r="N95" s="88"/>
      <c r="O95" s="63">
        <f t="shared" si="19"/>
        <v>0</v>
      </c>
      <c r="P95" s="64" t="str">
        <f t="shared" si="20"/>
        <v>1</v>
      </c>
      <c r="Q95" s="65" t="str">
        <f t="shared" si="21"/>
        <v/>
      </c>
      <c r="R95" s="51"/>
      <c r="S95" s="90"/>
      <c r="T95" s="88"/>
      <c r="U95" s="88"/>
      <c r="V95" s="83"/>
      <c r="W95" s="51"/>
      <c r="X95" s="51"/>
    </row>
    <row r="96" spans="2:24" ht="20.100000000000001" customHeight="1" x14ac:dyDescent="0.3">
      <c r="B96" s="61"/>
      <c r="C96" s="59"/>
      <c r="D96" s="62"/>
      <c r="E96" s="55">
        <f t="shared" si="22"/>
        <v>0</v>
      </c>
      <c r="F96" s="56" t="e">
        <f t="shared" si="23"/>
        <v>#DIV/0!</v>
      </c>
      <c r="G96" s="58" t="e">
        <f t="shared" si="24"/>
        <v>#DIV/0!</v>
      </c>
      <c r="H96" s="51"/>
      <c r="I96" s="51"/>
      <c r="J96" s="86"/>
      <c r="K96" s="87"/>
      <c r="L96" s="89"/>
      <c r="M96" s="88"/>
      <c r="N96" s="88"/>
      <c r="O96" s="63">
        <f t="shared" si="19"/>
        <v>0</v>
      </c>
      <c r="P96" s="64" t="str">
        <f t="shared" si="20"/>
        <v>1</v>
      </c>
      <c r="Q96" s="65" t="str">
        <f t="shared" si="21"/>
        <v/>
      </c>
      <c r="R96" s="51"/>
      <c r="S96" s="90"/>
      <c r="T96" s="88"/>
      <c r="U96" s="88"/>
      <c r="V96" s="83"/>
      <c r="W96" s="51"/>
      <c r="X96" s="51"/>
    </row>
    <row r="97" spans="2:24" ht="20.100000000000001" customHeight="1" x14ac:dyDescent="0.3">
      <c r="B97" s="61"/>
      <c r="C97" s="59"/>
      <c r="D97" s="62"/>
      <c r="E97" s="55">
        <f t="shared" si="22"/>
        <v>0</v>
      </c>
      <c r="F97" s="56" t="e">
        <f t="shared" si="23"/>
        <v>#DIV/0!</v>
      </c>
      <c r="G97" s="58" t="e">
        <f t="shared" si="24"/>
        <v>#DIV/0!</v>
      </c>
      <c r="H97" s="51"/>
      <c r="I97" s="51"/>
      <c r="J97" s="86"/>
      <c r="K97" s="87"/>
      <c r="L97" s="89"/>
      <c r="M97" s="88"/>
      <c r="N97" s="88"/>
      <c r="O97" s="63">
        <f t="shared" si="19"/>
        <v>0</v>
      </c>
      <c r="P97" s="64" t="str">
        <f t="shared" si="20"/>
        <v>1</v>
      </c>
      <c r="Q97" s="65" t="str">
        <f t="shared" si="21"/>
        <v/>
      </c>
      <c r="R97" s="51"/>
      <c r="S97" s="90"/>
      <c r="T97" s="88"/>
      <c r="U97" s="88"/>
      <c r="V97" s="83"/>
      <c r="W97" s="51"/>
      <c r="X97" s="51"/>
    </row>
    <row r="98" spans="2:24" ht="20.100000000000001" customHeight="1" x14ac:dyDescent="0.3">
      <c r="B98" s="61"/>
      <c r="C98" s="59"/>
      <c r="D98" s="62"/>
      <c r="E98" s="55">
        <f t="shared" si="22"/>
        <v>0</v>
      </c>
      <c r="F98" s="56" t="e">
        <f t="shared" si="23"/>
        <v>#DIV/0!</v>
      </c>
      <c r="G98" s="58" t="e">
        <f t="shared" si="24"/>
        <v>#DIV/0!</v>
      </c>
      <c r="H98" s="51"/>
      <c r="I98" s="51"/>
      <c r="J98" s="86"/>
      <c r="K98" s="87"/>
      <c r="L98" s="89"/>
      <c r="M98" s="88"/>
      <c r="N98" s="88"/>
      <c r="O98" s="63">
        <f t="shared" si="19"/>
        <v>0</v>
      </c>
      <c r="P98" s="64" t="str">
        <f t="shared" si="20"/>
        <v>1</v>
      </c>
      <c r="Q98" s="65" t="str">
        <f t="shared" si="21"/>
        <v/>
      </c>
      <c r="R98" s="51"/>
      <c r="S98" s="90"/>
      <c r="T98" s="88"/>
      <c r="U98" s="88"/>
      <c r="V98" s="83"/>
      <c r="W98" s="51"/>
      <c r="X98" s="51"/>
    </row>
    <row r="99" spans="2:24" ht="20.100000000000001" customHeight="1" x14ac:dyDescent="0.3">
      <c r="B99" s="61"/>
      <c r="C99" s="59"/>
      <c r="D99" s="62"/>
      <c r="E99" s="55">
        <f t="shared" si="22"/>
        <v>0</v>
      </c>
      <c r="F99" s="56" t="e">
        <f t="shared" si="23"/>
        <v>#DIV/0!</v>
      </c>
      <c r="G99" s="58" t="e">
        <f t="shared" si="24"/>
        <v>#DIV/0!</v>
      </c>
      <c r="H99" s="51"/>
      <c r="I99" s="51"/>
      <c r="J99" s="86"/>
      <c r="K99" s="87"/>
      <c r="L99" s="89"/>
      <c r="M99" s="88"/>
      <c r="N99" s="88"/>
      <c r="O99" s="63">
        <f t="shared" si="19"/>
        <v>0</v>
      </c>
      <c r="P99" s="64" t="str">
        <f t="shared" si="20"/>
        <v>1</v>
      </c>
      <c r="Q99" s="65" t="str">
        <f t="shared" si="21"/>
        <v/>
      </c>
      <c r="R99" s="51"/>
      <c r="S99" s="90"/>
      <c r="T99" s="88"/>
      <c r="U99" s="88"/>
      <c r="V99" s="83"/>
      <c r="W99" s="51"/>
      <c r="X99" s="51"/>
    </row>
    <row r="100" spans="2:24" ht="20.100000000000001" customHeight="1" x14ac:dyDescent="0.3">
      <c r="B100" s="61"/>
      <c r="C100" s="59"/>
      <c r="D100" s="62"/>
      <c r="E100" s="55">
        <f t="shared" si="22"/>
        <v>0</v>
      </c>
      <c r="F100" s="56" t="e">
        <f t="shared" si="23"/>
        <v>#DIV/0!</v>
      </c>
      <c r="G100" s="58" t="e">
        <f t="shared" si="24"/>
        <v>#DIV/0!</v>
      </c>
      <c r="H100" s="51"/>
      <c r="I100" s="51"/>
      <c r="J100" s="86"/>
      <c r="K100" s="87"/>
      <c r="L100" s="89"/>
      <c r="M100" s="88"/>
      <c r="N100" s="88"/>
      <c r="O100" s="63">
        <f t="shared" si="19"/>
        <v>0</v>
      </c>
      <c r="P100" s="64" t="str">
        <f t="shared" si="20"/>
        <v>1</v>
      </c>
      <c r="Q100" s="65" t="str">
        <f t="shared" si="21"/>
        <v/>
      </c>
      <c r="R100" s="51"/>
      <c r="S100" s="90"/>
      <c r="T100" s="88"/>
      <c r="U100" s="88"/>
      <c r="V100" s="83"/>
      <c r="W100" s="51"/>
      <c r="X100" s="51"/>
    </row>
    <row r="101" spans="2:24" ht="20.100000000000001" customHeight="1" x14ac:dyDescent="0.3">
      <c r="B101" s="61"/>
      <c r="C101" s="59"/>
      <c r="D101" s="62"/>
      <c r="E101" s="55">
        <f t="shared" si="22"/>
        <v>0</v>
      </c>
      <c r="F101" s="56" t="e">
        <f t="shared" si="23"/>
        <v>#DIV/0!</v>
      </c>
      <c r="G101" s="58" t="e">
        <f t="shared" si="24"/>
        <v>#DIV/0!</v>
      </c>
      <c r="H101" s="51"/>
      <c r="I101" s="51"/>
      <c r="J101" s="86"/>
      <c r="K101" s="87"/>
      <c r="L101" s="89"/>
      <c r="M101" s="88"/>
      <c r="N101" s="88"/>
      <c r="O101" s="63">
        <f t="shared" si="19"/>
        <v>0</v>
      </c>
      <c r="P101" s="64" t="str">
        <f t="shared" si="20"/>
        <v>1</v>
      </c>
      <c r="Q101" s="65" t="str">
        <f t="shared" si="21"/>
        <v/>
      </c>
      <c r="R101" s="51"/>
      <c r="S101" s="90"/>
      <c r="T101" s="88"/>
      <c r="U101" s="88"/>
      <c r="V101" s="83"/>
      <c r="W101" s="51"/>
      <c r="X101" s="51"/>
    </row>
    <row r="102" spans="2:24" ht="20.100000000000001" customHeight="1" x14ac:dyDescent="0.3">
      <c r="B102" s="61"/>
      <c r="C102" s="59"/>
      <c r="D102" s="62"/>
      <c r="E102" s="55">
        <f t="shared" si="22"/>
        <v>0</v>
      </c>
      <c r="F102" s="56" t="e">
        <f t="shared" si="23"/>
        <v>#DIV/0!</v>
      </c>
      <c r="G102" s="58" t="e">
        <f t="shared" si="24"/>
        <v>#DIV/0!</v>
      </c>
      <c r="H102" s="51"/>
      <c r="I102" s="51"/>
      <c r="J102" s="86"/>
      <c r="K102" s="87"/>
      <c r="L102" s="89"/>
      <c r="M102" s="88"/>
      <c r="N102" s="88"/>
      <c r="O102" s="63">
        <f t="shared" ref="O102:O133" si="25">N102+M102</f>
        <v>0</v>
      </c>
      <c r="P102" s="64" t="str">
        <f t="shared" ref="P102:P133" si="26">IF(AND(O102=L102),"1",IF(AND(O102&lt;&gt;L102),"111"))</f>
        <v>1</v>
      </c>
      <c r="Q102" s="65" t="str">
        <f t="shared" si="21"/>
        <v/>
      </c>
      <c r="R102" s="51"/>
      <c r="S102" s="90"/>
      <c r="T102" s="88"/>
      <c r="U102" s="88"/>
      <c r="V102" s="83"/>
      <c r="W102" s="51"/>
      <c r="X102" s="51"/>
    </row>
    <row r="103" spans="2:24" ht="20.100000000000001" customHeight="1" x14ac:dyDescent="0.3">
      <c r="B103" s="61"/>
      <c r="C103" s="59"/>
      <c r="D103" s="62"/>
      <c r="E103" s="55">
        <f t="shared" si="22"/>
        <v>0</v>
      </c>
      <c r="F103" s="56" t="e">
        <f t="shared" si="23"/>
        <v>#DIV/0!</v>
      </c>
      <c r="G103" s="58" t="e">
        <f t="shared" si="24"/>
        <v>#DIV/0!</v>
      </c>
      <c r="H103" s="51"/>
      <c r="I103" s="51"/>
      <c r="J103" s="86"/>
      <c r="K103" s="87"/>
      <c r="L103" s="89"/>
      <c r="M103" s="88"/>
      <c r="N103" s="88"/>
      <c r="O103" s="63">
        <f t="shared" si="25"/>
        <v>0</v>
      </c>
      <c r="P103" s="64" t="str">
        <f t="shared" si="26"/>
        <v>1</v>
      </c>
      <c r="Q103" s="65" t="str">
        <f t="shared" si="21"/>
        <v/>
      </c>
      <c r="R103" s="51"/>
      <c r="S103" s="90"/>
      <c r="T103" s="88"/>
      <c r="U103" s="88"/>
      <c r="V103" s="83"/>
      <c r="W103" s="51"/>
      <c r="X103" s="51"/>
    </row>
    <row r="104" spans="2:24" ht="20.100000000000001" customHeight="1" x14ac:dyDescent="0.3">
      <c r="B104" s="61"/>
      <c r="C104" s="59"/>
      <c r="D104" s="62"/>
      <c r="E104" s="55">
        <f t="shared" si="22"/>
        <v>0</v>
      </c>
      <c r="F104" s="56" t="e">
        <f t="shared" si="23"/>
        <v>#DIV/0!</v>
      </c>
      <c r="G104" s="58" t="e">
        <f t="shared" si="24"/>
        <v>#DIV/0!</v>
      </c>
      <c r="H104" s="51"/>
      <c r="I104" s="51"/>
      <c r="J104" s="86"/>
      <c r="K104" s="87"/>
      <c r="L104" s="89"/>
      <c r="M104" s="88"/>
      <c r="N104" s="88"/>
      <c r="O104" s="63">
        <f t="shared" si="25"/>
        <v>0</v>
      </c>
      <c r="P104" s="64" t="str">
        <f t="shared" si="26"/>
        <v>1</v>
      </c>
      <c r="Q104" s="65" t="str">
        <f t="shared" si="21"/>
        <v/>
      </c>
      <c r="R104" s="51"/>
      <c r="S104" s="90"/>
      <c r="T104" s="88"/>
      <c r="U104" s="88"/>
      <c r="V104" s="83"/>
      <c r="W104" s="51"/>
      <c r="X104" s="51"/>
    </row>
    <row r="105" spans="2:24" ht="20.100000000000001" customHeight="1" x14ac:dyDescent="0.3">
      <c r="B105" s="58"/>
      <c r="C105" s="59"/>
      <c r="D105" s="62"/>
      <c r="E105" s="55">
        <f t="shared" ref="E105:E136" si="27">C105-D105</f>
        <v>0</v>
      </c>
      <c r="F105" s="56" t="e">
        <f t="shared" ref="F105:F136" si="28">E105/C105</f>
        <v>#DIV/0!</v>
      </c>
      <c r="G105" s="58" t="e">
        <f t="shared" ref="G105:G136" si="29">IF(AND(F105&gt;=0,F105&lt;=0.05),"оч. прочный",IF(AND(F105&gt;0.05,F105&lt;=0.2),"прочный",IF(AND(F105&gt;0.2,F105&lt;=0.3),"сред. проч.",IF(AND(F105&gt;=0.3,F105&lt;=0.4),"малопроч.",IF(AND(F105&gt;0.4),"пониж. проч.")))))</f>
        <v>#DIV/0!</v>
      </c>
      <c r="H105" s="51"/>
      <c r="I105" s="51"/>
      <c r="J105" s="86"/>
      <c r="K105" s="87"/>
      <c r="L105" s="89"/>
      <c r="M105" s="88"/>
      <c r="N105" s="88"/>
      <c r="O105" s="63">
        <f t="shared" si="25"/>
        <v>0</v>
      </c>
      <c r="P105" s="64" t="str">
        <f t="shared" si="26"/>
        <v>1</v>
      </c>
      <c r="Q105" s="65" t="str">
        <f t="shared" si="21"/>
        <v/>
      </c>
      <c r="R105" s="51"/>
      <c r="S105" s="90"/>
      <c r="T105" s="88"/>
      <c r="U105" s="88"/>
      <c r="V105" s="83"/>
      <c r="W105" s="51"/>
      <c r="X105" s="51"/>
    </row>
    <row r="106" spans="2:24" ht="20.100000000000001" customHeight="1" x14ac:dyDescent="0.3">
      <c r="B106" s="58"/>
      <c r="C106" s="59"/>
      <c r="D106" s="62"/>
      <c r="E106" s="55">
        <f t="shared" si="27"/>
        <v>0</v>
      </c>
      <c r="F106" s="56" t="e">
        <f t="shared" si="28"/>
        <v>#DIV/0!</v>
      </c>
      <c r="G106" s="58" t="e">
        <f t="shared" si="29"/>
        <v>#DIV/0!</v>
      </c>
      <c r="H106" s="51"/>
      <c r="I106" s="51"/>
      <c r="J106" s="86"/>
      <c r="K106" s="87"/>
      <c r="L106" s="89"/>
      <c r="M106" s="88"/>
      <c r="N106" s="88"/>
      <c r="O106" s="63">
        <f t="shared" si="25"/>
        <v>0</v>
      </c>
      <c r="P106" s="64" t="str">
        <f t="shared" si="26"/>
        <v>1</v>
      </c>
      <c r="Q106" s="65" t="str">
        <f t="shared" si="21"/>
        <v/>
      </c>
      <c r="R106" s="51"/>
      <c r="S106" s="90"/>
      <c r="T106" s="88"/>
      <c r="U106" s="88"/>
      <c r="V106" s="83"/>
      <c r="W106" s="51"/>
      <c r="X106" s="51"/>
    </row>
    <row r="107" spans="2:24" ht="20.100000000000001" customHeight="1" x14ac:dyDescent="0.3">
      <c r="B107" s="58"/>
      <c r="C107" s="59"/>
      <c r="D107" s="62"/>
      <c r="E107" s="55">
        <f t="shared" si="27"/>
        <v>0</v>
      </c>
      <c r="F107" s="56" t="e">
        <f t="shared" si="28"/>
        <v>#DIV/0!</v>
      </c>
      <c r="G107" s="58" t="e">
        <f t="shared" si="29"/>
        <v>#DIV/0!</v>
      </c>
      <c r="H107" s="51"/>
      <c r="I107" s="51"/>
      <c r="J107" s="86"/>
      <c r="K107" s="87"/>
      <c r="L107" s="89"/>
      <c r="M107" s="88"/>
      <c r="N107" s="88"/>
      <c r="O107" s="63">
        <f t="shared" si="25"/>
        <v>0</v>
      </c>
      <c r="P107" s="64" t="str">
        <f t="shared" si="26"/>
        <v>1</v>
      </c>
      <c r="Q107" s="65" t="str">
        <f t="shared" si="21"/>
        <v/>
      </c>
      <c r="R107" s="51"/>
      <c r="S107" s="90"/>
      <c r="T107" s="88"/>
      <c r="U107" s="88"/>
      <c r="V107" s="83"/>
      <c r="W107" s="51"/>
      <c r="X107" s="51"/>
    </row>
    <row r="108" spans="2:24" ht="20.100000000000001" customHeight="1" x14ac:dyDescent="0.3">
      <c r="B108" s="58"/>
      <c r="C108" s="59"/>
      <c r="D108" s="62"/>
      <c r="E108" s="55">
        <f t="shared" si="27"/>
        <v>0</v>
      </c>
      <c r="F108" s="56" t="e">
        <f t="shared" si="28"/>
        <v>#DIV/0!</v>
      </c>
      <c r="G108" s="58" t="e">
        <f t="shared" si="29"/>
        <v>#DIV/0!</v>
      </c>
      <c r="H108" s="51"/>
      <c r="I108" s="51"/>
      <c r="J108" s="86"/>
      <c r="K108" s="87"/>
      <c r="L108" s="89"/>
      <c r="M108" s="88"/>
      <c r="N108" s="88"/>
      <c r="O108" s="63">
        <f t="shared" si="25"/>
        <v>0</v>
      </c>
      <c r="P108" s="64" t="str">
        <f t="shared" si="26"/>
        <v>1</v>
      </c>
      <c r="Q108" s="65" t="str">
        <f t="shared" si="21"/>
        <v/>
      </c>
      <c r="R108" s="51"/>
      <c r="S108" s="90"/>
      <c r="T108" s="88"/>
      <c r="U108" s="88"/>
      <c r="V108" s="83"/>
      <c r="W108" s="51"/>
      <c r="X108" s="51"/>
    </row>
    <row r="109" spans="2:24" ht="20.100000000000001" customHeight="1" x14ac:dyDescent="0.3">
      <c r="B109" s="58"/>
      <c r="C109" s="59"/>
      <c r="D109" s="62"/>
      <c r="E109" s="55">
        <f t="shared" si="27"/>
        <v>0</v>
      </c>
      <c r="F109" s="56" t="e">
        <f t="shared" si="28"/>
        <v>#DIV/0!</v>
      </c>
      <c r="G109" s="58" t="e">
        <f t="shared" si="29"/>
        <v>#DIV/0!</v>
      </c>
      <c r="H109" s="51"/>
      <c r="I109" s="51"/>
      <c r="J109" s="86"/>
      <c r="K109" s="87"/>
      <c r="L109" s="89"/>
      <c r="M109" s="88"/>
      <c r="N109" s="88"/>
      <c r="O109" s="63">
        <f t="shared" si="25"/>
        <v>0</v>
      </c>
      <c r="P109" s="64" t="str">
        <f t="shared" si="26"/>
        <v>1</v>
      </c>
      <c r="Q109" s="65" t="str">
        <f t="shared" si="21"/>
        <v/>
      </c>
      <c r="R109" s="51"/>
      <c r="S109" s="90"/>
      <c r="T109" s="88"/>
      <c r="U109" s="88"/>
      <c r="V109" s="83"/>
      <c r="W109" s="51"/>
      <c r="X109" s="51"/>
    </row>
    <row r="110" spans="2:24" ht="20.100000000000001" customHeight="1" x14ac:dyDescent="0.3">
      <c r="B110" s="58"/>
      <c r="C110" s="59"/>
      <c r="D110" s="62"/>
      <c r="E110" s="55">
        <f t="shared" si="27"/>
        <v>0</v>
      </c>
      <c r="F110" s="56" t="e">
        <f t="shared" si="28"/>
        <v>#DIV/0!</v>
      </c>
      <c r="G110" s="58" t="e">
        <f t="shared" si="29"/>
        <v>#DIV/0!</v>
      </c>
      <c r="H110" s="51"/>
      <c r="I110" s="51"/>
      <c r="J110" s="86"/>
      <c r="K110" s="87"/>
      <c r="L110" s="89"/>
      <c r="M110" s="88"/>
      <c r="N110" s="88"/>
      <c r="O110" s="63">
        <f t="shared" si="25"/>
        <v>0</v>
      </c>
      <c r="P110" s="64" t="str">
        <f t="shared" si="26"/>
        <v>1</v>
      </c>
      <c r="Q110" s="65" t="str">
        <f t="shared" si="21"/>
        <v/>
      </c>
      <c r="R110" s="51"/>
      <c r="S110" s="90"/>
      <c r="T110" s="88"/>
      <c r="U110" s="88"/>
      <c r="V110" s="83"/>
      <c r="W110" s="51"/>
      <c r="X110" s="51"/>
    </row>
    <row r="111" spans="2:24" ht="20.100000000000001" customHeight="1" x14ac:dyDescent="0.3">
      <c r="B111" s="58"/>
      <c r="C111" s="59"/>
      <c r="D111" s="62"/>
      <c r="E111" s="55">
        <f t="shared" si="27"/>
        <v>0</v>
      </c>
      <c r="F111" s="56" t="e">
        <f t="shared" si="28"/>
        <v>#DIV/0!</v>
      </c>
      <c r="G111" s="58" t="e">
        <f t="shared" si="29"/>
        <v>#DIV/0!</v>
      </c>
      <c r="H111" s="51"/>
      <c r="I111" s="51"/>
      <c r="J111" s="86"/>
      <c r="K111" s="87"/>
      <c r="L111" s="89"/>
      <c r="M111" s="88"/>
      <c r="N111" s="88"/>
      <c r="O111" s="63">
        <f t="shared" si="25"/>
        <v>0</v>
      </c>
      <c r="P111" s="64" t="str">
        <f t="shared" si="26"/>
        <v>1</v>
      </c>
      <c r="Q111" s="65" t="str">
        <f t="shared" si="21"/>
        <v/>
      </c>
      <c r="R111" s="51"/>
      <c r="S111" s="90"/>
      <c r="T111" s="88"/>
      <c r="U111" s="88"/>
      <c r="V111" s="83"/>
      <c r="W111" s="51"/>
      <c r="X111" s="51"/>
    </row>
    <row r="112" spans="2:24" ht="20.100000000000001" customHeight="1" x14ac:dyDescent="0.3">
      <c r="B112" s="58"/>
      <c r="C112" s="59"/>
      <c r="D112" s="62"/>
      <c r="E112" s="55">
        <f t="shared" si="27"/>
        <v>0</v>
      </c>
      <c r="F112" s="56" t="e">
        <f t="shared" si="28"/>
        <v>#DIV/0!</v>
      </c>
      <c r="G112" s="58" t="e">
        <f t="shared" si="29"/>
        <v>#DIV/0!</v>
      </c>
      <c r="H112" s="51"/>
      <c r="I112" s="51"/>
      <c r="J112" s="86"/>
      <c r="K112" s="87"/>
      <c r="L112" s="89"/>
      <c r="M112" s="88"/>
      <c r="N112" s="88"/>
      <c r="O112" s="63">
        <f t="shared" si="25"/>
        <v>0</v>
      </c>
      <c r="P112" s="64" t="str">
        <f t="shared" si="26"/>
        <v>1</v>
      </c>
      <c r="Q112" s="65" t="str">
        <f t="shared" si="21"/>
        <v/>
      </c>
      <c r="R112" s="51"/>
      <c r="S112" s="90"/>
      <c r="T112" s="88"/>
      <c r="U112" s="88"/>
      <c r="V112" s="83"/>
      <c r="W112" s="51"/>
      <c r="X112" s="51"/>
    </row>
    <row r="113" spans="2:24" ht="20.100000000000001" customHeight="1" x14ac:dyDescent="0.3">
      <c r="B113" s="58"/>
      <c r="C113" s="59"/>
      <c r="D113" s="62"/>
      <c r="E113" s="55">
        <f t="shared" si="27"/>
        <v>0</v>
      </c>
      <c r="F113" s="56" t="e">
        <f t="shared" si="28"/>
        <v>#DIV/0!</v>
      </c>
      <c r="G113" s="58" t="e">
        <f t="shared" si="29"/>
        <v>#DIV/0!</v>
      </c>
      <c r="H113" s="51"/>
      <c r="I113" s="51"/>
      <c r="J113" s="86"/>
      <c r="K113" s="87"/>
      <c r="L113" s="89"/>
      <c r="M113" s="88"/>
      <c r="N113" s="88"/>
      <c r="O113" s="63">
        <f t="shared" si="25"/>
        <v>0</v>
      </c>
      <c r="P113" s="64" t="str">
        <f t="shared" si="26"/>
        <v>1</v>
      </c>
      <c r="Q113" s="65" t="str">
        <f t="shared" si="21"/>
        <v/>
      </c>
      <c r="R113" s="51"/>
      <c r="S113" s="90"/>
      <c r="T113" s="88"/>
      <c r="U113" s="88"/>
      <c r="V113" s="83"/>
      <c r="W113" s="51"/>
      <c r="X113" s="51"/>
    </row>
    <row r="114" spans="2:24" ht="20.100000000000001" customHeight="1" x14ac:dyDescent="0.3">
      <c r="B114" s="58"/>
      <c r="C114" s="59"/>
      <c r="D114" s="62"/>
      <c r="E114" s="55">
        <f t="shared" si="27"/>
        <v>0</v>
      </c>
      <c r="F114" s="56" t="e">
        <f t="shared" si="28"/>
        <v>#DIV/0!</v>
      </c>
      <c r="G114" s="58" t="e">
        <f t="shared" si="29"/>
        <v>#DIV/0!</v>
      </c>
      <c r="H114" s="51"/>
      <c r="I114" s="51"/>
      <c r="J114" s="86"/>
      <c r="K114" s="87"/>
      <c r="L114" s="89"/>
      <c r="M114" s="88"/>
      <c r="N114" s="88"/>
      <c r="O114" s="63">
        <f t="shared" si="25"/>
        <v>0</v>
      </c>
      <c r="P114" s="64" t="str">
        <f t="shared" si="26"/>
        <v>1</v>
      </c>
      <c r="Q114" s="65" t="str">
        <f t="shared" si="21"/>
        <v/>
      </c>
      <c r="R114" s="51"/>
      <c r="S114" s="90"/>
      <c r="T114" s="88"/>
      <c r="U114" s="88"/>
      <c r="V114" s="83"/>
      <c r="W114" s="51"/>
      <c r="X114" s="51"/>
    </row>
    <row r="115" spans="2:24" ht="20.100000000000001" customHeight="1" x14ac:dyDescent="0.3">
      <c r="B115" s="58"/>
      <c r="C115" s="59"/>
      <c r="D115" s="62"/>
      <c r="E115" s="55">
        <f t="shared" si="27"/>
        <v>0</v>
      </c>
      <c r="F115" s="56" t="e">
        <f t="shared" si="28"/>
        <v>#DIV/0!</v>
      </c>
      <c r="G115" s="58" t="e">
        <f t="shared" si="29"/>
        <v>#DIV/0!</v>
      </c>
      <c r="H115" s="51"/>
      <c r="I115" s="51"/>
      <c r="J115" s="86"/>
      <c r="K115" s="87"/>
      <c r="L115" s="89"/>
      <c r="M115" s="88"/>
      <c r="N115" s="88"/>
      <c r="O115" s="63">
        <f t="shared" si="25"/>
        <v>0</v>
      </c>
      <c r="P115" s="64" t="str">
        <f t="shared" si="26"/>
        <v>1</v>
      </c>
      <c r="Q115" s="65" t="str">
        <f t="shared" si="21"/>
        <v/>
      </c>
      <c r="R115" s="51"/>
      <c r="S115" s="90"/>
      <c r="T115" s="88"/>
      <c r="U115" s="88"/>
      <c r="V115" s="83"/>
      <c r="W115" s="51"/>
      <c r="X115" s="51"/>
    </row>
    <row r="116" spans="2:24" ht="20.100000000000001" customHeight="1" x14ac:dyDescent="0.3">
      <c r="B116" s="58"/>
      <c r="C116" s="59"/>
      <c r="D116" s="62"/>
      <c r="E116" s="55">
        <f t="shared" si="27"/>
        <v>0</v>
      </c>
      <c r="F116" s="56" t="e">
        <f t="shared" si="28"/>
        <v>#DIV/0!</v>
      </c>
      <c r="G116" s="58" t="e">
        <f t="shared" si="29"/>
        <v>#DIV/0!</v>
      </c>
      <c r="H116" s="51"/>
      <c r="I116" s="51"/>
      <c r="J116" s="86"/>
      <c r="K116" s="87"/>
      <c r="L116" s="89"/>
      <c r="M116" s="88"/>
      <c r="N116" s="88"/>
      <c r="O116" s="63">
        <f t="shared" si="25"/>
        <v>0</v>
      </c>
      <c r="P116" s="64" t="str">
        <f t="shared" si="26"/>
        <v>1</v>
      </c>
      <c r="Q116" s="65" t="str">
        <f t="shared" si="21"/>
        <v/>
      </c>
      <c r="R116" s="51"/>
      <c r="S116" s="90"/>
      <c r="T116" s="88"/>
      <c r="U116" s="88"/>
      <c r="V116" s="83"/>
      <c r="W116" s="51"/>
      <c r="X116" s="51"/>
    </row>
    <row r="117" spans="2:24" ht="20.100000000000001" customHeight="1" x14ac:dyDescent="0.3">
      <c r="B117" s="58"/>
      <c r="C117" s="59"/>
      <c r="D117" s="62"/>
      <c r="E117" s="55">
        <f t="shared" si="27"/>
        <v>0</v>
      </c>
      <c r="F117" s="56" t="e">
        <f t="shared" si="28"/>
        <v>#DIV/0!</v>
      </c>
      <c r="G117" s="58" t="e">
        <f t="shared" si="29"/>
        <v>#DIV/0!</v>
      </c>
      <c r="H117" s="51"/>
      <c r="I117" s="51"/>
      <c r="J117" s="86"/>
      <c r="K117" s="87"/>
      <c r="L117" s="89"/>
      <c r="M117" s="88"/>
      <c r="N117" s="88"/>
      <c r="O117" s="63">
        <f t="shared" si="25"/>
        <v>0</v>
      </c>
      <c r="P117" s="64" t="str">
        <f t="shared" si="26"/>
        <v>1</v>
      </c>
      <c r="Q117" s="65" t="str">
        <f t="shared" si="21"/>
        <v/>
      </c>
      <c r="R117" s="51"/>
      <c r="S117" s="90"/>
      <c r="T117" s="88"/>
      <c r="U117" s="88"/>
      <c r="V117" s="83"/>
      <c r="W117" s="51"/>
      <c r="X117" s="51"/>
    </row>
    <row r="118" spans="2:24" ht="20.100000000000001" customHeight="1" x14ac:dyDescent="0.3">
      <c r="B118" s="58"/>
      <c r="C118" s="59"/>
      <c r="D118" s="62"/>
      <c r="E118" s="55">
        <f t="shared" si="27"/>
        <v>0</v>
      </c>
      <c r="F118" s="56" t="e">
        <f t="shared" si="28"/>
        <v>#DIV/0!</v>
      </c>
      <c r="G118" s="58" t="e">
        <f t="shared" si="29"/>
        <v>#DIV/0!</v>
      </c>
      <c r="H118" s="51"/>
      <c r="I118" s="51"/>
      <c r="J118" s="86"/>
      <c r="K118" s="87"/>
      <c r="L118" s="89"/>
      <c r="M118" s="88"/>
      <c r="N118" s="88"/>
      <c r="O118" s="63">
        <f t="shared" si="25"/>
        <v>0</v>
      </c>
      <c r="P118" s="64" t="str">
        <f t="shared" si="26"/>
        <v>1</v>
      </c>
      <c r="Q118" s="65" t="str">
        <f t="shared" si="21"/>
        <v/>
      </c>
      <c r="R118" s="51"/>
      <c r="S118" s="90"/>
      <c r="T118" s="88"/>
      <c r="U118" s="88"/>
      <c r="V118" s="83"/>
      <c r="W118" s="51"/>
      <c r="X118" s="51"/>
    </row>
    <row r="119" spans="2:24" ht="20.100000000000001" customHeight="1" x14ac:dyDescent="0.3">
      <c r="B119" s="58"/>
      <c r="C119" s="59"/>
      <c r="D119" s="62"/>
      <c r="E119" s="55">
        <f t="shared" si="27"/>
        <v>0</v>
      </c>
      <c r="F119" s="56" t="e">
        <f t="shared" si="28"/>
        <v>#DIV/0!</v>
      </c>
      <c r="G119" s="58" t="e">
        <f t="shared" si="29"/>
        <v>#DIV/0!</v>
      </c>
      <c r="H119" s="51"/>
      <c r="I119" s="51"/>
      <c r="J119" s="86"/>
      <c r="K119" s="87"/>
      <c r="L119" s="89"/>
      <c r="M119" s="88"/>
      <c r="N119" s="88"/>
      <c r="O119" s="63">
        <f t="shared" si="25"/>
        <v>0</v>
      </c>
      <c r="P119" s="64" t="str">
        <f t="shared" si="26"/>
        <v>1</v>
      </c>
      <c r="Q119" s="65" t="str">
        <f t="shared" si="21"/>
        <v/>
      </c>
      <c r="R119" s="51"/>
      <c r="S119" s="90"/>
      <c r="T119" s="88"/>
      <c r="U119" s="88"/>
      <c r="V119" s="83"/>
      <c r="W119" s="51"/>
      <c r="X119" s="51"/>
    </row>
    <row r="120" spans="2:24" ht="20.100000000000001" customHeight="1" x14ac:dyDescent="0.3">
      <c r="B120" s="58"/>
      <c r="C120" s="59"/>
      <c r="D120" s="62"/>
      <c r="E120" s="55">
        <f t="shared" si="27"/>
        <v>0</v>
      </c>
      <c r="F120" s="56" t="e">
        <f t="shared" si="28"/>
        <v>#DIV/0!</v>
      </c>
      <c r="G120" s="58" t="e">
        <f t="shared" si="29"/>
        <v>#DIV/0!</v>
      </c>
      <c r="H120" s="51"/>
      <c r="I120" s="51"/>
      <c r="J120" s="86"/>
      <c r="K120" s="87"/>
      <c r="L120" s="89"/>
      <c r="M120" s="88"/>
      <c r="N120" s="88"/>
      <c r="O120" s="63">
        <f t="shared" si="25"/>
        <v>0</v>
      </c>
      <c r="P120" s="64" t="str">
        <f t="shared" si="26"/>
        <v>1</v>
      </c>
      <c r="Q120" s="65" t="str">
        <f t="shared" si="21"/>
        <v/>
      </c>
      <c r="R120" s="51"/>
      <c r="S120" s="90"/>
      <c r="T120" s="88"/>
      <c r="U120" s="88"/>
      <c r="V120" s="83"/>
      <c r="W120" s="51"/>
      <c r="X120" s="51"/>
    </row>
    <row r="121" spans="2:24" ht="20.100000000000001" customHeight="1" x14ac:dyDescent="0.3">
      <c r="B121" s="58"/>
      <c r="C121" s="59"/>
      <c r="D121" s="62"/>
      <c r="E121" s="55">
        <f t="shared" si="27"/>
        <v>0</v>
      </c>
      <c r="F121" s="56" t="e">
        <f t="shared" si="28"/>
        <v>#DIV/0!</v>
      </c>
      <c r="G121" s="58" t="e">
        <f t="shared" si="29"/>
        <v>#DIV/0!</v>
      </c>
      <c r="H121" s="51"/>
      <c r="I121" s="51"/>
      <c r="J121" s="86"/>
      <c r="K121" s="87"/>
      <c r="L121" s="89"/>
      <c r="M121" s="88"/>
      <c r="N121" s="88"/>
      <c r="O121" s="63">
        <f t="shared" si="25"/>
        <v>0</v>
      </c>
      <c r="P121" s="64" t="str">
        <f t="shared" si="26"/>
        <v>1</v>
      </c>
      <c r="Q121" s="65" t="str">
        <f t="shared" si="21"/>
        <v/>
      </c>
      <c r="R121" s="51"/>
      <c r="S121" s="90"/>
      <c r="T121" s="88"/>
      <c r="U121" s="88"/>
      <c r="V121" s="83"/>
      <c r="W121" s="51"/>
      <c r="X121" s="51"/>
    </row>
    <row r="122" spans="2:24" ht="20.100000000000001" customHeight="1" x14ac:dyDescent="0.3">
      <c r="B122" s="58"/>
      <c r="C122" s="59"/>
      <c r="D122" s="62"/>
      <c r="E122" s="55">
        <f t="shared" si="27"/>
        <v>0</v>
      </c>
      <c r="F122" s="56" t="e">
        <f t="shared" si="28"/>
        <v>#DIV/0!</v>
      </c>
      <c r="G122" s="58" t="e">
        <f t="shared" si="29"/>
        <v>#DIV/0!</v>
      </c>
      <c r="H122" s="51"/>
      <c r="I122" s="51"/>
      <c r="J122" s="86"/>
      <c r="K122" s="87"/>
      <c r="L122" s="89"/>
      <c r="M122" s="88"/>
      <c r="N122" s="88"/>
      <c r="O122" s="63">
        <f t="shared" si="25"/>
        <v>0</v>
      </c>
      <c r="P122" s="64" t="str">
        <f t="shared" si="26"/>
        <v>1</v>
      </c>
      <c r="Q122" s="65" t="str">
        <f t="shared" si="21"/>
        <v/>
      </c>
      <c r="R122" s="51"/>
      <c r="S122" s="90"/>
      <c r="T122" s="88"/>
      <c r="U122" s="88"/>
      <c r="V122" s="83"/>
      <c r="W122" s="51"/>
      <c r="X122" s="51"/>
    </row>
    <row r="123" spans="2:24" ht="20.100000000000001" customHeight="1" x14ac:dyDescent="0.3">
      <c r="B123" s="58"/>
      <c r="C123" s="59"/>
      <c r="D123" s="62"/>
      <c r="E123" s="55">
        <f t="shared" si="27"/>
        <v>0</v>
      </c>
      <c r="F123" s="56" t="e">
        <f t="shared" si="28"/>
        <v>#DIV/0!</v>
      </c>
      <c r="G123" s="58" t="e">
        <f t="shared" si="29"/>
        <v>#DIV/0!</v>
      </c>
      <c r="H123" s="51"/>
      <c r="I123" s="51"/>
      <c r="J123" s="86"/>
      <c r="K123" s="87"/>
      <c r="L123" s="89"/>
      <c r="M123" s="88"/>
      <c r="N123" s="88"/>
      <c r="O123" s="63">
        <f t="shared" si="25"/>
        <v>0</v>
      </c>
      <c r="P123" s="64" t="str">
        <f t="shared" si="26"/>
        <v>1</v>
      </c>
      <c r="Q123" s="65" t="str">
        <f t="shared" si="21"/>
        <v/>
      </c>
      <c r="R123" s="51"/>
      <c r="S123" s="90"/>
      <c r="T123" s="88"/>
      <c r="U123" s="88"/>
      <c r="V123" s="83"/>
      <c r="W123" s="51"/>
      <c r="X123" s="51"/>
    </row>
    <row r="124" spans="2:24" ht="20.100000000000001" customHeight="1" x14ac:dyDescent="0.3">
      <c r="B124" s="58"/>
      <c r="C124" s="59"/>
      <c r="D124" s="62"/>
      <c r="E124" s="55">
        <f t="shared" si="27"/>
        <v>0</v>
      </c>
      <c r="F124" s="56" t="e">
        <f t="shared" si="28"/>
        <v>#DIV/0!</v>
      </c>
      <c r="G124" s="58" t="e">
        <f t="shared" si="29"/>
        <v>#DIV/0!</v>
      </c>
      <c r="H124" s="51"/>
      <c r="I124" s="51"/>
      <c r="J124" s="86"/>
      <c r="K124" s="87"/>
      <c r="L124" s="89"/>
      <c r="M124" s="88"/>
      <c r="N124" s="88"/>
      <c r="O124" s="63">
        <f t="shared" si="25"/>
        <v>0</v>
      </c>
      <c r="P124" s="64" t="str">
        <f t="shared" si="26"/>
        <v>1</v>
      </c>
      <c r="Q124" s="65" t="str">
        <f t="shared" si="21"/>
        <v/>
      </c>
      <c r="R124" s="51"/>
      <c r="S124" s="90"/>
      <c r="T124" s="88"/>
      <c r="U124" s="88"/>
      <c r="V124" s="83"/>
      <c r="W124" s="51"/>
      <c r="X124" s="51"/>
    </row>
    <row r="125" spans="2:24" ht="20.100000000000001" customHeight="1" x14ac:dyDescent="0.3">
      <c r="B125" s="58"/>
      <c r="C125" s="59"/>
      <c r="D125" s="62"/>
      <c r="E125" s="55">
        <f t="shared" si="27"/>
        <v>0</v>
      </c>
      <c r="F125" s="56" t="e">
        <f t="shared" si="28"/>
        <v>#DIV/0!</v>
      </c>
      <c r="G125" s="58" t="e">
        <f t="shared" si="29"/>
        <v>#DIV/0!</v>
      </c>
      <c r="H125" s="51"/>
      <c r="I125" s="51"/>
      <c r="J125" s="86"/>
      <c r="K125" s="87"/>
      <c r="L125" s="89"/>
      <c r="M125" s="88"/>
      <c r="N125" s="88"/>
      <c r="O125" s="63">
        <f t="shared" si="25"/>
        <v>0</v>
      </c>
      <c r="P125" s="64" t="str">
        <f t="shared" si="26"/>
        <v>1</v>
      </c>
      <c r="Q125" s="65" t="str">
        <f t="shared" si="21"/>
        <v/>
      </c>
      <c r="R125" s="51"/>
      <c r="S125" s="90"/>
      <c r="T125" s="88"/>
      <c r="U125" s="88"/>
      <c r="V125" s="83"/>
      <c r="W125" s="51"/>
      <c r="X125" s="51"/>
    </row>
    <row r="126" spans="2:24" ht="20.100000000000001" customHeight="1" x14ac:dyDescent="0.3">
      <c r="B126" s="58"/>
      <c r="C126" s="59"/>
      <c r="D126" s="62"/>
      <c r="E126" s="55">
        <f t="shared" si="27"/>
        <v>0</v>
      </c>
      <c r="F126" s="56" t="e">
        <f t="shared" si="28"/>
        <v>#DIV/0!</v>
      </c>
      <c r="G126" s="58" t="e">
        <f t="shared" si="29"/>
        <v>#DIV/0!</v>
      </c>
      <c r="H126" s="51"/>
      <c r="I126" s="51"/>
      <c r="J126" s="86"/>
      <c r="K126" s="87"/>
      <c r="L126" s="89"/>
      <c r="M126" s="88"/>
      <c r="N126" s="88"/>
      <c r="O126" s="63">
        <f t="shared" si="25"/>
        <v>0</v>
      </c>
      <c r="P126" s="64" t="str">
        <f t="shared" si="26"/>
        <v>1</v>
      </c>
      <c r="Q126" s="65" t="str">
        <f t="shared" si="21"/>
        <v/>
      </c>
      <c r="R126" s="51"/>
      <c r="S126" s="90"/>
      <c r="T126" s="88"/>
      <c r="U126" s="88"/>
      <c r="V126" s="83"/>
      <c r="W126" s="51"/>
      <c r="X126" s="51"/>
    </row>
    <row r="127" spans="2:24" ht="20.100000000000001" customHeight="1" x14ac:dyDescent="0.3">
      <c r="B127" s="58"/>
      <c r="C127" s="59"/>
      <c r="D127" s="62"/>
      <c r="E127" s="55">
        <f t="shared" si="27"/>
        <v>0</v>
      </c>
      <c r="F127" s="56" t="e">
        <f t="shared" si="28"/>
        <v>#DIV/0!</v>
      </c>
      <c r="G127" s="58" t="e">
        <f t="shared" si="29"/>
        <v>#DIV/0!</v>
      </c>
      <c r="H127" s="51"/>
      <c r="I127" s="51"/>
      <c r="J127" s="86"/>
      <c r="K127" s="87"/>
      <c r="L127" s="89"/>
      <c r="M127" s="88"/>
      <c r="N127" s="88"/>
      <c r="O127" s="63">
        <f t="shared" si="25"/>
        <v>0</v>
      </c>
      <c r="P127" s="64" t="str">
        <f t="shared" si="26"/>
        <v>1</v>
      </c>
      <c r="Q127" s="65" t="str">
        <f t="shared" si="21"/>
        <v/>
      </c>
      <c r="R127" s="51"/>
      <c r="S127" s="90"/>
      <c r="T127" s="88"/>
      <c r="U127" s="88"/>
      <c r="V127" s="83"/>
      <c r="W127" s="51"/>
      <c r="X127" s="51"/>
    </row>
    <row r="128" spans="2:24" ht="20.100000000000001" customHeight="1" x14ac:dyDescent="0.3">
      <c r="B128" s="58"/>
      <c r="C128" s="59"/>
      <c r="D128" s="62"/>
      <c r="E128" s="55">
        <f t="shared" si="27"/>
        <v>0</v>
      </c>
      <c r="F128" s="56" t="e">
        <f t="shared" si="28"/>
        <v>#DIV/0!</v>
      </c>
      <c r="G128" s="58" t="e">
        <f t="shared" si="29"/>
        <v>#DIV/0!</v>
      </c>
      <c r="H128" s="51"/>
      <c r="I128" s="51"/>
      <c r="J128" s="86"/>
      <c r="K128" s="87"/>
      <c r="L128" s="89"/>
      <c r="M128" s="88"/>
      <c r="N128" s="88"/>
      <c r="O128" s="63">
        <f t="shared" si="25"/>
        <v>0</v>
      </c>
      <c r="P128" s="64" t="str">
        <f t="shared" si="26"/>
        <v>1</v>
      </c>
      <c r="Q128" s="65" t="str">
        <f t="shared" si="21"/>
        <v/>
      </c>
      <c r="R128" s="51"/>
      <c r="S128" s="90"/>
      <c r="T128" s="88"/>
      <c r="U128" s="88"/>
      <c r="V128" s="83"/>
      <c r="W128" s="51"/>
      <c r="X128" s="51"/>
    </row>
    <row r="129" spans="2:24" ht="20.100000000000001" customHeight="1" x14ac:dyDescent="0.3">
      <c r="B129" s="58"/>
      <c r="C129" s="59"/>
      <c r="D129" s="62"/>
      <c r="E129" s="55">
        <f t="shared" si="27"/>
        <v>0</v>
      </c>
      <c r="F129" s="56" t="e">
        <f t="shared" si="28"/>
        <v>#DIV/0!</v>
      </c>
      <c r="G129" s="58" t="e">
        <f t="shared" si="29"/>
        <v>#DIV/0!</v>
      </c>
      <c r="H129" s="51"/>
      <c r="I129" s="51"/>
      <c r="J129" s="86"/>
      <c r="K129" s="87"/>
      <c r="L129" s="89"/>
      <c r="M129" s="88"/>
      <c r="N129" s="88"/>
      <c r="O129" s="63">
        <f t="shared" si="25"/>
        <v>0</v>
      </c>
      <c r="P129" s="64" t="str">
        <f t="shared" si="26"/>
        <v>1</v>
      </c>
      <c r="Q129" s="65" t="str">
        <f t="shared" si="21"/>
        <v/>
      </c>
      <c r="R129" s="51"/>
      <c r="S129" s="90"/>
      <c r="T129" s="88"/>
      <c r="U129" s="88"/>
      <c r="V129" s="83"/>
      <c r="W129" s="51"/>
      <c r="X129" s="51"/>
    </row>
    <row r="130" spans="2:24" ht="20.100000000000001" customHeight="1" x14ac:dyDescent="0.3">
      <c r="B130" s="58"/>
      <c r="C130" s="59"/>
      <c r="D130" s="62"/>
      <c r="E130" s="55">
        <f t="shared" si="27"/>
        <v>0</v>
      </c>
      <c r="F130" s="56" t="e">
        <f t="shared" si="28"/>
        <v>#DIV/0!</v>
      </c>
      <c r="G130" s="58" t="e">
        <f t="shared" si="29"/>
        <v>#DIV/0!</v>
      </c>
      <c r="H130" s="51"/>
      <c r="I130" s="51"/>
      <c r="J130" s="86"/>
      <c r="K130" s="87"/>
      <c r="L130" s="89"/>
      <c r="M130" s="88"/>
      <c r="N130" s="88"/>
      <c r="O130" s="63">
        <f t="shared" si="25"/>
        <v>0</v>
      </c>
      <c r="P130" s="64" t="str">
        <f t="shared" si="26"/>
        <v>1</v>
      </c>
      <c r="Q130" s="65" t="str">
        <f t="shared" si="21"/>
        <v/>
      </c>
      <c r="R130" s="51"/>
      <c r="S130" s="90"/>
      <c r="T130" s="88"/>
      <c r="U130" s="88"/>
      <c r="V130" s="83"/>
      <c r="W130" s="51"/>
      <c r="X130" s="51"/>
    </row>
    <row r="131" spans="2:24" ht="20.100000000000001" customHeight="1" x14ac:dyDescent="0.3">
      <c r="B131" s="58"/>
      <c r="C131" s="59"/>
      <c r="D131" s="62"/>
      <c r="E131" s="55">
        <f t="shared" si="27"/>
        <v>0</v>
      </c>
      <c r="F131" s="56" t="e">
        <f t="shared" si="28"/>
        <v>#DIV/0!</v>
      </c>
      <c r="G131" s="58" t="e">
        <f t="shared" si="29"/>
        <v>#DIV/0!</v>
      </c>
      <c r="H131" s="51"/>
      <c r="I131" s="51"/>
      <c r="J131" s="86"/>
      <c r="K131" s="87"/>
      <c r="L131" s="89"/>
      <c r="M131" s="88"/>
      <c r="N131" s="88"/>
      <c r="O131" s="63">
        <f t="shared" si="25"/>
        <v>0</v>
      </c>
      <c r="P131" s="64" t="str">
        <f t="shared" si="26"/>
        <v>1</v>
      </c>
      <c r="Q131" s="65" t="str">
        <f t="shared" si="21"/>
        <v/>
      </c>
      <c r="R131" s="51"/>
      <c r="S131" s="90"/>
      <c r="T131" s="88"/>
      <c r="U131" s="88"/>
      <c r="V131" s="83"/>
      <c r="W131" s="51"/>
      <c r="X131" s="51"/>
    </row>
    <row r="132" spans="2:24" ht="20.100000000000001" customHeight="1" x14ac:dyDescent="0.3">
      <c r="B132" s="58"/>
      <c r="C132" s="59"/>
      <c r="D132" s="62"/>
      <c r="E132" s="55">
        <f t="shared" si="27"/>
        <v>0</v>
      </c>
      <c r="F132" s="56" t="e">
        <f t="shared" si="28"/>
        <v>#DIV/0!</v>
      </c>
      <c r="G132" s="58" t="e">
        <f t="shared" si="29"/>
        <v>#DIV/0!</v>
      </c>
      <c r="H132" s="51"/>
      <c r="I132" s="51"/>
      <c r="J132" s="86"/>
      <c r="K132" s="87"/>
      <c r="L132" s="89"/>
      <c r="M132" s="88"/>
      <c r="N132" s="88"/>
      <c r="O132" s="63">
        <f t="shared" si="25"/>
        <v>0</v>
      </c>
      <c r="P132" s="64" t="str">
        <f t="shared" si="26"/>
        <v>1</v>
      </c>
      <c r="Q132" s="65" t="str">
        <f t="shared" si="21"/>
        <v/>
      </c>
      <c r="R132" s="51"/>
      <c r="S132" s="90"/>
      <c r="T132" s="88"/>
      <c r="U132" s="88"/>
      <c r="V132" s="83"/>
      <c r="W132" s="51"/>
      <c r="X132" s="51"/>
    </row>
    <row r="133" spans="2:24" ht="20.100000000000001" customHeight="1" x14ac:dyDescent="0.3">
      <c r="B133" s="58"/>
      <c r="C133" s="59"/>
      <c r="D133" s="62"/>
      <c r="E133" s="55">
        <f t="shared" si="27"/>
        <v>0</v>
      </c>
      <c r="F133" s="56" t="e">
        <f t="shared" si="28"/>
        <v>#DIV/0!</v>
      </c>
      <c r="G133" s="58" t="e">
        <f t="shared" si="29"/>
        <v>#DIV/0!</v>
      </c>
      <c r="H133" s="51"/>
      <c r="I133" s="51"/>
      <c r="J133" s="86"/>
      <c r="K133" s="87"/>
      <c r="L133" s="89"/>
      <c r="M133" s="88"/>
      <c r="N133" s="88"/>
      <c r="O133" s="63">
        <f t="shared" si="25"/>
        <v>0</v>
      </c>
      <c r="P133" s="64" t="str">
        <f t="shared" si="26"/>
        <v>1</v>
      </c>
      <c r="Q133" s="65" t="str">
        <f t="shared" si="21"/>
        <v/>
      </c>
      <c r="R133" s="51"/>
      <c r="S133" s="90"/>
      <c r="T133" s="88"/>
      <c r="U133" s="88"/>
      <c r="V133" s="83"/>
      <c r="W133" s="51"/>
      <c r="X133" s="51"/>
    </row>
    <row r="134" spans="2:24" ht="20.100000000000001" customHeight="1" x14ac:dyDescent="0.3">
      <c r="B134" s="58"/>
      <c r="C134" s="59"/>
      <c r="D134" s="62"/>
      <c r="E134" s="55">
        <f t="shared" si="27"/>
        <v>0</v>
      </c>
      <c r="F134" s="56" t="e">
        <f t="shared" si="28"/>
        <v>#DIV/0!</v>
      </c>
      <c r="G134" s="58" t="e">
        <f t="shared" si="29"/>
        <v>#DIV/0!</v>
      </c>
      <c r="H134" s="51"/>
      <c r="I134" s="51"/>
      <c r="J134" s="86"/>
      <c r="K134" s="87"/>
      <c r="L134" s="89"/>
      <c r="M134" s="88"/>
      <c r="N134" s="88"/>
      <c r="O134" s="63">
        <f t="shared" ref="O134:O158" si="30">N134+M134</f>
        <v>0</v>
      </c>
      <c r="P134" s="64" t="str">
        <f t="shared" ref="P134:P158" si="31">IF(AND(O134=L134),"1",IF(AND(O134&lt;&gt;L134),"111"))</f>
        <v>1</v>
      </c>
      <c r="Q134" s="65" t="str">
        <f t="shared" si="21"/>
        <v/>
      </c>
      <c r="R134" s="51"/>
      <c r="S134" s="90"/>
      <c r="T134" s="88"/>
      <c r="U134" s="88"/>
      <c r="V134" s="83"/>
      <c r="W134" s="51"/>
      <c r="X134" s="51"/>
    </row>
    <row r="135" spans="2:24" ht="20.100000000000001" customHeight="1" x14ac:dyDescent="0.3">
      <c r="B135" s="58"/>
      <c r="C135" s="59"/>
      <c r="D135" s="62"/>
      <c r="E135" s="55">
        <f t="shared" si="27"/>
        <v>0</v>
      </c>
      <c r="F135" s="56" t="e">
        <f t="shared" si="28"/>
        <v>#DIV/0!</v>
      </c>
      <c r="G135" s="58" t="e">
        <f t="shared" si="29"/>
        <v>#DIV/0!</v>
      </c>
      <c r="H135" s="51"/>
      <c r="I135" s="51"/>
      <c r="J135" s="86"/>
      <c r="K135" s="87"/>
      <c r="L135" s="89"/>
      <c r="M135" s="88"/>
      <c r="N135" s="88"/>
      <c r="O135" s="63">
        <f t="shared" si="30"/>
        <v>0</v>
      </c>
      <c r="P135" s="64" t="str">
        <f t="shared" si="31"/>
        <v>1</v>
      </c>
      <c r="Q135" s="65" t="str">
        <f t="shared" si="21"/>
        <v/>
      </c>
      <c r="R135" s="51"/>
      <c r="S135" s="90"/>
      <c r="T135" s="88"/>
      <c r="U135" s="88"/>
      <c r="V135" s="83"/>
      <c r="W135" s="51"/>
      <c r="X135" s="51"/>
    </row>
    <row r="136" spans="2:24" ht="20.100000000000001" customHeight="1" x14ac:dyDescent="0.3">
      <c r="B136" s="58"/>
      <c r="C136" s="59"/>
      <c r="D136" s="62"/>
      <c r="E136" s="55">
        <f t="shared" si="27"/>
        <v>0</v>
      </c>
      <c r="F136" s="56" t="e">
        <f t="shared" si="28"/>
        <v>#DIV/0!</v>
      </c>
      <c r="G136" s="58" t="e">
        <f t="shared" si="29"/>
        <v>#DIV/0!</v>
      </c>
      <c r="H136" s="51"/>
      <c r="I136" s="51"/>
      <c r="J136" s="86"/>
      <c r="K136" s="87"/>
      <c r="L136" s="89"/>
      <c r="M136" s="88"/>
      <c r="N136" s="88"/>
      <c r="O136" s="63">
        <f t="shared" si="30"/>
        <v>0</v>
      </c>
      <c r="P136" s="64" t="str">
        <f t="shared" si="31"/>
        <v>1</v>
      </c>
      <c r="Q136" s="65" t="str">
        <f t="shared" ref="Q136:Q158" si="32">IF(P136="1", "", "!!!")</f>
        <v/>
      </c>
      <c r="R136" s="51"/>
      <c r="S136" s="90"/>
      <c r="T136" s="88"/>
      <c r="U136" s="88"/>
      <c r="V136" s="83"/>
      <c r="W136" s="51"/>
      <c r="X136" s="51"/>
    </row>
    <row r="137" spans="2:24" ht="20.100000000000001" customHeight="1" x14ac:dyDescent="0.3">
      <c r="B137" s="58"/>
      <c r="C137" s="59"/>
      <c r="D137" s="62"/>
      <c r="E137" s="55">
        <f t="shared" ref="E137:E158" si="33">C137-D137</f>
        <v>0</v>
      </c>
      <c r="F137" s="56" t="e">
        <f t="shared" ref="F137:F158" si="34">E137/C137</f>
        <v>#DIV/0!</v>
      </c>
      <c r="G137" s="58" t="e">
        <f t="shared" ref="G137:G158" si="35">IF(AND(F137&gt;=0,F137&lt;=0.05),"оч. прочный",IF(AND(F137&gt;0.05,F137&lt;=0.2),"прочный",IF(AND(F137&gt;0.2,F137&lt;=0.3),"сред. проч.",IF(AND(F137&gt;=0.3,F137&lt;=0.4),"малопроч.",IF(AND(F137&gt;0.4),"пониж. проч.")))))</f>
        <v>#DIV/0!</v>
      </c>
      <c r="H137" s="51"/>
      <c r="I137" s="51"/>
      <c r="J137" s="86"/>
      <c r="K137" s="87"/>
      <c r="L137" s="89"/>
      <c r="M137" s="88"/>
      <c r="N137" s="88"/>
      <c r="O137" s="63">
        <f t="shared" si="30"/>
        <v>0</v>
      </c>
      <c r="P137" s="64" t="str">
        <f t="shared" si="31"/>
        <v>1</v>
      </c>
      <c r="Q137" s="65" t="str">
        <f t="shared" si="32"/>
        <v/>
      </c>
      <c r="R137" s="51"/>
      <c r="S137" s="90"/>
      <c r="T137" s="88"/>
      <c r="U137" s="88"/>
      <c r="V137" s="83"/>
      <c r="W137" s="51"/>
      <c r="X137" s="51"/>
    </row>
    <row r="138" spans="2:24" ht="20.100000000000001" customHeight="1" x14ac:dyDescent="0.3">
      <c r="B138" s="58"/>
      <c r="C138" s="59"/>
      <c r="D138" s="62"/>
      <c r="E138" s="55">
        <f t="shared" si="33"/>
        <v>0</v>
      </c>
      <c r="F138" s="56" t="e">
        <f t="shared" si="34"/>
        <v>#DIV/0!</v>
      </c>
      <c r="G138" s="58" t="e">
        <f t="shared" si="35"/>
        <v>#DIV/0!</v>
      </c>
      <c r="H138" s="51"/>
      <c r="I138" s="51"/>
      <c r="J138" s="86"/>
      <c r="K138" s="87"/>
      <c r="L138" s="89"/>
      <c r="M138" s="88"/>
      <c r="N138" s="88"/>
      <c r="O138" s="63">
        <f t="shared" si="30"/>
        <v>0</v>
      </c>
      <c r="P138" s="64" t="str">
        <f t="shared" si="31"/>
        <v>1</v>
      </c>
      <c r="Q138" s="65" t="str">
        <f t="shared" si="32"/>
        <v/>
      </c>
      <c r="R138" s="51"/>
      <c r="S138" s="90"/>
      <c r="T138" s="88"/>
      <c r="U138" s="88"/>
      <c r="V138" s="83"/>
      <c r="W138" s="51"/>
      <c r="X138" s="51"/>
    </row>
    <row r="139" spans="2:24" ht="20.100000000000001" customHeight="1" x14ac:dyDescent="0.3">
      <c r="B139" s="58"/>
      <c r="C139" s="59"/>
      <c r="D139" s="62"/>
      <c r="E139" s="55">
        <f t="shared" si="33"/>
        <v>0</v>
      </c>
      <c r="F139" s="56" t="e">
        <f t="shared" si="34"/>
        <v>#DIV/0!</v>
      </c>
      <c r="G139" s="58" t="e">
        <f t="shared" si="35"/>
        <v>#DIV/0!</v>
      </c>
      <c r="H139" s="51"/>
      <c r="I139" s="51"/>
      <c r="J139" s="86"/>
      <c r="K139" s="87"/>
      <c r="L139" s="89"/>
      <c r="M139" s="88"/>
      <c r="N139" s="88"/>
      <c r="O139" s="63">
        <f t="shared" si="30"/>
        <v>0</v>
      </c>
      <c r="P139" s="64" t="str">
        <f t="shared" si="31"/>
        <v>1</v>
      </c>
      <c r="Q139" s="65" t="str">
        <f t="shared" si="32"/>
        <v/>
      </c>
      <c r="R139" s="51"/>
      <c r="S139" s="90"/>
      <c r="T139" s="88"/>
      <c r="U139" s="88"/>
      <c r="V139" s="83"/>
      <c r="W139" s="51"/>
      <c r="X139" s="51"/>
    </row>
    <row r="140" spans="2:24" ht="20.100000000000001" customHeight="1" x14ac:dyDescent="0.3">
      <c r="B140" s="58"/>
      <c r="C140" s="59"/>
      <c r="D140" s="62"/>
      <c r="E140" s="55">
        <f t="shared" si="33"/>
        <v>0</v>
      </c>
      <c r="F140" s="56" t="e">
        <f t="shared" si="34"/>
        <v>#DIV/0!</v>
      </c>
      <c r="G140" s="58" t="e">
        <f t="shared" si="35"/>
        <v>#DIV/0!</v>
      </c>
      <c r="H140" s="51"/>
      <c r="I140" s="51"/>
      <c r="J140" s="86"/>
      <c r="K140" s="87"/>
      <c r="L140" s="89"/>
      <c r="M140" s="88"/>
      <c r="N140" s="88"/>
      <c r="O140" s="63">
        <f t="shared" si="30"/>
        <v>0</v>
      </c>
      <c r="P140" s="64" t="str">
        <f t="shared" si="31"/>
        <v>1</v>
      </c>
      <c r="Q140" s="65" t="str">
        <f t="shared" si="32"/>
        <v/>
      </c>
      <c r="R140" s="51"/>
      <c r="S140" s="90"/>
      <c r="T140" s="88"/>
      <c r="U140" s="88"/>
      <c r="V140" s="83"/>
      <c r="W140" s="51"/>
      <c r="X140" s="51"/>
    </row>
    <row r="141" spans="2:24" ht="20.100000000000001" customHeight="1" x14ac:dyDescent="0.3">
      <c r="B141" s="58"/>
      <c r="C141" s="59"/>
      <c r="D141" s="62"/>
      <c r="E141" s="55">
        <f t="shared" si="33"/>
        <v>0</v>
      </c>
      <c r="F141" s="56" t="e">
        <f t="shared" si="34"/>
        <v>#DIV/0!</v>
      </c>
      <c r="G141" s="58" t="e">
        <f t="shared" si="35"/>
        <v>#DIV/0!</v>
      </c>
      <c r="H141" s="51"/>
      <c r="I141" s="51"/>
      <c r="J141" s="86"/>
      <c r="K141" s="87"/>
      <c r="L141" s="89"/>
      <c r="M141" s="88"/>
      <c r="N141" s="88"/>
      <c r="O141" s="63">
        <f t="shared" si="30"/>
        <v>0</v>
      </c>
      <c r="P141" s="64" t="str">
        <f t="shared" si="31"/>
        <v>1</v>
      </c>
      <c r="Q141" s="65" t="str">
        <f t="shared" si="32"/>
        <v/>
      </c>
      <c r="R141" s="51"/>
      <c r="S141" s="90"/>
      <c r="T141" s="88"/>
      <c r="U141" s="88"/>
      <c r="V141" s="83"/>
      <c r="W141" s="51"/>
      <c r="X141" s="51"/>
    </row>
    <row r="142" spans="2:24" ht="20.100000000000001" customHeight="1" x14ac:dyDescent="0.3">
      <c r="B142" s="58"/>
      <c r="C142" s="59"/>
      <c r="D142" s="62"/>
      <c r="E142" s="55">
        <f t="shared" si="33"/>
        <v>0</v>
      </c>
      <c r="F142" s="56" t="e">
        <f t="shared" si="34"/>
        <v>#DIV/0!</v>
      </c>
      <c r="G142" s="58" t="e">
        <f t="shared" si="35"/>
        <v>#DIV/0!</v>
      </c>
      <c r="H142" s="51"/>
      <c r="I142" s="51"/>
      <c r="J142" s="86"/>
      <c r="K142" s="87"/>
      <c r="L142" s="89"/>
      <c r="M142" s="88"/>
      <c r="N142" s="88"/>
      <c r="O142" s="63">
        <f t="shared" si="30"/>
        <v>0</v>
      </c>
      <c r="P142" s="64" t="str">
        <f t="shared" si="31"/>
        <v>1</v>
      </c>
      <c r="Q142" s="65" t="str">
        <f t="shared" si="32"/>
        <v/>
      </c>
      <c r="R142" s="51"/>
      <c r="S142" s="90"/>
      <c r="T142" s="88"/>
      <c r="U142" s="88"/>
      <c r="V142" s="83"/>
      <c r="W142" s="51"/>
      <c r="X142" s="51"/>
    </row>
    <row r="143" spans="2:24" ht="20.100000000000001" customHeight="1" x14ac:dyDescent="0.3">
      <c r="B143" s="58"/>
      <c r="C143" s="59"/>
      <c r="D143" s="62"/>
      <c r="E143" s="55">
        <f t="shared" si="33"/>
        <v>0</v>
      </c>
      <c r="F143" s="56" t="e">
        <f t="shared" si="34"/>
        <v>#DIV/0!</v>
      </c>
      <c r="G143" s="58" t="e">
        <f t="shared" si="35"/>
        <v>#DIV/0!</v>
      </c>
      <c r="H143" s="51"/>
      <c r="I143" s="51"/>
      <c r="J143" s="86"/>
      <c r="K143" s="87"/>
      <c r="L143" s="89"/>
      <c r="M143" s="88"/>
      <c r="N143" s="88"/>
      <c r="O143" s="63">
        <f t="shared" si="30"/>
        <v>0</v>
      </c>
      <c r="P143" s="64" t="str">
        <f t="shared" si="31"/>
        <v>1</v>
      </c>
      <c r="Q143" s="65" t="str">
        <f t="shared" si="32"/>
        <v/>
      </c>
      <c r="R143" s="51"/>
      <c r="S143" s="90"/>
      <c r="T143" s="88"/>
      <c r="U143" s="88"/>
      <c r="V143" s="83"/>
      <c r="W143" s="51"/>
      <c r="X143" s="51"/>
    </row>
    <row r="144" spans="2:24" ht="20.100000000000001" customHeight="1" x14ac:dyDescent="0.3">
      <c r="B144" s="58"/>
      <c r="C144" s="59"/>
      <c r="D144" s="62"/>
      <c r="E144" s="55">
        <f t="shared" si="33"/>
        <v>0</v>
      </c>
      <c r="F144" s="56" t="e">
        <f t="shared" si="34"/>
        <v>#DIV/0!</v>
      </c>
      <c r="G144" s="58" t="e">
        <f t="shared" si="35"/>
        <v>#DIV/0!</v>
      </c>
      <c r="H144" s="51"/>
      <c r="I144" s="51"/>
      <c r="J144" s="86"/>
      <c r="K144" s="87"/>
      <c r="L144" s="89"/>
      <c r="M144" s="88"/>
      <c r="N144" s="88"/>
      <c r="O144" s="63">
        <f t="shared" si="30"/>
        <v>0</v>
      </c>
      <c r="P144" s="64" t="str">
        <f t="shared" si="31"/>
        <v>1</v>
      </c>
      <c r="Q144" s="65" t="str">
        <f t="shared" si="32"/>
        <v/>
      </c>
      <c r="R144" s="51"/>
      <c r="S144" s="90"/>
      <c r="T144" s="88"/>
      <c r="U144" s="88"/>
      <c r="V144" s="83"/>
      <c r="W144" s="51"/>
      <c r="X144" s="51"/>
    </row>
    <row r="145" spans="2:24" ht="20.100000000000001" customHeight="1" x14ac:dyDescent="0.3">
      <c r="B145" s="58"/>
      <c r="C145" s="59"/>
      <c r="D145" s="62"/>
      <c r="E145" s="55">
        <f t="shared" si="33"/>
        <v>0</v>
      </c>
      <c r="F145" s="56" t="e">
        <f t="shared" si="34"/>
        <v>#DIV/0!</v>
      </c>
      <c r="G145" s="58" t="e">
        <f t="shared" si="35"/>
        <v>#DIV/0!</v>
      </c>
      <c r="H145" s="51"/>
      <c r="I145" s="51"/>
      <c r="J145" s="86"/>
      <c r="K145" s="87"/>
      <c r="L145" s="89"/>
      <c r="M145" s="88"/>
      <c r="N145" s="88"/>
      <c r="O145" s="63">
        <f t="shared" si="30"/>
        <v>0</v>
      </c>
      <c r="P145" s="64" t="str">
        <f t="shared" si="31"/>
        <v>1</v>
      </c>
      <c r="Q145" s="65" t="str">
        <f t="shared" si="32"/>
        <v/>
      </c>
      <c r="R145" s="51"/>
      <c r="S145" s="90"/>
      <c r="T145" s="88"/>
      <c r="U145" s="88"/>
      <c r="V145" s="83"/>
      <c r="W145" s="51"/>
      <c r="X145" s="51"/>
    </row>
    <row r="146" spans="2:24" ht="20.100000000000001" customHeight="1" x14ac:dyDescent="0.3">
      <c r="B146" s="58"/>
      <c r="C146" s="59"/>
      <c r="D146" s="62"/>
      <c r="E146" s="55">
        <f t="shared" si="33"/>
        <v>0</v>
      </c>
      <c r="F146" s="56" t="e">
        <f t="shared" si="34"/>
        <v>#DIV/0!</v>
      </c>
      <c r="G146" s="58" t="e">
        <f t="shared" si="35"/>
        <v>#DIV/0!</v>
      </c>
      <c r="H146" s="51"/>
      <c r="I146" s="51"/>
      <c r="J146" s="86"/>
      <c r="K146" s="87"/>
      <c r="L146" s="89"/>
      <c r="M146" s="88"/>
      <c r="N146" s="88"/>
      <c r="O146" s="63">
        <f t="shared" si="30"/>
        <v>0</v>
      </c>
      <c r="P146" s="64" t="str">
        <f t="shared" si="31"/>
        <v>1</v>
      </c>
      <c r="Q146" s="65" t="str">
        <f t="shared" si="32"/>
        <v/>
      </c>
      <c r="R146" s="51"/>
      <c r="S146" s="90"/>
      <c r="T146" s="88"/>
      <c r="U146" s="88"/>
      <c r="V146" s="83"/>
      <c r="W146" s="51"/>
      <c r="X146" s="51"/>
    </row>
    <row r="147" spans="2:24" ht="20.100000000000001" customHeight="1" x14ac:dyDescent="0.3">
      <c r="B147" s="58"/>
      <c r="C147" s="59"/>
      <c r="D147" s="62"/>
      <c r="E147" s="55">
        <f t="shared" si="33"/>
        <v>0</v>
      </c>
      <c r="F147" s="56" t="e">
        <f t="shared" si="34"/>
        <v>#DIV/0!</v>
      </c>
      <c r="G147" s="58" t="e">
        <f t="shared" si="35"/>
        <v>#DIV/0!</v>
      </c>
      <c r="H147" s="51"/>
      <c r="I147" s="51"/>
      <c r="J147" s="86"/>
      <c r="K147" s="87"/>
      <c r="L147" s="89"/>
      <c r="M147" s="88"/>
      <c r="N147" s="88"/>
      <c r="O147" s="63">
        <f t="shared" si="30"/>
        <v>0</v>
      </c>
      <c r="P147" s="64" t="str">
        <f t="shared" si="31"/>
        <v>1</v>
      </c>
      <c r="Q147" s="65" t="str">
        <f t="shared" si="32"/>
        <v/>
      </c>
      <c r="R147" s="51"/>
      <c r="S147" s="90"/>
      <c r="T147" s="88"/>
      <c r="U147" s="88"/>
      <c r="V147" s="83"/>
      <c r="W147" s="51"/>
      <c r="X147" s="51"/>
    </row>
    <row r="148" spans="2:24" ht="20.100000000000001" customHeight="1" x14ac:dyDescent="0.3">
      <c r="B148" s="58"/>
      <c r="C148" s="59"/>
      <c r="D148" s="62"/>
      <c r="E148" s="55">
        <f t="shared" si="33"/>
        <v>0</v>
      </c>
      <c r="F148" s="56" t="e">
        <f t="shared" si="34"/>
        <v>#DIV/0!</v>
      </c>
      <c r="G148" s="58" t="e">
        <f t="shared" si="35"/>
        <v>#DIV/0!</v>
      </c>
      <c r="H148" s="51"/>
      <c r="I148" s="51"/>
      <c r="J148" s="86"/>
      <c r="K148" s="87"/>
      <c r="L148" s="89"/>
      <c r="M148" s="88"/>
      <c r="N148" s="88"/>
      <c r="O148" s="63">
        <f t="shared" si="30"/>
        <v>0</v>
      </c>
      <c r="P148" s="64" t="str">
        <f t="shared" si="31"/>
        <v>1</v>
      </c>
      <c r="Q148" s="65" t="str">
        <f t="shared" si="32"/>
        <v/>
      </c>
      <c r="R148" s="51"/>
      <c r="S148" s="90"/>
      <c r="T148" s="88"/>
      <c r="U148" s="88"/>
      <c r="V148" s="83"/>
      <c r="W148" s="51"/>
      <c r="X148" s="51"/>
    </row>
    <row r="149" spans="2:24" ht="20.100000000000001" customHeight="1" x14ac:dyDescent="0.3">
      <c r="B149" s="58"/>
      <c r="C149" s="59"/>
      <c r="D149" s="62"/>
      <c r="E149" s="55">
        <f t="shared" si="33"/>
        <v>0</v>
      </c>
      <c r="F149" s="56" t="e">
        <f t="shared" si="34"/>
        <v>#DIV/0!</v>
      </c>
      <c r="G149" s="58" t="e">
        <f t="shared" si="35"/>
        <v>#DIV/0!</v>
      </c>
      <c r="H149" s="51"/>
      <c r="I149" s="51"/>
      <c r="J149" s="86"/>
      <c r="K149" s="87"/>
      <c r="L149" s="89"/>
      <c r="M149" s="88"/>
      <c r="N149" s="88"/>
      <c r="O149" s="63">
        <f t="shared" si="30"/>
        <v>0</v>
      </c>
      <c r="P149" s="64" t="str">
        <f t="shared" si="31"/>
        <v>1</v>
      </c>
      <c r="Q149" s="65" t="str">
        <f t="shared" si="32"/>
        <v/>
      </c>
      <c r="R149" s="51"/>
      <c r="S149" s="90"/>
      <c r="T149" s="88"/>
      <c r="U149" s="88"/>
      <c r="V149" s="83"/>
      <c r="W149" s="51"/>
      <c r="X149" s="51"/>
    </row>
    <row r="150" spans="2:24" ht="20.100000000000001" customHeight="1" x14ac:dyDescent="0.3">
      <c r="B150" s="58"/>
      <c r="C150" s="59"/>
      <c r="D150" s="62"/>
      <c r="E150" s="55">
        <f t="shared" si="33"/>
        <v>0</v>
      </c>
      <c r="F150" s="56" t="e">
        <f t="shared" si="34"/>
        <v>#DIV/0!</v>
      </c>
      <c r="G150" s="58" t="e">
        <f t="shared" si="35"/>
        <v>#DIV/0!</v>
      </c>
      <c r="H150" s="51"/>
      <c r="I150" s="51"/>
      <c r="J150" s="86"/>
      <c r="K150" s="87"/>
      <c r="L150" s="89"/>
      <c r="M150" s="88"/>
      <c r="N150" s="88"/>
      <c r="O150" s="63">
        <f t="shared" si="30"/>
        <v>0</v>
      </c>
      <c r="P150" s="64" t="str">
        <f t="shared" si="31"/>
        <v>1</v>
      </c>
      <c r="Q150" s="65" t="str">
        <f t="shared" si="32"/>
        <v/>
      </c>
      <c r="R150" s="51"/>
      <c r="S150" s="90"/>
      <c r="T150" s="88"/>
      <c r="U150" s="88"/>
      <c r="V150" s="83"/>
      <c r="W150" s="51"/>
      <c r="X150" s="51"/>
    </row>
    <row r="151" spans="2:24" ht="20.100000000000001" customHeight="1" x14ac:dyDescent="0.3">
      <c r="B151" s="58"/>
      <c r="C151" s="59"/>
      <c r="D151" s="62"/>
      <c r="E151" s="55">
        <f t="shared" si="33"/>
        <v>0</v>
      </c>
      <c r="F151" s="56" t="e">
        <f t="shared" si="34"/>
        <v>#DIV/0!</v>
      </c>
      <c r="G151" s="58" t="e">
        <f t="shared" si="35"/>
        <v>#DIV/0!</v>
      </c>
      <c r="H151" s="51"/>
      <c r="I151" s="51"/>
      <c r="J151" s="86"/>
      <c r="K151" s="87"/>
      <c r="L151" s="89"/>
      <c r="M151" s="88"/>
      <c r="N151" s="88"/>
      <c r="O151" s="63">
        <f t="shared" si="30"/>
        <v>0</v>
      </c>
      <c r="P151" s="64" t="str">
        <f t="shared" si="31"/>
        <v>1</v>
      </c>
      <c r="Q151" s="65" t="str">
        <f t="shared" si="32"/>
        <v/>
      </c>
      <c r="R151" s="51"/>
      <c r="S151" s="90"/>
      <c r="T151" s="88"/>
      <c r="U151" s="88"/>
      <c r="V151" s="83"/>
      <c r="W151" s="51"/>
      <c r="X151" s="51"/>
    </row>
    <row r="152" spans="2:24" ht="20.100000000000001" customHeight="1" x14ac:dyDescent="0.3">
      <c r="B152" s="58"/>
      <c r="C152" s="59"/>
      <c r="D152" s="62"/>
      <c r="E152" s="55">
        <f t="shared" si="33"/>
        <v>0</v>
      </c>
      <c r="F152" s="56" t="e">
        <f t="shared" si="34"/>
        <v>#DIV/0!</v>
      </c>
      <c r="G152" s="58" t="e">
        <f t="shared" si="35"/>
        <v>#DIV/0!</v>
      </c>
      <c r="H152" s="51"/>
      <c r="I152" s="51"/>
      <c r="J152" s="86"/>
      <c r="K152" s="87"/>
      <c r="L152" s="89"/>
      <c r="M152" s="88"/>
      <c r="N152" s="88"/>
      <c r="O152" s="63">
        <f t="shared" si="30"/>
        <v>0</v>
      </c>
      <c r="P152" s="64" t="str">
        <f t="shared" si="31"/>
        <v>1</v>
      </c>
      <c r="Q152" s="65" t="str">
        <f t="shared" si="32"/>
        <v/>
      </c>
      <c r="R152" s="51"/>
      <c r="S152" s="90"/>
      <c r="T152" s="88"/>
      <c r="U152" s="88"/>
      <c r="V152" s="83"/>
      <c r="W152" s="51"/>
      <c r="X152" s="51"/>
    </row>
    <row r="153" spans="2:24" ht="20.100000000000001" customHeight="1" x14ac:dyDescent="0.3">
      <c r="B153" s="58"/>
      <c r="C153" s="59"/>
      <c r="D153" s="62"/>
      <c r="E153" s="55">
        <f t="shared" si="33"/>
        <v>0</v>
      </c>
      <c r="F153" s="56" t="e">
        <f t="shared" si="34"/>
        <v>#DIV/0!</v>
      </c>
      <c r="G153" s="58" t="e">
        <f t="shared" si="35"/>
        <v>#DIV/0!</v>
      </c>
      <c r="H153" s="51"/>
      <c r="I153" s="51"/>
      <c r="J153" s="86"/>
      <c r="K153" s="87"/>
      <c r="L153" s="89"/>
      <c r="M153" s="88"/>
      <c r="N153" s="88"/>
      <c r="O153" s="63">
        <f t="shared" si="30"/>
        <v>0</v>
      </c>
      <c r="P153" s="64" t="str">
        <f t="shared" si="31"/>
        <v>1</v>
      </c>
      <c r="Q153" s="65" t="str">
        <f t="shared" si="32"/>
        <v/>
      </c>
      <c r="R153" s="51"/>
      <c r="S153" s="90"/>
      <c r="T153" s="88"/>
      <c r="U153" s="88"/>
      <c r="V153" s="83"/>
      <c r="W153" s="51"/>
      <c r="X153" s="51"/>
    </row>
    <row r="154" spans="2:24" ht="20.100000000000001" customHeight="1" x14ac:dyDescent="0.3">
      <c r="B154" s="58"/>
      <c r="C154" s="59"/>
      <c r="D154" s="62"/>
      <c r="E154" s="55">
        <f t="shared" si="33"/>
        <v>0</v>
      </c>
      <c r="F154" s="56" t="e">
        <f t="shared" si="34"/>
        <v>#DIV/0!</v>
      </c>
      <c r="G154" s="58" t="e">
        <f t="shared" si="35"/>
        <v>#DIV/0!</v>
      </c>
      <c r="H154" s="51"/>
      <c r="I154" s="51"/>
      <c r="J154" s="86"/>
      <c r="K154" s="87"/>
      <c r="L154" s="89"/>
      <c r="M154" s="88"/>
      <c r="N154" s="88"/>
      <c r="O154" s="63">
        <f t="shared" si="30"/>
        <v>0</v>
      </c>
      <c r="P154" s="64" t="str">
        <f t="shared" si="31"/>
        <v>1</v>
      </c>
      <c r="Q154" s="65" t="str">
        <f t="shared" si="32"/>
        <v/>
      </c>
      <c r="R154" s="51"/>
      <c r="S154" s="90"/>
      <c r="T154" s="88"/>
      <c r="U154" s="88"/>
      <c r="V154" s="83"/>
      <c r="W154" s="51"/>
      <c r="X154" s="51"/>
    </row>
    <row r="155" spans="2:24" ht="20.100000000000001" customHeight="1" x14ac:dyDescent="0.3">
      <c r="B155" s="58"/>
      <c r="C155" s="59"/>
      <c r="D155" s="62"/>
      <c r="E155" s="55">
        <f t="shared" si="33"/>
        <v>0</v>
      </c>
      <c r="F155" s="56" t="e">
        <f t="shared" si="34"/>
        <v>#DIV/0!</v>
      </c>
      <c r="G155" s="58" t="e">
        <f t="shared" si="35"/>
        <v>#DIV/0!</v>
      </c>
      <c r="H155" s="51"/>
      <c r="I155" s="51"/>
      <c r="J155" s="86"/>
      <c r="K155" s="87"/>
      <c r="L155" s="89"/>
      <c r="M155" s="88"/>
      <c r="N155" s="88"/>
      <c r="O155" s="63">
        <f t="shared" si="30"/>
        <v>0</v>
      </c>
      <c r="P155" s="64" t="str">
        <f t="shared" si="31"/>
        <v>1</v>
      </c>
      <c r="Q155" s="65" t="str">
        <f t="shared" si="32"/>
        <v/>
      </c>
      <c r="R155" s="51"/>
      <c r="S155" s="90"/>
      <c r="T155" s="88"/>
      <c r="U155" s="88"/>
      <c r="V155" s="83"/>
      <c r="W155" s="51"/>
      <c r="X155" s="51"/>
    </row>
    <row r="156" spans="2:24" ht="20.100000000000001" customHeight="1" x14ac:dyDescent="0.3">
      <c r="B156" s="58"/>
      <c r="C156" s="59"/>
      <c r="D156" s="62"/>
      <c r="E156" s="55">
        <f t="shared" si="33"/>
        <v>0</v>
      </c>
      <c r="F156" s="56" t="e">
        <f t="shared" si="34"/>
        <v>#DIV/0!</v>
      </c>
      <c r="G156" s="58" t="e">
        <f t="shared" si="35"/>
        <v>#DIV/0!</v>
      </c>
      <c r="H156" s="51"/>
      <c r="I156" s="51"/>
      <c r="J156" s="86"/>
      <c r="K156" s="87"/>
      <c r="L156" s="89"/>
      <c r="M156" s="88"/>
      <c r="N156" s="88"/>
      <c r="O156" s="63">
        <f t="shared" si="30"/>
        <v>0</v>
      </c>
      <c r="P156" s="64" t="str">
        <f t="shared" si="31"/>
        <v>1</v>
      </c>
      <c r="Q156" s="65" t="str">
        <f t="shared" si="32"/>
        <v/>
      </c>
      <c r="R156" s="51"/>
      <c r="S156" s="90"/>
      <c r="T156" s="88"/>
      <c r="U156" s="88"/>
      <c r="V156" s="83"/>
      <c r="W156" s="51"/>
      <c r="X156" s="51"/>
    </row>
    <row r="157" spans="2:24" ht="20.100000000000001" customHeight="1" x14ac:dyDescent="0.3">
      <c r="B157" s="58"/>
      <c r="C157" s="59"/>
      <c r="D157" s="62"/>
      <c r="E157" s="55">
        <f t="shared" si="33"/>
        <v>0</v>
      </c>
      <c r="F157" s="56" t="e">
        <f t="shared" si="34"/>
        <v>#DIV/0!</v>
      </c>
      <c r="G157" s="58" t="e">
        <f t="shared" si="35"/>
        <v>#DIV/0!</v>
      </c>
      <c r="H157" s="51"/>
      <c r="I157" s="51"/>
      <c r="J157" s="86"/>
      <c r="K157" s="87"/>
      <c r="L157" s="89"/>
      <c r="M157" s="88"/>
      <c r="N157" s="88"/>
      <c r="O157" s="63">
        <f t="shared" si="30"/>
        <v>0</v>
      </c>
      <c r="P157" s="64" t="str">
        <f t="shared" si="31"/>
        <v>1</v>
      </c>
      <c r="Q157" s="65" t="str">
        <f t="shared" si="32"/>
        <v/>
      </c>
      <c r="R157" s="51"/>
      <c r="S157" s="90"/>
      <c r="T157" s="88"/>
      <c r="U157" s="88"/>
      <c r="V157" s="83"/>
      <c r="W157" s="51"/>
      <c r="X157" s="51"/>
    </row>
    <row r="158" spans="2:24" ht="20.100000000000001" customHeight="1" x14ac:dyDescent="0.3">
      <c r="B158" s="58"/>
      <c r="C158" s="59"/>
      <c r="D158" s="62"/>
      <c r="E158" s="55">
        <f t="shared" si="33"/>
        <v>0</v>
      </c>
      <c r="F158" s="56" t="e">
        <f t="shared" si="34"/>
        <v>#DIV/0!</v>
      </c>
      <c r="G158" s="58" t="e">
        <f t="shared" si="35"/>
        <v>#DIV/0!</v>
      </c>
      <c r="H158" s="51"/>
      <c r="I158" s="51"/>
      <c r="J158" s="86"/>
      <c r="K158" s="87"/>
      <c r="L158" s="89"/>
      <c r="M158" s="88"/>
      <c r="N158" s="88"/>
      <c r="O158" s="63">
        <f t="shared" si="30"/>
        <v>0</v>
      </c>
      <c r="P158" s="64" t="str">
        <f t="shared" si="31"/>
        <v>1</v>
      </c>
      <c r="Q158" s="65" t="str">
        <f t="shared" si="32"/>
        <v/>
      </c>
      <c r="R158" s="51"/>
      <c r="S158" s="90"/>
      <c r="T158" s="88"/>
      <c r="U158" s="88"/>
      <c r="V158" s="83"/>
      <c r="W158" s="51"/>
      <c r="X158" s="51"/>
    </row>
    <row r="159" spans="2:24" ht="15.6" x14ac:dyDescent="0.3">
      <c r="B159" s="53"/>
      <c r="C159" s="53"/>
      <c r="D159" s="53"/>
      <c r="E159" s="53"/>
      <c r="F159" s="53"/>
      <c r="G159" s="51"/>
      <c r="H159" s="51"/>
      <c r="I159" s="51"/>
      <c r="J159" s="68"/>
      <c r="K159" s="51"/>
      <c r="L159" s="51"/>
      <c r="M159" s="69"/>
      <c r="N159" s="69"/>
      <c r="O159" s="53"/>
      <c r="P159" s="53"/>
      <c r="Q159" s="51"/>
      <c r="R159" s="51"/>
      <c r="S159" s="51"/>
      <c r="T159" s="51"/>
      <c r="U159" s="51"/>
      <c r="V159" s="51"/>
      <c r="W159" s="51"/>
      <c r="X159" s="51"/>
    </row>
  </sheetData>
  <autoFilter ref="B8:G158">
    <sortState ref="B9:G158">
      <sortCondition ref="B8:B158"/>
    </sortState>
  </autoFilter>
  <mergeCells count="4">
    <mergeCell ref="B2:G2"/>
    <mergeCell ref="J2:K2"/>
    <mergeCell ref="S2:V2"/>
    <mergeCell ref="W5:X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6"/>
  <sheetViews>
    <sheetView workbookViewId="0">
      <selection activeCell="Q16" sqref="Q16"/>
    </sheetView>
  </sheetViews>
  <sheetFormatPr defaultRowHeight="14.4" x14ac:dyDescent="0.3"/>
  <cols>
    <col min="2" max="2" width="12.88671875" customWidth="1"/>
    <col min="4" max="4" width="9.109375" customWidth="1"/>
    <col min="11" max="11" width="12.88671875" customWidth="1"/>
    <col min="14" max="14" width="17.88671875" customWidth="1"/>
    <col min="15" max="15" width="22.44140625" customWidth="1"/>
    <col min="16" max="16" width="12.88671875" customWidth="1"/>
    <col min="19" max="19" width="11.88671875" customWidth="1"/>
    <col min="20" max="20" width="10.88671875" customWidth="1"/>
    <col min="21" max="21" width="10" customWidth="1"/>
    <col min="22" max="22" width="11.33203125" customWidth="1"/>
    <col min="23" max="23" width="10.44140625" customWidth="1"/>
  </cols>
  <sheetData>
    <row r="1" spans="2:23" ht="15" thickBot="1" x14ac:dyDescent="0.35"/>
    <row r="2" spans="2:23" ht="18.600000000000001" thickBot="1" x14ac:dyDescent="0.35">
      <c r="B2" s="217" t="s">
        <v>105</v>
      </c>
      <c r="C2" s="218"/>
      <c r="D2" s="218"/>
      <c r="E2" s="218"/>
      <c r="F2" s="219"/>
      <c r="I2" s="217" t="s">
        <v>112</v>
      </c>
      <c r="J2" s="218"/>
      <c r="K2" s="219"/>
      <c r="N2" s="217" t="s">
        <v>117</v>
      </c>
      <c r="O2" s="218"/>
      <c r="P2" s="219"/>
      <c r="S2" s="275" t="s">
        <v>126</v>
      </c>
      <c r="T2" s="276"/>
      <c r="U2" s="276"/>
      <c r="V2" s="276"/>
      <c r="W2" s="277"/>
    </row>
    <row r="3" spans="2:23" ht="15" thickBot="1" x14ac:dyDescent="0.35">
      <c r="B3" s="190" t="s">
        <v>106</v>
      </c>
      <c r="C3" s="190"/>
      <c r="D3" s="190"/>
      <c r="E3" s="190"/>
      <c r="F3" s="190"/>
      <c r="I3" s="190" t="s">
        <v>116</v>
      </c>
      <c r="J3" s="190"/>
      <c r="K3" s="190"/>
      <c r="N3" s="190" t="s">
        <v>116</v>
      </c>
      <c r="O3" s="190"/>
      <c r="P3" s="190"/>
      <c r="S3" s="278"/>
      <c r="T3" s="279"/>
      <c r="U3" s="279"/>
      <c r="V3" s="279"/>
      <c r="W3" s="280"/>
    </row>
    <row r="4" spans="2:23" ht="15" thickBot="1" x14ac:dyDescent="0.35">
      <c r="B4" s="47"/>
      <c r="C4" s="47"/>
      <c r="S4" s="240" t="s">
        <v>116</v>
      </c>
      <c r="T4" s="240"/>
      <c r="U4" s="240"/>
      <c r="V4" s="240"/>
      <c r="W4" s="240"/>
    </row>
    <row r="5" spans="2:23" ht="15.75" customHeight="1" thickBot="1" x14ac:dyDescent="0.35">
      <c r="B5" s="172" t="s">
        <v>107</v>
      </c>
      <c r="C5" s="243"/>
      <c r="E5" s="144" t="s">
        <v>110</v>
      </c>
      <c r="F5" s="126" t="s">
        <v>111</v>
      </c>
      <c r="I5" s="92" t="s">
        <v>114</v>
      </c>
      <c r="J5" s="92" t="s">
        <v>64</v>
      </c>
      <c r="K5" s="92" t="s">
        <v>113</v>
      </c>
      <c r="N5" s="242" t="s">
        <v>124</v>
      </c>
      <c r="O5" s="242"/>
      <c r="P5" s="242"/>
    </row>
    <row r="6" spans="2:23" x14ac:dyDescent="0.3">
      <c r="B6" s="124" t="s">
        <v>30</v>
      </c>
      <c r="C6" s="148">
        <v>1.84</v>
      </c>
      <c r="E6" s="145">
        <v>0</v>
      </c>
      <c r="F6" s="127">
        <v>0</v>
      </c>
      <c r="I6" s="91"/>
      <c r="J6" s="91" t="s">
        <v>115</v>
      </c>
      <c r="K6" s="91" t="s">
        <v>115</v>
      </c>
      <c r="N6" s="242"/>
      <c r="O6" s="242"/>
      <c r="P6" s="242"/>
      <c r="T6" s="18" t="s">
        <v>130</v>
      </c>
      <c r="U6" s="18" t="s">
        <v>132</v>
      </c>
    </row>
    <row r="7" spans="2:23" x14ac:dyDescent="0.3">
      <c r="B7" s="124" t="s">
        <v>108</v>
      </c>
      <c r="C7" s="148">
        <v>3</v>
      </c>
      <c r="E7" s="146">
        <f t="shared" ref="E7:E12" si="0">F7*1000</f>
        <v>55.2</v>
      </c>
      <c r="F7" s="128">
        <f>C8</f>
        <v>5.5200000000000006E-2</v>
      </c>
      <c r="I7" s="92">
        <v>1</v>
      </c>
      <c r="J7" s="92">
        <v>100</v>
      </c>
      <c r="K7" s="92">
        <v>50</v>
      </c>
      <c r="N7" s="91" t="s">
        <v>118</v>
      </c>
      <c r="O7" s="91" t="s">
        <v>125</v>
      </c>
      <c r="P7" s="91" t="s">
        <v>119</v>
      </c>
      <c r="S7" s="122" t="s">
        <v>127</v>
      </c>
      <c r="T7" s="92">
        <v>39.57</v>
      </c>
      <c r="U7" s="133">
        <f>T7/10000</f>
        <v>3.9570000000000004E-3</v>
      </c>
    </row>
    <row r="8" spans="2:23" ht="15" thickBot="1" x14ac:dyDescent="0.35">
      <c r="B8" s="125" t="s">
        <v>109</v>
      </c>
      <c r="C8" s="123">
        <f>(C6*C7)/100</f>
        <v>5.5200000000000006E-2</v>
      </c>
      <c r="E8" s="146">
        <f t="shared" si="0"/>
        <v>144.16</v>
      </c>
      <c r="F8" s="128">
        <f>F7+($F$12-$F$7)/5</f>
        <v>0.14416000000000001</v>
      </c>
      <c r="I8" s="92">
        <v>2</v>
      </c>
      <c r="J8" s="92">
        <v>180</v>
      </c>
      <c r="K8" s="92">
        <v>100</v>
      </c>
      <c r="N8" s="241" t="s">
        <v>120</v>
      </c>
      <c r="O8" s="91" t="s">
        <v>121</v>
      </c>
      <c r="P8" s="130">
        <v>40</v>
      </c>
      <c r="S8" s="122" t="s">
        <v>128</v>
      </c>
      <c r="T8" s="93">
        <v>0.16900000000000001</v>
      </c>
      <c r="U8" s="92">
        <f>T8*1000</f>
        <v>169</v>
      </c>
    </row>
    <row r="9" spans="2:23" ht="15" thickBot="1" x14ac:dyDescent="0.35">
      <c r="E9" s="146">
        <f t="shared" si="0"/>
        <v>233.12</v>
      </c>
      <c r="F9" s="128">
        <f>F8+($F$12-$F$7)/5</f>
        <v>0.23311999999999999</v>
      </c>
      <c r="I9" s="92">
        <v>3</v>
      </c>
      <c r="J9" s="92">
        <v>260</v>
      </c>
      <c r="K9" s="92">
        <v>150</v>
      </c>
      <c r="N9" s="241"/>
      <c r="O9" s="129" t="s">
        <v>122</v>
      </c>
      <c r="P9" s="131">
        <v>50</v>
      </c>
      <c r="T9" s="18" t="s">
        <v>133</v>
      </c>
      <c r="U9" s="18" t="s">
        <v>131</v>
      </c>
    </row>
    <row r="10" spans="2:23" ht="15" thickBot="1" x14ac:dyDescent="0.35">
      <c r="E10" s="146">
        <f t="shared" si="0"/>
        <v>322.08</v>
      </c>
      <c r="F10" s="128">
        <f>F9+($F$12-$F$7)/5</f>
        <v>0.32207999999999998</v>
      </c>
      <c r="I10" s="92">
        <v>4</v>
      </c>
      <c r="J10" s="92">
        <v>340</v>
      </c>
      <c r="K10" s="92">
        <v>200</v>
      </c>
      <c r="N10" s="241" t="s">
        <v>123</v>
      </c>
      <c r="O10" s="91" t="s">
        <v>121</v>
      </c>
      <c r="P10" s="132">
        <v>20</v>
      </c>
    </row>
    <row r="11" spans="2:23" ht="15" thickBot="1" x14ac:dyDescent="0.35">
      <c r="E11" s="146">
        <f t="shared" si="0"/>
        <v>411.03999999999996</v>
      </c>
      <c r="F11" s="128">
        <f>F10+($F$12-$F$7)/5</f>
        <v>0.41103999999999996</v>
      </c>
      <c r="I11" s="92">
        <v>5</v>
      </c>
      <c r="J11" s="92">
        <v>420</v>
      </c>
      <c r="K11" s="92">
        <v>250</v>
      </c>
      <c r="N11" s="241"/>
      <c r="O11" s="129" t="s">
        <v>122</v>
      </c>
      <c r="P11" s="131">
        <v>30</v>
      </c>
      <c r="S11" s="122" t="s">
        <v>109</v>
      </c>
      <c r="T11" s="238">
        <f>0.1*U8*U7</f>
        <v>6.6873300000000011E-2</v>
      </c>
      <c r="U11" s="238"/>
    </row>
    <row r="12" spans="2:23" ht="15" thickBot="1" x14ac:dyDescent="0.35">
      <c r="E12" s="147">
        <f t="shared" si="0"/>
        <v>500</v>
      </c>
      <c r="F12" s="128">
        <v>0.5</v>
      </c>
      <c r="I12" s="92">
        <v>6</v>
      </c>
      <c r="J12" s="92">
        <v>500</v>
      </c>
      <c r="K12" s="92">
        <v>300</v>
      </c>
      <c r="S12" s="122" t="s">
        <v>129</v>
      </c>
      <c r="T12" s="238">
        <f>T11/2</f>
        <v>3.3436650000000005E-2</v>
      </c>
      <c r="U12" s="238"/>
    </row>
    <row r="14" spans="2:23" ht="16.2" thickBot="1" x14ac:dyDescent="0.35">
      <c r="S14" s="134"/>
      <c r="T14" s="134"/>
      <c r="U14" s="135" t="s">
        <v>134</v>
      </c>
      <c r="V14" s="135" t="s">
        <v>135</v>
      </c>
    </row>
    <row r="15" spans="2:23" ht="15.6" x14ac:dyDescent="0.3">
      <c r="S15" s="239" t="s">
        <v>136</v>
      </c>
      <c r="T15" s="136" t="s">
        <v>91</v>
      </c>
      <c r="U15" s="137">
        <v>0.36</v>
      </c>
      <c r="V15" s="138">
        <v>0.08</v>
      </c>
    </row>
    <row r="16" spans="2:23" ht="16.2" thickBot="1" x14ac:dyDescent="0.35">
      <c r="B16" s="237" t="s">
        <v>82</v>
      </c>
      <c r="C16" s="237"/>
      <c r="D16" s="237"/>
      <c r="E16" s="237"/>
      <c r="F16" s="237"/>
      <c r="G16" s="237"/>
      <c r="H16" s="237"/>
      <c r="I16" s="237"/>
      <c r="J16" s="237"/>
      <c r="S16" s="239"/>
      <c r="T16" s="139" t="s">
        <v>137</v>
      </c>
      <c r="U16" s="140">
        <v>0.28000000000000003</v>
      </c>
      <c r="V16" s="141">
        <v>0.08</v>
      </c>
    </row>
    <row r="17" spans="2:22" ht="16.2" thickBot="1" x14ac:dyDescent="0.35">
      <c r="B17" s="94" t="s">
        <v>83</v>
      </c>
      <c r="C17" s="94">
        <v>0.4</v>
      </c>
      <c r="D17" s="94" t="s">
        <v>84</v>
      </c>
      <c r="E17" s="95"/>
      <c r="F17" s="96"/>
      <c r="G17" s="96"/>
      <c r="H17" s="97" t="s">
        <v>85</v>
      </c>
      <c r="I17" s="96"/>
      <c r="J17" s="96"/>
      <c r="S17" s="135"/>
      <c r="T17" s="135"/>
      <c r="U17" s="135"/>
      <c r="V17" s="135"/>
    </row>
    <row r="18" spans="2:22" ht="19.5" customHeight="1" x14ac:dyDescent="0.3">
      <c r="B18" s="98" t="s">
        <v>83</v>
      </c>
      <c r="C18" s="98">
        <v>0.6</v>
      </c>
      <c r="D18" s="98" t="s">
        <v>86</v>
      </c>
      <c r="E18" s="96"/>
      <c r="F18" s="96"/>
      <c r="G18" s="96"/>
      <c r="H18" s="96" t="s">
        <v>87</v>
      </c>
      <c r="I18" s="96"/>
      <c r="J18" s="96"/>
      <c r="S18" s="239" t="s">
        <v>138</v>
      </c>
      <c r="T18" s="136" t="s">
        <v>91</v>
      </c>
      <c r="U18" s="137">
        <v>0.25</v>
      </c>
      <c r="V18" s="138">
        <v>0.08</v>
      </c>
    </row>
    <row r="19" spans="2:22" ht="16.2" thickBot="1" x14ac:dyDescent="0.35">
      <c r="B19" s="98" t="s">
        <v>83</v>
      </c>
      <c r="C19" s="98">
        <v>0.65</v>
      </c>
      <c r="D19" s="98" t="s">
        <v>88</v>
      </c>
      <c r="E19" s="96">
        <v>0.9</v>
      </c>
      <c r="F19" s="96"/>
      <c r="G19" s="96"/>
      <c r="H19" s="99" t="s">
        <v>89</v>
      </c>
      <c r="I19" s="96"/>
      <c r="J19" s="96"/>
      <c r="S19" s="239"/>
      <c r="T19" s="139" t="s">
        <v>137</v>
      </c>
      <c r="U19" s="140">
        <v>0.19</v>
      </c>
      <c r="V19" s="141">
        <v>0.08</v>
      </c>
    </row>
    <row r="20" spans="2:22" ht="18.75" customHeight="1" x14ac:dyDescent="0.3">
      <c r="B20" s="100"/>
      <c r="C20" s="101" t="s">
        <v>84</v>
      </c>
      <c r="D20" s="101" t="s">
        <v>86</v>
      </c>
      <c r="E20" s="101" t="s">
        <v>88</v>
      </c>
      <c r="F20" s="101" t="s">
        <v>90</v>
      </c>
      <c r="G20" s="101" t="s">
        <v>91</v>
      </c>
      <c r="H20" s="232" t="s">
        <v>92</v>
      </c>
      <c r="I20" s="233"/>
      <c r="J20" s="99"/>
      <c r="S20" s="96"/>
      <c r="T20" s="96"/>
      <c r="U20" s="96"/>
    </row>
    <row r="21" spans="2:22" ht="15.6" x14ac:dyDescent="0.3">
      <c r="B21" s="98" t="s">
        <v>93</v>
      </c>
      <c r="C21" s="102">
        <f>C17*I21</f>
        <v>47.2</v>
      </c>
      <c r="D21" s="102">
        <f>C18*I21</f>
        <v>70.8</v>
      </c>
      <c r="E21" s="102">
        <f>C19*I21</f>
        <v>76.7</v>
      </c>
      <c r="F21" s="103">
        <f>I21*E19</f>
        <v>106.2</v>
      </c>
      <c r="G21" s="104">
        <v>0</v>
      </c>
      <c r="H21" s="94" t="s">
        <v>94</v>
      </c>
      <c r="I21" s="105">
        <f>J21*100</f>
        <v>118</v>
      </c>
      <c r="J21" s="142">
        <v>1.18</v>
      </c>
      <c r="S21" s="97"/>
      <c r="T21" s="96"/>
      <c r="U21" s="96"/>
    </row>
    <row r="22" spans="2:22" ht="15.6" x14ac:dyDescent="0.3">
      <c r="B22" s="106"/>
      <c r="C22" s="107">
        <f>C21/100</f>
        <v>0.47200000000000003</v>
      </c>
      <c r="D22" s="107">
        <f>D21/100</f>
        <v>0.70799999999999996</v>
      </c>
      <c r="E22" s="107">
        <f>E21/100</f>
        <v>0.76700000000000002</v>
      </c>
      <c r="F22" s="107">
        <f>F21/100</f>
        <v>1.0620000000000001</v>
      </c>
      <c r="G22" s="108"/>
      <c r="H22" s="98" t="s">
        <v>95</v>
      </c>
      <c r="I22" s="105">
        <f>J22*100</f>
        <v>24.4</v>
      </c>
      <c r="J22" s="143">
        <v>0.24399999999999999</v>
      </c>
      <c r="S22" s="96"/>
      <c r="T22" s="96"/>
      <c r="U22" s="96"/>
    </row>
    <row r="23" spans="2:22" ht="15.6" x14ac:dyDescent="0.3">
      <c r="B23" s="234" t="s">
        <v>96</v>
      </c>
      <c r="C23" s="234"/>
      <c r="D23" s="234"/>
      <c r="E23" s="234"/>
      <c r="F23" s="234"/>
      <c r="G23" s="109"/>
      <c r="H23" s="108"/>
      <c r="I23" s="108"/>
      <c r="J23" s="96"/>
      <c r="S23" s="96"/>
      <c r="T23" s="96"/>
      <c r="U23" s="96"/>
    </row>
    <row r="24" spans="2:22" ht="16.2" thickBot="1" x14ac:dyDescent="0.35">
      <c r="B24" s="110" t="s">
        <v>97</v>
      </c>
      <c r="C24" s="111">
        <f>I22-0.01</f>
        <v>24.389999999999997</v>
      </c>
      <c r="D24" s="112">
        <f>C24/100</f>
        <v>0.24389999999999998</v>
      </c>
      <c r="E24" s="96"/>
      <c r="F24" s="96"/>
      <c r="G24" s="113"/>
      <c r="H24" s="96"/>
      <c r="I24" s="96"/>
      <c r="J24" s="96"/>
      <c r="S24" s="96"/>
      <c r="T24" s="96"/>
      <c r="U24" s="96"/>
    </row>
    <row r="25" spans="2:22" ht="15" customHeight="1" thickBot="1" x14ac:dyDescent="0.35">
      <c r="B25" s="235" t="s">
        <v>98</v>
      </c>
      <c r="C25" s="236"/>
      <c r="D25" s="236"/>
      <c r="E25" s="236"/>
      <c r="F25" s="236"/>
      <c r="G25" s="114"/>
      <c r="H25" s="96"/>
      <c r="I25" s="96"/>
      <c r="J25" s="96"/>
      <c r="N25" s="217" t="s">
        <v>139</v>
      </c>
      <c r="O25" s="218"/>
      <c r="P25" s="218"/>
      <c r="Q25" s="218"/>
      <c r="R25" s="219"/>
      <c r="S25" s="96"/>
      <c r="T25" s="96"/>
      <c r="U25" s="96"/>
    </row>
    <row r="26" spans="2:22" ht="15.6" x14ac:dyDescent="0.3">
      <c r="B26" s="110" t="s">
        <v>97</v>
      </c>
      <c r="C26" s="111">
        <f>I21</f>
        <v>118</v>
      </c>
      <c r="D26" s="112">
        <f>C26/100</f>
        <v>1.18</v>
      </c>
      <c r="E26" s="96"/>
      <c r="F26" s="96"/>
      <c r="G26" s="113"/>
      <c r="H26" s="96"/>
      <c r="I26" s="96"/>
      <c r="J26" s="96"/>
      <c r="N26" s="190" t="s">
        <v>145</v>
      </c>
      <c r="O26" s="190"/>
      <c r="P26" s="190"/>
      <c r="Q26" s="190"/>
      <c r="R26" s="190"/>
      <c r="S26" s="96"/>
      <c r="T26" s="96"/>
      <c r="U26" s="96"/>
    </row>
    <row r="27" spans="2:22" ht="16.2" thickBot="1" x14ac:dyDescent="0.35">
      <c r="B27" s="235" t="s">
        <v>99</v>
      </c>
      <c r="C27" s="236"/>
      <c r="D27" s="236"/>
      <c r="E27" s="236"/>
      <c r="F27" s="236"/>
      <c r="G27" s="114"/>
      <c r="H27" s="96"/>
      <c r="I27" s="96"/>
      <c r="J27" s="96"/>
      <c r="S27" s="96"/>
      <c r="T27" s="96"/>
      <c r="U27" s="96"/>
    </row>
    <row r="28" spans="2:22" ht="15.6" x14ac:dyDescent="0.3">
      <c r="B28" s="110" t="s">
        <v>97</v>
      </c>
      <c r="C28" s="115">
        <f ca="1">I21-(RANDBETWEEN(1,3))</f>
        <v>115</v>
      </c>
      <c r="D28" s="112">
        <f ca="1">C28/100</f>
        <v>1.1499999999999999</v>
      </c>
      <c r="E28" s="96"/>
      <c r="F28" s="96"/>
      <c r="G28" s="113"/>
      <c r="H28" s="96"/>
      <c r="I28" s="96" t="s">
        <v>100</v>
      </c>
      <c r="J28" s="96"/>
      <c r="N28" s="226" t="s">
        <v>140</v>
      </c>
      <c r="O28" s="227" t="s">
        <v>141</v>
      </c>
      <c r="P28" s="227" t="s">
        <v>144</v>
      </c>
      <c r="Q28" s="228" t="s">
        <v>142</v>
      </c>
      <c r="R28" s="229" t="s">
        <v>143</v>
      </c>
      <c r="S28" s="96"/>
      <c r="T28" s="96"/>
      <c r="U28" s="96"/>
    </row>
    <row r="29" spans="2:22" ht="15.6" x14ac:dyDescent="0.3">
      <c r="B29" s="231" t="s">
        <v>101</v>
      </c>
      <c r="C29" s="231"/>
      <c r="D29" s="231"/>
      <c r="E29" s="231"/>
      <c r="F29" s="231"/>
      <c r="G29" s="116"/>
      <c r="H29" s="117"/>
      <c r="I29" s="96"/>
      <c r="J29" s="96"/>
      <c r="N29" s="226"/>
      <c r="O29" s="227"/>
      <c r="P29" s="227"/>
      <c r="Q29" s="228"/>
      <c r="R29" s="230"/>
      <c r="S29" s="96"/>
      <c r="T29" s="96"/>
      <c r="U29" s="96"/>
    </row>
    <row r="30" spans="2:22" ht="15.6" x14ac:dyDescent="0.3">
      <c r="B30" s="94" t="s">
        <v>97</v>
      </c>
      <c r="C30" s="118">
        <f>I22-0.01</f>
        <v>24.389999999999997</v>
      </c>
      <c r="D30" s="112">
        <f>C30/100</f>
        <v>0.24389999999999998</v>
      </c>
      <c r="E30" s="96"/>
      <c r="F30" s="96"/>
      <c r="G30" s="113"/>
      <c r="H30" s="96"/>
      <c r="I30" s="96"/>
      <c r="J30" s="96"/>
      <c r="N30" s="201" t="s">
        <v>91</v>
      </c>
      <c r="O30" s="222">
        <v>0.15</v>
      </c>
      <c r="P30" s="222">
        <v>0.05</v>
      </c>
      <c r="Q30" s="223">
        <f>ROUND(P30/(P30+100*O30),5)</f>
        <v>3.32E-3</v>
      </c>
      <c r="R30" s="224">
        <f>ROUND(IF(N30="суглинок",-0.2-1*(53*Q30+40*Q30*Q30),IF(N30="глина",-0.25-1*(53*Q30+40*Q30*Q30),IF(N30="торф",-0.13-1*(53*Q30+40*Q30*Q30),IF(N30="песок",-0.1-1*(53*Q30+40*Q30*Q30),IF(N30="супесь",-0.15-1*(53*Q30+40*Q30*Q30),0))))),2)</f>
        <v>-0.28000000000000003</v>
      </c>
      <c r="S30" s="96"/>
      <c r="T30" s="96"/>
      <c r="U30" s="96"/>
    </row>
    <row r="31" spans="2:22" ht="16.2" thickBot="1" x14ac:dyDescent="0.35">
      <c r="B31" s="98" t="s">
        <v>102</v>
      </c>
      <c r="C31" s="119">
        <f>0</f>
        <v>0</v>
      </c>
      <c r="D31" s="96"/>
      <c r="E31" s="96"/>
      <c r="F31" s="96"/>
      <c r="G31" s="113"/>
      <c r="H31" s="96"/>
      <c r="I31" s="96"/>
      <c r="J31" s="96"/>
      <c r="N31" s="201"/>
      <c r="O31" s="222"/>
      <c r="P31" s="222"/>
      <c r="Q31" s="223"/>
      <c r="R31" s="225"/>
      <c r="S31" s="96"/>
      <c r="T31" s="96"/>
      <c r="U31" s="96"/>
    </row>
    <row r="32" spans="2:22" ht="15.6" x14ac:dyDescent="0.3">
      <c r="B32" s="231" t="s">
        <v>103</v>
      </c>
      <c r="C32" s="231"/>
      <c r="D32" s="231"/>
      <c r="E32" s="231"/>
      <c r="F32" s="231"/>
      <c r="G32" s="116"/>
      <c r="H32" s="96"/>
      <c r="I32" s="96"/>
      <c r="J32" s="96"/>
      <c r="R32" s="96"/>
      <c r="S32" s="96"/>
      <c r="T32" s="96"/>
      <c r="U32" s="96"/>
    </row>
    <row r="33" spans="2:21" ht="15.6" x14ac:dyDescent="0.3">
      <c r="B33" s="94" t="s">
        <v>97</v>
      </c>
      <c r="C33" s="120">
        <f>I22*0.75</f>
        <v>18.299999999999997</v>
      </c>
      <c r="D33" s="97">
        <f>C33/100</f>
        <v>0.18299999999999997</v>
      </c>
      <c r="E33" s="96"/>
      <c r="F33" s="96"/>
      <c r="G33" s="113"/>
      <c r="H33" s="96"/>
      <c r="I33" s="96"/>
      <c r="J33" s="96"/>
      <c r="R33" s="96"/>
      <c r="S33" s="96"/>
      <c r="T33" s="96"/>
      <c r="U33" s="96"/>
    </row>
    <row r="34" spans="2:21" ht="15.6" x14ac:dyDescent="0.3">
      <c r="B34" s="98" t="s">
        <v>102</v>
      </c>
      <c r="C34" s="121" t="s">
        <v>104</v>
      </c>
      <c r="D34" s="96"/>
      <c r="E34" s="96"/>
      <c r="F34" s="96"/>
      <c r="G34" s="96"/>
      <c r="H34" s="96"/>
      <c r="I34" s="96"/>
      <c r="J34" s="96"/>
      <c r="R34" s="96"/>
      <c r="S34" s="96"/>
      <c r="T34" s="96"/>
      <c r="U34" s="96"/>
    </row>
    <row r="35" spans="2:21" ht="15.6" x14ac:dyDescent="0.3">
      <c r="R35" s="96"/>
      <c r="S35" s="96"/>
      <c r="T35" s="96"/>
      <c r="U35" s="96"/>
    </row>
    <row r="36" spans="2:21" ht="15.6" x14ac:dyDescent="0.3">
      <c r="R36" s="96"/>
      <c r="S36" s="96"/>
      <c r="T36" s="96"/>
      <c r="U36" s="96"/>
    </row>
  </sheetData>
  <mergeCells count="35">
    <mergeCell ref="B3:F3"/>
    <mergeCell ref="B16:J16"/>
    <mergeCell ref="T11:U11"/>
    <mergeCell ref="T12:U12"/>
    <mergeCell ref="S2:W3"/>
    <mergeCell ref="S18:S19"/>
    <mergeCell ref="S15:S16"/>
    <mergeCell ref="S4:W4"/>
    <mergeCell ref="I2:K2"/>
    <mergeCell ref="I3:K3"/>
    <mergeCell ref="N8:N9"/>
    <mergeCell ref="N10:N11"/>
    <mergeCell ref="N2:P2"/>
    <mergeCell ref="N3:P3"/>
    <mergeCell ref="N5:P6"/>
    <mergeCell ref="B5:C5"/>
    <mergeCell ref="B2:F2"/>
    <mergeCell ref="B32:F32"/>
    <mergeCell ref="H20:I20"/>
    <mergeCell ref="B23:F23"/>
    <mergeCell ref="B25:F25"/>
    <mergeCell ref="B27:F27"/>
    <mergeCell ref="B29:F29"/>
    <mergeCell ref="N26:R26"/>
    <mergeCell ref="N25:R25"/>
    <mergeCell ref="N28:N29"/>
    <mergeCell ref="O28:O29"/>
    <mergeCell ref="P28:P29"/>
    <mergeCell ref="Q28:Q29"/>
    <mergeCell ref="R28:R29"/>
    <mergeCell ref="N30:N31"/>
    <mergeCell ref="O30:O31"/>
    <mergeCell ref="P30:P31"/>
    <mergeCell ref="Q30:Q31"/>
    <mergeCell ref="R30:R3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tabSelected="1" topLeftCell="A37" workbookViewId="0">
      <selection activeCell="Q51" sqref="Q51"/>
    </sheetView>
  </sheetViews>
  <sheetFormatPr defaultRowHeight="14.4" x14ac:dyDescent="0.3"/>
  <sheetData>
    <row r="1" spans="2:15" ht="15" thickBot="1" x14ac:dyDescent="0.35"/>
    <row r="2" spans="2:15" x14ac:dyDescent="0.3">
      <c r="B2" s="263" t="s">
        <v>146</v>
      </c>
      <c r="C2" s="264"/>
      <c r="D2" s="264" t="s">
        <v>147</v>
      </c>
      <c r="E2" s="264"/>
      <c r="F2" s="269" t="s">
        <v>148</v>
      </c>
      <c r="G2" s="269"/>
      <c r="H2" s="269"/>
      <c r="I2" s="269"/>
      <c r="J2" s="269"/>
      <c r="K2" s="269"/>
      <c r="L2" s="269"/>
      <c r="M2" s="269"/>
      <c r="N2" s="270" t="s">
        <v>149</v>
      </c>
      <c r="O2" s="271"/>
    </row>
    <row r="3" spans="2:15" x14ac:dyDescent="0.3">
      <c r="B3" s="265"/>
      <c r="C3" s="266"/>
      <c r="D3" s="266"/>
      <c r="E3" s="266"/>
      <c r="F3" s="273" t="s">
        <v>150</v>
      </c>
      <c r="G3" s="273"/>
      <c r="H3" s="244" t="s">
        <v>151</v>
      </c>
      <c r="I3" s="244"/>
      <c r="J3" s="274" t="s">
        <v>152</v>
      </c>
      <c r="K3" s="274"/>
      <c r="L3" s="266" t="s">
        <v>153</v>
      </c>
      <c r="M3" s="266"/>
      <c r="N3" s="257"/>
      <c r="O3" s="272"/>
    </row>
    <row r="4" spans="2:15" x14ac:dyDescent="0.3">
      <c r="B4" s="265"/>
      <c r="C4" s="266"/>
      <c r="D4" s="266"/>
      <c r="E4" s="266"/>
      <c r="F4" s="273"/>
      <c r="G4" s="273"/>
      <c r="H4" s="244"/>
      <c r="I4" s="244"/>
      <c r="J4" s="274"/>
      <c r="K4" s="274"/>
      <c r="L4" s="266"/>
      <c r="M4" s="266"/>
      <c r="N4" s="257"/>
      <c r="O4" s="272"/>
    </row>
    <row r="5" spans="2:15" x14ac:dyDescent="0.3">
      <c r="B5" s="265"/>
      <c r="C5" s="266"/>
      <c r="D5" s="266"/>
      <c r="E5" s="266"/>
      <c r="F5" s="273"/>
      <c r="G5" s="273"/>
      <c r="H5" s="244"/>
      <c r="I5" s="244"/>
      <c r="J5" s="274"/>
      <c r="K5" s="274"/>
      <c r="L5" s="266"/>
      <c r="M5" s="266"/>
      <c r="N5" s="257"/>
      <c r="O5" s="272"/>
    </row>
    <row r="6" spans="2:15" ht="15" thickBot="1" x14ac:dyDescent="0.35">
      <c r="B6" s="267"/>
      <c r="C6" s="268"/>
      <c r="D6" s="268"/>
      <c r="E6" s="268"/>
      <c r="F6" s="149" t="s">
        <v>154</v>
      </c>
      <c r="G6" s="150" t="s">
        <v>155</v>
      </c>
      <c r="H6" s="151" t="s">
        <v>156</v>
      </c>
      <c r="I6" s="151" t="s">
        <v>157</v>
      </c>
      <c r="J6" s="149" t="s">
        <v>154</v>
      </c>
      <c r="K6" s="150" t="s">
        <v>155</v>
      </c>
      <c r="L6" s="151" t="s">
        <v>156</v>
      </c>
      <c r="M6" s="151" t="s">
        <v>157</v>
      </c>
      <c r="N6" s="149" t="s">
        <v>158</v>
      </c>
      <c r="O6" s="152" t="s">
        <v>159</v>
      </c>
    </row>
    <row r="7" spans="2:15" x14ac:dyDescent="0.3">
      <c r="B7" s="256">
        <v>0.1</v>
      </c>
      <c r="C7" s="256"/>
      <c r="D7" s="262">
        <v>9</v>
      </c>
      <c r="E7" s="262"/>
      <c r="F7" s="245" t="s">
        <v>160</v>
      </c>
      <c r="G7" s="247" t="s">
        <v>160</v>
      </c>
      <c r="H7" s="256" t="s">
        <v>160</v>
      </c>
      <c r="I7" s="256" t="s">
        <v>160</v>
      </c>
      <c r="J7" s="245" t="s">
        <v>160</v>
      </c>
      <c r="K7" s="247" t="s">
        <v>160</v>
      </c>
      <c r="L7" s="259">
        <v>0.81</v>
      </c>
      <c r="M7" s="259">
        <v>1.34</v>
      </c>
      <c r="N7" s="260">
        <v>4</v>
      </c>
      <c r="O7" s="261">
        <v>2.31</v>
      </c>
    </row>
    <row r="8" spans="2:15" x14ac:dyDescent="0.3">
      <c r="B8" s="244"/>
      <c r="C8" s="244"/>
      <c r="D8" s="253"/>
      <c r="E8" s="253"/>
      <c r="F8" s="246"/>
      <c r="G8" s="248"/>
      <c r="H8" s="244"/>
      <c r="I8" s="244"/>
      <c r="J8" s="246"/>
      <c r="K8" s="248"/>
      <c r="L8" s="257"/>
      <c r="M8" s="257"/>
      <c r="N8" s="254"/>
      <c r="O8" s="255"/>
    </row>
    <row r="9" spans="2:15" x14ac:dyDescent="0.3">
      <c r="B9" s="244">
        <v>0.1</v>
      </c>
      <c r="C9" s="244"/>
      <c r="D9" s="253">
        <v>6</v>
      </c>
      <c r="E9" s="253"/>
      <c r="F9" s="245" t="s">
        <v>160</v>
      </c>
      <c r="G9" s="247" t="s">
        <v>160</v>
      </c>
      <c r="H9" s="256" t="s">
        <v>160</v>
      </c>
      <c r="I9" s="256" t="s">
        <v>160</v>
      </c>
      <c r="J9" s="245" t="s">
        <v>160</v>
      </c>
      <c r="K9" s="247" t="s">
        <v>160</v>
      </c>
      <c r="L9" s="258">
        <v>0.4</v>
      </c>
      <c r="M9" s="258">
        <v>0.7</v>
      </c>
      <c r="N9" s="250">
        <v>2.73</v>
      </c>
      <c r="O9" s="255">
        <v>1.68</v>
      </c>
    </row>
    <row r="10" spans="2:15" x14ac:dyDescent="0.3">
      <c r="B10" s="244"/>
      <c r="C10" s="244"/>
      <c r="D10" s="253"/>
      <c r="E10" s="253"/>
      <c r="F10" s="246"/>
      <c r="G10" s="248"/>
      <c r="H10" s="244"/>
      <c r="I10" s="244"/>
      <c r="J10" s="246"/>
      <c r="K10" s="248"/>
      <c r="L10" s="258"/>
      <c r="M10" s="258"/>
      <c r="N10" s="250"/>
      <c r="O10" s="255"/>
    </row>
    <row r="11" spans="2:15" x14ac:dyDescent="0.3">
      <c r="B11" s="244">
        <v>0.1</v>
      </c>
      <c r="C11" s="244"/>
      <c r="D11" s="253">
        <v>4</v>
      </c>
      <c r="E11" s="253"/>
      <c r="F11" s="245" t="s">
        <v>160</v>
      </c>
      <c r="G11" s="247" t="s">
        <v>160</v>
      </c>
      <c r="H11" s="256" t="s">
        <v>160</v>
      </c>
      <c r="I11" s="256" t="s">
        <v>160</v>
      </c>
      <c r="J11" s="245" t="s">
        <v>160</v>
      </c>
      <c r="K11" s="247" t="s">
        <v>160</v>
      </c>
      <c r="L11" s="257">
        <v>0.23</v>
      </c>
      <c r="M11" s="257">
        <v>0.41</v>
      </c>
      <c r="N11" s="250">
        <v>1.88</v>
      </c>
      <c r="O11" s="255">
        <v>1.26</v>
      </c>
    </row>
    <row r="12" spans="2:15" x14ac:dyDescent="0.3">
      <c r="B12" s="244"/>
      <c r="C12" s="244"/>
      <c r="D12" s="253"/>
      <c r="E12" s="253"/>
      <c r="F12" s="246"/>
      <c r="G12" s="248"/>
      <c r="H12" s="244"/>
      <c r="I12" s="244"/>
      <c r="J12" s="246"/>
      <c r="K12" s="248"/>
      <c r="L12" s="257"/>
      <c r="M12" s="257"/>
      <c r="N12" s="250"/>
      <c r="O12" s="255"/>
    </row>
    <row r="13" spans="2:15" x14ac:dyDescent="0.3">
      <c r="B13" s="244">
        <v>0.1</v>
      </c>
      <c r="C13" s="244"/>
      <c r="D13" s="253">
        <v>2</v>
      </c>
      <c r="E13" s="253"/>
      <c r="F13" s="245" t="s">
        <v>160</v>
      </c>
      <c r="G13" s="247" t="s">
        <v>160</v>
      </c>
      <c r="H13" s="256" t="s">
        <v>160</v>
      </c>
      <c r="I13" s="256" t="s">
        <v>160</v>
      </c>
      <c r="J13" s="245" t="s">
        <v>160</v>
      </c>
      <c r="K13" s="247" t="s">
        <v>160</v>
      </c>
      <c r="L13" s="257">
        <v>0.12</v>
      </c>
      <c r="M13" s="257">
        <v>0.23</v>
      </c>
      <c r="N13" s="250">
        <v>1.05</v>
      </c>
      <c r="O13" s="255">
        <v>0.64</v>
      </c>
    </row>
    <row r="14" spans="2:15" x14ac:dyDescent="0.3">
      <c r="B14" s="244"/>
      <c r="C14" s="244"/>
      <c r="D14" s="253"/>
      <c r="E14" s="253"/>
      <c r="F14" s="246"/>
      <c r="G14" s="248"/>
      <c r="H14" s="244"/>
      <c r="I14" s="244"/>
      <c r="J14" s="246"/>
      <c r="K14" s="248"/>
      <c r="L14" s="257"/>
      <c r="M14" s="257"/>
      <c r="N14" s="250"/>
      <c r="O14" s="255"/>
    </row>
    <row r="15" spans="2:15" x14ac:dyDescent="0.3">
      <c r="B15" s="244">
        <v>0.2</v>
      </c>
      <c r="C15" s="244"/>
      <c r="D15" s="253">
        <v>4</v>
      </c>
      <c r="E15" s="253"/>
      <c r="F15" s="245" t="s">
        <v>160</v>
      </c>
      <c r="G15" s="247" t="s">
        <v>160</v>
      </c>
      <c r="H15" s="256" t="s">
        <v>160</v>
      </c>
      <c r="I15" s="256" t="s">
        <v>160</v>
      </c>
      <c r="J15" s="245" t="s">
        <v>160</v>
      </c>
      <c r="K15" s="247" t="s">
        <v>160</v>
      </c>
      <c r="L15" s="257">
        <v>0.81</v>
      </c>
      <c r="M15" s="257">
        <v>1.33</v>
      </c>
      <c r="N15" s="250">
        <v>3.78</v>
      </c>
      <c r="O15" s="255">
        <v>2.4</v>
      </c>
    </row>
    <row r="16" spans="2:15" x14ac:dyDescent="0.3">
      <c r="B16" s="244"/>
      <c r="C16" s="244"/>
      <c r="D16" s="253"/>
      <c r="E16" s="253"/>
      <c r="F16" s="246"/>
      <c r="G16" s="248"/>
      <c r="H16" s="244"/>
      <c r="I16" s="244"/>
      <c r="J16" s="246"/>
      <c r="K16" s="248"/>
      <c r="L16" s="257"/>
      <c r="M16" s="257"/>
      <c r="N16" s="250"/>
      <c r="O16" s="255"/>
    </row>
    <row r="17" spans="2:15" x14ac:dyDescent="0.3">
      <c r="B17" s="244">
        <v>0.2</v>
      </c>
      <c r="C17" s="244"/>
      <c r="D17" s="253">
        <v>2</v>
      </c>
      <c r="E17" s="253"/>
      <c r="F17" s="245" t="s">
        <v>160</v>
      </c>
      <c r="G17" s="247" t="s">
        <v>160</v>
      </c>
      <c r="H17" s="256" t="s">
        <v>160</v>
      </c>
      <c r="I17" s="256" t="s">
        <v>160</v>
      </c>
      <c r="J17" s="245" t="s">
        <v>160</v>
      </c>
      <c r="K17" s="247" t="s">
        <v>160</v>
      </c>
      <c r="L17" s="257">
        <v>0.23</v>
      </c>
      <c r="M17" s="257">
        <v>0.52</v>
      </c>
      <c r="N17" s="250">
        <v>2.1</v>
      </c>
      <c r="O17" s="255">
        <v>1.47</v>
      </c>
    </row>
    <row r="18" spans="2:15" x14ac:dyDescent="0.3">
      <c r="B18" s="244"/>
      <c r="C18" s="244"/>
      <c r="D18" s="253"/>
      <c r="E18" s="253"/>
      <c r="F18" s="246"/>
      <c r="G18" s="248"/>
      <c r="H18" s="244"/>
      <c r="I18" s="244"/>
      <c r="J18" s="246"/>
      <c r="K18" s="248"/>
      <c r="L18" s="257"/>
      <c r="M18" s="257"/>
      <c r="N18" s="250"/>
      <c r="O18" s="255"/>
    </row>
    <row r="19" spans="2:15" x14ac:dyDescent="0.3">
      <c r="B19" s="244">
        <v>0.3</v>
      </c>
      <c r="C19" s="244"/>
      <c r="D19" s="253">
        <v>3</v>
      </c>
      <c r="E19" s="253"/>
      <c r="F19" s="245" t="s">
        <v>160</v>
      </c>
      <c r="G19" s="247" t="s">
        <v>160</v>
      </c>
      <c r="H19" s="256" t="s">
        <v>160</v>
      </c>
      <c r="I19" s="256" t="s">
        <v>160</v>
      </c>
      <c r="J19" s="245" t="s">
        <v>160</v>
      </c>
      <c r="K19" s="247" t="s">
        <v>160</v>
      </c>
      <c r="L19" s="257">
        <v>0.93</v>
      </c>
      <c r="M19" s="257">
        <v>1.39</v>
      </c>
      <c r="N19" s="250">
        <v>4.1500000000000004</v>
      </c>
      <c r="O19" s="251">
        <v>2.4</v>
      </c>
    </row>
    <row r="20" spans="2:15" x14ac:dyDescent="0.3">
      <c r="B20" s="244"/>
      <c r="C20" s="244"/>
      <c r="D20" s="253"/>
      <c r="E20" s="253"/>
      <c r="F20" s="246"/>
      <c r="G20" s="248"/>
      <c r="H20" s="244"/>
      <c r="I20" s="244"/>
      <c r="J20" s="246"/>
      <c r="K20" s="248"/>
      <c r="L20" s="257"/>
      <c r="M20" s="257"/>
      <c r="N20" s="250"/>
      <c r="O20" s="251"/>
    </row>
    <row r="21" spans="2:15" x14ac:dyDescent="0.3">
      <c r="B21" s="244">
        <v>0.3</v>
      </c>
      <c r="C21" s="244"/>
      <c r="D21" s="253">
        <v>2</v>
      </c>
      <c r="E21" s="253"/>
      <c r="F21" s="245" t="s">
        <v>160</v>
      </c>
      <c r="G21" s="247" t="s">
        <v>160</v>
      </c>
      <c r="H21" s="256" t="s">
        <v>160</v>
      </c>
      <c r="I21" s="256" t="s">
        <v>160</v>
      </c>
      <c r="J21" s="245" t="s">
        <v>160</v>
      </c>
      <c r="K21" s="247" t="s">
        <v>160</v>
      </c>
      <c r="L21" s="257">
        <v>0.41</v>
      </c>
      <c r="M21" s="258">
        <v>0.7</v>
      </c>
      <c r="N21" s="250">
        <v>3.32</v>
      </c>
      <c r="O21" s="251">
        <v>2.1</v>
      </c>
    </row>
    <row r="22" spans="2:15" x14ac:dyDescent="0.3">
      <c r="B22" s="244"/>
      <c r="C22" s="244"/>
      <c r="D22" s="253"/>
      <c r="E22" s="253"/>
      <c r="F22" s="246"/>
      <c r="G22" s="248"/>
      <c r="H22" s="244"/>
      <c r="I22" s="244"/>
      <c r="J22" s="246"/>
      <c r="K22" s="248"/>
      <c r="L22" s="257"/>
      <c r="M22" s="258"/>
      <c r="N22" s="250"/>
      <c r="O22" s="251"/>
    </row>
    <row r="23" spans="2:15" x14ac:dyDescent="0.3">
      <c r="B23" s="244">
        <v>0.4</v>
      </c>
      <c r="C23" s="244"/>
      <c r="D23" s="253">
        <v>2</v>
      </c>
      <c r="E23" s="253"/>
      <c r="F23" s="245" t="s">
        <v>160</v>
      </c>
      <c r="G23" s="247" t="s">
        <v>160</v>
      </c>
      <c r="H23" s="256" t="s">
        <v>160</v>
      </c>
      <c r="I23" s="258">
        <v>2.1</v>
      </c>
      <c r="J23" s="246" t="s">
        <v>160</v>
      </c>
      <c r="K23" s="251">
        <v>2.1</v>
      </c>
      <c r="L23" s="257">
        <v>0.93</v>
      </c>
      <c r="M23" s="257">
        <v>1.39</v>
      </c>
      <c r="N23" s="250">
        <v>3.78</v>
      </c>
      <c r="O23" s="255">
        <v>2.73</v>
      </c>
    </row>
    <row r="24" spans="2:15" x14ac:dyDescent="0.3">
      <c r="B24" s="244"/>
      <c r="C24" s="244"/>
      <c r="D24" s="253"/>
      <c r="E24" s="253"/>
      <c r="F24" s="246"/>
      <c r="G24" s="248"/>
      <c r="H24" s="244"/>
      <c r="I24" s="258"/>
      <c r="J24" s="246"/>
      <c r="K24" s="251"/>
      <c r="L24" s="257"/>
      <c r="M24" s="257"/>
      <c r="N24" s="250"/>
      <c r="O24" s="255"/>
    </row>
    <row r="25" spans="2:15" x14ac:dyDescent="0.3">
      <c r="B25" s="244">
        <v>0.7</v>
      </c>
      <c r="C25" s="244"/>
      <c r="D25" s="253">
        <v>1</v>
      </c>
      <c r="E25" s="253"/>
      <c r="F25" s="245" t="s">
        <v>160</v>
      </c>
      <c r="G25" s="247" t="s">
        <v>160</v>
      </c>
      <c r="H25" s="256" t="s">
        <v>160</v>
      </c>
      <c r="I25" s="258">
        <v>2.1</v>
      </c>
      <c r="J25" s="246" t="s">
        <v>160</v>
      </c>
      <c r="K25" s="251">
        <v>2.1</v>
      </c>
      <c r="L25" s="256" t="s">
        <v>160</v>
      </c>
      <c r="M25" s="256" t="s">
        <v>160</v>
      </c>
      <c r="N25" s="254">
        <v>3.6</v>
      </c>
      <c r="O25" s="251">
        <v>2.1</v>
      </c>
    </row>
    <row r="26" spans="2:15" x14ac:dyDescent="0.3">
      <c r="B26" s="244"/>
      <c r="C26" s="244"/>
      <c r="D26" s="253"/>
      <c r="E26" s="253"/>
      <c r="F26" s="246"/>
      <c r="G26" s="248"/>
      <c r="H26" s="244"/>
      <c r="I26" s="258"/>
      <c r="J26" s="246"/>
      <c r="K26" s="251"/>
      <c r="L26" s="244"/>
      <c r="M26" s="244"/>
      <c r="N26" s="254"/>
      <c r="O26" s="251"/>
    </row>
    <row r="27" spans="2:15" x14ac:dyDescent="0.3">
      <c r="B27" s="252">
        <v>1</v>
      </c>
      <c r="C27" s="252"/>
      <c r="D27" s="253">
        <v>0.6</v>
      </c>
      <c r="E27" s="253"/>
      <c r="F27" s="245" t="s">
        <v>160</v>
      </c>
      <c r="G27" s="247" t="s">
        <v>160</v>
      </c>
      <c r="H27" s="256" t="s">
        <v>160</v>
      </c>
      <c r="I27" s="258">
        <v>2</v>
      </c>
      <c r="J27" s="246" t="s">
        <v>160</v>
      </c>
      <c r="K27" s="251">
        <v>1.9</v>
      </c>
      <c r="L27" s="256" t="s">
        <v>160</v>
      </c>
      <c r="M27" s="256" t="s">
        <v>160</v>
      </c>
      <c r="N27" s="250">
        <v>3.44</v>
      </c>
      <c r="O27" s="255">
        <v>2.1800000000000002</v>
      </c>
    </row>
    <row r="28" spans="2:15" x14ac:dyDescent="0.3">
      <c r="B28" s="252"/>
      <c r="C28" s="252"/>
      <c r="D28" s="253"/>
      <c r="E28" s="253"/>
      <c r="F28" s="246"/>
      <c r="G28" s="248"/>
      <c r="H28" s="244"/>
      <c r="I28" s="258"/>
      <c r="J28" s="246"/>
      <c r="K28" s="251"/>
      <c r="L28" s="244"/>
      <c r="M28" s="244"/>
      <c r="N28" s="250"/>
      <c r="O28" s="255"/>
    </row>
    <row r="29" spans="2:15" x14ac:dyDescent="0.3">
      <c r="B29" s="252">
        <v>1.2</v>
      </c>
      <c r="C29" s="252"/>
      <c r="D29" s="253">
        <v>0.4</v>
      </c>
      <c r="E29" s="253"/>
      <c r="F29" s="245" t="s">
        <v>160</v>
      </c>
      <c r="G29" s="247" t="s">
        <v>160</v>
      </c>
      <c r="H29" s="256" t="s">
        <v>160</v>
      </c>
      <c r="I29" s="258">
        <v>1.9</v>
      </c>
      <c r="J29" s="250">
        <v>1.57</v>
      </c>
      <c r="K29" s="251">
        <v>1.8</v>
      </c>
      <c r="L29" s="256" t="s">
        <v>160</v>
      </c>
      <c r="M29" s="256" t="s">
        <v>160</v>
      </c>
      <c r="N29" s="250">
        <v>3.11</v>
      </c>
      <c r="O29" s="255">
        <v>2.12</v>
      </c>
    </row>
    <row r="30" spans="2:15" x14ac:dyDescent="0.3">
      <c r="B30" s="252"/>
      <c r="C30" s="252"/>
      <c r="D30" s="253"/>
      <c r="E30" s="253"/>
      <c r="F30" s="246"/>
      <c r="G30" s="248"/>
      <c r="H30" s="244"/>
      <c r="I30" s="258"/>
      <c r="J30" s="250"/>
      <c r="K30" s="251"/>
      <c r="L30" s="244"/>
      <c r="M30" s="244"/>
      <c r="N30" s="250"/>
      <c r="O30" s="255"/>
    </row>
    <row r="31" spans="2:15" x14ac:dyDescent="0.3">
      <c r="B31" s="252">
        <v>1.4</v>
      </c>
      <c r="C31" s="252"/>
      <c r="D31" s="253">
        <v>0.35</v>
      </c>
      <c r="E31" s="253"/>
      <c r="F31" s="245" t="s">
        <v>160</v>
      </c>
      <c r="G31" s="247" t="s">
        <v>160</v>
      </c>
      <c r="H31" s="258">
        <v>1.8</v>
      </c>
      <c r="I31" s="257">
        <v>1.86</v>
      </c>
      <c r="J31" s="250">
        <v>1.57</v>
      </c>
      <c r="K31" s="255">
        <v>1.66</v>
      </c>
      <c r="L31" s="256" t="s">
        <v>160</v>
      </c>
      <c r="M31" s="256" t="s">
        <v>160</v>
      </c>
      <c r="N31" s="250">
        <v>3.35</v>
      </c>
      <c r="O31" s="255">
        <v>2.35</v>
      </c>
    </row>
    <row r="32" spans="2:15" x14ac:dyDescent="0.3">
      <c r="B32" s="252"/>
      <c r="C32" s="252"/>
      <c r="D32" s="253"/>
      <c r="E32" s="253"/>
      <c r="F32" s="246"/>
      <c r="G32" s="248"/>
      <c r="H32" s="258"/>
      <c r="I32" s="257"/>
      <c r="J32" s="250"/>
      <c r="K32" s="255"/>
      <c r="L32" s="244"/>
      <c r="M32" s="244"/>
      <c r="N32" s="250"/>
      <c r="O32" s="255"/>
    </row>
    <row r="33" spans="2:15" x14ac:dyDescent="0.3">
      <c r="B33" s="252">
        <v>1.4</v>
      </c>
      <c r="C33" s="252"/>
      <c r="D33" s="253">
        <v>0.3</v>
      </c>
      <c r="E33" s="253"/>
      <c r="F33" s="245" t="s">
        <v>160</v>
      </c>
      <c r="G33" s="247" t="s">
        <v>160</v>
      </c>
      <c r="H33" s="257">
        <v>1.74</v>
      </c>
      <c r="I33" s="258">
        <v>1.8</v>
      </c>
      <c r="J33" s="250">
        <v>1.45</v>
      </c>
      <c r="K33" s="255">
        <v>1.57</v>
      </c>
      <c r="L33" s="256" t="s">
        <v>160</v>
      </c>
      <c r="M33" s="256" t="s">
        <v>160</v>
      </c>
      <c r="N33" s="250">
        <v>3.02</v>
      </c>
      <c r="O33" s="255">
        <v>2.1800000000000002</v>
      </c>
    </row>
    <row r="34" spans="2:15" x14ac:dyDescent="0.3">
      <c r="B34" s="252"/>
      <c r="C34" s="252"/>
      <c r="D34" s="253"/>
      <c r="E34" s="253"/>
      <c r="F34" s="246"/>
      <c r="G34" s="248"/>
      <c r="H34" s="257"/>
      <c r="I34" s="258"/>
      <c r="J34" s="250"/>
      <c r="K34" s="255"/>
      <c r="L34" s="244"/>
      <c r="M34" s="244"/>
      <c r="N34" s="250"/>
      <c r="O34" s="255"/>
    </row>
    <row r="35" spans="2:15" x14ac:dyDescent="0.3">
      <c r="B35" s="252">
        <v>1.4</v>
      </c>
      <c r="C35" s="252"/>
      <c r="D35" s="244">
        <v>0.25</v>
      </c>
      <c r="E35" s="244"/>
      <c r="F35" s="250">
        <v>1.91</v>
      </c>
      <c r="G35" s="255">
        <v>2.14</v>
      </c>
      <c r="H35" s="257">
        <v>1.57</v>
      </c>
      <c r="I35" s="257">
        <v>1.68</v>
      </c>
      <c r="J35" s="250">
        <v>1.33</v>
      </c>
      <c r="K35" s="255">
        <v>1.51</v>
      </c>
      <c r="L35" s="256" t="s">
        <v>160</v>
      </c>
      <c r="M35" s="256" t="s">
        <v>160</v>
      </c>
      <c r="N35" s="250">
        <v>2.78</v>
      </c>
      <c r="O35" s="255">
        <v>2.06</v>
      </c>
    </row>
    <row r="36" spans="2:15" x14ac:dyDescent="0.3">
      <c r="B36" s="252"/>
      <c r="C36" s="252"/>
      <c r="D36" s="244"/>
      <c r="E36" s="244"/>
      <c r="F36" s="250"/>
      <c r="G36" s="255"/>
      <c r="H36" s="257"/>
      <c r="I36" s="257"/>
      <c r="J36" s="250"/>
      <c r="K36" s="255"/>
      <c r="L36" s="244"/>
      <c r="M36" s="244"/>
      <c r="N36" s="250"/>
      <c r="O36" s="255"/>
    </row>
    <row r="37" spans="2:15" x14ac:dyDescent="0.3">
      <c r="B37" s="252">
        <v>1.4</v>
      </c>
      <c r="C37" s="252"/>
      <c r="D37" s="253">
        <v>0.2</v>
      </c>
      <c r="E37" s="253"/>
      <c r="F37" s="250">
        <v>1.57</v>
      </c>
      <c r="G37" s="255">
        <v>1.86</v>
      </c>
      <c r="H37" s="257">
        <v>1.33</v>
      </c>
      <c r="I37" s="257">
        <v>1.51</v>
      </c>
      <c r="J37" s="254">
        <v>1.1000000000000001</v>
      </c>
      <c r="K37" s="255">
        <v>1.22</v>
      </c>
      <c r="L37" s="256" t="s">
        <v>160</v>
      </c>
      <c r="M37" s="256" t="s">
        <v>160</v>
      </c>
      <c r="N37" s="250">
        <v>2.48</v>
      </c>
      <c r="O37" s="255">
        <v>1.89</v>
      </c>
    </row>
    <row r="38" spans="2:15" x14ac:dyDescent="0.3">
      <c r="B38" s="252"/>
      <c r="C38" s="252"/>
      <c r="D38" s="253"/>
      <c r="E38" s="253"/>
      <c r="F38" s="250"/>
      <c r="G38" s="255"/>
      <c r="H38" s="257"/>
      <c r="I38" s="257"/>
      <c r="J38" s="254"/>
      <c r="K38" s="255"/>
      <c r="L38" s="244"/>
      <c r="M38" s="244"/>
      <c r="N38" s="250"/>
      <c r="O38" s="255"/>
    </row>
    <row r="39" spans="2:15" x14ac:dyDescent="0.3">
      <c r="B39" s="252">
        <v>1.4</v>
      </c>
      <c r="C39" s="252"/>
      <c r="D39" s="244">
        <v>0.15</v>
      </c>
      <c r="E39" s="244"/>
      <c r="F39" s="250">
        <v>1.39</v>
      </c>
      <c r="G39" s="255">
        <v>1.62</v>
      </c>
      <c r="H39" s="258">
        <v>1.1000000000000001</v>
      </c>
      <c r="I39" s="257">
        <v>1.27</v>
      </c>
      <c r="J39" s="250">
        <v>0.87</v>
      </c>
      <c r="K39" s="255">
        <v>0.99</v>
      </c>
      <c r="L39" s="256" t="s">
        <v>160</v>
      </c>
      <c r="M39" s="256" t="s">
        <v>160</v>
      </c>
      <c r="N39" s="250">
        <v>2.1800000000000002</v>
      </c>
      <c r="O39" s="255">
        <v>1.76</v>
      </c>
    </row>
    <row r="40" spans="2:15" x14ac:dyDescent="0.3">
      <c r="B40" s="252"/>
      <c r="C40" s="252"/>
      <c r="D40" s="244"/>
      <c r="E40" s="244"/>
      <c r="F40" s="250"/>
      <c r="G40" s="255"/>
      <c r="H40" s="258"/>
      <c r="I40" s="257"/>
      <c r="J40" s="250"/>
      <c r="K40" s="255"/>
      <c r="L40" s="244"/>
      <c r="M40" s="244"/>
      <c r="N40" s="250"/>
      <c r="O40" s="255"/>
    </row>
    <row r="41" spans="2:15" x14ac:dyDescent="0.3">
      <c r="B41" s="244">
        <v>1.4</v>
      </c>
      <c r="C41" s="244"/>
      <c r="D41" s="253">
        <v>0.1</v>
      </c>
      <c r="E41" s="253"/>
      <c r="F41" s="254">
        <v>1.1000000000000001</v>
      </c>
      <c r="G41" s="251">
        <v>1.27</v>
      </c>
      <c r="H41" s="258">
        <v>0.93</v>
      </c>
      <c r="I41" s="258">
        <v>1.05</v>
      </c>
      <c r="J41" s="254">
        <v>0.7</v>
      </c>
      <c r="K41" s="251">
        <v>0.75</v>
      </c>
      <c r="L41" s="256" t="s">
        <v>160</v>
      </c>
      <c r="M41" s="256" t="s">
        <v>160</v>
      </c>
      <c r="N41" s="250">
        <v>1.89</v>
      </c>
      <c r="O41" s="255">
        <v>1.74</v>
      </c>
    </row>
    <row r="42" spans="2:15" x14ac:dyDescent="0.3">
      <c r="B42" s="244"/>
      <c r="C42" s="244"/>
      <c r="D42" s="253"/>
      <c r="E42" s="253"/>
      <c r="F42" s="254"/>
      <c r="G42" s="251"/>
      <c r="H42" s="258"/>
      <c r="I42" s="258"/>
      <c r="J42" s="254"/>
      <c r="K42" s="251"/>
      <c r="L42" s="244"/>
      <c r="M42" s="244"/>
      <c r="N42" s="250"/>
      <c r="O42" s="255"/>
    </row>
    <row r="43" spans="2:15" x14ac:dyDescent="0.3">
      <c r="B43" s="244">
        <v>1.4</v>
      </c>
      <c r="C43" s="244"/>
      <c r="D43" s="244">
        <v>0.05</v>
      </c>
      <c r="E43" s="244"/>
      <c r="F43" s="254">
        <v>0.75</v>
      </c>
      <c r="G43" s="251">
        <v>0.81</v>
      </c>
      <c r="H43" s="258">
        <v>0.64</v>
      </c>
      <c r="I43" s="258">
        <v>0.7</v>
      </c>
      <c r="J43" s="254">
        <v>0.46</v>
      </c>
      <c r="K43" s="251">
        <v>0.52</v>
      </c>
      <c r="L43" s="256" t="s">
        <v>160</v>
      </c>
      <c r="M43" s="256" t="s">
        <v>160</v>
      </c>
      <c r="N43" s="254">
        <v>1.6</v>
      </c>
      <c r="O43" s="255">
        <v>1.47</v>
      </c>
    </row>
    <row r="44" spans="2:15" x14ac:dyDescent="0.3">
      <c r="B44" s="244"/>
      <c r="C44" s="244"/>
      <c r="D44" s="244"/>
      <c r="E44" s="244"/>
      <c r="F44" s="254"/>
      <c r="G44" s="251"/>
      <c r="H44" s="258"/>
      <c r="I44" s="258"/>
      <c r="J44" s="254"/>
      <c r="K44" s="251"/>
      <c r="L44" s="244"/>
      <c r="M44" s="244"/>
      <c r="N44" s="254"/>
      <c r="O44" s="255"/>
    </row>
    <row r="45" spans="2:15" x14ac:dyDescent="0.3">
      <c r="B45" s="244">
        <v>1.6</v>
      </c>
      <c r="C45" s="244"/>
      <c r="D45" s="253">
        <v>0.3</v>
      </c>
      <c r="E45" s="253"/>
      <c r="F45" s="245" t="s">
        <v>160</v>
      </c>
      <c r="G45" s="247" t="s">
        <v>160</v>
      </c>
      <c r="H45" s="258">
        <v>1.86</v>
      </c>
      <c r="I45" s="258">
        <v>1.97</v>
      </c>
      <c r="J45" s="254">
        <v>1.68</v>
      </c>
      <c r="K45" s="251">
        <v>1.86</v>
      </c>
      <c r="L45" s="256" t="s">
        <v>160</v>
      </c>
      <c r="M45" s="256" t="s">
        <v>160</v>
      </c>
      <c r="N45" s="250">
        <v>1.84</v>
      </c>
      <c r="O45" s="255">
        <v>2.48</v>
      </c>
    </row>
    <row r="46" spans="2:15" x14ac:dyDescent="0.3">
      <c r="B46" s="244"/>
      <c r="C46" s="244"/>
      <c r="D46" s="253"/>
      <c r="E46" s="253"/>
      <c r="F46" s="246"/>
      <c r="G46" s="248"/>
      <c r="H46" s="258"/>
      <c r="I46" s="258"/>
      <c r="J46" s="254"/>
      <c r="K46" s="251"/>
      <c r="L46" s="244"/>
      <c r="M46" s="244"/>
      <c r="N46" s="250"/>
      <c r="O46" s="255"/>
    </row>
    <row r="47" spans="2:15" x14ac:dyDescent="0.3">
      <c r="B47" s="244">
        <v>1.6</v>
      </c>
      <c r="C47" s="244"/>
      <c r="D47" s="253">
        <v>0.25</v>
      </c>
      <c r="E47" s="253"/>
      <c r="F47" s="254">
        <v>2.5</v>
      </c>
      <c r="G47" s="251">
        <v>2.73</v>
      </c>
      <c r="H47" s="258">
        <v>1.8</v>
      </c>
      <c r="I47" s="258">
        <v>1.91</v>
      </c>
      <c r="J47" s="254">
        <v>1.51</v>
      </c>
      <c r="K47" s="251">
        <v>1.68</v>
      </c>
      <c r="L47" s="256" t="s">
        <v>160</v>
      </c>
      <c r="M47" s="256" t="s">
        <v>160</v>
      </c>
      <c r="N47" s="250">
        <v>3.15</v>
      </c>
      <c r="O47" s="255">
        <v>2.35</v>
      </c>
    </row>
    <row r="48" spans="2:15" x14ac:dyDescent="0.3">
      <c r="B48" s="244"/>
      <c r="C48" s="244"/>
      <c r="D48" s="253"/>
      <c r="E48" s="253"/>
      <c r="F48" s="254"/>
      <c r="G48" s="251"/>
      <c r="H48" s="258"/>
      <c r="I48" s="258"/>
      <c r="J48" s="254"/>
      <c r="K48" s="251"/>
      <c r="L48" s="244"/>
      <c r="M48" s="244"/>
      <c r="N48" s="250"/>
      <c r="O48" s="255"/>
    </row>
    <row r="49" spans="2:15" x14ac:dyDescent="0.3">
      <c r="B49" s="244">
        <v>1.6</v>
      </c>
      <c r="C49" s="244"/>
      <c r="D49" s="253">
        <v>0.2</v>
      </c>
      <c r="E49" s="253"/>
      <c r="F49" s="254">
        <v>2.15</v>
      </c>
      <c r="G49" s="251">
        <v>2.37</v>
      </c>
      <c r="H49" s="258">
        <v>1.62</v>
      </c>
      <c r="I49" s="258">
        <v>1.74</v>
      </c>
      <c r="J49" s="254">
        <v>1.33</v>
      </c>
      <c r="K49" s="251">
        <v>1.51</v>
      </c>
      <c r="L49" s="256" t="s">
        <v>160</v>
      </c>
      <c r="M49" s="256" t="s">
        <v>160</v>
      </c>
      <c r="N49" s="250">
        <v>2.31</v>
      </c>
      <c r="O49" s="255">
        <v>2.14</v>
      </c>
    </row>
    <row r="50" spans="2:15" x14ac:dyDescent="0.3">
      <c r="B50" s="244"/>
      <c r="C50" s="244"/>
      <c r="D50" s="253"/>
      <c r="E50" s="253"/>
      <c r="F50" s="254"/>
      <c r="G50" s="251"/>
      <c r="H50" s="258"/>
      <c r="I50" s="258"/>
      <c r="J50" s="254"/>
      <c r="K50" s="251"/>
      <c r="L50" s="244"/>
      <c r="M50" s="244"/>
      <c r="N50" s="250"/>
      <c r="O50" s="255"/>
    </row>
    <row r="51" spans="2:15" x14ac:dyDescent="0.3">
      <c r="B51" s="244">
        <v>1.6</v>
      </c>
      <c r="C51" s="244"/>
      <c r="D51" s="253">
        <v>0.15</v>
      </c>
      <c r="E51" s="253"/>
      <c r="F51" s="254">
        <v>1.8</v>
      </c>
      <c r="G51" s="251">
        <v>2</v>
      </c>
      <c r="H51" s="258">
        <v>1.45</v>
      </c>
      <c r="I51" s="258">
        <v>1.57</v>
      </c>
      <c r="J51" s="254">
        <v>1.1000000000000001</v>
      </c>
      <c r="K51" s="251">
        <v>1.22</v>
      </c>
      <c r="L51" s="256" t="s">
        <v>160</v>
      </c>
      <c r="M51" s="256" t="s">
        <v>160</v>
      </c>
      <c r="N51" s="250">
        <v>2.48</v>
      </c>
      <c r="O51" s="255">
        <v>2.02</v>
      </c>
    </row>
    <row r="52" spans="2:15" x14ac:dyDescent="0.3">
      <c r="B52" s="244"/>
      <c r="C52" s="244"/>
      <c r="D52" s="253"/>
      <c r="E52" s="253"/>
      <c r="F52" s="254"/>
      <c r="G52" s="251"/>
      <c r="H52" s="258"/>
      <c r="I52" s="258"/>
      <c r="J52" s="254"/>
      <c r="K52" s="251"/>
      <c r="L52" s="244"/>
      <c r="M52" s="244"/>
      <c r="N52" s="250"/>
      <c r="O52" s="255"/>
    </row>
    <row r="53" spans="2:15" x14ac:dyDescent="0.3">
      <c r="B53" s="244">
        <v>1.6</v>
      </c>
      <c r="C53" s="244"/>
      <c r="D53" s="253">
        <v>0.1</v>
      </c>
      <c r="E53" s="253"/>
      <c r="F53" s="254">
        <v>1.45</v>
      </c>
      <c r="G53" s="251">
        <v>1.62</v>
      </c>
      <c r="H53" s="258">
        <v>1.62</v>
      </c>
      <c r="I53" s="258">
        <v>1.28</v>
      </c>
      <c r="J53" s="254">
        <v>0.87</v>
      </c>
      <c r="K53" s="251">
        <v>0.93</v>
      </c>
      <c r="L53" s="256" t="s">
        <v>160</v>
      </c>
      <c r="M53" s="256" t="s">
        <v>160</v>
      </c>
      <c r="N53" s="250">
        <v>2.16</v>
      </c>
      <c r="O53" s="251">
        <v>1.8</v>
      </c>
    </row>
    <row r="54" spans="2:15" x14ac:dyDescent="0.3">
      <c r="B54" s="244"/>
      <c r="C54" s="244"/>
      <c r="D54" s="253"/>
      <c r="E54" s="253"/>
      <c r="F54" s="254"/>
      <c r="G54" s="251"/>
      <c r="H54" s="258"/>
      <c r="I54" s="258"/>
      <c r="J54" s="254"/>
      <c r="K54" s="251"/>
      <c r="L54" s="244"/>
      <c r="M54" s="244"/>
      <c r="N54" s="250"/>
      <c r="O54" s="251"/>
    </row>
    <row r="55" spans="2:15" x14ac:dyDescent="0.3">
      <c r="B55" s="244">
        <v>1.6</v>
      </c>
      <c r="C55" s="244"/>
      <c r="D55" s="253">
        <v>0.05</v>
      </c>
      <c r="E55" s="253"/>
      <c r="F55" s="254">
        <v>1.05</v>
      </c>
      <c r="G55" s="251">
        <v>1.1000000000000001</v>
      </c>
      <c r="H55" s="258">
        <v>0.81</v>
      </c>
      <c r="I55" s="258">
        <v>0.87</v>
      </c>
      <c r="J55" s="254">
        <v>0.57999999999999996</v>
      </c>
      <c r="K55" s="251">
        <v>0.64</v>
      </c>
      <c r="L55" s="256" t="s">
        <v>160</v>
      </c>
      <c r="M55" s="256" t="s">
        <v>160</v>
      </c>
      <c r="N55" s="250">
        <v>1.83</v>
      </c>
      <c r="O55" s="255">
        <v>1.68</v>
      </c>
    </row>
    <row r="56" spans="2:15" x14ac:dyDescent="0.3">
      <c r="B56" s="244"/>
      <c r="C56" s="244"/>
      <c r="D56" s="253"/>
      <c r="E56" s="253"/>
      <c r="F56" s="254"/>
      <c r="G56" s="251"/>
      <c r="H56" s="258"/>
      <c r="I56" s="258"/>
      <c r="J56" s="254"/>
      <c r="K56" s="251"/>
      <c r="L56" s="244"/>
      <c r="M56" s="244"/>
      <c r="N56" s="250"/>
      <c r="O56" s="255"/>
    </row>
    <row r="57" spans="2:15" x14ac:dyDescent="0.3">
      <c r="B57" s="244">
        <v>1.8</v>
      </c>
      <c r="C57" s="244"/>
      <c r="D57" s="253">
        <v>0.2</v>
      </c>
      <c r="E57" s="253"/>
      <c r="F57" s="250">
        <v>2.67</v>
      </c>
      <c r="G57" s="255">
        <v>2.84</v>
      </c>
      <c r="H57" s="257">
        <v>1.86</v>
      </c>
      <c r="I57" s="257">
        <v>1.97</v>
      </c>
      <c r="J57" s="250">
        <v>1.57</v>
      </c>
      <c r="K57" s="251">
        <v>1.8</v>
      </c>
      <c r="L57" s="256" t="s">
        <v>160</v>
      </c>
      <c r="M57" s="256" t="s">
        <v>160</v>
      </c>
      <c r="N57" s="250">
        <v>3.17</v>
      </c>
      <c r="O57" s="255">
        <v>2.41</v>
      </c>
    </row>
    <row r="58" spans="2:15" x14ac:dyDescent="0.3">
      <c r="B58" s="244"/>
      <c r="C58" s="244"/>
      <c r="D58" s="253"/>
      <c r="E58" s="253"/>
      <c r="F58" s="250"/>
      <c r="G58" s="255"/>
      <c r="H58" s="257"/>
      <c r="I58" s="257"/>
      <c r="J58" s="250"/>
      <c r="K58" s="251"/>
      <c r="L58" s="244"/>
      <c r="M58" s="244"/>
      <c r="N58" s="250"/>
      <c r="O58" s="255"/>
    </row>
    <row r="59" spans="2:15" x14ac:dyDescent="0.3">
      <c r="B59" s="244">
        <v>1.8</v>
      </c>
      <c r="C59" s="244"/>
      <c r="D59" s="253">
        <v>0.15</v>
      </c>
      <c r="E59" s="253"/>
      <c r="F59" s="250">
        <v>2.2599999999999998</v>
      </c>
      <c r="G59" s="255">
        <v>2.62</v>
      </c>
      <c r="H59" s="257">
        <v>1.68</v>
      </c>
      <c r="I59" s="258">
        <v>1.8</v>
      </c>
      <c r="J59" s="250">
        <v>1.39</v>
      </c>
      <c r="K59" s="255">
        <v>1.57</v>
      </c>
      <c r="L59" s="256" t="s">
        <v>160</v>
      </c>
      <c r="M59" s="256" t="s">
        <v>160</v>
      </c>
      <c r="N59" s="250">
        <v>2.78</v>
      </c>
      <c r="O59" s="255">
        <v>2.2599999999999998</v>
      </c>
    </row>
    <row r="60" spans="2:15" x14ac:dyDescent="0.3">
      <c r="B60" s="244"/>
      <c r="C60" s="244"/>
      <c r="D60" s="253"/>
      <c r="E60" s="253"/>
      <c r="F60" s="250"/>
      <c r="G60" s="255"/>
      <c r="H60" s="257"/>
      <c r="I60" s="258"/>
      <c r="J60" s="250"/>
      <c r="K60" s="255"/>
      <c r="L60" s="244"/>
      <c r="M60" s="244"/>
      <c r="N60" s="250"/>
      <c r="O60" s="255"/>
    </row>
    <row r="61" spans="2:15" x14ac:dyDescent="0.3">
      <c r="B61" s="244">
        <v>1.8</v>
      </c>
      <c r="C61" s="244"/>
      <c r="D61" s="253">
        <v>0.1</v>
      </c>
      <c r="E61" s="253"/>
      <c r="F61" s="250">
        <v>1.97</v>
      </c>
      <c r="G61" s="251">
        <v>2.2000000000000002</v>
      </c>
      <c r="H61" s="257">
        <v>1.45</v>
      </c>
      <c r="I61" s="257">
        <v>1.57</v>
      </c>
      <c r="J61" s="250">
        <v>1.05</v>
      </c>
      <c r="K61" s="255">
        <v>1.22</v>
      </c>
      <c r="L61" s="256" t="s">
        <v>160</v>
      </c>
      <c r="M61" s="256" t="s">
        <v>160</v>
      </c>
      <c r="N61" s="250">
        <v>2.42</v>
      </c>
      <c r="O61" s="255">
        <v>2.04</v>
      </c>
    </row>
    <row r="62" spans="2:15" x14ac:dyDescent="0.3">
      <c r="B62" s="244"/>
      <c r="C62" s="244"/>
      <c r="D62" s="253"/>
      <c r="E62" s="253"/>
      <c r="F62" s="250"/>
      <c r="G62" s="251"/>
      <c r="H62" s="257"/>
      <c r="I62" s="257"/>
      <c r="J62" s="250"/>
      <c r="K62" s="255"/>
      <c r="L62" s="244"/>
      <c r="M62" s="244"/>
      <c r="N62" s="250"/>
      <c r="O62" s="255"/>
    </row>
    <row r="63" spans="2:15" x14ac:dyDescent="0.3">
      <c r="B63" s="244">
        <v>1.8</v>
      </c>
      <c r="C63" s="244"/>
      <c r="D63" s="253">
        <v>0.05</v>
      </c>
      <c r="E63" s="253"/>
      <c r="F63" s="250">
        <v>1.45</v>
      </c>
      <c r="G63" s="255">
        <v>1.51</v>
      </c>
      <c r="H63" s="257">
        <v>0.99</v>
      </c>
      <c r="I63" s="257">
        <v>0.99</v>
      </c>
      <c r="J63" s="254">
        <v>0.7</v>
      </c>
      <c r="K63" s="255">
        <v>0.75</v>
      </c>
      <c r="L63" s="256" t="s">
        <v>160</v>
      </c>
      <c r="M63" s="256" t="s">
        <v>160</v>
      </c>
      <c r="N63" s="250">
        <v>2.04</v>
      </c>
      <c r="O63" s="255">
        <v>1.89</v>
      </c>
    </row>
    <row r="64" spans="2:15" x14ac:dyDescent="0.3">
      <c r="B64" s="244"/>
      <c r="C64" s="244"/>
      <c r="D64" s="253"/>
      <c r="E64" s="253"/>
      <c r="F64" s="250"/>
      <c r="G64" s="255"/>
      <c r="H64" s="257"/>
      <c r="I64" s="257"/>
      <c r="J64" s="254"/>
      <c r="K64" s="255"/>
      <c r="L64" s="244"/>
      <c r="M64" s="244"/>
      <c r="N64" s="250"/>
      <c r="O64" s="255"/>
    </row>
    <row r="65" spans="2:15" x14ac:dyDescent="0.3">
      <c r="B65" s="252">
        <v>2</v>
      </c>
      <c r="C65" s="252"/>
      <c r="D65" s="253">
        <v>0.1</v>
      </c>
      <c r="E65" s="253"/>
      <c r="F65" s="250">
        <v>2.73</v>
      </c>
      <c r="G65" s="251">
        <v>2.9</v>
      </c>
      <c r="H65" s="257">
        <v>1.74</v>
      </c>
      <c r="I65" s="257">
        <v>1.86</v>
      </c>
      <c r="J65" s="250">
        <v>1.28</v>
      </c>
      <c r="K65" s="255">
        <v>1.39</v>
      </c>
      <c r="L65" s="256" t="s">
        <v>160</v>
      </c>
      <c r="M65" s="256" t="s">
        <v>160</v>
      </c>
      <c r="N65" s="250">
        <v>2.68</v>
      </c>
      <c r="O65" s="255">
        <v>2.2599999999999998</v>
      </c>
    </row>
    <row r="66" spans="2:15" x14ac:dyDescent="0.3">
      <c r="B66" s="252"/>
      <c r="C66" s="252"/>
      <c r="D66" s="253"/>
      <c r="E66" s="253"/>
      <c r="F66" s="250"/>
      <c r="G66" s="251"/>
      <c r="H66" s="257"/>
      <c r="I66" s="257"/>
      <c r="J66" s="250"/>
      <c r="K66" s="255"/>
      <c r="L66" s="244"/>
      <c r="M66" s="244"/>
      <c r="N66" s="250"/>
      <c r="O66" s="255"/>
    </row>
    <row r="67" spans="2:15" x14ac:dyDescent="0.3">
      <c r="B67" s="252">
        <v>2</v>
      </c>
      <c r="C67" s="252"/>
      <c r="D67" s="253">
        <v>0.05</v>
      </c>
      <c r="E67" s="253"/>
      <c r="F67" s="254">
        <v>2.1</v>
      </c>
      <c r="G67" s="255">
        <v>2.14</v>
      </c>
      <c r="H67" s="256" t="s">
        <v>160</v>
      </c>
      <c r="I67" s="256" t="s">
        <v>160</v>
      </c>
      <c r="J67" s="245" t="s">
        <v>160</v>
      </c>
      <c r="K67" s="247" t="s">
        <v>160</v>
      </c>
      <c r="L67" s="249"/>
      <c r="M67" s="249"/>
      <c r="N67" s="250">
        <v>2.2599999999999998</v>
      </c>
      <c r="O67" s="251">
        <v>2.1</v>
      </c>
    </row>
    <row r="68" spans="2:15" x14ac:dyDescent="0.3">
      <c r="B68" s="252"/>
      <c r="C68" s="252"/>
      <c r="D68" s="253"/>
      <c r="E68" s="253"/>
      <c r="F68" s="254"/>
      <c r="G68" s="255"/>
      <c r="H68" s="244"/>
      <c r="I68" s="244"/>
      <c r="J68" s="246"/>
      <c r="K68" s="248"/>
      <c r="L68" s="249"/>
      <c r="M68" s="249"/>
      <c r="N68" s="250"/>
      <c r="O68" s="251"/>
    </row>
    <row r="69" spans="2:15" x14ac:dyDescent="0.3">
      <c r="B69" s="244" t="s">
        <v>161</v>
      </c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</row>
  </sheetData>
  <mergeCells count="381">
    <mergeCell ref="B2:C6"/>
    <mergeCell ref="D2:E6"/>
    <mergeCell ref="F2:M2"/>
    <mergeCell ref="N2:O5"/>
    <mergeCell ref="F3:G5"/>
    <mergeCell ref="H3:I5"/>
    <mergeCell ref="J3:K5"/>
    <mergeCell ref="L3:M5"/>
    <mergeCell ref="J7:J8"/>
    <mergeCell ref="K7:K8"/>
    <mergeCell ref="L7:L8"/>
    <mergeCell ref="M7:M8"/>
    <mergeCell ref="N7:N8"/>
    <mergeCell ref="O7:O8"/>
    <mergeCell ref="B7:C8"/>
    <mergeCell ref="D7:E8"/>
    <mergeCell ref="F7:F8"/>
    <mergeCell ref="G7:G8"/>
    <mergeCell ref="H7:H8"/>
    <mergeCell ref="I7:I8"/>
    <mergeCell ref="J9:J10"/>
    <mergeCell ref="K9:K10"/>
    <mergeCell ref="L9:L10"/>
    <mergeCell ref="M9:M10"/>
    <mergeCell ref="N9:N10"/>
    <mergeCell ref="O9:O10"/>
    <mergeCell ref="B9:C10"/>
    <mergeCell ref="D9:E10"/>
    <mergeCell ref="F9:F10"/>
    <mergeCell ref="G9:G10"/>
    <mergeCell ref="H9:H10"/>
    <mergeCell ref="I9:I10"/>
    <mergeCell ref="J11:J12"/>
    <mergeCell ref="K11:K12"/>
    <mergeCell ref="L11:L12"/>
    <mergeCell ref="M11:M12"/>
    <mergeCell ref="N11:N12"/>
    <mergeCell ref="O11:O12"/>
    <mergeCell ref="B11:C12"/>
    <mergeCell ref="D11:E12"/>
    <mergeCell ref="F11:F12"/>
    <mergeCell ref="G11:G12"/>
    <mergeCell ref="H11:H12"/>
    <mergeCell ref="I11:I12"/>
    <mergeCell ref="J13:J14"/>
    <mergeCell ref="K13:K14"/>
    <mergeCell ref="L13:L14"/>
    <mergeCell ref="M13:M14"/>
    <mergeCell ref="N13:N14"/>
    <mergeCell ref="O13:O14"/>
    <mergeCell ref="B13:C14"/>
    <mergeCell ref="D13:E14"/>
    <mergeCell ref="F13:F14"/>
    <mergeCell ref="G13:G14"/>
    <mergeCell ref="H13:H14"/>
    <mergeCell ref="I13:I14"/>
    <mergeCell ref="J15:J16"/>
    <mergeCell ref="K15:K16"/>
    <mergeCell ref="L15:L16"/>
    <mergeCell ref="M15:M16"/>
    <mergeCell ref="N15:N16"/>
    <mergeCell ref="O15:O16"/>
    <mergeCell ref="B15:C16"/>
    <mergeCell ref="D15:E16"/>
    <mergeCell ref="F15:F16"/>
    <mergeCell ref="G15:G16"/>
    <mergeCell ref="H15:H16"/>
    <mergeCell ref="I15:I16"/>
    <mergeCell ref="J17:J18"/>
    <mergeCell ref="K17:K18"/>
    <mergeCell ref="L17:L18"/>
    <mergeCell ref="M17:M18"/>
    <mergeCell ref="N17:N18"/>
    <mergeCell ref="O17:O18"/>
    <mergeCell ref="B17:C18"/>
    <mergeCell ref="D17:E18"/>
    <mergeCell ref="F17:F18"/>
    <mergeCell ref="G17:G18"/>
    <mergeCell ref="H17:H18"/>
    <mergeCell ref="I17:I18"/>
    <mergeCell ref="J19:J20"/>
    <mergeCell ref="K19:K20"/>
    <mergeCell ref="L19:L20"/>
    <mergeCell ref="M19:M20"/>
    <mergeCell ref="N19:N20"/>
    <mergeCell ref="O19:O20"/>
    <mergeCell ref="B19:C20"/>
    <mergeCell ref="D19:E20"/>
    <mergeCell ref="F19:F20"/>
    <mergeCell ref="G19:G20"/>
    <mergeCell ref="H19:H20"/>
    <mergeCell ref="I19:I20"/>
    <mergeCell ref="J21:J22"/>
    <mergeCell ref="K21:K22"/>
    <mergeCell ref="L21:L22"/>
    <mergeCell ref="M21:M22"/>
    <mergeCell ref="N21:N22"/>
    <mergeCell ref="O21:O22"/>
    <mergeCell ref="B21:C22"/>
    <mergeCell ref="D21:E22"/>
    <mergeCell ref="F21:F22"/>
    <mergeCell ref="G21:G22"/>
    <mergeCell ref="H21:H22"/>
    <mergeCell ref="I21:I22"/>
    <mergeCell ref="J23:J24"/>
    <mergeCell ref="K23:K24"/>
    <mergeCell ref="L23:L24"/>
    <mergeCell ref="M23:M24"/>
    <mergeCell ref="N23:N24"/>
    <mergeCell ref="O23:O24"/>
    <mergeCell ref="B23:C24"/>
    <mergeCell ref="D23:E24"/>
    <mergeCell ref="F23:F24"/>
    <mergeCell ref="G23:G24"/>
    <mergeCell ref="H23:H24"/>
    <mergeCell ref="I23:I24"/>
    <mergeCell ref="J25:J26"/>
    <mergeCell ref="K25:K26"/>
    <mergeCell ref="L25:L26"/>
    <mergeCell ref="M25:M26"/>
    <mergeCell ref="N25:N26"/>
    <mergeCell ref="O25:O26"/>
    <mergeCell ref="B25:C26"/>
    <mergeCell ref="D25:E26"/>
    <mergeCell ref="F25:F26"/>
    <mergeCell ref="G25:G26"/>
    <mergeCell ref="H25:H26"/>
    <mergeCell ref="I25:I26"/>
    <mergeCell ref="J27:J28"/>
    <mergeCell ref="K27:K28"/>
    <mergeCell ref="L27:L28"/>
    <mergeCell ref="M27:M28"/>
    <mergeCell ref="N27:N28"/>
    <mergeCell ref="O27:O28"/>
    <mergeCell ref="B27:C28"/>
    <mergeCell ref="D27:E28"/>
    <mergeCell ref="F27:F28"/>
    <mergeCell ref="G27:G28"/>
    <mergeCell ref="H27:H28"/>
    <mergeCell ref="I27:I28"/>
    <mergeCell ref="J29:J30"/>
    <mergeCell ref="K29:K30"/>
    <mergeCell ref="L29:L30"/>
    <mergeCell ref="M29:M30"/>
    <mergeCell ref="N29:N30"/>
    <mergeCell ref="O29:O30"/>
    <mergeCell ref="B29:C30"/>
    <mergeCell ref="D29:E30"/>
    <mergeCell ref="F29:F30"/>
    <mergeCell ref="G29:G30"/>
    <mergeCell ref="H29:H30"/>
    <mergeCell ref="I29:I30"/>
    <mergeCell ref="J31:J32"/>
    <mergeCell ref="K31:K32"/>
    <mergeCell ref="L31:L32"/>
    <mergeCell ref="M31:M32"/>
    <mergeCell ref="N31:N32"/>
    <mergeCell ref="O31:O32"/>
    <mergeCell ref="B31:C32"/>
    <mergeCell ref="D31:E32"/>
    <mergeCell ref="F31:F32"/>
    <mergeCell ref="G31:G32"/>
    <mergeCell ref="H31:H32"/>
    <mergeCell ref="I31:I32"/>
    <mergeCell ref="J33:J34"/>
    <mergeCell ref="K33:K34"/>
    <mergeCell ref="L33:L34"/>
    <mergeCell ref="M33:M34"/>
    <mergeCell ref="N33:N34"/>
    <mergeCell ref="O33:O34"/>
    <mergeCell ref="B33:C34"/>
    <mergeCell ref="D33:E34"/>
    <mergeCell ref="F33:F34"/>
    <mergeCell ref="G33:G34"/>
    <mergeCell ref="H33:H34"/>
    <mergeCell ref="I33:I34"/>
    <mergeCell ref="J35:J36"/>
    <mergeCell ref="K35:K36"/>
    <mergeCell ref="L35:L36"/>
    <mergeCell ref="M35:M36"/>
    <mergeCell ref="N35:N36"/>
    <mergeCell ref="O35:O36"/>
    <mergeCell ref="B35:C36"/>
    <mergeCell ref="D35:E36"/>
    <mergeCell ref="F35:F36"/>
    <mergeCell ref="G35:G36"/>
    <mergeCell ref="H35:H36"/>
    <mergeCell ref="I35:I36"/>
    <mergeCell ref="J37:J38"/>
    <mergeCell ref="K37:K38"/>
    <mergeCell ref="L37:L38"/>
    <mergeCell ref="M37:M38"/>
    <mergeCell ref="N37:N38"/>
    <mergeCell ref="O37:O38"/>
    <mergeCell ref="B37:C38"/>
    <mergeCell ref="D37:E38"/>
    <mergeCell ref="F37:F38"/>
    <mergeCell ref="G37:G38"/>
    <mergeCell ref="H37:H38"/>
    <mergeCell ref="I37:I38"/>
    <mergeCell ref="J39:J40"/>
    <mergeCell ref="K39:K40"/>
    <mergeCell ref="L39:L40"/>
    <mergeCell ref="M39:M40"/>
    <mergeCell ref="N39:N40"/>
    <mergeCell ref="O39:O40"/>
    <mergeCell ref="B39:C40"/>
    <mergeCell ref="D39:E40"/>
    <mergeCell ref="F39:F40"/>
    <mergeCell ref="G39:G40"/>
    <mergeCell ref="H39:H40"/>
    <mergeCell ref="I39:I40"/>
    <mergeCell ref="J41:J42"/>
    <mergeCell ref="K41:K42"/>
    <mergeCell ref="L41:L42"/>
    <mergeCell ref="M41:M42"/>
    <mergeCell ref="N41:N42"/>
    <mergeCell ref="O41:O42"/>
    <mergeCell ref="B41:C42"/>
    <mergeCell ref="D41:E42"/>
    <mergeCell ref="F41:F42"/>
    <mergeCell ref="G41:G42"/>
    <mergeCell ref="H41:H42"/>
    <mergeCell ref="I41:I42"/>
    <mergeCell ref="J43:J44"/>
    <mergeCell ref="K43:K44"/>
    <mergeCell ref="L43:L44"/>
    <mergeCell ref="M43:M44"/>
    <mergeCell ref="N43:N44"/>
    <mergeCell ref="O43:O44"/>
    <mergeCell ref="B43:C44"/>
    <mergeCell ref="D43:E44"/>
    <mergeCell ref="F43:F44"/>
    <mergeCell ref="G43:G44"/>
    <mergeCell ref="H43:H44"/>
    <mergeCell ref="I43:I44"/>
    <mergeCell ref="J45:J46"/>
    <mergeCell ref="K45:K46"/>
    <mergeCell ref="L45:L46"/>
    <mergeCell ref="M45:M46"/>
    <mergeCell ref="N45:N46"/>
    <mergeCell ref="O45:O46"/>
    <mergeCell ref="B45:C46"/>
    <mergeCell ref="D45:E46"/>
    <mergeCell ref="F45:F46"/>
    <mergeCell ref="G45:G46"/>
    <mergeCell ref="H45:H46"/>
    <mergeCell ref="I45:I46"/>
    <mergeCell ref="J47:J48"/>
    <mergeCell ref="K47:K48"/>
    <mergeCell ref="L47:L48"/>
    <mergeCell ref="M47:M48"/>
    <mergeCell ref="N47:N48"/>
    <mergeCell ref="O47:O48"/>
    <mergeCell ref="B47:C48"/>
    <mergeCell ref="D47:E48"/>
    <mergeCell ref="F47:F48"/>
    <mergeCell ref="G47:G48"/>
    <mergeCell ref="H47:H48"/>
    <mergeCell ref="I47:I48"/>
    <mergeCell ref="J49:J50"/>
    <mergeCell ref="K49:K50"/>
    <mergeCell ref="L49:L50"/>
    <mergeCell ref="M49:M50"/>
    <mergeCell ref="N49:N50"/>
    <mergeCell ref="O49:O50"/>
    <mergeCell ref="B49:C50"/>
    <mergeCell ref="D49:E50"/>
    <mergeCell ref="F49:F50"/>
    <mergeCell ref="G49:G50"/>
    <mergeCell ref="H49:H50"/>
    <mergeCell ref="I49:I50"/>
    <mergeCell ref="J51:J52"/>
    <mergeCell ref="K51:K52"/>
    <mergeCell ref="L51:L52"/>
    <mergeCell ref="M51:M52"/>
    <mergeCell ref="N51:N52"/>
    <mergeCell ref="O51:O52"/>
    <mergeCell ref="B51:C52"/>
    <mergeCell ref="D51:E52"/>
    <mergeCell ref="F51:F52"/>
    <mergeCell ref="G51:G52"/>
    <mergeCell ref="H51:H52"/>
    <mergeCell ref="I51:I52"/>
    <mergeCell ref="J53:J54"/>
    <mergeCell ref="K53:K54"/>
    <mergeCell ref="L53:L54"/>
    <mergeCell ref="M53:M54"/>
    <mergeCell ref="N53:N54"/>
    <mergeCell ref="O53:O54"/>
    <mergeCell ref="B53:C54"/>
    <mergeCell ref="D53:E54"/>
    <mergeCell ref="F53:F54"/>
    <mergeCell ref="G53:G54"/>
    <mergeCell ref="H53:H54"/>
    <mergeCell ref="I53:I54"/>
    <mergeCell ref="J55:J56"/>
    <mergeCell ref="K55:K56"/>
    <mergeCell ref="L55:L56"/>
    <mergeCell ref="M55:M56"/>
    <mergeCell ref="N55:N56"/>
    <mergeCell ref="O55:O56"/>
    <mergeCell ref="B55:C56"/>
    <mergeCell ref="D55:E56"/>
    <mergeCell ref="F55:F56"/>
    <mergeCell ref="G55:G56"/>
    <mergeCell ref="H55:H56"/>
    <mergeCell ref="I55:I56"/>
    <mergeCell ref="J57:J58"/>
    <mergeCell ref="K57:K58"/>
    <mergeCell ref="L57:L58"/>
    <mergeCell ref="M57:M58"/>
    <mergeCell ref="N57:N58"/>
    <mergeCell ref="O57:O58"/>
    <mergeCell ref="B57:C58"/>
    <mergeCell ref="D57:E58"/>
    <mergeCell ref="F57:F58"/>
    <mergeCell ref="G57:G58"/>
    <mergeCell ref="H57:H58"/>
    <mergeCell ref="I57:I58"/>
    <mergeCell ref="J59:J60"/>
    <mergeCell ref="K59:K60"/>
    <mergeCell ref="L59:L60"/>
    <mergeCell ref="M59:M60"/>
    <mergeCell ref="N59:N60"/>
    <mergeCell ref="O59:O60"/>
    <mergeCell ref="B59:C60"/>
    <mergeCell ref="D59:E60"/>
    <mergeCell ref="F59:F60"/>
    <mergeCell ref="G59:G60"/>
    <mergeCell ref="H59:H60"/>
    <mergeCell ref="I59:I60"/>
    <mergeCell ref="J61:J62"/>
    <mergeCell ref="K61:K62"/>
    <mergeCell ref="L61:L62"/>
    <mergeCell ref="M61:M62"/>
    <mergeCell ref="N61:N62"/>
    <mergeCell ref="O61:O62"/>
    <mergeCell ref="B61:C62"/>
    <mergeCell ref="D61:E62"/>
    <mergeCell ref="F61:F62"/>
    <mergeCell ref="G61:G62"/>
    <mergeCell ref="H61:H62"/>
    <mergeCell ref="I61:I62"/>
    <mergeCell ref="J63:J64"/>
    <mergeCell ref="K63:K64"/>
    <mergeCell ref="L63:L64"/>
    <mergeCell ref="M63:M64"/>
    <mergeCell ref="N63:N64"/>
    <mergeCell ref="O63:O64"/>
    <mergeCell ref="B63:C64"/>
    <mergeCell ref="D63:E64"/>
    <mergeCell ref="F63:F64"/>
    <mergeCell ref="G63:G64"/>
    <mergeCell ref="H63:H64"/>
    <mergeCell ref="I63:I64"/>
    <mergeCell ref="J65:J66"/>
    <mergeCell ref="K65:K66"/>
    <mergeCell ref="L65:L66"/>
    <mergeCell ref="M65:M66"/>
    <mergeCell ref="N65:N66"/>
    <mergeCell ref="O65:O66"/>
    <mergeCell ref="B65:C66"/>
    <mergeCell ref="D65:E66"/>
    <mergeCell ref="F65:F66"/>
    <mergeCell ref="G65:G66"/>
    <mergeCell ref="H65:H66"/>
    <mergeCell ref="I65:I66"/>
    <mergeCell ref="B69:O69"/>
    <mergeCell ref="J67:J68"/>
    <mergeCell ref="K67:K68"/>
    <mergeCell ref="L67:L68"/>
    <mergeCell ref="M67:M68"/>
    <mergeCell ref="N67:N68"/>
    <mergeCell ref="O67:O68"/>
    <mergeCell ref="B67:C68"/>
    <mergeCell ref="D67:E68"/>
    <mergeCell ref="F67:F68"/>
    <mergeCell ref="G67:G68"/>
    <mergeCell ref="H67:H68"/>
    <mergeCell ref="I67:I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Расчеты</vt:lpstr>
      <vt:lpstr>Гран.состав</vt:lpstr>
      <vt:lpstr>Скальный грунт</vt:lpstr>
      <vt:lpstr>Истираемость</vt:lpstr>
      <vt:lpstr>Мерзлота</vt:lpstr>
      <vt:lpstr>Теплофизика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dp47-17</dc:creator>
  <cp:lastModifiedBy>Дмитрий Нестеров</cp:lastModifiedBy>
  <cp:lastPrinted>2010-06-23T11:31:11Z</cp:lastPrinted>
  <dcterms:created xsi:type="dcterms:W3CDTF">2010-02-05T05:59:12Z</dcterms:created>
  <dcterms:modified xsi:type="dcterms:W3CDTF">2025-05-06T11:29:47Z</dcterms:modified>
</cp:coreProperties>
</file>