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dimasbagosprasetyo/Documents/1. LIFE/1. LEARN/1. Data Analyst Path/Excel Learn/Chandoo/"/>
    </mc:Choice>
  </mc:AlternateContent>
  <xr:revisionPtr revIDLastSave="0" documentId="8_{7B3C0FC6-6285-0545-A97E-65E59D4F4556}" xr6:coauthVersionLast="47" xr6:coauthVersionMax="47" xr10:uidLastSave="{00000000-0000-0000-0000-000000000000}"/>
  <bookViews>
    <workbookView xWindow="0" yWindow="500" windowWidth="28800" windowHeight="16860" activeTab="6" xr2:uid="{CD5C7141-CB20-3F4B-9AF5-5447F6FF5286}"/>
  </bookViews>
  <sheets>
    <sheet name="Data" sheetId="1" r:id="rId1"/>
    <sheet name="1. Quick statistics" sheetId="2" r:id="rId2"/>
    <sheet name="2 EDA" sheetId="3" r:id="rId3"/>
    <sheet name="4. Sales by country (with pivot" sheetId="5" r:id="rId4"/>
    <sheet name="5. Top 5 products by $ per unit" sheetId="6" r:id="rId5"/>
    <sheet name="6, Anomali data" sheetId="8" r:id="rId6"/>
    <sheet name="7. Best Sales person by country" sheetId="10" r:id="rId7"/>
    <sheet name="8. Profit Analysis" sheetId="11" r:id="rId8"/>
    <sheet name="9. Sales Report By Country" sheetId="12" r:id="rId9"/>
    <sheet name="10. products to discontinue " sheetId="13" r:id="rId10"/>
  </sheets>
  <definedNames>
    <definedName name="_xlnm._FilterDatabase" localSheetId="4" hidden="1">'5. Top 5 products by $ per unit'!$B$3:$E$26</definedName>
    <definedName name="_xlchart.v1.0" hidden="1">'6, Anomali data'!$O$4:$O$303</definedName>
    <definedName name="_xlchart.v1.1" hidden="1">'6, Anomali data'!$M$4:$M$303</definedName>
    <definedName name="_xlchart.v1.2" hidden="1">'6, Anomali data'!$O$4:$O$303</definedName>
    <definedName name="Slicer_Geography">#N/A</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12" l="1"/>
  <c r="I16" i="12" s="1"/>
  <c r="H16" i="12"/>
  <c r="I14" i="12"/>
  <c r="H8" i="12"/>
  <c r="H9" i="12"/>
  <c r="H10" i="12"/>
  <c r="H11" i="12"/>
  <c r="H12" i="12"/>
  <c r="H13" i="12"/>
  <c r="H14" i="12"/>
  <c r="H15" i="12"/>
  <c r="H7" i="12"/>
  <c r="G8" i="12"/>
  <c r="I8" i="12" s="1"/>
  <c r="G9" i="12"/>
  <c r="I9" i="12" s="1"/>
  <c r="G10" i="12"/>
  <c r="I10" i="12" s="1"/>
  <c r="G11" i="12"/>
  <c r="I11" i="12" s="1"/>
  <c r="G12" i="12"/>
  <c r="I12" i="12" s="1"/>
  <c r="G13" i="12"/>
  <c r="I13" i="12" s="1"/>
  <c r="G14" i="12"/>
  <c r="G15" i="12"/>
  <c r="I15" i="12" s="1"/>
  <c r="G7" i="12"/>
  <c r="I7" i="12" s="1"/>
  <c r="D12" i="12"/>
  <c r="D10" i="12"/>
  <c r="D9" i="12"/>
  <c r="C12" i="12"/>
  <c r="C10" i="12"/>
  <c r="C9" i="12"/>
  <c r="C6" i="12"/>
  <c r="D11" i="12" l="1"/>
  <c r="C11" i="12"/>
  <c r="E19" i="6"/>
  <c r="E6" i="6"/>
  <c r="E22" i="6"/>
  <c r="E8" i="6"/>
  <c r="E24" i="6"/>
  <c r="E7" i="6"/>
  <c r="E23" i="6"/>
  <c r="E9" i="6"/>
  <c r="E11" i="6"/>
  <c r="E14" i="6"/>
  <c r="E10" i="6"/>
  <c r="E26" i="6"/>
  <c r="E17" i="6"/>
  <c r="E13" i="6"/>
  <c r="E18" i="6"/>
  <c r="E21" i="6"/>
  <c r="E5" i="6"/>
  <c r="E4" i="6"/>
  <c r="E20" i="6"/>
  <c r="E12" i="6"/>
  <c r="E15" i="6"/>
  <c r="E16" i="6"/>
  <c r="E25" i="6"/>
  <c r="C10" i="2"/>
  <c r="D11" i="2"/>
  <c r="D10" i="2"/>
  <c r="C11" i="2"/>
  <c r="D6" i="2"/>
  <c r="D7" i="2"/>
  <c r="D8" i="2" s="1"/>
  <c r="D5" i="2"/>
  <c r="C7" i="2"/>
  <c r="C6" i="2"/>
  <c r="C5" i="2"/>
  <c r="D4" i="2"/>
  <c r="C4" i="2"/>
  <c r="H311" i="1"/>
  <c r="I311" i="1" s="1"/>
  <c r="H310" i="1"/>
  <c r="I310" i="1" s="1"/>
  <c r="H309" i="1"/>
  <c r="I309" i="1" s="1"/>
  <c r="H308" i="1"/>
  <c r="I308" i="1" s="1"/>
  <c r="H307" i="1"/>
  <c r="I307" i="1" s="1"/>
  <c r="H306" i="1"/>
  <c r="I306" i="1" s="1"/>
  <c r="H305" i="1"/>
  <c r="I305" i="1" s="1"/>
  <c r="H304" i="1"/>
  <c r="I304" i="1" s="1"/>
  <c r="H303" i="1"/>
  <c r="I303" i="1" s="1"/>
  <c r="H302" i="1"/>
  <c r="I302" i="1" s="1"/>
  <c r="H301" i="1"/>
  <c r="I301" i="1" s="1"/>
  <c r="H300" i="1"/>
  <c r="I300" i="1" s="1"/>
  <c r="H299" i="1"/>
  <c r="I299" i="1" s="1"/>
  <c r="H298" i="1"/>
  <c r="I298" i="1" s="1"/>
  <c r="H297" i="1"/>
  <c r="I297" i="1" s="1"/>
  <c r="H296" i="1"/>
  <c r="I296" i="1" s="1"/>
  <c r="H295" i="1"/>
  <c r="I295" i="1" s="1"/>
  <c r="H294" i="1"/>
  <c r="I294" i="1" s="1"/>
  <c r="H293" i="1"/>
  <c r="I293" i="1" s="1"/>
  <c r="H292" i="1"/>
  <c r="I292" i="1" s="1"/>
  <c r="H291" i="1"/>
  <c r="I291" i="1" s="1"/>
  <c r="H290" i="1"/>
  <c r="I290" i="1" s="1"/>
  <c r="H289" i="1"/>
  <c r="I289" i="1" s="1"/>
  <c r="H288" i="1"/>
  <c r="I288" i="1" s="1"/>
  <c r="H287" i="1"/>
  <c r="I287" i="1" s="1"/>
  <c r="H286" i="1"/>
  <c r="I286" i="1" s="1"/>
  <c r="H285" i="1"/>
  <c r="I285" i="1" s="1"/>
  <c r="H284" i="1"/>
  <c r="I284" i="1" s="1"/>
  <c r="H283" i="1"/>
  <c r="I283" i="1" s="1"/>
  <c r="H282" i="1"/>
  <c r="I282" i="1" s="1"/>
  <c r="H281" i="1"/>
  <c r="I281" i="1" s="1"/>
  <c r="H280" i="1"/>
  <c r="I280" i="1" s="1"/>
  <c r="H279" i="1"/>
  <c r="I279" i="1" s="1"/>
  <c r="H278" i="1"/>
  <c r="I278" i="1" s="1"/>
  <c r="H277" i="1"/>
  <c r="I277" i="1" s="1"/>
  <c r="H276" i="1"/>
  <c r="I276" i="1" s="1"/>
  <c r="H275" i="1"/>
  <c r="I275" i="1" s="1"/>
  <c r="H274" i="1"/>
  <c r="I274" i="1" s="1"/>
  <c r="H273" i="1"/>
  <c r="I273" i="1" s="1"/>
  <c r="H272" i="1"/>
  <c r="I272" i="1" s="1"/>
  <c r="H271" i="1"/>
  <c r="I271" i="1" s="1"/>
  <c r="H270" i="1"/>
  <c r="I270" i="1" s="1"/>
  <c r="H269" i="1"/>
  <c r="I269" i="1" s="1"/>
  <c r="H268" i="1"/>
  <c r="I268" i="1" s="1"/>
  <c r="H267" i="1"/>
  <c r="I267" i="1" s="1"/>
  <c r="H266" i="1"/>
  <c r="I266" i="1" s="1"/>
  <c r="H265" i="1"/>
  <c r="I265" i="1" s="1"/>
  <c r="H264" i="1"/>
  <c r="I264" i="1" s="1"/>
  <c r="H263" i="1"/>
  <c r="I263" i="1" s="1"/>
  <c r="H262" i="1"/>
  <c r="I262" i="1" s="1"/>
  <c r="H261" i="1"/>
  <c r="I261" i="1" s="1"/>
  <c r="H260" i="1"/>
  <c r="I260" i="1" s="1"/>
  <c r="H259" i="1"/>
  <c r="I259" i="1" s="1"/>
  <c r="H258" i="1"/>
  <c r="I258" i="1" s="1"/>
  <c r="H257" i="1"/>
  <c r="I257" i="1" s="1"/>
  <c r="H256" i="1"/>
  <c r="I256" i="1" s="1"/>
  <c r="H255" i="1"/>
  <c r="I255" i="1" s="1"/>
  <c r="H254" i="1"/>
  <c r="I254" i="1" s="1"/>
  <c r="H253" i="1"/>
  <c r="I253" i="1" s="1"/>
  <c r="H252" i="1"/>
  <c r="I252" i="1" s="1"/>
  <c r="H251" i="1"/>
  <c r="I251" i="1" s="1"/>
  <c r="H250" i="1"/>
  <c r="I250" i="1" s="1"/>
  <c r="H249" i="1"/>
  <c r="I249" i="1" s="1"/>
  <c r="H248" i="1"/>
  <c r="I248" i="1" s="1"/>
  <c r="H247" i="1"/>
  <c r="I247" i="1" s="1"/>
  <c r="H246" i="1"/>
  <c r="I246" i="1" s="1"/>
  <c r="H245" i="1"/>
  <c r="I245" i="1" s="1"/>
  <c r="H244" i="1"/>
  <c r="I244" i="1" s="1"/>
  <c r="H243" i="1"/>
  <c r="I243" i="1" s="1"/>
  <c r="H242" i="1"/>
  <c r="I242" i="1" s="1"/>
  <c r="H241" i="1"/>
  <c r="I241" i="1" s="1"/>
  <c r="H240" i="1"/>
  <c r="I240" i="1" s="1"/>
  <c r="H239" i="1"/>
  <c r="I239" i="1" s="1"/>
  <c r="H238" i="1"/>
  <c r="I238" i="1" s="1"/>
  <c r="H237" i="1"/>
  <c r="I237" i="1" s="1"/>
  <c r="H236" i="1"/>
  <c r="I236" i="1" s="1"/>
  <c r="H235" i="1"/>
  <c r="I235" i="1" s="1"/>
  <c r="H234" i="1"/>
  <c r="I234" i="1" s="1"/>
  <c r="H233" i="1"/>
  <c r="I233" i="1" s="1"/>
  <c r="H232" i="1"/>
  <c r="I232" i="1" s="1"/>
  <c r="H231" i="1"/>
  <c r="I231" i="1" s="1"/>
  <c r="H230" i="1"/>
  <c r="I230" i="1" s="1"/>
  <c r="H229" i="1"/>
  <c r="I229" i="1" s="1"/>
  <c r="H228" i="1"/>
  <c r="I228" i="1" s="1"/>
  <c r="H227" i="1"/>
  <c r="I227" i="1" s="1"/>
  <c r="H226" i="1"/>
  <c r="I226" i="1" s="1"/>
  <c r="H225" i="1"/>
  <c r="I225" i="1" s="1"/>
  <c r="H224" i="1"/>
  <c r="I224" i="1" s="1"/>
  <c r="H223" i="1"/>
  <c r="I223" i="1" s="1"/>
  <c r="H222" i="1"/>
  <c r="I222" i="1" s="1"/>
  <c r="H221" i="1"/>
  <c r="I221" i="1" s="1"/>
  <c r="H220" i="1"/>
  <c r="I220" i="1" s="1"/>
  <c r="H219" i="1"/>
  <c r="I219" i="1" s="1"/>
  <c r="H218" i="1"/>
  <c r="I218" i="1" s="1"/>
  <c r="H217" i="1"/>
  <c r="I217" i="1" s="1"/>
  <c r="H216" i="1"/>
  <c r="I216" i="1" s="1"/>
  <c r="H215" i="1"/>
  <c r="I215" i="1" s="1"/>
  <c r="H214" i="1"/>
  <c r="I214" i="1" s="1"/>
  <c r="H213" i="1"/>
  <c r="I213" i="1" s="1"/>
  <c r="H212" i="1"/>
  <c r="I212" i="1" s="1"/>
  <c r="H211" i="1"/>
  <c r="I211" i="1" s="1"/>
  <c r="H210" i="1"/>
  <c r="I210" i="1" s="1"/>
  <c r="H209" i="1"/>
  <c r="I209" i="1" s="1"/>
  <c r="H208" i="1"/>
  <c r="I208" i="1" s="1"/>
  <c r="H207" i="1"/>
  <c r="I207" i="1" s="1"/>
  <c r="H206" i="1"/>
  <c r="I206" i="1" s="1"/>
  <c r="H205" i="1"/>
  <c r="I205" i="1" s="1"/>
  <c r="H204" i="1"/>
  <c r="I204" i="1" s="1"/>
  <c r="H203" i="1"/>
  <c r="I203" i="1" s="1"/>
  <c r="H202" i="1"/>
  <c r="I202" i="1" s="1"/>
  <c r="H201" i="1"/>
  <c r="I201" i="1" s="1"/>
  <c r="H200" i="1"/>
  <c r="I200" i="1" s="1"/>
  <c r="H199" i="1"/>
  <c r="I199" i="1" s="1"/>
  <c r="H198" i="1"/>
  <c r="I198" i="1" s="1"/>
  <c r="H197" i="1"/>
  <c r="I197" i="1" s="1"/>
  <c r="H196" i="1"/>
  <c r="I196" i="1" s="1"/>
  <c r="H195" i="1"/>
  <c r="I195" i="1" s="1"/>
  <c r="H194" i="1"/>
  <c r="I194" i="1" s="1"/>
  <c r="H193" i="1"/>
  <c r="I193" i="1" s="1"/>
  <c r="H192" i="1"/>
  <c r="I192" i="1" s="1"/>
  <c r="H191" i="1"/>
  <c r="I191" i="1" s="1"/>
  <c r="H190" i="1"/>
  <c r="I190" i="1" s="1"/>
  <c r="H189" i="1"/>
  <c r="I189" i="1" s="1"/>
  <c r="H188" i="1"/>
  <c r="I188" i="1" s="1"/>
  <c r="H187" i="1"/>
  <c r="I187" i="1" s="1"/>
  <c r="H186" i="1"/>
  <c r="I186" i="1" s="1"/>
  <c r="H185" i="1"/>
  <c r="I185" i="1" s="1"/>
  <c r="H184" i="1"/>
  <c r="I184" i="1" s="1"/>
  <c r="H183" i="1"/>
  <c r="I183" i="1" s="1"/>
  <c r="H182" i="1"/>
  <c r="I182" i="1" s="1"/>
  <c r="H181" i="1"/>
  <c r="I181" i="1" s="1"/>
  <c r="H180" i="1"/>
  <c r="I180" i="1" s="1"/>
  <c r="H179" i="1"/>
  <c r="I179" i="1" s="1"/>
  <c r="H178" i="1"/>
  <c r="I178" i="1" s="1"/>
  <c r="H177" i="1"/>
  <c r="I177" i="1" s="1"/>
  <c r="H176" i="1"/>
  <c r="I176" i="1" s="1"/>
  <c r="H175" i="1"/>
  <c r="I175" i="1" s="1"/>
  <c r="H174" i="1"/>
  <c r="I174" i="1" s="1"/>
  <c r="H173" i="1"/>
  <c r="I173" i="1" s="1"/>
  <c r="H172" i="1"/>
  <c r="I172" i="1" s="1"/>
  <c r="H171" i="1"/>
  <c r="I171" i="1" s="1"/>
  <c r="H170" i="1"/>
  <c r="I170" i="1" s="1"/>
  <c r="H169" i="1"/>
  <c r="I169" i="1" s="1"/>
  <c r="H168" i="1"/>
  <c r="I168" i="1" s="1"/>
  <c r="H167" i="1"/>
  <c r="I167" i="1" s="1"/>
  <c r="H166" i="1"/>
  <c r="I166" i="1" s="1"/>
  <c r="H165" i="1"/>
  <c r="I165" i="1" s="1"/>
  <c r="H164" i="1"/>
  <c r="I164" i="1" s="1"/>
  <c r="H163" i="1"/>
  <c r="I163" i="1" s="1"/>
  <c r="H162" i="1"/>
  <c r="I162" i="1" s="1"/>
  <c r="H161" i="1"/>
  <c r="I161" i="1" s="1"/>
  <c r="H160" i="1"/>
  <c r="I160" i="1" s="1"/>
  <c r="H159" i="1"/>
  <c r="I159" i="1" s="1"/>
  <c r="H158" i="1"/>
  <c r="I158" i="1" s="1"/>
  <c r="H157" i="1"/>
  <c r="I157" i="1" s="1"/>
  <c r="H156" i="1"/>
  <c r="I156" i="1" s="1"/>
  <c r="H155" i="1"/>
  <c r="I155" i="1" s="1"/>
  <c r="H154" i="1"/>
  <c r="I154" i="1" s="1"/>
  <c r="H153" i="1"/>
  <c r="I153" i="1" s="1"/>
  <c r="H152" i="1"/>
  <c r="I152" i="1" s="1"/>
  <c r="H151" i="1"/>
  <c r="I151" i="1" s="1"/>
  <c r="H150" i="1"/>
  <c r="I150" i="1" s="1"/>
  <c r="H149" i="1"/>
  <c r="I149" i="1" s="1"/>
  <c r="H148" i="1"/>
  <c r="I148" i="1" s="1"/>
  <c r="H147" i="1"/>
  <c r="I147" i="1" s="1"/>
  <c r="H146" i="1"/>
  <c r="I146" i="1" s="1"/>
  <c r="H145" i="1"/>
  <c r="I145" i="1" s="1"/>
  <c r="H144" i="1"/>
  <c r="I144" i="1" s="1"/>
  <c r="H143" i="1"/>
  <c r="I143" i="1" s="1"/>
  <c r="H142" i="1"/>
  <c r="I142" i="1" s="1"/>
  <c r="H141" i="1"/>
  <c r="I141" i="1" s="1"/>
  <c r="H140" i="1"/>
  <c r="I140" i="1" s="1"/>
  <c r="H139" i="1"/>
  <c r="I139" i="1" s="1"/>
  <c r="H138" i="1"/>
  <c r="I138" i="1" s="1"/>
  <c r="H137" i="1"/>
  <c r="I137" i="1" s="1"/>
  <c r="H136" i="1"/>
  <c r="I136" i="1" s="1"/>
  <c r="H135" i="1"/>
  <c r="I135" i="1" s="1"/>
  <c r="H134" i="1"/>
  <c r="I134" i="1" s="1"/>
  <c r="H133" i="1"/>
  <c r="I133" i="1" s="1"/>
  <c r="H132" i="1"/>
  <c r="I132" i="1" s="1"/>
  <c r="H131" i="1"/>
  <c r="I131" i="1" s="1"/>
  <c r="H130" i="1"/>
  <c r="I130" i="1" s="1"/>
  <c r="H129" i="1"/>
  <c r="I129" i="1" s="1"/>
  <c r="H128" i="1"/>
  <c r="I128" i="1" s="1"/>
  <c r="H127" i="1"/>
  <c r="I127" i="1" s="1"/>
  <c r="H126" i="1"/>
  <c r="I126" i="1" s="1"/>
  <c r="H125" i="1"/>
  <c r="I125" i="1" s="1"/>
  <c r="H124" i="1"/>
  <c r="I124" i="1" s="1"/>
  <c r="H123" i="1"/>
  <c r="I123" i="1" s="1"/>
  <c r="H122" i="1"/>
  <c r="I122" i="1" s="1"/>
  <c r="H121" i="1"/>
  <c r="I121" i="1" s="1"/>
  <c r="H120" i="1"/>
  <c r="I120" i="1" s="1"/>
  <c r="H119" i="1"/>
  <c r="I119" i="1" s="1"/>
  <c r="H118" i="1"/>
  <c r="I118" i="1" s="1"/>
  <c r="H117" i="1"/>
  <c r="I117" i="1" s="1"/>
  <c r="H116" i="1"/>
  <c r="I116" i="1" s="1"/>
  <c r="H115" i="1"/>
  <c r="I115" i="1" s="1"/>
  <c r="H114" i="1"/>
  <c r="I114" i="1" s="1"/>
  <c r="H113" i="1"/>
  <c r="I113" i="1" s="1"/>
  <c r="H112" i="1"/>
  <c r="I112" i="1" s="1"/>
  <c r="H111" i="1"/>
  <c r="I111" i="1" s="1"/>
  <c r="H110" i="1"/>
  <c r="I110" i="1" s="1"/>
  <c r="H109" i="1"/>
  <c r="I109" i="1" s="1"/>
  <c r="H108" i="1"/>
  <c r="I108" i="1" s="1"/>
  <c r="H107" i="1"/>
  <c r="I107" i="1" s="1"/>
  <c r="H106" i="1"/>
  <c r="I106" i="1" s="1"/>
  <c r="H105" i="1"/>
  <c r="I105" i="1" s="1"/>
  <c r="H104" i="1"/>
  <c r="I104" i="1" s="1"/>
  <c r="H103" i="1"/>
  <c r="I103" i="1" s="1"/>
  <c r="H102" i="1"/>
  <c r="I102" i="1" s="1"/>
  <c r="H101" i="1"/>
  <c r="I101" i="1" s="1"/>
  <c r="H100" i="1"/>
  <c r="I100" i="1" s="1"/>
  <c r="H99" i="1"/>
  <c r="I99" i="1" s="1"/>
  <c r="H98" i="1"/>
  <c r="I98" i="1" s="1"/>
  <c r="H97" i="1"/>
  <c r="I97" i="1" s="1"/>
  <c r="H96" i="1"/>
  <c r="I96" i="1" s="1"/>
  <c r="H95" i="1"/>
  <c r="I95" i="1" s="1"/>
  <c r="H94" i="1"/>
  <c r="I94" i="1" s="1"/>
  <c r="H93" i="1"/>
  <c r="I93" i="1" s="1"/>
  <c r="H92" i="1"/>
  <c r="I92" i="1" s="1"/>
  <c r="H91" i="1"/>
  <c r="I91" i="1" s="1"/>
  <c r="H90" i="1"/>
  <c r="I90" i="1" s="1"/>
  <c r="H89" i="1"/>
  <c r="I89" i="1" s="1"/>
  <c r="H88" i="1"/>
  <c r="I88" i="1" s="1"/>
  <c r="H87" i="1"/>
  <c r="I87" i="1" s="1"/>
  <c r="H86" i="1"/>
  <c r="I86" i="1" s="1"/>
  <c r="H85" i="1"/>
  <c r="I85" i="1" s="1"/>
  <c r="H84" i="1"/>
  <c r="I84" i="1" s="1"/>
  <c r="H83" i="1"/>
  <c r="I83" i="1" s="1"/>
  <c r="H82" i="1"/>
  <c r="I82" i="1" s="1"/>
  <c r="H81" i="1"/>
  <c r="I81" i="1" s="1"/>
  <c r="H80" i="1"/>
  <c r="I80" i="1" s="1"/>
  <c r="H79" i="1"/>
  <c r="I79" i="1" s="1"/>
  <c r="H78" i="1"/>
  <c r="I78" i="1" s="1"/>
  <c r="H77" i="1"/>
  <c r="I77" i="1" s="1"/>
  <c r="H76" i="1"/>
  <c r="I76" i="1" s="1"/>
  <c r="H75" i="1"/>
  <c r="I75" i="1" s="1"/>
  <c r="H74" i="1"/>
  <c r="I74" i="1" s="1"/>
  <c r="H73" i="1"/>
  <c r="I73" i="1" s="1"/>
  <c r="H72" i="1"/>
  <c r="I72" i="1" s="1"/>
  <c r="H71" i="1"/>
  <c r="I71" i="1" s="1"/>
  <c r="H70" i="1"/>
  <c r="I70" i="1" s="1"/>
  <c r="H69" i="1"/>
  <c r="I69" i="1" s="1"/>
  <c r="H68" i="1"/>
  <c r="I68" i="1" s="1"/>
  <c r="H67" i="1"/>
  <c r="I67" i="1" s="1"/>
  <c r="H66" i="1"/>
  <c r="I66" i="1" s="1"/>
  <c r="H65" i="1"/>
  <c r="I65" i="1" s="1"/>
  <c r="H64" i="1"/>
  <c r="I64" i="1" s="1"/>
  <c r="H63" i="1"/>
  <c r="I63" i="1" s="1"/>
  <c r="H62" i="1"/>
  <c r="I62" i="1" s="1"/>
  <c r="H61" i="1"/>
  <c r="I61" i="1" s="1"/>
  <c r="H60" i="1"/>
  <c r="I60" i="1" s="1"/>
  <c r="H59" i="1"/>
  <c r="I59" i="1" s="1"/>
  <c r="H58" i="1"/>
  <c r="I58" i="1" s="1"/>
  <c r="H57" i="1"/>
  <c r="I57" i="1" s="1"/>
  <c r="H56" i="1"/>
  <c r="I56" i="1" s="1"/>
  <c r="H55" i="1"/>
  <c r="I55" i="1" s="1"/>
  <c r="H54" i="1"/>
  <c r="I54" i="1" s="1"/>
  <c r="H53" i="1"/>
  <c r="I53" i="1" s="1"/>
  <c r="H52" i="1"/>
  <c r="I52" i="1" s="1"/>
  <c r="H51" i="1"/>
  <c r="I51" i="1" s="1"/>
  <c r="H50" i="1"/>
  <c r="I50" i="1" s="1"/>
  <c r="H49" i="1"/>
  <c r="I49" i="1" s="1"/>
  <c r="H48" i="1"/>
  <c r="I48" i="1" s="1"/>
  <c r="H47" i="1"/>
  <c r="I47" i="1" s="1"/>
  <c r="H46" i="1"/>
  <c r="I46" i="1" s="1"/>
  <c r="H45" i="1"/>
  <c r="I45" i="1" s="1"/>
  <c r="H44" i="1"/>
  <c r="I44" i="1" s="1"/>
  <c r="H43" i="1"/>
  <c r="I43" i="1" s="1"/>
  <c r="H42" i="1"/>
  <c r="I42" i="1" s="1"/>
  <c r="H41" i="1"/>
  <c r="I41" i="1" s="1"/>
  <c r="H40" i="1"/>
  <c r="I40" i="1" s="1"/>
  <c r="H39" i="1"/>
  <c r="I39" i="1" s="1"/>
  <c r="H38" i="1"/>
  <c r="I38" i="1" s="1"/>
  <c r="H37" i="1"/>
  <c r="I37" i="1" s="1"/>
  <c r="H36" i="1"/>
  <c r="I36" i="1" s="1"/>
  <c r="H35" i="1"/>
  <c r="I35" i="1" s="1"/>
  <c r="H34" i="1"/>
  <c r="I34" i="1" s="1"/>
  <c r="H33" i="1"/>
  <c r="I33" i="1" s="1"/>
  <c r="H32" i="1"/>
  <c r="I32" i="1" s="1"/>
  <c r="H31" i="1"/>
  <c r="I31" i="1" s="1"/>
  <c r="H30" i="1"/>
  <c r="I30" i="1" s="1"/>
  <c r="H29" i="1"/>
  <c r="I29" i="1" s="1"/>
  <c r="H28" i="1"/>
  <c r="I28" i="1" s="1"/>
  <c r="H27" i="1"/>
  <c r="I27" i="1" s="1"/>
  <c r="H26" i="1"/>
  <c r="I26" i="1" s="1"/>
  <c r="H25" i="1"/>
  <c r="I25" i="1" s="1"/>
  <c r="H24" i="1"/>
  <c r="I24" i="1" s="1"/>
  <c r="H23" i="1"/>
  <c r="I23" i="1" s="1"/>
  <c r="H22" i="1"/>
  <c r="I22" i="1" s="1"/>
  <c r="H21" i="1"/>
  <c r="I21" i="1" s="1"/>
  <c r="H20" i="1"/>
  <c r="I20" i="1" s="1"/>
  <c r="H19" i="1"/>
  <c r="I19" i="1" s="1"/>
  <c r="H18" i="1"/>
  <c r="I18" i="1" s="1"/>
  <c r="H17" i="1"/>
  <c r="I17" i="1" s="1"/>
  <c r="H16" i="1"/>
  <c r="I16" i="1" s="1"/>
  <c r="H15" i="1"/>
  <c r="I15" i="1" s="1"/>
  <c r="H14" i="1"/>
  <c r="I14" i="1" s="1"/>
  <c r="H13" i="1"/>
  <c r="I13" i="1" s="1"/>
  <c r="H12" i="1"/>
  <c r="I12" i="1" s="1"/>
  <c r="C8" i="2" l="1"/>
</calcChain>
</file>

<file path=xl/sharedStrings.xml><?xml version="1.0" encoding="utf-8"?>
<sst xmlns="http://schemas.openxmlformats.org/spreadsheetml/2006/main" count="2934" uniqueCount="102">
  <si>
    <t>Beginner Excel Data Analysis Course</t>
  </si>
  <si>
    <t>Added at Step 8</t>
  </si>
  <si>
    <t>Sales Person</t>
  </si>
  <si>
    <t>Geography</t>
  </si>
  <si>
    <t>Product</t>
  </si>
  <si>
    <t>Amount</t>
  </si>
  <si>
    <t>Units</t>
  </si>
  <si>
    <t>Cost per unit</t>
  </si>
  <si>
    <t>Cost</t>
  </si>
  <si>
    <t>Questions</t>
  </si>
  <si>
    <t>Ram Mahesh</t>
  </si>
  <si>
    <t>New Zealand</t>
  </si>
  <si>
    <t>70% Dark Bites</t>
  </si>
  <si>
    <t>Quick statistics</t>
  </si>
  <si>
    <t>Milk Bars</t>
  </si>
  <si>
    <t>Brien Boise</t>
  </si>
  <si>
    <t>USA</t>
  </si>
  <si>
    <t>Choco Coated Almonds</t>
  </si>
  <si>
    <t>Exploratory Data Analysis (EDA) with CF</t>
  </si>
  <si>
    <t>50% Dark Bites</t>
  </si>
  <si>
    <t>Husein Augar</t>
  </si>
  <si>
    <t>Almond Choco</t>
  </si>
  <si>
    <t>Sales by country (with formulas)</t>
  </si>
  <si>
    <t>Carla Molina</t>
  </si>
  <si>
    <t>Canada</t>
  </si>
  <si>
    <t>Drinking Coco</t>
  </si>
  <si>
    <t>Sales by country (with pivots)</t>
  </si>
  <si>
    <t>Raspberry Choco</t>
  </si>
  <si>
    <t>Curtice Advani</t>
  </si>
  <si>
    <t>UK</t>
  </si>
  <si>
    <t>White Choc</t>
  </si>
  <si>
    <t>Top 5 products by $ per unit</t>
  </si>
  <si>
    <t>Mint Chip Choco</t>
  </si>
  <si>
    <t>Peanut Butter Cubes</t>
  </si>
  <si>
    <t>Are there any anomalies in the data?</t>
  </si>
  <si>
    <t>Eclairs</t>
  </si>
  <si>
    <t>Australia</t>
  </si>
  <si>
    <t>Smooth Sliky Salty</t>
  </si>
  <si>
    <t>Best Sales person by country</t>
  </si>
  <si>
    <t>After Nines</t>
  </si>
  <si>
    <t>Profits by product (using products table)</t>
  </si>
  <si>
    <t>99% Dark &amp; Pure</t>
  </si>
  <si>
    <t>Ches Bonnell</t>
  </si>
  <si>
    <t>Dynamic country-level Sales Report</t>
  </si>
  <si>
    <t>Orange Choco</t>
  </si>
  <si>
    <t>Gigi Bohling</t>
  </si>
  <si>
    <t>Which products to discontinue?</t>
  </si>
  <si>
    <t>Spicy Special Slims</t>
  </si>
  <si>
    <t>Barr Faughny</t>
  </si>
  <si>
    <t>Gunar Cockshoot</t>
  </si>
  <si>
    <t>Fruit &amp; Nut Bars</t>
  </si>
  <si>
    <t>85% Dark Bars</t>
  </si>
  <si>
    <t>India</t>
  </si>
  <si>
    <t>Baker's Choco Chips</t>
  </si>
  <si>
    <t>Manuka Honey Choco</t>
  </si>
  <si>
    <t>Organic Choco Syrup</t>
  </si>
  <si>
    <t>Caramel Stuffed Bars</t>
  </si>
  <si>
    <t>Oby Sorrel</t>
  </si>
  <si>
    <t xml:space="preserve">Average </t>
  </si>
  <si>
    <t>Median</t>
  </si>
  <si>
    <t>Min</t>
  </si>
  <si>
    <t>Max</t>
  </si>
  <si>
    <t>Range</t>
  </si>
  <si>
    <t>First Q</t>
  </si>
  <si>
    <t>Third Q</t>
  </si>
  <si>
    <t>Distinct Count Of Product</t>
  </si>
  <si>
    <t>Row Labels</t>
  </si>
  <si>
    <t>Grand Total</t>
  </si>
  <si>
    <t>Sum of Amount</t>
  </si>
  <si>
    <t>Sum of Units</t>
  </si>
  <si>
    <t xml:space="preserve"> </t>
  </si>
  <si>
    <t xml:space="preserve">Sales Per Unit </t>
  </si>
  <si>
    <t xml:space="preserve">Persebaran data penjualan oleh sales person kebanyakan direntang total jumlah penjualan $1-10k$ dan 0-600 unit, penjualan tertinggi berada di total harga 16k$ </t>
  </si>
  <si>
    <t xml:space="preserve">Median amount disini menunjukan disekitar 4000$ </t>
  </si>
  <si>
    <t>menunjukkan bahwa sebagian besar paruh tengah dari median total penjualan kebanyakan di sekitar dua ribu dolar hingga lima ribu dolar sedangkan semakin lebar kotak ini, maka semakin lebar variasi dan juga jumlah titik pada indikasi teratas seperti sekarang banyak nilai benar-benar di luar sana dan itu akan memberi gambaran yang berbeda</t>
  </si>
  <si>
    <t xml:space="preserve">Best Product Sales by country </t>
  </si>
  <si>
    <t>best salesperson by the country</t>
  </si>
  <si>
    <t xml:space="preserve">the lowest performing sales person by the country </t>
  </si>
  <si>
    <t>Sum of Cost</t>
  </si>
  <si>
    <t>Country</t>
  </si>
  <si>
    <t xml:space="preserve">Pick a country </t>
  </si>
  <si>
    <t>Quick Summary</t>
  </si>
  <si>
    <t xml:space="preserve">Number of transactions </t>
  </si>
  <si>
    <t>Sales</t>
  </si>
  <si>
    <t xml:space="preserve">Cost </t>
  </si>
  <si>
    <t>Profit</t>
  </si>
  <si>
    <t xml:space="preserve">Quantity </t>
  </si>
  <si>
    <t>Total</t>
  </si>
  <si>
    <t>Average</t>
  </si>
  <si>
    <t>By Sales Person</t>
  </si>
  <si>
    <t xml:space="preserve">Amount </t>
  </si>
  <si>
    <t>✅❎</t>
  </si>
  <si>
    <t> </t>
  </si>
  <si>
    <t>Sum of Total Profit</t>
  </si>
  <si>
    <t>Sum of Profit %</t>
  </si>
  <si>
    <t xml:space="preserve">Sales person </t>
  </si>
  <si>
    <t>Total Revenue</t>
  </si>
  <si>
    <t>Total Unit</t>
  </si>
  <si>
    <t>Total Amount</t>
  </si>
  <si>
    <t xml:space="preserve">Sales per Unit </t>
  </si>
  <si>
    <t>Country and Sales Person</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</si>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</sst>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_);[Red]\(&quot;$&quot;#,##0.00\)"/>
    <numFmt numFmtId="166" formatCode="_([$$-409]* #,##0.00_);_([$$-409]* \(#,##0.00\);_([$$-409]* &quot;-&quot;??_);_(@_)"/>
    <numFmt numFmtId="167" formatCode="_([$$-409]* #,##0_);_([$$-409]* \(#,##0\);_([$$-409]* &quot;-&quot;??_);_(@_)"/>
  </numFmts>
  <fonts count="9">
    <font>
      <sz val="12"/>
      <color theme="1"/>
      <name val="TimesNewRomanPSMT"/>
      <family val="2"/>
    </font>
    <font>
      <sz val="28"/>
      <color theme="1"/>
      <name val="Segoe UI Light"/>
      <family val="2"/>
    </font>
    <font>
      <b/>
      <sz val="11"/>
      <color theme="1"/>
      <name val="Calibri"/>
      <family val="2"/>
      <scheme val="minor"/>
    </font>
    <font>
      <sz val="11"/>
      <color rgb="FF000000"/>
      <name val="Calibri"/>
      <family val="2"/>
    </font>
    <font>
      <b/>
      <sz val="11"/>
      <color rgb="FFFFFFFF"/>
      <name val="Calibri"/>
      <family val="2"/>
    </font>
    <font>
      <sz val="12"/>
      <color rgb="FF000000"/>
      <name val="TimesNewRomanPSMT"/>
      <family val="2"/>
    </font>
    <font>
      <sz val="12"/>
      <color theme="1"/>
      <name val="TimesNewRomanPSMT"/>
      <family val="2"/>
    </font>
    <font>
      <b/>
      <sz val="12"/>
      <color theme="1"/>
      <name val="TimesNewRomanPSMT"/>
    </font>
    <font>
      <b/>
      <i/>
      <sz val="12"/>
      <color theme="1"/>
      <name val="TimesNewRomanPSMT"/>
    </font>
  </fonts>
  <fills count="10">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7"/>
        <bgColor indexed="64"/>
      </patternFill>
    </fill>
    <fill>
      <patternFill patternType="solid">
        <fgColor theme="4" tint="0.79998168889431442"/>
        <bgColor theme="4" tint="0.79998168889431442"/>
      </patternFill>
    </fill>
    <fill>
      <patternFill patternType="solid">
        <fgColor rgb="FF4472C4"/>
        <bgColor rgb="FF4472C4"/>
      </patternFill>
    </fill>
    <fill>
      <patternFill patternType="solid">
        <fgColor rgb="FFD9E1F2"/>
        <bgColor rgb="FFD9E1F2"/>
      </patternFill>
    </fill>
    <fill>
      <patternFill patternType="solid">
        <fgColor theme="7" tint="0.39997558519241921"/>
        <bgColor indexed="64"/>
      </patternFill>
    </fill>
    <fill>
      <patternFill patternType="solid">
        <fgColor theme="7" tint="0.79998168889431442"/>
        <bgColor indexed="64"/>
      </patternFill>
    </fill>
  </fills>
  <borders count="9">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
      <left style="thin">
        <color rgb="FF8EA9DB"/>
      </left>
      <right/>
      <top style="thin">
        <color rgb="FF8EA9DB"/>
      </top>
      <bottom style="thin">
        <color rgb="FF8EA9DB"/>
      </bottom>
      <diagonal/>
    </border>
    <border>
      <left/>
      <right/>
      <top style="thin">
        <color rgb="FF8EA9DB"/>
      </top>
      <bottom style="thin">
        <color rgb="FF8EA9DB"/>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4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applyAlignment="1">
      <alignment horizontal="left"/>
    </xf>
    <xf numFmtId="0" fontId="2" fillId="3" borderId="0" xfId="0" applyFont="1" applyFill="1"/>
    <xf numFmtId="164" fontId="0" fillId="0" borderId="0" xfId="0" applyNumberFormat="1"/>
    <xf numFmtId="3" fontId="0" fillId="0" borderId="0" xfId="0" applyNumberFormat="1"/>
    <xf numFmtId="165" fontId="0" fillId="0" borderId="0" xfId="0" applyNumberFormat="1"/>
    <xf numFmtId="0" fontId="2" fillId="0" borderId="1" xfId="0" applyFont="1" applyBorder="1"/>
    <xf numFmtId="0" fontId="0" fillId="0" borderId="1" xfId="0" applyBorder="1"/>
    <xf numFmtId="0" fontId="4" fillId="6" borderId="3" xfId="0" applyFont="1" applyFill="1" applyBorder="1" applyAlignment="1">
      <alignment horizontal="left"/>
    </xf>
    <xf numFmtId="0" fontId="4" fillId="6" borderId="4" xfId="0" applyFont="1" applyFill="1" applyBorder="1" applyAlignment="1">
      <alignment horizontal="left"/>
    </xf>
    <xf numFmtId="0" fontId="5" fillId="7" borderId="3" xfId="0" applyFont="1" applyFill="1" applyBorder="1"/>
    <xf numFmtId="0" fontId="5" fillId="7" borderId="4" xfId="0" applyFont="1" applyFill="1" applyBorder="1"/>
    <xf numFmtId="3" fontId="5" fillId="7" borderId="4" xfId="0" applyNumberFormat="1" applyFont="1" applyFill="1" applyBorder="1"/>
    <xf numFmtId="0" fontId="5" fillId="0" borderId="3" xfId="0" applyFont="1" applyBorder="1"/>
    <xf numFmtId="0" fontId="5" fillId="0" borderId="4" xfId="0" applyFont="1" applyBorder="1"/>
    <xf numFmtId="3" fontId="5" fillId="0" borderId="4" xfId="0" applyNumberFormat="1" applyFont="1" applyBorder="1"/>
    <xf numFmtId="164" fontId="0" fillId="5" borderId="2" xfId="0" applyNumberFormat="1" applyFill="1" applyBorder="1"/>
    <xf numFmtId="164" fontId="0" fillId="0" borderId="2" xfId="0" applyNumberFormat="1" applyBorder="1"/>
    <xf numFmtId="0" fontId="0" fillId="0" borderId="0" xfId="0" pivotButton="1"/>
    <xf numFmtId="0" fontId="0" fillId="0" borderId="0" xfId="0" applyAlignment="1">
      <alignment horizontal="left"/>
    </xf>
    <xf numFmtId="166" fontId="0" fillId="0" borderId="0" xfId="0" applyNumberFormat="1"/>
    <xf numFmtId="0" fontId="0" fillId="0" borderId="2" xfId="0" applyBorder="1"/>
    <xf numFmtId="0" fontId="0" fillId="0" borderId="0" xfId="0" applyAlignment="1">
      <alignment horizontal="center"/>
    </xf>
    <xf numFmtId="0" fontId="0" fillId="0" borderId="0" xfId="0" applyAlignment="1">
      <alignment horizontal="left" indent="1"/>
    </xf>
    <xf numFmtId="166" fontId="0" fillId="0" borderId="0" xfId="1" applyNumberFormat="1" applyFont="1"/>
    <xf numFmtId="0" fontId="0" fillId="0" borderId="5" xfId="0" applyBorder="1"/>
    <xf numFmtId="0" fontId="0" fillId="8" borderId="5" xfId="0" applyFill="1" applyBorder="1"/>
    <xf numFmtId="0" fontId="8" fillId="8" borderId="0" xfId="0" applyFont="1" applyFill="1"/>
    <xf numFmtId="0" fontId="7" fillId="9" borderId="0" xfId="0" applyFont="1" applyFill="1" applyAlignment="1">
      <alignment horizontal="right"/>
    </xf>
    <xf numFmtId="0" fontId="0" fillId="0" borderId="6" xfId="0" applyBorder="1"/>
    <xf numFmtId="0" fontId="0" fillId="0" borderId="7" xfId="0" applyBorder="1"/>
    <xf numFmtId="9" fontId="0" fillId="0" borderId="0" xfId="0" applyNumberFormat="1"/>
    <xf numFmtId="167" fontId="0" fillId="0" borderId="0" xfId="0" applyNumberFormat="1"/>
    <xf numFmtId="0" fontId="2" fillId="4" borderId="0" xfId="0" applyFont="1" applyFill="1" applyAlignment="1">
      <alignment horizontal="center"/>
    </xf>
    <xf numFmtId="0" fontId="0" fillId="0" borderId="0" xfId="0" applyAlignment="1">
      <alignment horizontal="left" vertical="top" wrapText="1"/>
    </xf>
    <xf numFmtId="0" fontId="7" fillId="8" borderId="5" xfId="0" applyFont="1" applyFill="1" applyBorder="1" applyAlignment="1">
      <alignment horizontal="left"/>
    </xf>
    <xf numFmtId="0" fontId="0" fillId="0" borderId="8" xfId="0" applyBorder="1"/>
    <xf numFmtId="0" fontId="3" fillId="0" borderId="8" xfId="0" applyFont="1" applyBorder="1"/>
  </cellXfs>
  <cellStyles count="2">
    <cellStyle name="Normal" xfId="0" builtinId="0"/>
    <cellStyle name="Percent" xfId="1" builtinId="5"/>
  </cellStyles>
  <dxfs count="17">
    <dxf>
      <numFmt numFmtId="167" formatCode="_([$$-409]* #,##0_);_([$$-409]* \(#,##0\);_([$$-409]* &quot;-&quot;??_);_(@_)"/>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numFmt numFmtId="167" formatCode="_([$$-409]* #,##0_);_([$$-409]* \(#,##0\);_([$$-409]* &quot;-&quot;??_);_(@_)"/>
    </dxf>
    <dxf>
      <numFmt numFmtId="167" formatCode="_([$$-409]* #,##0_);_([$$-409]* \(#,##0\);_([$$-409]* &quot;-&quot;??_);_(@_)"/>
    </dxf>
    <dxf>
      <numFmt numFmtId="166" formatCode="_([$$-409]* #,##0.00_);_([$$-409]* \(#,##0.00\);_([$$-409]* &quot;-&quot;??_);_(@_)"/>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3" formatCode="#,##0"/>
    </dxf>
    <dxf>
      <numFmt numFmtId="3" formatCode="#,##0"/>
    </dxf>
    <dxf>
      <numFmt numFmtId="164" formatCode="&quot;$&quot;#,##0_);[Red]\(&quot;$&quot;#,##0\)"/>
    </dxf>
    <dxf>
      <numFmt numFmtId="164" formatCode="&quot;$&quot;#,##0_);[Red]\(&quot;$&quot;#,##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'6, Anomali data'!$P$3</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'6, Anomali data'!$O$4:$O$303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 Anomali data'!$P$4:$P$303</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7D91-FB48-8311-A26D5C9104FD}"/>
            </c:ext>
          </c:extLst>
        </c:ser>
        <c:dLbls>
          <c:showLegendKey val="0"/>
          <c:showVal val="0"/>
          <c:showCatName val="0"/>
          <c:showSerName val="0"/>
          <c:showPercent val="0"/>
          <c:showBubbleSize val="0"/>
        </c:dLbls>
        <c:axId val="314734224"/>
        <c:axId val="289648015"/>
      </c:scatterChart>
      <c:valAx>
        <c:axId val="3147342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648015"/>
        <c:crosses val="autoZero"/>
        <c:crossBetween val="midCat"/>
      </c:valAx>
      <c:valAx>
        <c:axId val="2896480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7342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 Anomali data'!$O$4:$O$303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 Anomali data'!$P$4:$P$303</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A7F3-4343-896C-3B613C845D44}"/>
            </c:ext>
          </c:extLst>
        </c:ser>
        <c:dLbls>
          <c:showLegendKey val="0"/>
          <c:showVal val="0"/>
          <c:showCatName val="0"/>
          <c:showSerName val="0"/>
          <c:showPercent val="0"/>
          <c:showBubbleSize val="0"/>
        </c:dLbls>
        <c:axId val="1906092527"/>
        <c:axId val="1905325311"/>
      </c:scatterChart>
      <c:valAx>
        <c:axId val="190609252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325311"/>
        <c:crosses val="autoZero"/>
        <c:crossBetween val="midCat"/>
      </c:valAx>
      <c:valAx>
        <c:axId val="19053253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0925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Boxplot Amount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Boxplot Amount </a:t>
          </a:r>
        </a:p>
      </cx:txPr>
    </cx:title>
    <cx:plotArea>
      <cx:plotAreaRegion>
        <cx:series layoutId="boxWhisker" uniqueId="{CCE50261-2588-0A4C-BB3B-FB3D33DEBAE7}">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plotArea>
      <cx:plotAreaRegion>
        <cx:series layoutId="boxWhisker" uniqueId="{80CF164D-1AE8-CA43-81BF-B7A8D6423A60}">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990600</xdr:colOff>
      <xdr:row>7</xdr:row>
      <xdr:rowOff>133350</xdr:rowOff>
    </xdr:to>
    <xdr:pic>
      <xdr:nvPicPr>
        <xdr:cNvPr id="3" name="Picture 2">
          <a:extLst>
            <a:ext uri="{FF2B5EF4-FFF2-40B4-BE49-F238E27FC236}">
              <a16:creationId xmlns:a16="http://schemas.microsoft.com/office/drawing/2014/main" id="{A55C385E-221C-9C40-9836-6414455F366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59755" y="755055"/>
          <a:ext cx="128964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581445</xdr:colOff>
      <xdr:row>163</xdr:row>
      <xdr:rowOff>52789</xdr:rowOff>
    </xdr:from>
    <xdr:to>
      <xdr:col>10</xdr:col>
      <xdr:colOff>199680</xdr:colOff>
      <xdr:row>176</xdr:row>
      <xdr:rowOff>150104</xdr:rowOff>
    </xdr:to>
    <xdr:graphicFrame macro="">
      <xdr:nvGraphicFramePr>
        <xdr:cNvPr id="2" name="Chart 1">
          <a:extLst>
            <a:ext uri="{FF2B5EF4-FFF2-40B4-BE49-F238E27FC236}">
              <a16:creationId xmlns:a16="http://schemas.microsoft.com/office/drawing/2014/main" id="{1A2E1070-C863-2057-2EB6-1B77F54CCE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399363</xdr:colOff>
      <xdr:row>1</xdr:row>
      <xdr:rowOff>158521</xdr:rowOff>
    </xdr:from>
    <xdr:to>
      <xdr:col>6</xdr:col>
      <xdr:colOff>13773</xdr:colOff>
      <xdr:row>15</xdr:row>
      <xdr:rowOff>116902</xdr:rowOff>
    </xdr:to>
    <xdr:graphicFrame macro="">
      <xdr:nvGraphicFramePr>
        <xdr:cNvPr id="3" name="Chart 2">
          <a:extLst>
            <a:ext uri="{FF2B5EF4-FFF2-40B4-BE49-F238E27FC236}">
              <a16:creationId xmlns:a16="http://schemas.microsoft.com/office/drawing/2014/main" id="{D03AD615-3871-A46D-E996-85C2AAD34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491170</xdr:colOff>
      <xdr:row>16</xdr:row>
      <xdr:rowOff>189123</xdr:rowOff>
    </xdr:from>
    <xdr:to>
      <xdr:col>6</xdr:col>
      <xdr:colOff>105580</xdr:colOff>
      <xdr:row>30</xdr:row>
      <xdr:rowOff>147504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E0B2398-26EF-959F-EAC7-B7363CCB2B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91170" y="4303923"/>
              <a:ext cx="4567410" cy="280318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483519</xdr:colOff>
      <xdr:row>32</xdr:row>
      <xdr:rowOff>5508</xdr:rowOff>
    </xdr:from>
    <xdr:to>
      <xdr:col>6</xdr:col>
      <xdr:colOff>97929</xdr:colOff>
      <xdr:row>45</xdr:row>
      <xdr:rowOff>162805</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7D238F3B-F2F7-55FC-F9F1-D8C91DE0BBF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83519" y="7371508"/>
              <a:ext cx="4567410" cy="279889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292100</xdr:colOff>
      <xdr:row>3</xdr:row>
      <xdr:rowOff>12700</xdr:rowOff>
    </xdr:from>
    <xdr:to>
      <xdr:col>8</xdr:col>
      <xdr:colOff>469900</xdr:colOff>
      <xdr:row>15</xdr:row>
      <xdr:rowOff>193672</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CFA7687B-3FE2-4051-2B19-0FB0CEAE1CF0}"/>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7277100" y="622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23.008786805556" createdVersion="8" refreshedVersion="8" minRefreshableVersion="3" recordCount="300" xr:uid="{0A12956E-2ED0-894A-83EF-561FC9BAA3B2}">
  <cacheSource type="worksheet">
    <worksheetSource name="Data"/>
  </cacheSource>
  <cacheFields count="13">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ount="268">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714"/>
        <n v="3850"/>
      </sharedItems>
    </cacheField>
    <cacheField name="Units" numFmtId="3">
      <sharedItems containsSemiMixedTypes="0" containsString="0" containsNumber="1" containsInteger="1" minValue="0" maxValue="525" count="120">
        <n v="114"/>
        <n v="459"/>
        <n v="147"/>
        <n v="288"/>
        <n v="414"/>
        <n v="432"/>
        <n v="54"/>
        <n v="210"/>
        <n v="75"/>
        <n v="12"/>
        <n v="462"/>
        <n v="144"/>
        <n v="120"/>
        <n v="234"/>
        <n v="66"/>
        <n v="87"/>
        <n v="339"/>
        <n v="162"/>
        <n v="90"/>
        <n v="141"/>
        <n v="204"/>
        <n v="186"/>
        <n v="231"/>
        <n v="168"/>
        <n v="195"/>
        <n v="15"/>
        <n v="30"/>
        <n v="102"/>
        <n v="183"/>
        <n v="72"/>
        <n v="282"/>
        <n v="405"/>
        <n v="135"/>
        <n v="21"/>
        <n v="153"/>
        <n v="255"/>
        <n v="18"/>
        <n v="189"/>
        <n v="36"/>
        <n v="156"/>
        <n v="39"/>
        <n v="63"/>
        <n v="69"/>
        <n v="504"/>
        <n v="273"/>
        <n v="48"/>
        <n v="207"/>
        <n v="9"/>
        <n v="261"/>
        <n v="6"/>
        <n v="138"/>
        <n v="111"/>
        <n v="525"/>
        <n v="150"/>
        <n v="492"/>
        <n v="165"/>
        <n v="309"/>
        <n v="159"/>
        <n v="201"/>
        <n v="51"/>
        <n v="279"/>
        <n v="123"/>
        <n v="81"/>
        <n v="228"/>
        <n v="342"/>
        <n v="216"/>
        <n v="93"/>
        <n v="312"/>
        <n v="300"/>
        <n v="519"/>
        <n v="96"/>
        <n v="192"/>
        <n v="225"/>
        <n v="456"/>
        <n v="252"/>
        <n v="240"/>
        <n v="129"/>
        <n v="303"/>
        <n v="246"/>
        <n v="84"/>
        <n v="348"/>
        <n v="258"/>
        <n v="27"/>
        <n v="213"/>
        <n v="357"/>
        <n v="174"/>
        <n v="510"/>
        <n v="378"/>
        <n v="117"/>
        <n v="126"/>
        <n v="42"/>
        <n v="366"/>
        <n v="324"/>
        <n v="243"/>
        <n v="447"/>
        <n v="297"/>
        <n v="177"/>
        <n v="306"/>
        <n v="219"/>
        <n v="171"/>
        <n v="276"/>
        <n v="45"/>
        <n v="369"/>
        <n v="372"/>
        <n v="105"/>
        <n v="0"/>
        <n v="270"/>
        <n v="3"/>
        <n v="198"/>
        <n v="249"/>
        <n v="60"/>
        <n v="78"/>
        <n v="57"/>
        <n v="402"/>
        <n v="327"/>
        <n v="99"/>
        <n v="363"/>
        <n v="237"/>
        <n v="24"/>
        <n v="333"/>
      </sharedItems>
    </cacheField>
    <cacheField name="Cost per unit" numFmtId="165">
      <sharedItems containsSemiMixedTypes="0" containsString="0" containsNumber="1" minValue="3.11" maxValue="16.73"/>
    </cacheField>
    <cacheField name="Cost" numFmtId="165">
      <sharedItems containsSemiMixedTypes="0" containsString="0" containsNumber="1" minValue="0" maxValue="8682.8700000000008"/>
    </cacheField>
    <cacheField name="Field1" numFmtId="0" formula=" 0" databaseField="0"/>
    <cacheField name="Total Profit" numFmtId="0" formula="Amount-Cost" databaseField="0"/>
    <cacheField name="Profit %" numFmtId="0" formula="'Total Profit'/Amount" databaseField="0"/>
    <cacheField name="Field2" numFmtId="0" formula="Units/45660" databaseField="0"/>
    <cacheField name="Percentage Unit Sales" numFmtId="0" formula="Units/45660" databaseField="0"/>
    <cacheField name="Sales per Unit" numFmtId="0" formula="Amount/Units" databaseField="0"/>
  </cacheFields>
  <extLst>
    <ext xmlns:x14="http://schemas.microsoft.com/office/spreadsheetml/2009/9/main" uri="{725AE2AE-9491-48be-B2B4-4EB974FC3084}">
      <x14:pivotCacheDefinition pivotCacheId="13676072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x v="0"/>
    <n v="14.49"/>
    <n v="1651.8600000000001"/>
  </r>
  <r>
    <x v="1"/>
    <x v="1"/>
    <x v="1"/>
    <x v="1"/>
    <x v="1"/>
    <n v="8.65"/>
    <n v="3970.3500000000004"/>
  </r>
  <r>
    <x v="2"/>
    <x v="1"/>
    <x v="2"/>
    <x v="2"/>
    <x v="2"/>
    <n v="11.88"/>
    <n v="1746.3600000000001"/>
  </r>
  <r>
    <x v="3"/>
    <x v="2"/>
    <x v="3"/>
    <x v="3"/>
    <x v="3"/>
    <n v="6.47"/>
    <n v="1863.36"/>
  </r>
  <r>
    <x v="4"/>
    <x v="3"/>
    <x v="4"/>
    <x v="4"/>
    <x v="4"/>
    <n v="13.15"/>
    <n v="5444.1"/>
  </r>
  <r>
    <x v="0"/>
    <x v="1"/>
    <x v="5"/>
    <x v="5"/>
    <x v="5"/>
    <n v="12.37"/>
    <n v="5343.8399999999992"/>
  </r>
  <r>
    <x v="4"/>
    <x v="4"/>
    <x v="6"/>
    <x v="6"/>
    <x v="6"/>
    <n v="5.79"/>
    <n v="312.66000000000003"/>
  </r>
  <r>
    <x v="1"/>
    <x v="1"/>
    <x v="7"/>
    <x v="7"/>
    <x v="7"/>
    <n v="9.77"/>
    <n v="2051.6999999999998"/>
  </r>
  <r>
    <x v="5"/>
    <x v="4"/>
    <x v="8"/>
    <x v="8"/>
    <x v="8"/>
    <n v="11.7"/>
    <n v="877.5"/>
  </r>
  <r>
    <x v="6"/>
    <x v="0"/>
    <x v="8"/>
    <x v="9"/>
    <x v="9"/>
    <n v="11.7"/>
    <n v="140.39999999999998"/>
  </r>
  <r>
    <x v="7"/>
    <x v="3"/>
    <x v="4"/>
    <x v="10"/>
    <x v="10"/>
    <n v="13.15"/>
    <n v="6075.3"/>
  </r>
  <r>
    <x v="8"/>
    <x v="0"/>
    <x v="9"/>
    <x v="11"/>
    <x v="11"/>
    <n v="3.11"/>
    <n v="447.84"/>
  </r>
  <r>
    <x v="2"/>
    <x v="4"/>
    <x v="10"/>
    <x v="12"/>
    <x v="12"/>
    <n v="8.7899999999999991"/>
    <n v="1054.8"/>
  </r>
  <r>
    <x v="7"/>
    <x v="5"/>
    <x v="11"/>
    <x v="13"/>
    <x v="6"/>
    <n v="9.33"/>
    <n v="503.82"/>
  </r>
  <r>
    <x v="8"/>
    <x v="1"/>
    <x v="4"/>
    <x v="14"/>
    <x v="13"/>
    <n v="13.15"/>
    <n v="3077.1"/>
  </r>
  <r>
    <x v="8"/>
    <x v="1"/>
    <x v="12"/>
    <x v="15"/>
    <x v="14"/>
    <n v="7.16"/>
    <n v="472.56"/>
  </r>
  <r>
    <x v="4"/>
    <x v="0"/>
    <x v="6"/>
    <x v="16"/>
    <x v="15"/>
    <n v="5.79"/>
    <n v="503.73"/>
  </r>
  <r>
    <x v="6"/>
    <x v="5"/>
    <x v="13"/>
    <x v="17"/>
    <x v="16"/>
    <n v="10.62"/>
    <n v="3600.18"/>
  </r>
  <r>
    <x v="3"/>
    <x v="5"/>
    <x v="7"/>
    <x v="18"/>
    <x v="11"/>
    <n v="9.77"/>
    <n v="1406.8799999999999"/>
  </r>
  <r>
    <x v="7"/>
    <x v="3"/>
    <x v="13"/>
    <x v="19"/>
    <x v="17"/>
    <n v="10.62"/>
    <n v="1720.4399999999998"/>
  </r>
  <r>
    <x v="2"/>
    <x v="5"/>
    <x v="14"/>
    <x v="20"/>
    <x v="18"/>
    <n v="6.49"/>
    <n v="584.1"/>
  </r>
  <r>
    <x v="1"/>
    <x v="4"/>
    <x v="14"/>
    <x v="21"/>
    <x v="13"/>
    <n v="6.49"/>
    <n v="1518.66"/>
  </r>
  <r>
    <x v="9"/>
    <x v="4"/>
    <x v="7"/>
    <x v="22"/>
    <x v="19"/>
    <n v="9.77"/>
    <n v="1377.57"/>
  </r>
  <r>
    <x v="1"/>
    <x v="0"/>
    <x v="15"/>
    <x v="23"/>
    <x v="20"/>
    <n v="7.64"/>
    <n v="1558.56"/>
  </r>
  <r>
    <x v="3"/>
    <x v="1"/>
    <x v="16"/>
    <x v="15"/>
    <x v="21"/>
    <n v="11.73"/>
    <n v="2181.7800000000002"/>
  </r>
  <r>
    <x v="3"/>
    <x v="2"/>
    <x v="11"/>
    <x v="24"/>
    <x v="22"/>
    <n v="9.33"/>
    <n v="2155.23"/>
  </r>
  <r>
    <x v="8"/>
    <x v="3"/>
    <x v="10"/>
    <x v="25"/>
    <x v="23"/>
    <n v="8.7899999999999991"/>
    <n v="1476.7199999999998"/>
  </r>
  <r>
    <x v="9"/>
    <x v="1"/>
    <x v="13"/>
    <x v="26"/>
    <x v="24"/>
    <n v="10.62"/>
    <n v="2070.8999999999996"/>
  </r>
  <r>
    <x v="6"/>
    <x v="2"/>
    <x v="14"/>
    <x v="27"/>
    <x v="25"/>
    <n v="6.49"/>
    <n v="97.350000000000009"/>
  </r>
  <r>
    <x v="9"/>
    <x v="0"/>
    <x v="14"/>
    <x v="28"/>
    <x v="26"/>
    <n v="6.49"/>
    <n v="194.70000000000002"/>
  </r>
  <r>
    <x v="3"/>
    <x v="0"/>
    <x v="17"/>
    <x v="29"/>
    <x v="27"/>
    <n v="4.97"/>
    <n v="506.94"/>
  </r>
  <r>
    <x v="7"/>
    <x v="1"/>
    <x v="15"/>
    <x v="30"/>
    <x v="25"/>
    <n v="7.64"/>
    <n v="114.6"/>
  </r>
  <r>
    <x v="1"/>
    <x v="3"/>
    <x v="0"/>
    <x v="31"/>
    <x v="28"/>
    <n v="14.49"/>
    <n v="2651.67"/>
  </r>
  <r>
    <x v="0"/>
    <x v="3"/>
    <x v="7"/>
    <x v="32"/>
    <x v="9"/>
    <n v="9.77"/>
    <n v="117.24"/>
  </r>
  <r>
    <x v="3"/>
    <x v="3"/>
    <x v="8"/>
    <x v="33"/>
    <x v="29"/>
    <n v="11.7"/>
    <n v="842.4"/>
  </r>
  <r>
    <x v="4"/>
    <x v="4"/>
    <x v="18"/>
    <x v="34"/>
    <x v="30"/>
    <n v="16.73"/>
    <n v="4717.8599999999997"/>
  </r>
  <r>
    <x v="7"/>
    <x v="3"/>
    <x v="19"/>
    <x v="35"/>
    <x v="11"/>
    <n v="10.38"/>
    <n v="1494.72"/>
  </r>
  <r>
    <x v="4"/>
    <x v="0"/>
    <x v="10"/>
    <x v="36"/>
    <x v="31"/>
    <n v="8.7899999999999991"/>
    <n v="3559.95"/>
  </r>
  <r>
    <x v="5"/>
    <x v="5"/>
    <x v="1"/>
    <x v="37"/>
    <x v="8"/>
    <n v="8.65"/>
    <n v="648.75"/>
  </r>
  <r>
    <x v="0"/>
    <x v="5"/>
    <x v="18"/>
    <x v="38"/>
    <x v="32"/>
    <n v="16.73"/>
    <n v="2258.5500000000002"/>
  </r>
  <r>
    <x v="6"/>
    <x v="5"/>
    <x v="18"/>
    <x v="39"/>
    <x v="33"/>
    <n v="16.73"/>
    <n v="351.33"/>
  </r>
  <r>
    <x v="7"/>
    <x v="4"/>
    <x v="14"/>
    <x v="40"/>
    <x v="34"/>
    <n v="6.49"/>
    <n v="992.97"/>
  </r>
  <r>
    <x v="4"/>
    <x v="5"/>
    <x v="16"/>
    <x v="41"/>
    <x v="25"/>
    <n v="11.73"/>
    <n v="175.95000000000002"/>
  </r>
  <r>
    <x v="8"/>
    <x v="1"/>
    <x v="8"/>
    <x v="42"/>
    <x v="35"/>
    <n v="11.7"/>
    <n v="2983.5"/>
  </r>
  <r>
    <x v="7"/>
    <x v="0"/>
    <x v="15"/>
    <x v="43"/>
    <x v="36"/>
    <n v="7.64"/>
    <n v="137.51999999999998"/>
  </r>
  <r>
    <x v="4"/>
    <x v="0"/>
    <x v="14"/>
    <x v="44"/>
    <x v="37"/>
    <n v="6.49"/>
    <n v="1226.6100000000001"/>
  </r>
  <r>
    <x v="6"/>
    <x v="4"/>
    <x v="1"/>
    <x v="45"/>
    <x v="33"/>
    <n v="8.65"/>
    <n v="181.65"/>
  </r>
  <r>
    <x v="8"/>
    <x v="2"/>
    <x v="10"/>
    <x v="46"/>
    <x v="38"/>
    <n v="8.7899999999999991"/>
    <n v="316.43999999999994"/>
  </r>
  <r>
    <x v="4"/>
    <x v="5"/>
    <x v="12"/>
    <x v="47"/>
    <x v="8"/>
    <n v="7.16"/>
    <n v="537"/>
  </r>
  <r>
    <x v="0"/>
    <x v="5"/>
    <x v="9"/>
    <x v="48"/>
    <x v="39"/>
    <n v="3.11"/>
    <n v="485.15999999999997"/>
  </r>
  <r>
    <x v="6"/>
    <x v="2"/>
    <x v="10"/>
    <x v="49"/>
    <x v="40"/>
    <n v="8.7899999999999991"/>
    <n v="342.80999999999995"/>
  </r>
  <r>
    <x v="4"/>
    <x v="2"/>
    <x v="20"/>
    <x v="50"/>
    <x v="41"/>
    <n v="9"/>
    <n v="567"/>
  </r>
  <r>
    <x v="7"/>
    <x v="2"/>
    <x v="12"/>
    <x v="51"/>
    <x v="8"/>
    <n v="7.16"/>
    <n v="537"/>
  </r>
  <r>
    <x v="7"/>
    <x v="4"/>
    <x v="19"/>
    <x v="52"/>
    <x v="28"/>
    <n v="10.38"/>
    <n v="1899.5400000000002"/>
  </r>
  <r>
    <x v="3"/>
    <x v="1"/>
    <x v="11"/>
    <x v="53"/>
    <x v="42"/>
    <n v="9.33"/>
    <n v="643.77"/>
  </r>
  <r>
    <x v="0"/>
    <x v="2"/>
    <x v="4"/>
    <x v="54"/>
    <x v="26"/>
    <n v="13.15"/>
    <n v="394.5"/>
  </r>
  <r>
    <x v="3"/>
    <x v="5"/>
    <x v="9"/>
    <x v="55"/>
    <x v="40"/>
    <n v="3.11"/>
    <n v="121.28999999999999"/>
  </r>
  <r>
    <x v="8"/>
    <x v="5"/>
    <x v="1"/>
    <x v="56"/>
    <x v="43"/>
    <n v="8.65"/>
    <n v="4359.6000000000004"/>
  </r>
  <r>
    <x v="2"/>
    <x v="0"/>
    <x v="12"/>
    <x v="57"/>
    <x v="44"/>
    <n v="7.16"/>
    <n v="1954.68"/>
  </r>
  <r>
    <x v="6"/>
    <x v="0"/>
    <x v="6"/>
    <x v="58"/>
    <x v="45"/>
    <n v="5.79"/>
    <n v="277.92"/>
  </r>
  <r>
    <x v="4"/>
    <x v="5"/>
    <x v="18"/>
    <x v="59"/>
    <x v="46"/>
    <n v="16.73"/>
    <n v="3463.11"/>
  </r>
  <r>
    <x v="4"/>
    <x v="2"/>
    <x v="1"/>
    <x v="60"/>
    <x v="47"/>
    <n v="8.65"/>
    <n v="77.850000000000009"/>
  </r>
  <r>
    <x v="9"/>
    <x v="2"/>
    <x v="14"/>
    <x v="61"/>
    <x v="48"/>
    <n v="6.49"/>
    <n v="1693.89"/>
  </r>
  <r>
    <x v="4"/>
    <x v="4"/>
    <x v="10"/>
    <x v="62"/>
    <x v="49"/>
    <n v="8.7899999999999991"/>
    <n v="52.739999999999995"/>
  </r>
  <r>
    <x v="1"/>
    <x v="0"/>
    <x v="16"/>
    <x v="63"/>
    <x v="26"/>
    <n v="11.73"/>
    <n v="351.90000000000003"/>
  </r>
  <r>
    <x v="5"/>
    <x v="5"/>
    <x v="13"/>
    <x v="22"/>
    <x v="50"/>
    <n v="10.62"/>
    <n v="1465.56"/>
  </r>
  <r>
    <x v="5"/>
    <x v="0"/>
    <x v="9"/>
    <x v="64"/>
    <x v="51"/>
    <n v="3.11"/>
    <n v="345.21"/>
  </r>
  <r>
    <x v="6"/>
    <x v="1"/>
    <x v="3"/>
    <x v="42"/>
    <x v="25"/>
    <n v="6.47"/>
    <n v="97.05"/>
  </r>
  <r>
    <x v="0"/>
    <x v="5"/>
    <x v="15"/>
    <x v="65"/>
    <x v="17"/>
    <n v="7.64"/>
    <n v="1237.6799999999998"/>
  </r>
  <r>
    <x v="6"/>
    <x v="5"/>
    <x v="15"/>
    <x v="66"/>
    <x v="24"/>
    <n v="7.64"/>
    <n v="1489.8"/>
  </r>
  <r>
    <x v="9"/>
    <x v="4"/>
    <x v="8"/>
    <x v="67"/>
    <x v="52"/>
    <n v="11.7"/>
    <n v="6142.5"/>
  </r>
  <r>
    <x v="5"/>
    <x v="5"/>
    <x v="5"/>
    <x v="68"/>
    <x v="45"/>
    <n v="12.37"/>
    <n v="593.76"/>
  </r>
  <r>
    <x v="2"/>
    <x v="5"/>
    <x v="19"/>
    <x v="69"/>
    <x v="53"/>
    <n v="10.38"/>
    <n v="1557.0000000000002"/>
  </r>
  <r>
    <x v="2"/>
    <x v="5"/>
    <x v="13"/>
    <x v="70"/>
    <x v="54"/>
    <n v="10.62"/>
    <n v="5225.04"/>
  </r>
  <r>
    <x v="6"/>
    <x v="5"/>
    <x v="12"/>
    <x v="71"/>
    <x v="27"/>
    <n v="7.16"/>
    <n v="730.32"/>
  </r>
  <r>
    <x v="8"/>
    <x v="2"/>
    <x v="14"/>
    <x v="72"/>
    <x v="55"/>
    <n v="6.49"/>
    <n v="1070.8500000000001"/>
  </r>
  <r>
    <x v="3"/>
    <x v="2"/>
    <x v="19"/>
    <x v="73"/>
    <x v="56"/>
    <n v="10.38"/>
    <n v="3207.42"/>
  </r>
  <r>
    <x v="4"/>
    <x v="2"/>
    <x v="9"/>
    <x v="74"/>
    <x v="39"/>
    <n v="3.11"/>
    <n v="485.15999999999997"/>
  </r>
  <r>
    <x v="2"/>
    <x v="1"/>
    <x v="21"/>
    <x v="75"/>
    <x v="57"/>
    <n v="5.6"/>
    <n v="890.4"/>
  </r>
  <r>
    <x v="6"/>
    <x v="1"/>
    <x v="16"/>
    <x v="76"/>
    <x v="58"/>
    <n v="11.73"/>
    <n v="2357.73"/>
  </r>
  <r>
    <x v="1"/>
    <x v="3"/>
    <x v="6"/>
    <x v="77"/>
    <x v="7"/>
    <n v="5.79"/>
    <n v="1215.9000000000001"/>
  </r>
  <r>
    <x v="7"/>
    <x v="4"/>
    <x v="11"/>
    <x v="78"/>
    <x v="59"/>
    <n v="9.33"/>
    <n v="475.83"/>
  </r>
  <r>
    <x v="8"/>
    <x v="2"/>
    <x v="4"/>
    <x v="47"/>
    <x v="40"/>
    <n v="13.15"/>
    <n v="512.85"/>
  </r>
  <r>
    <x v="9"/>
    <x v="1"/>
    <x v="3"/>
    <x v="79"/>
    <x v="60"/>
    <n v="6.47"/>
    <n v="1805.1299999999999"/>
  </r>
  <r>
    <x v="9"/>
    <x v="4"/>
    <x v="11"/>
    <x v="80"/>
    <x v="61"/>
    <n v="9.33"/>
    <n v="1147.5899999999999"/>
  </r>
  <r>
    <x v="7"/>
    <x v="3"/>
    <x v="18"/>
    <x v="81"/>
    <x v="62"/>
    <n v="16.73"/>
    <n v="1355.13"/>
  </r>
  <r>
    <x v="0"/>
    <x v="0"/>
    <x v="15"/>
    <x v="16"/>
    <x v="33"/>
    <n v="7.64"/>
    <n v="160.44"/>
  </r>
  <r>
    <x v="8"/>
    <x v="2"/>
    <x v="19"/>
    <x v="82"/>
    <x v="17"/>
    <n v="10.38"/>
    <n v="1681.5600000000002"/>
  </r>
  <r>
    <x v="9"/>
    <x v="1"/>
    <x v="20"/>
    <x v="83"/>
    <x v="63"/>
    <n v="9"/>
    <n v="2052"/>
  </r>
  <r>
    <x v="9"/>
    <x v="2"/>
    <x v="12"/>
    <x v="84"/>
    <x v="64"/>
    <n v="7.16"/>
    <n v="2448.7200000000003"/>
  </r>
  <r>
    <x v="6"/>
    <x v="4"/>
    <x v="11"/>
    <x v="85"/>
    <x v="6"/>
    <n v="9.33"/>
    <n v="503.82"/>
  </r>
  <r>
    <x v="3"/>
    <x v="1"/>
    <x v="19"/>
    <x v="86"/>
    <x v="65"/>
    <n v="10.38"/>
    <n v="2242.0800000000004"/>
  </r>
  <r>
    <x v="8"/>
    <x v="5"/>
    <x v="21"/>
    <x v="87"/>
    <x v="6"/>
    <n v="5.6"/>
    <n v="302.39999999999998"/>
  </r>
  <r>
    <x v="4"/>
    <x v="4"/>
    <x v="4"/>
    <x v="88"/>
    <x v="8"/>
    <n v="13.15"/>
    <n v="986.25"/>
  </r>
  <r>
    <x v="2"/>
    <x v="0"/>
    <x v="14"/>
    <x v="89"/>
    <x v="66"/>
    <n v="6.49"/>
    <n v="603.57000000000005"/>
  </r>
  <r>
    <x v="2"/>
    <x v="0"/>
    <x v="4"/>
    <x v="90"/>
    <x v="39"/>
    <n v="13.15"/>
    <n v="2051.4"/>
  </r>
  <r>
    <x v="2"/>
    <x v="4"/>
    <x v="9"/>
    <x v="91"/>
    <x v="47"/>
    <n v="3.11"/>
    <n v="27.99"/>
  </r>
  <r>
    <x v="8"/>
    <x v="2"/>
    <x v="15"/>
    <x v="8"/>
    <x v="36"/>
    <n v="7.64"/>
    <n v="137.51999999999998"/>
  </r>
  <r>
    <x v="0"/>
    <x v="1"/>
    <x v="1"/>
    <x v="92"/>
    <x v="13"/>
    <n v="8.65"/>
    <n v="2024.1000000000001"/>
  </r>
  <r>
    <x v="8"/>
    <x v="5"/>
    <x v="19"/>
    <x v="93"/>
    <x v="67"/>
    <n v="10.38"/>
    <n v="3238.5600000000004"/>
  </r>
  <r>
    <x v="5"/>
    <x v="2"/>
    <x v="15"/>
    <x v="94"/>
    <x v="68"/>
    <n v="7.64"/>
    <n v="2292"/>
  </r>
  <r>
    <x v="7"/>
    <x v="2"/>
    <x v="18"/>
    <x v="95"/>
    <x v="69"/>
    <n v="16.73"/>
    <n v="8682.8700000000008"/>
  </r>
  <r>
    <x v="3"/>
    <x v="0"/>
    <x v="20"/>
    <x v="96"/>
    <x v="47"/>
    <n v="9"/>
    <n v="81"/>
  </r>
  <r>
    <x v="6"/>
    <x v="1"/>
    <x v="2"/>
    <x v="97"/>
    <x v="47"/>
    <n v="11.88"/>
    <n v="106.92"/>
  </r>
  <r>
    <x v="0"/>
    <x v="2"/>
    <x v="5"/>
    <x v="98"/>
    <x v="18"/>
    <n v="12.37"/>
    <n v="1113.3"/>
  </r>
  <r>
    <x v="5"/>
    <x v="5"/>
    <x v="4"/>
    <x v="99"/>
    <x v="70"/>
    <n v="13.15"/>
    <n v="1262.4000000000001"/>
  </r>
  <r>
    <x v="7"/>
    <x v="2"/>
    <x v="10"/>
    <x v="100"/>
    <x v="33"/>
    <n v="8.7899999999999991"/>
    <n v="184.58999999999997"/>
  </r>
  <r>
    <x v="0"/>
    <x v="5"/>
    <x v="21"/>
    <x v="101"/>
    <x v="45"/>
    <n v="5.6"/>
    <n v="268.79999999999995"/>
  </r>
  <r>
    <x v="9"/>
    <x v="2"/>
    <x v="18"/>
    <x v="102"/>
    <x v="29"/>
    <n v="16.73"/>
    <n v="1204.56"/>
  </r>
  <r>
    <x v="1"/>
    <x v="1"/>
    <x v="12"/>
    <x v="103"/>
    <x v="23"/>
    <n v="7.16"/>
    <n v="1202.8800000000001"/>
  </r>
  <r>
    <x v="6"/>
    <x v="3"/>
    <x v="21"/>
    <x v="104"/>
    <x v="59"/>
    <n v="5.6"/>
    <n v="285.59999999999997"/>
  </r>
  <r>
    <x v="3"/>
    <x v="2"/>
    <x v="15"/>
    <x v="105"/>
    <x v="71"/>
    <n v="7.64"/>
    <n v="1466.8799999999999"/>
  </r>
  <r>
    <x v="5"/>
    <x v="0"/>
    <x v="8"/>
    <x v="106"/>
    <x v="72"/>
    <n v="11.7"/>
    <n v="2632.5"/>
  </r>
  <r>
    <x v="4"/>
    <x v="5"/>
    <x v="21"/>
    <x v="107"/>
    <x v="73"/>
    <n v="5.6"/>
    <n v="2553.6"/>
  </r>
  <r>
    <x v="9"/>
    <x v="5"/>
    <x v="4"/>
    <x v="108"/>
    <x v="66"/>
    <n v="13.15"/>
    <n v="1222.95"/>
  </r>
  <r>
    <x v="4"/>
    <x v="5"/>
    <x v="2"/>
    <x v="109"/>
    <x v="45"/>
    <n v="11.88"/>
    <n v="570.24"/>
  </r>
  <r>
    <x v="4"/>
    <x v="0"/>
    <x v="3"/>
    <x v="110"/>
    <x v="27"/>
    <n v="6.47"/>
    <n v="659.93999999999994"/>
  </r>
  <r>
    <x v="5"/>
    <x v="1"/>
    <x v="0"/>
    <x v="111"/>
    <x v="74"/>
    <n v="14.49"/>
    <n v="3651.48"/>
  </r>
  <r>
    <x v="7"/>
    <x v="0"/>
    <x v="3"/>
    <x v="112"/>
    <x v="50"/>
    <n v="6.47"/>
    <n v="892.86"/>
  </r>
  <r>
    <x v="0"/>
    <x v="4"/>
    <x v="4"/>
    <x v="113"/>
    <x v="18"/>
    <n v="13.15"/>
    <n v="1183.5"/>
  </r>
  <r>
    <x v="3"/>
    <x v="0"/>
    <x v="0"/>
    <x v="114"/>
    <x v="75"/>
    <n v="14.49"/>
    <n v="3477.6"/>
  </r>
  <r>
    <x v="0"/>
    <x v="4"/>
    <x v="2"/>
    <x v="115"/>
    <x v="27"/>
    <n v="11.88"/>
    <n v="1211.76"/>
  </r>
  <r>
    <x v="3"/>
    <x v="1"/>
    <x v="18"/>
    <x v="116"/>
    <x v="76"/>
    <n v="16.73"/>
    <n v="2158.17"/>
  </r>
  <r>
    <x v="1"/>
    <x v="1"/>
    <x v="18"/>
    <x v="117"/>
    <x v="68"/>
    <n v="16.73"/>
    <n v="5019"/>
  </r>
  <r>
    <x v="4"/>
    <x v="4"/>
    <x v="5"/>
    <x v="2"/>
    <x v="32"/>
    <n v="12.37"/>
    <n v="1669.9499999999998"/>
  </r>
  <r>
    <x v="5"/>
    <x v="1"/>
    <x v="17"/>
    <x v="118"/>
    <x v="0"/>
    <n v="4.97"/>
    <n v="566.57999999999993"/>
  </r>
  <r>
    <x v="5"/>
    <x v="1"/>
    <x v="8"/>
    <x v="119"/>
    <x v="41"/>
    <n v="11.7"/>
    <n v="737.09999999999991"/>
  </r>
  <r>
    <x v="5"/>
    <x v="2"/>
    <x v="12"/>
    <x v="120"/>
    <x v="74"/>
    <n v="7.16"/>
    <n v="1804.32"/>
  </r>
  <r>
    <x v="9"/>
    <x v="2"/>
    <x v="1"/>
    <x v="121"/>
    <x v="77"/>
    <n v="8.65"/>
    <n v="2620.9500000000003"/>
  </r>
  <r>
    <x v="5"/>
    <x v="3"/>
    <x v="9"/>
    <x v="122"/>
    <x v="78"/>
    <n v="3.11"/>
    <n v="765.06"/>
  </r>
  <r>
    <x v="1"/>
    <x v="4"/>
    <x v="7"/>
    <x v="123"/>
    <x v="79"/>
    <n v="9.77"/>
    <n v="820.68"/>
  </r>
  <r>
    <x v="5"/>
    <x v="5"/>
    <x v="9"/>
    <x v="56"/>
    <x v="40"/>
    <n v="3.11"/>
    <n v="121.28999999999999"/>
  </r>
  <r>
    <x v="6"/>
    <x v="2"/>
    <x v="9"/>
    <x v="47"/>
    <x v="80"/>
    <n v="3.11"/>
    <n v="1082.28"/>
  </r>
  <r>
    <x v="5"/>
    <x v="0"/>
    <x v="5"/>
    <x v="124"/>
    <x v="45"/>
    <n v="12.37"/>
    <n v="593.76"/>
  </r>
  <r>
    <x v="6"/>
    <x v="0"/>
    <x v="7"/>
    <x v="125"/>
    <x v="8"/>
    <n v="9.77"/>
    <n v="732.75"/>
  </r>
  <r>
    <x v="5"/>
    <x v="4"/>
    <x v="19"/>
    <x v="126"/>
    <x v="81"/>
    <n v="10.38"/>
    <n v="2678.0400000000004"/>
  </r>
  <r>
    <x v="4"/>
    <x v="3"/>
    <x v="9"/>
    <x v="127"/>
    <x v="82"/>
    <n v="3.11"/>
    <n v="83.97"/>
  </r>
  <r>
    <x v="1"/>
    <x v="4"/>
    <x v="1"/>
    <x v="128"/>
    <x v="83"/>
    <n v="8.65"/>
    <n v="1842.45"/>
  </r>
  <r>
    <x v="6"/>
    <x v="1"/>
    <x v="12"/>
    <x v="129"/>
    <x v="84"/>
    <n v="7.16"/>
    <n v="2556.12"/>
  </r>
  <r>
    <x v="2"/>
    <x v="0"/>
    <x v="2"/>
    <x v="130"/>
    <x v="46"/>
    <n v="11.88"/>
    <n v="2459.1600000000003"/>
  </r>
  <r>
    <x v="1"/>
    <x v="0"/>
    <x v="0"/>
    <x v="131"/>
    <x v="53"/>
    <n v="14.49"/>
    <n v="2173.5"/>
  </r>
  <r>
    <x v="3"/>
    <x v="2"/>
    <x v="21"/>
    <x v="75"/>
    <x v="20"/>
    <n v="5.6"/>
    <n v="1142.3999999999999"/>
  </r>
  <r>
    <x v="5"/>
    <x v="1"/>
    <x v="18"/>
    <x v="132"/>
    <x v="33"/>
    <n v="16.73"/>
    <n v="351.33"/>
  </r>
  <r>
    <x v="3"/>
    <x v="5"/>
    <x v="5"/>
    <x v="133"/>
    <x v="85"/>
    <n v="12.37"/>
    <n v="2152.3799999999997"/>
  </r>
  <r>
    <x v="7"/>
    <x v="0"/>
    <x v="9"/>
    <x v="134"/>
    <x v="58"/>
    <n v="3.11"/>
    <n v="625.11"/>
  </r>
  <r>
    <x v="1"/>
    <x v="4"/>
    <x v="11"/>
    <x v="135"/>
    <x v="86"/>
    <n v="9.33"/>
    <n v="4758.3"/>
  </r>
  <r>
    <x v="4"/>
    <x v="3"/>
    <x v="12"/>
    <x v="136"/>
    <x v="87"/>
    <n v="7.16"/>
    <n v="2706.48"/>
  </r>
  <r>
    <x v="2"/>
    <x v="5"/>
    <x v="20"/>
    <x v="137"/>
    <x v="82"/>
    <n v="9"/>
    <n v="243"/>
  </r>
  <r>
    <x v="7"/>
    <x v="3"/>
    <x v="10"/>
    <x v="138"/>
    <x v="88"/>
    <n v="8.7899999999999991"/>
    <n v="1028.4299999999998"/>
  </r>
  <r>
    <x v="4"/>
    <x v="4"/>
    <x v="20"/>
    <x v="139"/>
    <x v="38"/>
    <n v="9"/>
    <n v="324"/>
  </r>
  <r>
    <x v="1"/>
    <x v="1"/>
    <x v="5"/>
    <x v="140"/>
    <x v="89"/>
    <n v="12.37"/>
    <n v="1558.62"/>
  </r>
  <r>
    <x v="2"/>
    <x v="3"/>
    <x v="4"/>
    <x v="141"/>
    <x v="29"/>
    <n v="13.15"/>
    <n v="946.80000000000007"/>
  </r>
  <r>
    <x v="5"/>
    <x v="2"/>
    <x v="7"/>
    <x v="142"/>
    <x v="90"/>
    <n v="9.77"/>
    <n v="410.34"/>
  </r>
  <r>
    <x v="0"/>
    <x v="3"/>
    <x v="12"/>
    <x v="143"/>
    <x v="32"/>
    <n v="7.16"/>
    <n v="966.6"/>
  </r>
  <r>
    <x v="5"/>
    <x v="5"/>
    <x v="17"/>
    <x v="144"/>
    <x v="37"/>
    <n v="4.97"/>
    <n v="939.32999999999993"/>
  </r>
  <r>
    <x v="4"/>
    <x v="0"/>
    <x v="19"/>
    <x v="145"/>
    <x v="1"/>
    <n v="10.38"/>
    <n v="4764.42"/>
  </r>
  <r>
    <x v="6"/>
    <x v="5"/>
    <x v="16"/>
    <x v="146"/>
    <x v="58"/>
    <n v="11.73"/>
    <n v="2357.73"/>
  </r>
  <r>
    <x v="4"/>
    <x v="5"/>
    <x v="0"/>
    <x v="147"/>
    <x v="91"/>
    <n v="14.49"/>
    <n v="5303.34"/>
  </r>
  <r>
    <x v="8"/>
    <x v="0"/>
    <x v="12"/>
    <x v="148"/>
    <x v="92"/>
    <n v="7.16"/>
    <n v="2319.84"/>
  </r>
  <r>
    <x v="2"/>
    <x v="1"/>
    <x v="16"/>
    <x v="149"/>
    <x v="93"/>
    <n v="11.73"/>
    <n v="2850.3900000000003"/>
  </r>
  <r>
    <x v="7"/>
    <x v="3"/>
    <x v="20"/>
    <x v="150"/>
    <x v="83"/>
    <n v="9"/>
    <n v="1917"/>
  </r>
  <r>
    <x v="0"/>
    <x v="1"/>
    <x v="0"/>
    <x v="151"/>
    <x v="94"/>
    <n v="14.49"/>
    <n v="6477.03"/>
  </r>
  <r>
    <x v="0"/>
    <x v="4"/>
    <x v="11"/>
    <x v="152"/>
    <x v="95"/>
    <n v="9.33"/>
    <n v="2771.01"/>
  </r>
  <r>
    <x v="5"/>
    <x v="1"/>
    <x v="10"/>
    <x v="153"/>
    <x v="82"/>
    <n v="8.7899999999999991"/>
    <n v="237.32999999999998"/>
  </r>
  <r>
    <x v="0"/>
    <x v="5"/>
    <x v="14"/>
    <x v="154"/>
    <x v="8"/>
    <n v="6.49"/>
    <n v="486.75"/>
  </r>
  <r>
    <x v="9"/>
    <x v="3"/>
    <x v="5"/>
    <x v="155"/>
    <x v="26"/>
    <n v="12.37"/>
    <n v="371.09999999999997"/>
  </r>
  <r>
    <x v="5"/>
    <x v="2"/>
    <x v="3"/>
    <x v="12"/>
    <x v="96"/>
    <n v="6.47"/>
    <n v="1145.19"/>
  </r>
  <r>
    <x v="0"/>
    <x v="5"/>
    <x v="5"/>
    <x v="156"/>
    <x v="57"/>
    <n v="12.37"/>
    <n v="1966.83"/>
  </r>
  <r>
    <x v="8"/>
    <x v="1"/>
    <x v="5"/>
    <x v="135"/>
    <x v="97"/>
    <n v="12.37"/>
    <n v="3785.22"/>
  </r>
  <r>
    <x v="8"/>
    <x v="5"/>
    <x v="13"/>
    <x v="157"/>
    <x v="36"/>
    <n v="10.62"/>
    <n v="191.16"/>
  </r>
  <r>
    <x v="5"/>
    <x v="1"/>
    <x v="15"/>
    <x v="158"/>
    <x v="75"/>
    <n v="7.64"/>
    <n v="1833.6"/>
  </r>
  <r>
    <x v="6"/>
    <x v="5"/>
    <x v="5"/>
    <x v="159"/>
    <x v="66"/>
    <n v="12.37"/>
    <n v="1150.4099999999999"/>
  </r>
  <r>
    <x v="9"/>
    <x v="5"/>
    <x v="21"/>
    <x v="9"/>
    <x v="47"/>
    <n v="5.6"/>
    <n v="50.4"/>
  </r>
  <r>
    <x v="1"/>
    <x v="5"/>
    <x v="10"/>
    <x v="160"/>
    <x v="98"/>
    <n v="8.7899999999999991"/>
    <n v="1925.0099999999998"/>
  </r>
  <r>
    <x v="7"/>
    <x v="3"/>
    <x v="7"/>
    <x v="99"/>
    <x v="19"/>
    <n v="9.77"/>
    <n v="1377.57"/>
  </r>
  <r>
    <x v="3"/>
    <x v="0"/>
    <x v="13"/>
    <x v="161"/>
    <x v="61"/>
    <n v="10.62"/>
    <n v="1306.26"/>
  </r>
  <r>
    <x v="0"/>
    <x v="4"/>
    <x v="17"/>
    <x v="162"/>
    <x v="59"/>
    <n v="4.97"/>
    <n v="253.47"/>
  </r>
  <r>
    <x v="4"/>
    <x v="2"/>
    <x v="2"/>
    <x v="163"/>
    <x v="12"/>
    <n v="11.88"/>
    <n v="1425.6000000000001"/>
  </r>
  <r>
    <x v="1"/>
    <x v="3"/>
    <x v="21"/>
    <x v="164"/>
    <x v="82"/>
    <n v="5.6"/>
    <n v="151.19999999999999"/>
  </r>
  <r>
    <x v="2"/>
    <x v="2"/>
    <x v="18"/>
    <x v="165"/>
    <x v="20"/>
    <n v="16.73"/>
    <n v="3412.92"/>
  </r>
  <r>
    <x v="4"/>
    <x v="4"/>
    <x v="11"/>
    <x v="61"/>
    <x v="61"/>
    <n v="9.33"/>
    <n v="1147.5899999999999"/>
  </r>
  <r>
    <x v="9"/>
    <x v="0"/>
    <x v="19"/>
    <x v="166"/>
    <x v="82"/>
    <n v="10.38"/>
    <n v="280.26000000000005"/>
  </r>
  <r>
    <x v="3"/>
    <x v="0"/>
    <x v="21"/>
    <x v="167"/>
    <x v="96"/>
    <n v="5.6"/>
    <n v="991.19999999999993"/>
  </r>
  <r>
    <x v="8"/>
    <x v="3"/>
    <x v="21"/>
    <x v="168"/>
    <x v="99"/>
    <n v="5.6"/>
    <n v="957.59999999999991"/>
  </r>
  <r>
    <x v="9"/>
    <x v="5"/>
    <x v="15"/>
    <x v="169"/>
    <x v="20"/>
    <n v="7.64"/>
    <n v="1558.56"/>
  </r>
  <r>
    <x v="8"/>
    <x v="5"/>
    <x v="8"/>
    <x v="170"/>
    <x v="100"/>
    <n v="11.7"/>
    <n v="3229.2"/>
  </r>
  <r>
    <x v="1"/>
    <x v="0"/>
    <x v="21"/>
    <x v="171"/>
    <x v="101"/>
    <n v="5.6"/>
    <n v="251.99999999999997"/>
  </r>
  <r>
    <x v="0"/>
    <x v="4"/>
    <x v="12"/>
    <x v="113"/>
    <x v="101"/>
    <n v="7.16"/>
    <n v="322.2"/>
  </r>
  <r>
    <x v="4"/>
    <x v="1"/>
    <x v="18"/>
    <x v="172"/>
    <x v="96"/>
    <n v="16.73"/>
    <n v="2961.21"/>
  </r>
  <r>
    <x v="6"/>
    <x v="2"/>
    <x v="11"/>
    <x v="173"/>
    <x v="41"/>
    <n v="9.33"/>
    <n v="587.79"/>
  </r>
  <r>
    <x v="2"/>
    <x v="3"/>
    <x v="3"/>
    <x v="174"/>
    <x v="20"/>
    <n v="6.47"/>
    <n v="1319.8799999999999"/>
  </r>
  <r>
    <x v="1"/>
    <x v="0"/>
    <x v="7"/>
    <x v="175"/>
    <x v="24"/>
    <n v="9.77"/>
    <n v="1905.1499999999999"/>
  </r>
  <r>
    <x v="5"/>
    <x v="5"/>
    <x v="8"/>
    <x v="176"/>
    <x v="102"/>
    <n v="11.7"/>
    <n v="4317.3"/>
  </r>
  <r>
    <x v="8"/>
    <x v="5"/>
    <x v="4"/>
    <x v="177"/>
    <x v="90"/>
    <n v="13.15"/>
    <n v="552.30000000000007"/>
  </r>
  <r>
    <x v="4"/>
    <x v="0"/>
    <x v="0"/>
    <x v="178"/>
    <x v="62"/>
    <n v="14.49"/>
    <n v="1173.69"/>
  </r>
  <r>
    <x v="2"/>
    <x v="0"/>
    <x v="21"/>
    <x v="179"/>
    <x v="78"/>
    <n v="5.6"/>
    <n v="1377.6"/>
  </r>
  <r>
    <x v="2"/>
    <x v="5"/>
    <x v="9"/>
    <x v="180"/>
    <x v="85"/>
    <n v="3.11"/>
    <n v="541.14"/>
  </r>
  <r>
    <x v="1"/>
    <x v="1"/>
    <x v="0"/>
    <x v="181"/>
    <x v="62"/>
    <n v="14.49"/>
    <n v="1173.69"/>
  </r>
  <r>
    <x v="0"/>
    <x v="1"/>
    <x v="7"/>
    <x v="182"/>
    <x v="103"/>
    <n v="9.77"/>
    <n v="3634.44"/>
  </r>
  <r>
    <x v="0"/>
    <x v="1"/>
    <x v="10"/>
    <x v="183"/>
    <x v="85"/>
    <n v="8.7899999999999991"/>
    <n v="1529.4599999999998"/>
  </r>
  <r>
    <x v="3"/>
    <x v="2"/>
    <x v="1"/>
    <x v="184"/>
    <x v="79"/>
    <n v="8.65"/>
    <n v="726.6"/>
  </r>
  <r>
    <x v="3"/>
    <x v="5"/>
    <x v="10"/>
    <x v="185"/>
    <x v="72"/>
    <n v="8.7899999999999991"/>
    <n v="1977.7499999999998"/>
  </r>
  <r>
    <x v="6"/>
    <x v="2"/>
    <x v="0"/>
    <x v="114"/>
    <x v="104"/>
    <n v="14.49"/>
    <n v="1521.45"/>
  </r>
  <r>
    <x v="0"/>
    <x v="3"/>
    <x v="19"/>
    <x v="186"/>
    <x v="72"/>
    <n v="10.38"/>
    <n v="2335.5"/>
  </r>
  <r>
    <x v="7"/>
    <x v="0"/>
    <x v="8"/>
    <x v="187"/>
    <x v="6"/>
    <n v="11.7"/>
    <n v="631.79999999999995"/>
  </r>
  <r>
    <x v="5"/>
    <x v="0"/>
    <x v="21"/>
    <x v="188"/>
    <x v="105"/>
    <n v="5.6"/>
    <n v="0"/>
  </r>
  <r>
    <x v="6"/>
    <x v="3"/>
    <x v="17"/>
    <x v="65"/>
    <x v="99"/>
    <n v="4.97"/>
    <n v="849.87"/>
  </r>
  <r>
    <x v="2"/>
    <x v="5"/>
    <x v="10"/>
    <x v="62"/>
    <x v="37"/>
    <n v="8.7899999999999991"/>
    <n v="1661.31"/>
  </r>
  <r>
    <x v="5"/>
    <x v="4"/>
    <x v="3"/>
    <x v="189"/>
    <x v="106"/>
    <n v="6.47"/>
    <n v="1746.8999999999999"/>
  </r>
  <r>
    <x v="4"/>
    <x v="3"/>
    <x v="0"/>
    <x v="190"/>
    <x v="41"/>
    <n v="14.49"/>
    <n v="912.87"/>
  </r>
  <r>
    <x v="3"/>
    <x v="4"/>
    <x v="4"/>
    <x v="191"/>
    <x v="33"/>
    <n v="13.15"/>
    <n v="276.15000000000003"/>
  </r>
  <r>
    <x v="5"/>
    <x v="0"/>
    <x v="7"/>
    <x v="192"/>
    <x v="46"/>
    <n v="9.77"/>
    <n v="2022.3899999999999"/>
  </r>
  <r>
    <x v="2"/>
    <x v="0"/>
    <x v="13"/>
    <x v="193"/>
    <x v="70"/>
    <n v="10.62"/>
    <n v="1019.52"/>
  </r>
  <r>
    <x v="6"/>
    <x v="3"/>
    <x v="7"/>
    <x v="194"/>
    <x v="62"/>
    <n v="9.77"/>
    <n v="791.37"/>
  </r>
  <r>
    <x v="2"/>
    <x v="3"/>
    <x v="17"/>
    <x v="195"/>
    <x v="97"/>
    <n v="4.97"/>
    <n v="1520.82"/>
  </r>
  <r>
    <x v="9"/>
    <x v="3"/>
    <x v="20"/>
    <x v="196"/>
    <x v="60"/>
    <n v="9"/>
    <n v="2511"/>
  </r>
  <r>
    <x v="7"/>
    <x v="4"/>
    <x v="2"/>
    <x v="197"/>
    <x v="107"/>
    <n v="11.88"/>
    <n v="35.64"/>
  </r>
  <r>
    <x v="5"/>
    <x v="3"/>
    <x v="18"/>
    <x v="198"/>
    <x v="108"/>
    <n v="16.73"/>
    <n v="3312.54"/>
  </r>
  <r>
    <x v="6"/>
    <x v="3"/>
    <x v="3"/>
    <x v="199"/>
    <x v="109"/>
    <n v="6.47"/>
    <n v="1611.03"/>
  </r>
  <r>
    <x v="4"/>
    <x v="5"/>
    <x v="10"/>
    <x v="200"/>
    <x v="8"/>
    <n v="8.7899999999999991"/>
    <n v="659.24999999999989"/>
  </r>
  <r>
    <x v="2"/>
    <x v="2"/>
    <x v="1"/>
    <x v="201"/>
    <x v="37"/>
    <n v="8.65"/>
    <n v="1634.8500000000001"/>
  </r>
  <r>
    <x v="5"/>
    <x v="2"/>
    <x v="1"/>
    <x v="202"/>
    <x v="15"/>
    <n v="8.65"/>
    <n v="752.55000000000007"/>
  </r>
  <r>
    <x v="3"/>
    <x v="2"/>
    <x v="0"/>
    <x v="60"/>
    <x v="85"/>
    <n v="14.49"/>
    <n v="2521.2600000000002"/>
  </r>
  <r>
    <x v="7"/>
    <x v="3"/>
    <x v="16"/>
    <x v="203"/>
    <x v="38"/>
    <n v="11.73"/>
    <n v="422.28000000000003"/>
  </r>
  <r>
    <x v="2"/>
    <x v="4"/>
    <x v="17"/>
    <x v="204"/>
    <x v="110"/>
    <n v="4.97"/>
    <n v="298.2"/>
  </r>
  <r>
    <x v="8"/>
    <x v="1"/>
    <x v="14"/>
    <x v="103"/>
    <x v="111"/>
    <n v="6.49"/>
    <n v="506.22"/>
  </r>
  <r>
    <x v="2"/>
    <x v="2"/>
    <x v="0"/>
    <x v="205"/>
    <x v="112"/>
    <n v="14.49"/>
    <n v="825.93000000000006"/>
  </r>
  <r>
    <x v="2"/>
    <x v="0"/>
    <x v="19"/>
    <x v="206"/>
    <x v="101"/>
    <n v="10.38"/>
    <n v="467.1"/>
  </r>
  <r>
    <x v="3"/>
    <x v="4"/>
    <x v="7"/>
    <x v="207"/>
    <x v="107"/>
    <n v="9.77"/>
    <n v="29.31"/>
  </r>
  <r>
    <x v="9"/>
    <x v="1"/>
    <x v="16"/>
    <x v="208"/>
    <x v="49"/>
    <n v="11.73"/>
    <n v="70.38"/>
  </r>
  <r>
    <x v="6"/>
    <x v="0"/>
    <x v="4"/>
    <x v="209"/>
    <x v="33"/>
    <n v="13.15"/>
    <n v="276.15000000000003"/>
  </r>
  <r>
    <x v="6"/>
    <x v="2"/>
    <x v="3"/>
    <x v="210"/>
    <x v="107"/>
    <n v="6.47"/>
    <n v="19.41"/>
  </r>
  <r>
    <x v="1"/>
    <x v="5"/>
    <x v="6"/>
    <x v="211"/>
    <x v="3"/>
    <n v="5.79"/>
    <n v="1667.52"/>
  </r>
  <r>
    <x v="4"/>
    <x v="2"/>
    <x v="11"/>
    <x v="212"/>
    <x v="26"/>
    <n v="9.33"/>
    <n v="279.89999999999998"/>
  </r>
  <r>
    <x v="0"/>
    <x v="4"/>
    <x v="21"/>
    <x v="213"/>
    <x v="15"/>
    <n v="5.6"/>
    <n v="487.2"/>
  </r>
  <r>
    <x v="0"/>
    <x v="3"/>
    <x v="18"/>
    <x v="214"/>
    <x v="26"/>
    <n v="16.73"/>
    <n v="501.90000000000003"/>
  </r>
  <r>
    <x v="6"/>
    <x v="4"/>
    <x v="15"/>
    <x v="215"/>
    <x v="23"/>
    <n v="7.64"/>
    <n v="1283.52"/>
  </r>
  <r>
    <x v="0"/>
    <x v="2"/>
    <x v="18"/>
    <x v="216"/>
    <x v="97"/>
    <n v="16.73"/>
    <n v="5119.38"/>
  </r>
  <r>
    <x v="4"/>
    <x v="1"/>
    <x v="2"/>
    <x v="217"/>
    <x v="113"/>
    <n v="11.88"/>
    <n v="4775.76"/>
  </r>
  <r>
    <x v="8"/>
    <x v="0"/>
    <x v="19"/>
    <x v="218"/>
    <x v="114"/>
    <n v="10.38"/>
    <n v="3394.26"/>
  </r>
  <r>
    <x v="0"/>
    <x v="0"/>
    <x v="18"/>
    <x v="219"/>
    <x v="66"/>
    <n v="16.73"/>
    <n v="1555.89"/>
  </r>
  <r>
    <x v="9"/>
    <x v="1"/>
    <x v="8"/>
    <x v="220"/>
    <x v="70"/>
    <n v="11.7"/>
    <n v="1123.1999999999998"/>
  </r>
  <r>
    <x v="1"/>
    <x v="3"/>
    <x v="3"/>
    <x v="221"/>
    <x v="82"/>
    <n v="6.47"/>
    <n v="174.69"/>
  </r>
  <r>
    <x v="2"/>
    <x v="4"/>
    <x v="21"/>
    <x v="222"/>
    <x v="115"/>
    <n v="5.6"/>
    <n v="554.4"/>
  </r>
  <r>
    <x v="2"/>
    <x v="4"/>
    <x v="5"/>
    <x v="223"/>
    <x v="15"/>
    <n v="12.37"/>
    <n v="1076.1899999999998"/>
  </r>
  <r>
    <x v="9"/>
    <x v="0"/>
    <x v="20"/>
    <x v="224"/>
    <x v="3"/>
    <n v="9"/>
    <n v="2592"/>
  </r>
  <r>
    <x v="1"/>
    <x v="1"/>
    <x v="13"/>
    <x v="225"/>
    <x v="116"/>
    <n v="10.62"/>
    <n v="3855.0599999999995"/>
  </r>
  <r>
    <x v="9"/>
    <x v="5"/>
    <x v="9"/>
    <x v="226"/>
    <x v="15"/>
    <n v="3.11"/>
    <n v="270.57"/>
  </r>
  <r>
    <x v="4"/>
    <x v="5"/>
    <x v="9"/>
    <x v="227"/>
    <x v="53"/>
    <n v="3.11"/>
    <n v="466.5"/>
  </r>
  <r>
    <x v="7"/>
    <x v="1"/>
    <x v="9"/>
    <x v="228"/>
    <x v="77"/>
    <n v="3.11"/>
    <n v="942.32999999999993"/>
  </r>
  <r>
    <x v="5"/>
    <x v="1"/>
    <x v="19"/>
    <x v="229"/>
    <x v="3"/>
    <n v="10.38"/>
    <n v="2989.44"/>
  </r>
  <r>
    <x v="9"/>
    <x v="2"/>
    <x v="11"/>
    <x v="230"/>
    <x v="8"/>
    <n v="9.33"/>
    <n v="699.75"/>
  </r>
  <r>
    <x v="0"/>
    <x v="4"/>
    <x v="6"/>
    <x v="231"/>
    <x v="40"/>
    <n v="5.79"/>
    <n v="225.81"/>
  </r>
  <r>
    <x v="4"/>
    <x v="5"/>
    <x v="1"/>
    <x v="232"/>
    <x v="61"/>
    <n v="8.65"/>
    <n v="1063.95"/>
  </r>
  <r>
    <x v="0"/>
    <x v="2"/>
    <x v="2"/>
    <x v="233"/>
    <x v="38"/>
    <n v="11.88"/>
    <n v="427.68"/>
  </r>
  <r>
    <x v="6"/>
    <x v="5"/>
    <x v="7"/>
    <x v="171"/>
    <x v="117"/>
    <n v="9.77"/>
    <n v="2315.4899999999998"/>
  </r>
  <r>
    <x v="0"/>
    <x v="2"/>
    <x v="11"/>
    <x v="234"/>
    <x v="58"/>
    <n v="9.33"/>
    <n v="1875.33"/>
  </r>
  <r>
    <x v="7"/>
    <x v="2"/>
    <x v="9"/>
    <x v="235"/>
    <x v="45"/>
    <n v="3.11"/>
    <n v="149.28"/>
  </r>
  <r>
    <x v="6"/>
    <x v="1"/>
    <x v="7"/>
    <x v="236"/>
    <x v="79"/>
    <n v="9.77"/>
    <n v="820.68"/>
  </r>
  <r>
    <x v="1"/>
    <x v="0"/>
    <x v="20"/>
    <x v="237"/>
    <x v="15"/>
    <n v="9"/>
    <n v="783"/>
  </r>
  <r>
    <x v="5"/>
    <x v="4"/>
    <x v="0"/>
    <x v="238"/>
    <x v="67"/>
    <n v="14.49"/>
    <n v="4520.88"/>
  </r>
  <r>
    <x v="8"/>
    <x v="3"/>
    <x v="19"/>
    <x v="159"/>
    <x v="27"/>
    <n v="10.38"/>
    <n v="1058.76"/>
  </r>
  <r>
    <x v="1"/>
    <x v="4"/>
    <x v="20"/>
    <x v="239"/>
    <x v="111"/>
    <n v="9"/>
    <n v="702"/>
  </r>
  <r>
    <x v="8"/>
    <x v="5"/>
    <x v="14"/>
    <x v="240"/>
    <x v="88"/>
    <n v="6.49"/>
    <n v="759.33"/>
  </r>
  <r>
    <x v="3"/>
    <x v="1"/>
    <x v="15"/>
    <x v="213"/>
    <x v="115"/>
    <n v="7.64"/>
    <n v="756.36"/>
  </r>
  <r>
    <x v="0"/>
    <x v="1"/>
    <x v="17"/>
    <x v="190"/>
    <x v="45"/>
    <n v="4.97"/>
    <n v="238.56"/>
  </r>
  <r>
    <x v="5"/>
    <x v="5"/>
    <x v="16"/>
    <x v="241"/>
    <x v="118"/>
    <n v="11.73"/>
    <n v="281.52"/>
  </r>
  <r>
    <x v="0"/>
    <x v="3"/>
    <x v="16"/>
    <x v="242"/>
    <x v="90"/>
    <n v="11.73"/>
    <n v="492.66"/>
  </r>
  <r>
    <x v="4"/>
    <x v="1"/>
    <x v="13"/>
    <x v="243"/>
    <x v="106"/>
    <n v="10.62"/>
    <n v="2867.3999999999996"/>
  </r>
  <r>
    <x v="1"/>
    <x v="2"/>
    <x v="14"/>
    <x v="48"/>
    <x v="53"/>
    <n v="6.49"/>
    <n v="973.5"/>
  </r>
  <r>
    <x v="7"/>
    <x v="0"/>
    <x v="16"/>
    <x v="244"/>
    <x v="90"/>
    <n v="11.73"/>
    <n v="492.66"/>
  </r>
  <r>
    <x v="0"/>
    <x v="1"/>
    <x v="12"/>
    <x v="245"/>
    <x v="89"/>
    <n v="7.16"/>
    <n v="902.16"/>
  </r>
  <r>
    <x v="4"/>
    <x v="0"/>
    <x v="21"/>
    <x v="246"/>
    <x v="49"/>
    <n v="5.6"/>
    <n v="33.599999999999994"/>
  </r>
  <r>
    <x v="8"/>
    <x v="1"/>
    <x v="16"/>
    <x v="121"/>
    <x v="100"/>
    <n v="11.73"/>
    <n v="3237.48"/>
  </r>
  <r>
    <x v="8"/>
    <x v="5"/>
    <x v="9"/>
    <x v="206"/>
    <x v="66"/>
    <n v="3.11"/>
    <n v="289.22999999999996"/>
  </r>
  <r>
    <x v="7"/>
    <x v="2"/>
    <x v="6"/>
    <x v="247"/>
    <x v="78"/>
    <n v="5.79"/>
    <n v="1424.34"/>
  </r>
  <r>
    <x v="4"/>
    <x v="3"/>
    <x v="17"/>
    <x v="248"/>
    <x v="107"/>
    <n v="4.97"/>
    <n v="14.91"/>
  </r>
  <r>
    <x v="1"/>
    <x v="4"/>
    <x v="18"/>
    <x v="249"/>
    <x v="41"/>
    <n v="16.73"/>
    <n v="1053.99"/>
  </r>
  <r>
    <x v="6"/>
    <x v="1"/>
    <x v="6"/>
    <x v="117"/>
    <x v="78"/>
    <n v="5.79"/>
    <n v="1424.34"/>
  </r>
  <r>
    <x v="7"/>
    <x v="5"/>
    <x v="15"/>
    <x v="250"/>
    <x v="12"/>
    <n v="7.64"/>
    <n v="916.8"/>
  </r>
  <r>
    <x v="7"/>
    <x v="4"/>
    <x v="6"/>
    <x v="251"/>
    <x v="80"/>
    <n v="5.79"/>
    <n v="2014.92"/>
  </r>
  <r>
    <x v="3"/>
    <x v="5"/>
    <x v="14"/>
    <x v="252"/>
    <x v="89"/>
    <n v="6.49"/>
    <n v="817.74"/>
  </r>
  <r>
    <x v="4"/>
    <x v="1"/>
    <x v="0"/>
    <x v="253"/>
    <x v="61"/>
    <n v="14.49"/>
    <n v="1782.27"/>
  </r>
  <r>
    <x v="6"/>
    <x v="4"/>
    <x v="4"/>
    <x v="254"/>
    <x v="101"/>
    <n v="13.15"/>
    <n v="591.75"/>
  </r>
  <r>
    <x v="9"/>
    <x v="4"/>
    <x v="2"/>
    <x v="255"/>
    <x v="89"/>
    <n v="11.88"/>
    <n v="1496.88"/>
  </r>
  <r>
    <x v="0"/>
    <x v="0"/>
    <x v="12"/>
    <x v="256"/>
    <x v="29"/>
    <n v="7.16"/>
    <n v="515.52"/>
  </r>
  <r>
    <x v="4"/>
    <x v="2"/>
    <x v="12"/>
    <x v="257"/>
    <x v="32"/>
    <n v="7.16"/>
    <n v="966.6"/>
  </r>
  <r>
    <x v="9"/>
    <x v="5"/>
    <x v="7"/>
    <x v="258"/>
    <x v="118"/>
    <n v="9.77"/>
    <n v="234.48"/>
  </r>
  <r>
    <x v="5"/>
    <x v="2"/>
    <x v="6"/>
    <x v="259"/>
    <x v="88"/>
    <n v="5.79"/>
    <n v="677.43"/>
  </r>
  <r>
    <x v="8"/>
    <x v="3"/>
    <x v="12"/>
    <x v="260"/>
    <x v="59"/>
    <n v="7.16"/>
    <n v="365.16"/>
  </r>
  <r>
    <x v="7"/>
    <x v="3"/>
    <x v="14"/>
    <x v="261"/>
    <x v="38"/>
    <n v="6.49"/>
    <n v="233.64000000000001"/>
  </r>
  <r>
    <x v="2"/>
    <x v="1"/>
    <x v="18"/>
    <x v="262"/>
    <x v="11"/>
    <n v="16.73"/>
    <n v="2409.12"/>
  </r>
  <r>
    <x v="2"/>
    <x v="2"/>
    <x v="4"/>
    <x v="263"/>
    <x v="0"/>
    <n v="13.15"/>
    <n v="1499.1000000000001"/>
  </r>
  <r>
    <x v="5"/>
    <x v="0"/>
    <x v="0"/>
    <x v="264"/>
    <x v="6"/>
    <n v="14.49"/>
    <n v="782.46"/>
  </r>
  <r>
    <x v="5"/>
    <x v="0"/>
    <x v="10"/>
    <x v="64"/>
    <x v="119"/>
    <n v="8.7899999999999991"/>
    <n v="2927.0699999999997"/>
  </r>
  <r>
    <x v="8"/>
    <x v="0"/>
    <x v="2"/>
    <x v="62"/>
    <x v="91"/>
    <n v="11.88"/>
    <n v="4348.08"/>
  </r>
  <r>
    <x v="8"/>
    <x v="4"/>
    <x v="21"/>
    <x v="265"/>
    <x v="77"/>
    <n v="5.6"/>
    <n v="1696.8"/>
  </r>
  <r>
    <x v="7"/>
    <x v="3"/>
    <x v="5"/>
    <x v="65"/>
    <x v="89"/>
    <n v="12.37"/>
    <n v="1558.62"/>
  </r>
  <r>
    <x v="3"/>
    <x v="0"/>
    <x v="16"/>
    <x v="266"/>
    <x v="22"/>
    <n v="11.73"/>
    <n v="2709.63"/>
  </r>
  <r>
    <x v="2"/>
    <x v="4"/>
    <x v="4"/>
    <x v="267"/>
    <x v="27"/>
    <n v="13.15"/>
    <n v="134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D777B2-5F12-F34C-80B0-DD70F589698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ountry">
  <location ref="B3:E10" firstHeaderRow="0" firstDataRow="1" firstDataCol="1"/>
  <pivotFields count="13">
    <pivotField showAll="0"/>
    <pivotField axis="axisRow" showAll="0" sortType="descending">
      <items count="7">
        <item x="1"/>
        <item x="3"/>
        <item x="0"/>
        <item x="5"/>
        <item x="2"/>
        <item x="4"/>
        <item t="default"/>
      </items>
      <autoSortScope>
        <pivotArea dataOnly="0" outline="0" fieldPosition="0">
          <references count="1">
            <reference field="4294967294" count="1" selected="0">
              <x v="0"/>
            </reference>
          </references>
        </pivotArea>
      </autoSortScope>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dataField="1" numFmtId="3" showAll="0"/>
    <pivotField numFmtId="165" showAll="0"/>
    <pivotField numFmtId="165"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2"/>
    </i>
    <i>
      <x/>
    </i>
    <i>
      <x v="1"/>
    </i>
    <i>
      <x v="5"/>
    </i>
    <i t="grand">
      <x/>
    </i>
  </rowItems>
  <colFields count="1">
    <field x="-2"/>
  </colFields>
  <colItems count="3">
    <i>
      <x/>
    </i>
    <i i="1">
      <x v="1"/>
    </i>
    <i i="2">
      <x v="2"/>
    </i>
  </colItems>
  <dataFields count="3">
    <dataField name="Total Revenue" fld="3" baseField="0" baseItem="0" numFmtId="166"/>
    <dataField name=" " fld="3" baseField="0" baseItem="0"/>
    <dataField name="Total Unit" fld="4" baseField="0" baseItem="0"/>
  </dataFields>
  <formats count="1">
    <format dxfId="6">
      <pivotArea outline="0" collapsedLevelsAreSubtotals="1" fieldPosition="0">
        <references count="1">
          <reference field="4294967294" count="1" selected="0">
            <x v="0"/>
          </reference>
        </references>
      </pivotArea>
    </format>
  </format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EFC663-7B21-8A4A-B787-964D2AF238D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location ref="B28:E34" firstHeaderRow="0" firstDataRow="1" firstDataCol="1"/>
  <pivotFields count="13">
    <pivotField showAll="0"/>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dataField="1" numFmtId="164" showAll="0">
      <items count="269">
        <item x="143"/>
        <item x="25"/>
        <item x="131"/>
        <item x="78"/>
        <item x="80"/>
        <item x="75"/>
        <item x="191"/>
        <item x="123"/>
        <item x="58"/>
        <item x="235"/>
        <item x="233"/>
        <item x="43"/>
        <item x="224"/>
        <item x="13"/>
        <item x="130"/>
        <item x="202"/>
        <item x="18"/>
        <item x="140"/>
        <item x="199"/>
        <item x="237"/>
        <item x="88"/>
        <item x="236"/>
        <item x="50"/>
        <item x="125"/>
        <item x="109"/>
        <item x="30"/>
        <item x="178"/>
        <item x="83"/>
        <item x="213"/>
        <item x="162"/>
        <item x="261"/>
        <item x="226"/>
        <item x="180"/>
        <item x="266"/>
        <item x="95"/>
        <item x="135"/>
        <item x="116"/>
        <item x="73"/>
        <item x="66"/>
        <item x="62"/>
        <item x="230"/>
        <item x="2"/>
        <item x="198"/>
        <item x="82"/>
        <item x="187"/>
        <item x="243"/>
        <item x="57"/>
        <item x="34"/>
        <item x="185"/>
        <item x="8"/>
        <item x="217"/>
        <item x="257"/>
        <item x="102"/>
        <item x="108"/>
        <item x="41"/>
        <item x="55"/>
        <item x="110"/>
        <item x="114"/>
        <item x="164"/>
        <item x="99"/>
        <item x="228"/>
        <item x="245"/>
        <item x="0"/>
        <item x="190"/>
        <item x="159"/>
        <item x="21"/>
        <item x="23"/>
        <item x="189"/>
        <item x="10"/>
        <item x="175"/>
        <item x="36"/>
        <item x="105"/>
        <item x="176"/>
        <item x="26"/>
        <item x="231"/>
        <item x="160"/>
        <item x="138"/>
        <item x="103"/>
        <item x="4"/>
        <item x="15"/>
        <item x="153"/>
        <item x="263"/>
        <item x="259"/>
        <item x="22"/>
        <item x="240"/>
        <item x="200"/>
        <item x="68"/>
        <item x="249"/>
        <item x="151"/>
        <item x="38"/>
        <item x="61"/>
        <item x="167"/>
        <item x="91"/>
        <item x="42"/>
        <item x="262"/>
        <item x="222"/>
        <item x="14"/>
        <item x="84"/>
        <item x="132"/>
        <item x="113"/>
        <item x="208"/>
        <item x="157"/>
        <item x="174"/>
        <item x="12"/>
        <item x="6"/>
        <item x="225"/>
        <item x="89"/>
        <item x="97"/>
        <item x="154"/>
        <item x="118"/>
        <item x="179"/>
        <item x="244"/>
        <item x="94"/>
        <item x="71"/>
        <item x="206"/>
        <item x="96"/>
        <item x="201"/>
        <item x="248"/>
        <item x="136"/>
        <item x="166"/>
        <item x="247"/>
        <item x="186"/>
        <item x="87"/>
        <item x="216"/>
        <item x="141"/>
        <item x="37"/>
        <item x="47"/>
        <item x="161"/>
        <item x="147"/>
        <item x="220"/>
        <item x="211"/>
        <item x="197"/>
        <item x="145"/>
        <item x="181"/>
        <item x="260"/>
        <item x="93"/>
        <item x="128"/>
        <item x="227"/>
        <item x="72"/>
        <item x="156"/>
        <item x="79"/>
        <item x="241"/>
        <item x="267"/>
        <item x="172"/>
        <item x="195"/>
        <item x="33"/>
        <item x="11"/>
        <item x="65"/>
        <item x="258"/>
        <item x="204"/>
        <item x="59"/>
        <item x="90"/>
        <item x="212"/>
        <item x="251"/>
        <item x="40"/>
        <item x="234"/>
        <item x="122"/>
        <item x="129"/>
        <item x="64"/>
        <item x="158"/>
        <item x="148"/>
        <item x="119"/>
        <item x="28"/>
        <item x="183"/>
        <item x="117"/>
        <item x="53"/>
        <item x="253"/>
        <item x="203"/>
        <item x="196"/>
        <item x="252"/>
        <item x="44"/>
        <item x="168"/>
        <item x="74"/>
        <item x="9"/>
        <item x="7"/>
        <item x="48"/>
        <item x="45"/>
        <item x="229"/>
        <item x="104"/>
        <item x="188"/>
        <item x="169"/>
        <item x="54"/>
        <item x="215"/>
        <item x="120"/>
        <item x="67"/>
        <item x="152"/>
        <item x="126"/>
        <item x="242"/>
        <item x="32"/>
        <item x="207"/>
        <item x="35"/>
        <item x="127"/>
        <item x="210"/>
        <item x="60"/>
        <item x="115"/>
        <item x="219"/>
        <item x="173"/>
        <item x="171"/>
        <item x="177"/>
        <item x="27"/>
        <item x="214"/>
        <item x="124"/>
        <item x="29"/>
        <item x="239"/>
        <item x="264"/>
        <item x="52"/>
        <item x="106"/>
        <item x="121"/>
        <item x="1"/>
        <item x="232"/>
        <item x="101"/>
        <item x="111"/>
        <item x="246"/>
        <item x="137"/>
        <item x="182"/>
        <item x="255"/>
        <item x="194"/>
        <item x="39"/>
        <item x="31"/>
        <item x="85"/>
        <item x="170"/>
        <item x="193"/>
        <item x="146"/>
        <item x="218"/>
        <item x="139"/>
        <item x="86"/>
        <item x="254"/>
        <item x="250"/>
        <item x="150"/>
        <item x="16"/>
        <item x="56"/>
        <item x="81"/>
        <item x="149"/>
        <item x="133"/>
        <item x="107"/>
        <item x="20"/>
        <item x="51"/>
        <item x="142"/>
        <item x="70"/>
        <item x="209"/>
        <item x="265"/>
        <item x="144"/>
        <item x="5"/>
        <item x="77"/>
        <item x="256"/>
        <item x="205"/>
        <item x="46"/>
        <item x="19"/>
        <item x="223"/>
        <item x="3"/>
        <item x="221"/>
        <item x="63"/>
        <item x="98"/>
        <item x="192"/>
        <item x="134"/>
        <item x="163"/>
        <item x="238"/>
        <item x="184"/>
        <item x="24"/>
        <item x="100"/>
        <item x="165"/>
        <item x="112"/>
        <item x="92"/>
        <item x="155"/>
        <item x="76"/>
        <item x="69"/>
        <item x="17"/>
        <item x="49"/>
        <item t="default"/>
      </items>
    </pivotField>
    <pivotField dataField="1" numFmtId="3" showAll="0">
      <items count="121">
        <item x="105"/>
        <item x="107"/>
        <item x="49"/>
        <item x="47"/>
        <item x="9"/>
        <item x="25"/>
        <item x="36"/>
        <item x="33"/>
        <item x="118"/>
        <item x="82"/>
        <item x="26"/>
        <item x="38"/>
        <item x="40"/>
        <item x="90"/>
        <item x="101"/>
        <item x="45"/>
        <item x="59"/>
        <item x="6"/>
        <item x="112"/>
        <item x="110"/>
        <item x="41"/>
        <item x="14"/>
        <item x="42"/>
        <item x="29"/>
        <item x="8"/>
        <item x="111"/>
        <item x="62"/>
        <item x="79"/>
        <item x="15"/>
        <item x="18"/>
        <item x="66"/>
        <item x="70"/>
        <item x="115"/>
        <item x="27"/>
        <item x="104"/>
        <item x="51"/>
        <item x="0"/>
        <item x="88"/>
        <item x="12"/>
        <item x="61"/>
        <item x="89"/>
        <item x="76"/>
        <item x="32"/>
        <item x="50"/>
        <item x="19"/>
        <item x="11"/>
        <item x="2"/>
        <item x="53"/>
        <item x="34"/>
        <item x="39"/>
        <item x="57"/>
        <item x="17"/>
        <item x="55"/>
        <item x="23"/>
        <item x="99"/>
        <item x="85"/>
        <item x="96"/>
        <item x="28"/>
        <item x="21"/>
        <item x="37"/>
        <item x="71"/>
        <item x="24"/>
        <item x="108"/>
        <item x="58"/>
        <item x="20"/>
        <item x="46"/>
        <item x="7"/>
        <item x="83"/>
        <item x="65"/>
        <item x="98"/>
        <item x="72"/>
        <item x="63"/>
        <item x="22"/>
        <item x="13"/>
        <item x="117"/>
        <item x="75"/>
        <item x="93"/>
        <item x="78"/>
        <item x="109"/>
        <item x="74"/>
        <item x="35"/>
        <item x="81"/>
        <item x="48"/>
        <item x="106"/>
        <item x="44"/>
        <item x="100"/>
        <item x="60"/>
        <item x="30"/>
        <item x="3"/>
        <item x="95"/>
        <item x="68"/>
        <item x="77"/>
        <item x="97"/>
        <item x="56"/>
        <item x="67"/>
        <item x="92"/>
        <item x="114"/>
        <item x="119"/>
        <item x="16"/>
        <item x="64"/>
        <item x="80"/>
        <item x="84"/>
        <item x="116"/>
        <item x="91"/>
        <item x="102"/>
        <item x="103"/>
        <item x="87"/>
        <item x="113"/>
        <item x="31"/>
        <item x="4"/>
        <item x="5"/>
        <item x="94"/>
        <item x="73"/>
        <item x="1"/>
        <item x="10"/>
        <item x="54"/>
        <item x="43"/>
        <item x="86"/>
        <item x="69"/>
        <item x="52"/>
        <item t="default"/>
      </items>
    </pivotField>
    <pivotField numFmtId="165" showAll="0"/>
    <pivotField numFmtId="165"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2"/>
  </rowFields>
  <rowItems count="6">
    <i>
      <x v="7"/>
    </i>
    <i>
      <x v="8"/>
    </i>
    <i>
      <x v="6"/>
    </i>
    <i>
      <x v="16"/>
    </i>
    <i>
      <x v="17"/>
    </i>
    <i t="grand">
      <x/>
    </i>
  </rowItems>
  <colFields count="1">
    <field x="-2"/>
  </colFields>
  <colItems count="3">
    <i>
      <x/>
    </i>
    <i i="1">
      <x v="1"/>
    </i>
    <i i="2">
      <x v="2"/>
    </i>
  </colItems>
  <dataFields count="3">
    <dataField name="Total Amount" fld="3" baseField="0" baseItem="0" numFmtId="167"/>
    <dataField name="Total Unit" fld="4" baseField="0" baseItem="0"/>
    <dataField name="Sales per Unit " fld="12" baseField="0" baseItem="0" numFmtId="167"/>
  </dataFields>
  <formats count="2">
    <format dxfId="5">
      <pivotArea outline="0" collapsedLevelsAreSubtotals="1" fieldPosition="0">
        <references count="1">
          <reference field="4294967294" count="1" selected="0">
            <x v="2"/>
          </reference>
        </references>
      </pivotArea>
    </format>
    <format dxfId="4">
      <pivotArea outline="0" collapsedLevelsAreSubtotals="1" fieldPosition="0">
        <references count="1">
          <reference field="4294967294" count="1" selected="0">
            <x v="0"/>
          </reference>
        </references>
      </pivotArea>
    </format>
  </formats>
  <chartFormats count="3">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9C1CEB-3E68-0A4E-8817-CA58C88E753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and Sales Person">
  <location ref="B6:C19" firstHeaderRow="1" firstDataRow="1" firstDataCol="1"/>
  <pivotFields count="13">
    <pivotField axis="axisRow" showAll="0" measureFilter="1">
      <items count="11">
        <item x="7"/>
        <item x="1"/>
        <item x="3"/>
        <item x="5"/>
        <item x="4"/>
        <item x="6"/>
        <item x="8"/>
        <item x="2"/>
        <item x="9"/>
        <item x="0"/>
        <item t="default"/>
      </items>
    </pivotField>
    <pivotField axis="axisRow" showAll="0">
      <items count="7">
        <item x="4"/>
        <item x="2"/>
        <item x="5"/>
        <item x="0"/>
        <item x="3"/>
        <item x="1"/>
        <item t="default"/>
      </items>
    </pivotField>
    <pivotField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dataField="1" numFmtId="164" showAll="0"/>
    <pivotField numFmtId="3" showAll="0"/>
    <pivotField numFmtId="165" showAll="0"/>
    <pivotField numFmtId="165"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Total Sales" fld="3" baseField="0" baseItem="0" numFmtId="167"/>
  </dataFields>
  <formats count="1">
    <format dxfId="0">
      <pivotArea outline="0" collapsedLevelsAreSubtotals="1" fieldPosition="0"/>
    </format>
  </formats>
  <pivotTableStyleInfo name="PivotStyleLight19" showRowHeaders="1" showColHeaders="1" showRowStripes="0" showColStripes="0" showLastColumn="1"/>
  <filters count="2">
    <filter fld="2" type="count" evalOrder="-1" id="1" iMeasureFld="0">
      <autoFilter ref="A1">
        <filterColumn colId="0">
          <top10 val="1" filterVal="1"/>
        </filterColumn>
      </autoFilter>
    </filter>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4A612E-1AEA-5B42-8652-B1FFEEFEE86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G19" firstHeaderRow="1" firstDataRow="1" firstDataCol="1"/>
  <pivotFields count="13">
    <pivotField showAll="0"/>
    <pivotField axis="axisRow" showAll="0">
      <items count="7">
        <item x="4"/>
        <item x="2"/>
        <item x="5"/>
        <item x="0"/>
        <item x="3"/>
        <item x="1"/>
        <item t="default"/>
      </items>
    </pivotField>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dataField="1" numFmtId="164" showAll="0"/>
    <pivotField numFmtId="3" showAll="0"/>
    <pivotField numFmtId="165" showAll="0"/>
    <pivotField numFmtId="165"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2"/>
  </rowFields>
  <rowItems count="13">
    <i>
      <x/>
    </i>
    <i r="1">
      <x v="9"/>
    </i>
    <i>
      <x v="1"/>
    </i>
    <i r="1">
      <x v="6"/>
    </i>
    <i>
      <x v="2"/>
    </i>
    <i r="1">
      <x v="13"/>
    </i>
    <i>
      <x v="3"/>
    </i>
    <i r="1">
      <x v="5"/>
    </i>
    <i>
      <x v="4"/>
    </i>
    <i r="1">
      <x v="11"/>
    </i>
    <i>
      <x v="5"/>
    </i>
    <i r="1">
      <x v="6"/>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2"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8374A5E-9C88-764E-813B-562FD84DADE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D28" firstHeaderRow="0" firstDataRow="1" firstDataCol="1"/>
  <pivotFields count="13">
    <pivotField showAll="0"/>
    <pivotField showAll="0"/>
    <pivotField axis="axisRow"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items count="269">
        <item x="143"/>
        <item x="25"/>
        <item x="131"/>
        <item x="78"/>
        <item x="80"/>
        <item x="75"/>
        <item x="191"/>
        <item x="123"/>
        <item x="58"/>
        <item x="235"/>
        <item x="233"/>
        <item x="43"/>
        <item x="224"/>
        <item x="13"/>
        <item x="130"/>
        <item x="202"/>
        <item x="18"/>
        <item x="140"/>
        <item x="199"/>
        <item x="237"/>
        <item x="88"/>
        <item x="236"/>
        <item x="50"/>
        <item x="125"/>
        <item x="109"/>
        <item x="30"/>
        <item x="178"/>
        <item x="83"/>
        <item x="213"/>
        <item x="162"/>
        <item x="261"/>
        <item x="226"/>
        <item x="180"/>
        <item x="266"/>
        <item x="95"/>
        <item x="135"/>
        <item x="116"/>
        <item x="73"/>
        <item x="66"/>
        <item x="62"/>
        <item x="230"/>
        <item x="2"/>
        <item x="198"/>
        <item x="82"/>
        <item x="187"/>
        <item x="243"/>
        <item x="57"/>
        <item x="34"/>
        <item x="185"/>
        <item x="8"/>
        <item x="217"/>
        <item x="257"/>
        <item x="102"/>
        <item x="108"/>
        <item x="41"/>
        <item x="55"/>
        <item x="110"/>
        <item x="114"/>
        <item x="164"/>
        <item x="99"/>
        <item x="228"/>
        <item x="245"/>
        <item x="0"/>
        <item x="190"/>
        <item x="159"/>
        <item x="21"/>
        <item x="23"/>
        <item x="189"/>
        <item x="10"/>
        <item x="175"/>
        <item x="36"/>
        <item x="105"/>
        <item x="176"/>
        <item x="26"/>
        <item x="231"/>
        <item x="160"/>
        <item x="138"/>
        <item x="103"/>
        <item x="4"/>
        <item x="15"/>
        <item x="153"/>
        <item x="263"/>
        <item x="259"/>
        <item x="22"/>
        <item x="240"/>
        <item x="200"/>
        <item x="68"/>
        <item x="249"/>
        <item x="151"/>
        <item x="38"/>
        <item x="61"/>
        <item x="167"/>
        <item x="91"/>
        <item x="42"/>
        <item x="262"/>
        <item x="222"/>
        <item x="14"/>
        <item x="84"/>
        <item x="132"/>
        <item x="113"/>
        <item x="208"/>
        <item x="157"/>
        <item x="174"/>
        <item x="12"/>
        <item x="6"/>
        <item x="225"/>
        <item x="89"/>
        <item x="97"/>
        <item x="154"/>
        <item x="118"/>
        <item x="179"/>
        <item x="244"/>
        <item x="94"/>
        <item x="71"/>
        <item x="206"/>
        <item x="96"/>
        <item x="201"/>
        <item x="248"/>
        <item x="136"/>
        <item x="166"/>
        <item x="247"/>
        <item x="186"/>
        <item x="87"/>
        <item x="216"/>
        <item x="141"/>
        <item x="37"/>
        <item x="47"/>
        <item x="161"/>
        <item x="147"/>
        <item x="220"/>
        <item x="211"/>
        <item x="197"/>
        <item x="145"/>
        <item x="181"/>
        <item x="260"/>
        <item x="93"/>
        <item x="128"/>
        <item x="227"/>
        <item x="72"/>
        <item x="156"/>
        <item x="79"/>
        <item x="241"/>
        <item x="267"/>
        <item x="172"/>
        <item x="195"/>
        <item x="33"/>
        <item x="11"/>
        <item x="65"/>
        <item x="258"/>
        <item x="204"/>
        <item x="59"/>
        <item x="90"/>
        <item x="212"/>
        <item x="251"/>
        <item x="40"/>
        <item x="234"/>
        <item x="122"/>
        <item x="129"/>
        <item x="64"/>
        <item x="158"/>
        <item x="148"/>
        <item x="119"/>
        <item x="28"/>
        <item x="183"/>
        <item x="117"/>
        <item x="53"/>
        <item x="253"/>
        <item x="203"/>
        <item x="196"/>
        <item x="252"/>
        <item x="44"/>
        <item x="168"/>
        <item x="74"/>
        <item x="9"/>
        <item x="7"/>
        <item x="48"/>
        <item x="45"/>
        <item x="229"/>
        <item x="104"/>
        <item x="188"/>
        <item x="169"/>
        <item x="54"/>
        <item x="215"/>
        <item x="120"/>
        <item x="67"/>
        <item x="152"/>
        <item x="126"/>
        <item x="242"/>
        <item x="32"/>
        <item x="207"/>
        <item x="35"/>
        <item x="127"/>
        <item x="210"/>
        <item x="60"/>
        <item x="115"/>
        <item x="219"/>
        <item x="173"/>
        <item x="171"/>
        <item x="177"/>
        <item x="27"/>
        <item x="214"/>
        <item x="124"/>
        <item x="29"/>
        <item x="239"/>
        <item x="264"/>
        <item x="52"/>
        <item x="106"/>
        <item x="121"/>
        <item x="1"/>
        <item x="232"/>
        <item x="101"/>
        <item x="111"/>
        <item x="246"/>
        <item x="137"/>
        <item x="182"/>
        <item x="255"/>
        <item x="194"/>
        <item x="39"/>
        <item x="31"/>
        <item x="85"/>
        <item x="170"/>
        <item x="193"/>
        <item x="146"/>
        <item x="218"/>
        <item x="139"/>
        <item x="86"/>
        <item x="254"/>
        <item x="250"/>
        <item x="150"/>
        <item x="16"/>
        <item x="56"/>
        <item x="81"/>
        <item x="149"/>
        <item x="133"/>
        <item x="107"/>
        <item x="20"/>
        <item x="51"/>
        <item x="142"/>
        <item x="70"/>
        <item x="209"/>
        <item x="265"/>
        <item x="144"/>
        <item x="5"/>
        <item x="77"/>
        <item x="256"/>
        <item x="205"/>
        <item x="46"/>
        <item x="19"/>
        <item x="223"/>
        <item x="3"/>
        <item x="221"/>
        <item x="63"/>
        <item x="98"/>
        <item x="192"/>
        <item x="134"/>
        <item x="163"/>
        <item x="238"/>
        <item x="184"/>
        <item x="24"/>
        <item x="100"/>
        <item x="165"/>
        <item x="112"/>
        <item x="92"/>
        <item x="155"/>
        <item x="76"/>
        <item x="69"/>
        <item x="17"/>
        <item x="49"/>
        <item t="default"/>
      </items>
    </pivotField>
    <pivotField numFmtId="3" showAll="0"/>
    <pivotField numFmtId="165" showAll="0"/>
    <pivotField dataField="1" numFmtId="165"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name="Sum of Amount" fld="3" baseField="0" baseItem="0"/>
    <dataField name="Sum of Cost" fld="6" baseField="0" baseItem="0"/>
    <dataField name="Sum of Total Profi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62E79E-210E-684C-B43B-15E43592BC2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F25" firstHeaderRow="0" firstDataRow="1" firstDataCol="1"/>
  <pivotFields count="13">
    <pivotField showAll="0"/>
    <pivotField showAll="0">
      <items count="7">
        <item x="4"/>
        <item h="1" x="2"/>
        <item h="1" x="5"/>
        <item h="1" x="0"/>
        <item h="1" x="3"/>
        <item h="1" x="1"/>
        <item t="default"/>
      </items>
    </pivotField>
    <pivotField axis="axisRow"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items count="269">
        <item x="143"/>
        <item x="25"/>
        <item x="131"/>
        <item x="78"/>
        <item x="80"/>
        <item x="75"/>
        <item x="191"/>
        <item x="123"/>
        <item x="58"/>
        <item x="235"/>
        <item x="233"/>
        <item x="43"/>
        <item x="224"/>
        <item x="13"/>
        <item x="130"/>
        <item x="202"/>
        <item x="18"/>
        <item x="140"/>
        <item x="199"/>
        <item x="237"/>
        <item x="88"/>
        <item x="236"/>
        <item x="50"/>
        <item x="125"/>
        <item x="109"/>
        <item x="30"/>
        <item x="178"/>
        <item x="83"/>
        <item x="213"/>
        <item x="162"/>
        <item x="261"/>
        <item x="226"/>
        <item x="180"/>
        <item x="266"/>
        <item x="95"/>
        <item x="135"/>
        <item x="116"/>
        <item x="73"/>
        <item x="66"/>
        <item x="62"/>
        <item x="230"/>
        <item x="2"/>
        <item x="198"/>
        <item x="82"/>
        <item x="187"/>
        <item x="243"/>
        <item x="57"/>
        <item x="34"/>
        <item x="185"/>
        <item x="8"/>
        <item x="217"/>
        <item x="257"/>
        <item x="102"/>
        <item x="108"/>
        <item x="41"/>
        <item x="55"/>
        <item x="110"/>
        <item x="114"/>
        <item x="164"/>
        <item x="99"/>
        <item x="228"/>
        <item x="245"/>
        <item x="0"/>
        <item x="190"/>
        <item x="159"/>
        <item x="21"/>
        <item x="23"/>
        <item x="189"/>
        <item x="10"/>
        <item x="175"/>
        <item x="36"/>
        <item x="105"/>
        <item x="176"/>
        <item x="26"/>
        <item x="231"/>
        <item x="160"/>
        <item x="138"/>
        <item x="103"/>
        <item x="4"/>
        <item x="15"/>
        <item x="153"/>
        <item x="263"/>
        <item x="259"/>
        <item x="22"/>
        <item x="240"/>
        <item x="200"/>
        <item x="68"/>
        <item x="249"/>
        <item x="151"/>
        <item x="38"/>
        <item x="61"/>
        <item x="167"/>
        <item x="91"/>
        <item x="42"/>
        <item x="262"/>
        <item x="222"/>
        <item x="14"/>
        <item x="84"/>
        <item x="132"/>
        <item x="113"/>
        <item x="208"/>
        <item x="157"/>
        <item x="174"/>
        <item x="12"/>
        <item x="6"/>
        <item x="225"/>
        <item x="89"/>
        <item x="97"/>
        <item x="154"/>
        <item x="118"/>
        <item x="179"/>
        <item x="244"/>
        <item x="94"/>
        <item x="71"/>
        <item x="206"/>
        <item x="96"/>
        <item x="201"/>
        <item x="248"/>
        <item x="136"/>
        <item x="166"/>
        <item x="247"/>
        <item x="186"/>
        <item x="87"/>
        <item x="216"/>
        <item x="141"/>
        <item x="37"/>
        <item x="47"/>
        <item x="161"/>
        <item x="147"/>
        <item x="220"/>
        <item x="211"/>
        <item x="197"/>
        <item x="145"/>
        <item x="181"/>
        <item x="260"/>
        <item x="93"/>
        <item x="128"/>
        <item x="227"/>
        <item x="72"/>
        <item x="156"/>
        <item x="79"/>
        <item x="241"/>
        <item x="267"/>
        <item x="172"/>
        <item x="195"/>
        <item x="33"/>
        <item x="11"/>
        <item x="65"/>
        <item x="258"/>
        <item x="204"/>
        <item x="59"/>
        <item x="90"/>
        <item x="212"/>
        <item x="251"/>
        <item x="40"/>
        <item x="234"/>
        <item x="122"/>
        <item x="129"/>
        <item x="64"/>
        <item x="158"/>
        <item x="148"/>
        <item x="119"/>
        <item x="28"/>
        <item x="183"/>
        <item x="117"/>
        <item x="53"/>
        <item x="253"/>
        <item x="203"/>
        <item x="196"/>
        <item x="252"/>
        <item x="44"/>
        <item x="168"/>
        <item x="74"/>
        <item x="9"/>
        <item x="7"/>
        <item x="48"/>
        <item x="45"/>
        <item x="229"/>
        <item x="104"/>
        <item x="188"/>
        <item x="169"/>
        <item x="54"/>
        <item x="215"/>
        <item x="120"/>
        <item x="67"/>
        <item x="152"/>
        <item x="126"/>
        <item x="242"/>
        <item x="32"/>
        <item x="207"/>
        <item x="35"/>
        <item x="127"/>
        <item x="210"/>
        <item x="60"/>
        <item x="115"/>
        <item x="219"/>
        <item x="173"/>
        <item x="171"/>
        <item x="177"/>
        <item x="27"/>
        <item x="214"/>
        <item x="124"/>
        <item x="29"/>
        <item x="239"/>
        <item x="264"/>
        <item x="52"/>
        <item x="106"/>
        <item x="121"/>
        <item x="1"/>
        <item x="232"/>
        <item x="101"/>
        <item x="111"/>
        <item x="246"/>
        <item x="137"/>
        <item x="182"/>
        <item x="255"/>
        <item x="194"/>
        <item x="39"/>
        <item x="31"/>
        <item x="85"/>
        <item x="170"/>
        <item x="193"/>
        <item x="146"/>
        <item x="218"/>
        <item x="139"/>
        <item x="86"/>
        <item x="254"/>
        <item x="250"/>
        <item x="150"/>
        <item x="16"/>
        <item x="56"/>
        <item x="81"/>
        <item x="149"/>
        <item x="133"/>
        <item x="107"/>
        <item x="20"/>
        <item x="51"/>
        <item x="142"/>
        <item x="70"/>
        <item x="209"/>
        <item x="265"/>
        <item x="144"/>
        <item x="5"/>
        <item x="77"/>
        <item x="256"/>
        <item x="205"/>
        <item x="46"/>
        <item x="19"/>
        <item x="223"/>
        <item x="3"/>
        <item x="221"/>
        <item x="63"/>
        <item x="98"/>
        <item x="192"/>
        <item x="134"/>
        <item x="163"/>
        <item x="238"/>
        <item x="184"/>
        <item x="24"/>
        <item x="100"/>
        <item x="165"/>
        <item x="112"/>
        <item x="92"/>
        <item x="155"/>
        <item x="76"/>
        <item x="69"/>
        <item x="17"/>
        <item x="49"/>
        <item t="default"/>
      </items>
    </pivotField>
    <pivotField dataField="1" numFmtId="3" showAll="0">
      <items count="121">
        <item x="105"/>
        <item x="107"/>
        <item x="49"/>
        <item x="47"/>
        <item x="9"/>
        <item x="25"/>
        <item x="36"/>
        <item x="33"/>
        <item x="118"/>
        <item x="82"/>
        <item x="26"/>
        <item x="38"/>
        <item x="40"/>
        <item x="90"/>
        <item x="101"/>
        <item x="45"/>
        <item x="59"/>
        <item x="6"/>
        <item x="112"/>
        <item x="110"/>
        <item x="41"/>
        <item x="14"/>
        <item x="42"/>
        <item x="29"/>
        <item x="8"/>
        <item x="111"/>
        <item x="62"/>
        <item x="79"/>
        <item x="15"/>
        <item x="18"/>
        <item x="66"/>
        <item x="70"/>
        <item x="115"/>
        <item x="27"/>
        <item x="104"/>
        <item x="51"/>
        <item x="0"/>
        <item x="88"/>
        <item x="12"/>
        <item x="61"/>
        <item x="89"/>
        <item x="76"/>
        <item x="32"/>
        <item x="50"/>
        <item x="19"/>
        <item x="11"/>
        <item x="2"/>
        <item x="53"/>
        <item x="34"/>
        <item x="39"/>
        <item x="57"/>
        <item x="17"/>
        <item x="55"/>
        <item x="23"/>
        <item x="99"/>
        <item x="85"/>
        <item x="96"/>
        <item x="28"/>
        <item x="21"/>
        <item x="37"/>
        <item x="71"/>
        <item x="24"/>
        <item x="108"/>
        <item x="58"/>
        <item x="20"/>
        <item x="46"/>
        <item x="7"/>
        <item x="83"/>
        <item x="65"/>
        <item x="98"/>
        <item x="72"/>
        <item x="63"/>
        <item x="22"/>
        <item x="13"/>
        <item x="117"/>
        <item x="75"/>
        <item x="93"/>
        <item x="78"/>
        <item x="109"/>
        <item x="74"/>
        <item x="35"/>
        <item x="81"/>
        <item x="48"/>
        <item x="106"/>
        <item x="44"/>
        <item x="100"/>
        <item x="60"/>
        <item x="30"/>
        <item x="3"/>
        <item x="95"/>
        <item x="68"/>
        <item x="77"/>
        <item x="97"/>
        <item x="56"/>
        <item x="67"/>
        <item x="92"/>
        <item x="114"/>
        <item x="119"/>
        <item x="16"/>
        <item x="64"/>
        <item x="80"/>
        <item x="84"/>
        <item x="116"/>
        <item x="91"/>
        <item x="102"/>
        <item x="103"/>
        <item x="87"/>
        <item x="113"/>
        <item x="31"/>
        <item x="4"/>
        <item x="5"/>
        <item x="94"/>
        <item x="73"/>
        <item x="1"/>
        <item x="10"/>
        <item x="54"/>
        <item x="43"/>
        <item x="86"/>
        <item x="69"/>
        <item x="52"/>
        <item t="default"/>
      </items>
    </pivotField>
    <pivotField numFmtId="165" showAll="0"/>
    <pivotField numFmtId="165" showAl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1">
    <i>
      <x/>
    </i>
    <i>
      <x v="1"/>
    </i>
    <i>
      <x v="2"/>
    </i>
    <i>
      <x v="3"/>
    </i>
    <i>
      <x v="4"/>
    </i>
    <i>
      <x v="5"/>
    </i>
    <i>
      <x v="6"/>
    </i>
    <i>
      <x v="7"/>
    </i>
    <i>
      <x v="8"/>
    </i>
    <i>
      <x v="9"/>
    </i>
    <i>
      <x v="10"/>
    </i>
    <i>
      <x v="11"/>
    </i>
    <i>
      <x v="12"/>
    </i>
    <i>
      <x v="13"/>
    </i>
    <i>
      <x v="14"/>
    </i>
    <i>
      <x v="16"/>
    </i>
    <i>
      <x v="17"/>
    </i>
    <i>
      <x v="19"/>
    </i>
    <i>
      <x v="20"/>
    </i>
    <i>
      <x v="21"/>
    </i>
    <i t="grand">
      <x/>
    </i>
  </rowItems>
  <colFields count="1">
    <field x="-2"/>
  </colFields>
  <colItems count="4">
    <i>
      <x/>
    </i>
    <i i="1">
      <x v="1"/>
    </i>
    <i i="2">
      <x v="2"/>
    </i>
    <i i="3">
      <x v="3"/>
    </i>
  </colItems>
  <dataFields count="4">
    <dataField name="Sum of Amount" fld="3" baseField="0" baseItem="0"/>
    <dataField name="Sum of Units" fld="4" baseField="0" baseItem="0"/>
    <dataField name="Sum of Total Profit" fld="8" baseField="0" baseItem="0"/>
    <dataField name="Sum of Profit %" fld="9" baseField="0" baseItem="0" numFmtId="9"/>
  </dataFields>
  <conditionalFormats count="1">
    <conditionalFormat priority="1">
      <pivotAreas count="1">
        <pivotArea type="data" collapsedLevelsAreSubtotals="1" fieldPosition="0">
          <references count="2">
            <reference field="4294967294" count="1" selected="0">
              <x v="3"/>
            </reference>
            <reference field="2" count="22">
              <x v="0"/>
              <x v="1"/>
              <x v="2"/>
              <x v="3"/>
              <x v="4"/>
              <x v="5"/>
              <x v="6"/>
              <x v="7"/>
              <x v="8"/>
              <x v="9"/>
              <x v="10"/>
              <x v="11"/>
              <x v="12"/>
              <x v="13"/>
              <x v="14"/>
              <x v="15"/>
              <x v="16"/>
              <x v="17"/>
              <x v="18"/>
              <x v="19"/>
              <x v="20"/>
              <x v="21"/>
            </reference>
          </references>
        </pivotArea>
      </pivotAreas>
    </conditionalFormat>
  </conditional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A10D8254-C09F-2848-A7A2-AAF017651662}" sourceName="Geography">
  <pivotTables>
    <pivotTable tabId="13" name="PivotTable7"/>
  </pivotTables>
  <data>
    <tabular pivotCacheId="1367607222">
      <items count="6">
        <i x="4" s="1"/>
        <i x="2"/>
        <i x="5"/>
        <i x="0"/>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E171BB4B-765C-CC4A-BF42-C420719D5EAB}" cache="Slicer_Geography" caption="Geography"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9E9972-5255-E746-AC91-0DBADAD50994}" name="products" displayName="products" ref="Z11:AA33" totalsRowShown="0">
  <autoFilter ref="Z11:AA33" xr:uid="{109E9972-5255-E746-AC91-0DBADAD50994}"/>
  <tableColumns count="2">
    <tableColumn id="1" xr3:uid="{6839E51A-DAEA-8746-80D8-38F1EEDF809C}" name="Product"/>
    <tableColumn id="2" xr3:uid="{A877DABE-9FF1-D646-8909-39DD25053211}" name="Cost per unit"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17DA15-986F-3E45-A3E3-BD406E4EC479}" name="Data" displayName="Data" ref="C11:I312" totalsRowCount="1" headerRowDxfId="15">
  <autoFilter ref="C11:I311" xr:uid="{2D17DA15-986F-3E45-A3E3-BD406E4EC479}"/>
  <tableColumns count="7">
    <tableColumn id="1" xr3:uid="{4A8BCE46-B38F-434B-84E1-9E2CC10EFC98}" name="Sales Person"/>
    <tableColumn id="2" xr3:uid="{BE4CBBCC-3298-B64E-98EE-161A5E543F43}" name="Geography"/>
    <tableColumn id="3" xr3:uid="{D22EBAFE-901F-2647-839C-B9B8A8BA6266}" name="Product"/>
    <tableColumn id="4" xr3:uid="{926F6603-E340-BE49-A5A9-148D5F4A92B0}" name="Amount" dataDxfId="14" totalsRowDxfId="13"/>
    <tableColumn id="5" xr3:uid="{41D5C9DF-321F-8C49-AAEA-630939D169DC}" name="Units" dataDxfId="12" totalsRowDxfId="11"/>
    <tableColumn id="6" xr3:uid="{567A64E3-08B9-4D47-BE94-DC2D4F1928BC}" name="Cost per unit" dataDxfId="10" totalsRowDxfId="9">
      <calculatedColumnFormula>_xlfn.XLOOKUP(Data[[#This Row],[Product]],products[Product],products[Cost per unit])</calculatedColumnFormula>
    </tableColumn>
    <tableColumn id="7" xr3:uid="{5C6068DC-3C06-6549-86B8-E11607C001F4}" name="Cost" dataDxfId="8" totalsRowDxfId="7">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55BB321-A09E-FA49-9D0B-D075CBD7ED82}" name="Data5" displayName="Data5" ref="L3:P303" totalsRowShown="0" headerRowDxfId="3">
  <autoFilter ref="L3:P303" xr:uid="{B55BB321-A09E-FA49-9D0B-D075CBD7ED82}"/>
  <tableColumns count="5">
    <tableColumn id="1" xr3:uid="{B5C6C7C4-26B8-AA4C-9559-52F16C04AAED}" name="Sales Person"/>
    <tableColumn id="2" xr3:uid="{6EA8B69A-62E3-D24F-B603-E1AC25902E48}" name="Geography"/>
    <tableColumn id="3" xr3:uid="{C9A150CA-0F9E-AC46-8330-DE597C683A74}" name="Product"/>
    <tableColumn id="4" xr3:uid="{151664A4-ED4E-974A-9143-42B37383FAD6}" name="Amount" dataDxfId="2"/>
    <tableColumn id="5" xr3:uid="{A089808C-A629-1B4C-82F7-667763E1438D}" name="Unit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BA96B-147F-8949-9CCD-09DA67701705}">
  <dimension ref="A1:AA658"/>
  <sheetViews>
    <sheetView workbookViewId="0">
      <selection activeCell="H8" sqref="H8"/>
    </sheetView>
  </sheetViews>
  <sheetFormatPr baseColWidth="10" defaultColWidth="8.83203125" defaultRowHeight="16"/>
  <cols>
    <col min="1" max="1" width="1.6640625" customWidth="1"/>
    <col min="2" max="2" width="3.6640625" customWidth="1"/>
    <col min="3" max="3" width="19.5" customWidth="1"/>
    <col min="4" max="4" width="14.6640625" customWidth="1"/>
    <col min="5" max="5" width="21.83203125" bestFit="1" customWidth="1"/>
    <col min="6" max="6" width="13.5" customWidth="1"/>
    <col min="7" max="7" width="11.6640625" customWidth="1"/>
    <col min="8" max="9" width="14" customWidth="1"/>
    <col min="11" max="11" width="3.83203125" customWidth="1"/>
    <col min="12" max="12" width="53.83203125" customWidth="1"/>
    <col min="26" max="26" width="21.83203125" bestFit="1" customWidth="1"/>
    <col min="27" max="27" width="14.5" customWidth="1"/>
    <col min="32" max="32" width="21.83203125" customWidth="1"/>
  </cols>
  <sheetData>
    <row r="1" spans="1:27" s="2" customFormat="1" ht="52.5" customHeight="1">
      <c r="A1" s="1"/>
      <c r="C1" s="3" t="s">
        <v>0</v>
      </c>
    </row>
    <row r="10" spans="1:27">
      <c r="H10" s="36" t="s">
        <v>1</v>
      </c>
      <c r="I10" s="36"/>
    </row>
    <row r="11" spans="1:27">
      <c r="C11" s="4" t="s">
        <v>2</v>
      </c>
      <c r="D11" s="4" t="s">
        <v>3</v>
      </c>
      <c r="E11" s="4" t="s">
        <v>4</v>
      </c>
      <c r="F11" s="4" t="s">
        <v>5</v>
      </c>
      <c r="G11" s="4" t="s">
        <v>6</v>
      </c>
      <c r="H11" s="4" t="s">
        <v>7</v>
      </c>
      <c r="I11" s="4" t="s">
        <v>8</v>
      </c>
      <c r="K11" s="5" t="s">
        <v>9</v>
      </c>
      <c r="L11" s="2"/>
      <c r="O11" t="s">
        <v>95</v>
      </c>
      <c r="Z11" t="s">
        <v>4</v>
      </c>
      <c r="AA11" t="s">
        <v>7</v>
      </c>
    </row>
    <row r="12" spans="1:27">
      <c r="C12" t="s">
        <v>10</v>
      </c>
      <c r="D12" t="s">
        <v>11</v>
      </c>
      <c r="E12" t="s">
        <v>12</v>
      </c>
      <c r="F12" s="6">
        <v>1624</v>
      </c>
      <c r="G12" s="7">
        <v>114</v>
      </c>
      <c r="H12" s="8">
        <f>_xlfn.XLOOKUP(Data[[#This Row],[Product]],products[Product],products[Cost per unit])</f>
        <v>14.49</v>
      </c>
      <c r="I12" s="8">
        <f>Data[[#This Row],[Cost per unit]]*Data[[#This Row],[Units]]</f>
        <v>1651.8600000000001</v>
      </c>
      <c r="K12" s="9">
        <v>1</v>
      </c>
      <c r="L12" s="10" t="s">
        <v>13</v>
      </c>
      <c r="Z12" t="s">
        <v>14</v>
      </c>
      <c r="AA12" s="8">
        <v>9.33</v>
      </c>
    </row>
    <row r="13" spans="1:27">
      <c r="C13" t="s">
        <v>15</v>
      </c>
      <c r="D13" t="s">
        <v>16</v>
      </c>
      <c r="E13" t="s">
        <v>17</v>
      </c>
      <c r="F13" s="6">
        <v>6706</v>
      </c>
      <c r="G13" s="7">
        <v>459</v>
      </c>
      <c r="H13" s="8">
        <f>_xlfn.XLOOKUP(Data[[#This Row],[Product]],products[Product],products[Cost per unit])</f>
        <v>8.65</v>
      </c>
      <c r="I13" s="8">
        <f>Data[[#This Row],[Cost per unit]]*Data[[#This Row],[Units]]</f>
        <v>3970.3500000000004</v>
      </c>
      <c r="K13" s="9">
        <v>2</v>
      </c>
      <c r="L13" s="10" t="s">
        <v>18</v>
      </c>
      <c r="Z13" t="s">
        <v>19</v>
      </c>
      <c r="AA13" s="8">
        <v>11.7</v>
      </c>
    </row>
    <row r="14" spans="1:27">
      <c r="C14" t="s">
        <v>20</v>
      </c>
      <c r="D14" t="s">
        <v>16</v>
      </c>
      <c r="E14" t="s">
        <v>21</v>
      </c>
      <c r="F14" s="6">
        <v>959</v>
      </c>
      <c r="G14" s="7">
        <v>147</v>
      </c>
      <c r="H14" s="8">
        <f>_xlfn.XLOOKUP(Data[[#This Row],[Product]],products[Product],products[Cost per unit])</f>
        <v>11.88</v>
      </c>
      <c r="I14" s="8">
        <f>Data[[#This Row],[Cost per unit]]*Data[[#This Row],[Units]]</f>
        <v>1746.3600000000001</v>
      </c>
      <c r="K14" s="9">
        <v>3</v>
      </c>
      <c r="L14" s="10" t="s">
        <v>22</v>
      </c>
      <c r="Z14" t="s">
        <v>21</v>
      </c>
      <c r="AA14" s="8">
        <v>11.88</v>
      </c>
    </row>
    <row r="15" spans="1:27">
      <c r="C15" t="s">
        <v>23</v>
      </c>
      <c r="D15" t="s">
        <v>24</v>
      </c>
      <c r="E15" t="s">
        <v>25</v>
      </c>
      <c r="F15" s="6">
        <v>9632</v>
      </c>
      <c r="G15" s="7">
        <v>288</v>
      </c>
      <c r="H15" s="8">
        <f>_xlfn.XLOOKUP(Data[[#This Row],[Product]],products[Product],products[Cost per unit])</f>
        <v>6.47</v>
      </c>
      <c r="I15" s="8">
        <f>Data[[#This Row],[Cost per unit]]*Data[[#This Row],[Units]]</f>
        <v>1863.36</v>
      </c>
      <c r="K15" s="9">
        <v>4</v>
      </c>
      <c r="L15" s="10" t="s">
        <v>26</v>
      </c>
      <c r="Z15" t="s">
        <v>27</v>
      </c>
      <c r="AA15" s="8">
        <v>11.73</v>
      </c>
    </row>
    <row r="16" spans="1:27">
      <c r="C16" t="s">
        <v>28</v>
      </c>
      <c r="D16" t="s">
        <v>29</v>
      </c>
      <c r="E16" t="s">
        <v>30</v>
      </c>
      <c r="F16" s="6">
        <v>2100</v>
      </c>
      <c r="G16" s="7">
        <v>414</v>
      </c>
      <c r="H16" s="8">
        <f>_xlfn.XLOOKUP(Data[[#This Row],[Product]],products[Product],products[Cost per unit])</f>
        <v>13.15</v>
      </c>
      <c r="I16" s="8">
        <f>Data[[#This Row],[Cost per unit]]*Data[[#This Row],[Units]]</f>
        <v>5444.1</v>
      </c>
      <c r="K16" s="9">
        <v>5</v>
      </c>
      <c r="L16" s="10" t="s">
        <v>31</v>
      </c>
      <c r="Z16" t="s">
        <v>32</v>
      </c>
      <c r="AA16" s="8">
        <v>8.7899999999999991</v>
      </c>
    </row>
    <row r="17" spans="3:27">
      <c r="C17" t="s">
        <v>10</v>
      </c>
      <c r="D17" t="s">
        <v>16</v>
      </c>
      <c r="E17" t="s">
        <v>33</v>
      </c>
      <c r="F17" s="6">
        <v>8869</v>
      </c>
      <c r="G17" s="7">
        <v>432</v>
      </c>
      <c r="H17" s="8">
        <f>_xlfn.XLOOKUP(Data[[#This Row],[Product]],products[Product],products[Cost per unit])</f>
        <v>12.37</v>
      </c>
      <c r="I17" s="8">
        <f>Data[[#This Row],[Cost per unit]]*Data[[#This Row],[Units]]</f>
        <v>5343.8399999999992</v>
      </c>
      <c r="K17" s="9">
        <v>6</v>
      </c>
      <c r="L17" s="10" t="s">
        <v>34</v>
      </c>
      <c r="Z17" t="s">
        <v>35</v>
      </c>
      <c r="AA17" s="8">
        <v>3.11</v>
      </c>
    </row>
    <row r="18" spans="3:27">
      <c r="C18" t="s">
        <v>28</v>
      </c>
      <c r="D18" t="s">
        <v>36</v>
      </c>
      <c r="E18" t="s">
        <v>37</v>
      </c>
      <c r="F18" s="6">
        <v>2681</v>
      </c>
      <c r="G18" s="7">
        <v>54</v>
      </c>
      <c r="H18" s="8">
        <f>_xlfn.XLOOKUP(Data[[#This Row],[Product]],products[Product],products[Cost per unit])</f>
        <v>5.79</v>
      </c>
      <c r="I18" s="8">
        <f>Data[[#This Row],[Cost per unit]]*Data[[#This Row],[Units]]</f>
        <v>312.66000000000003</v>
      </c>
      <c r="K18" s="9">
        <v>7</v>
      </c>
      <c r="L18" s="10" t="s">
        <v>38</v>
      </c>
      <c r="Z18" t="s">
        <v>25</v>
      </c>
      <c r="AA18" s="8">
        <v>6.47</v>
      </c>
    </row>
    <row r="19" spans="3:27">
      <c r="C19" t="s">
        <v>15</v>
      </c>
      <c r="D19" t="s">
        <v>16</v>
      </c>
      <c r="E19" t="s">
        <v>39</v>
      </c>
      <c r="F19" s="6">
        <v>5012</v>
      </c>
      <c r="G19" s="7">
        <v>210</v>
      </c>
      <c r="H19" s="8">
        <f>_xlfn.XLOOKUP(Data[[#This Row],[Product]],products[Product],products[Cost per unit])</f>
        <v>9.77</v>
      </c>
      <c r="I19" s="8">
        <f>Data[[#This Row],[Cost per unit]]*Data[[#This Row],[Units]]</f>
        <v>2051.6999999999998</v>
      </c>
      <c r="K19" s="9">
        <v>8</v>
      </c>
      <c r="L19" s="10" t="s">
        <v>40</v>
      </c>
      <c r="Z19" t="s">
        <v>41</v>
      </c>
      <c r="AA19" s="8">
        <v>7.64</v>
      </c>
    </row>
    <row r="20" spans="3:27">
      <c r="C20" t="s">
        <v>42</v>
      </c>
      <c r="D20" t="s">
        <v>36</v>
      </c>
      <c r="E20" t="s">
        <v>19</v>
      </c>
      <c r="F20" s="6">
        <v>1281</v>
      </c>
      <c r="G20" s="7">
        <v>75</v>
      </c>
      <c r="H20" s="8">
        <f>_xlfn.XLOOKUP(Data[[#This Row],[Product]],products[Product],products[Cost per unit])</f>
        <v>11.7</v>
      </c>
      <c r="I20" s="8">
        <f>Data[[#This Row],[Cost per unit]]*Data[[#This Row],[Units]]</f>
        <v>877.5</v>
      </c>
      <c r="K20" s="9">
        <v>9</v>
      </c>
      <c r="L20" s="10" t="s">
        <v>43</v>
      </c>
      <c r="Z20" t="s">
        <v>44</v>
      </c>
      <c r="AA20" s="8">
        <v>10.62</v>
      </c>
    </row>
    <row r="21" spans="3:27">
      <c r="C21" t="s">
        <v>45</v>
      </c>
      <c r="D21" t="s">
        <v>11</v>
      </c>
      <c r="E21" t="s">
        <v>19</v>
      </c>
      <c r="F21" s="6">
        <v>4991</v>
      </c>
      <c r="G21" s="7">
        <v>12</v>
      </c>
      <c r="H21" s="8">
        <f>_xlfn.XLOOKUP(Data[[#This Row],[Product]],products[Product],products[Cost per unit])</f>
        <v>11.7</v>
      </c>
      <c r="I21" s="8">
        <f>Data[[#This Row],[Cost per unit]]*Data[[#This Row],[Units]]</f>
        <v>140.39999999999998</v>
      </c>
      <c r="K21" s="9">
        <v>10</v>
      </c>
      <c r="L21" s="10" t="s">
        <v>46</v>
      </c>
      <c r="Z21" t="s">
        <v>47</v>
      </c>
      <c r="AA21" s="8">
        <v>9</v>
      </c>
    </row>
    <row r="22" spans="3:27">
      <c r="C22" t="s">
        <v>48</v>
      </c>
      <c r="D22" t="s">
        <v>29</v>
      </c>
      <c r="E22" t="s">
        <v>30</v>
      </c>
      <c r="F22" s="6">
        <v>1785</v>
      </c>
      <c r="G22" s="7">
        <v>462</v>
      </c>
      <c r="H22" s="8">
        <f>_xlfn.XLOOKUP(Data[[#This Row],[Product]],products[Product],products[Cost per unit])</f>
        <v>13.15</v>
      </c>
      <c r="I22" s="8">
        <f>Data[[#This Row],[Cost per unit]]*Data[[#This Row],[Units]]</f>
        <v>6075.3</v>
      </c>
      <c r="Z22" t="s">
        <v>39</v>
      </c>
      <c r="AA22" s="8">
        <v>9.77</v>
      </c>
    </row>
    <row r="23" spans="3:27">
      <c r="C23" t="s">
        <v>49</v>
      </c>
      <c r="D23" t="s">
        <v>11</v>
      </c>
      <c r="E23" t="s">
        <v>35</v>
      </c>
      <c r="F23" s="6">
        <v>3983</v>
      </c>
      <c r="G23" s="7">
        <v>144</v>
      </c>
      <c r="H23" s="8">
        <f>_xlfn.XLOOKUP(Data[[#This Row],[Product]],products[Product],products[Cost per unit])</f>
        <v>3.11</v>
      </c>
      <c r="I23" s="8">
        <f>Data[[#This Row],[Cost per unit]]*Data[[#This Row],[Units]]</f>
        <v>447.84</v>
      </c>
      <c r="Z23" t="s">
        <v>50</v>
      </c>
      <c r="AA23" s="8">
        <v>6.49</v>
      </c>
    </row>
    <row r="24" spans="3:27">
      <c r="C24" t="s">
        <v>20</v>
      </c>
      <c r="D24" t="s">
        <v>36</v>
      </c>
      <c r="E24" t="s">
        <v>32</v>
      </c>
      <c r="F24" s="6">
        <v>2646</v>
      </c>
      <c r="G24" s="7">
        <v>120</v>
      </c>
      <c r="H24" s="8">
        <f>_xlfn.XLOOKUP(Data[[#This Row],[Product]],products[Product],products[Cost per unit])</f>
        <v>8.7899999999999991</v>
      </c>
      <c r="I24" s="8">
        <f>Data[[#This Row],[Cost per unit]]*Data[[#This Row],[Units]]</f>
        <v>1054.8</v>
      </c>
      <c r="Z24" t="s">
        <v>51</v>
      </c>
      <c r="AA24" s="8">
        <v>4.97</v>
      </c>
    </row>
    <row r="25" spans="3:27">
      <c r="C25" t="s">
        <v>48</v>
      </c>
      <c r="D25" t="s">
        <v>52</v>
      </c>
      <c r="E25" t="s">
        <v>14</v>
      </c>
      <c r="F25" s="6">
        <v>252</v>
      </c>
      <c r="G25" s="7">
        <v>54</v>
      </c>
      <c r="H25" s="8">
        <f>_xlfn.XLOOKUP(Data[[#This Row],[Product]],products[Product],products[Cost per unit])</f>
        <v>9.33</v>
      </c>
      <c r="I25" s="8">
        <f>Data[[#This Row],[Cost per unit]]*Data[[#This Row],[Units]]</f>
        <v>503.82</v>
      </c>
      <c r="Z25" t="s">
        <v>30</v>
      </c>
      <c r="AA25" s="8">
        <v>13.15</v>
      </c>
    </row>
    <row r="26" spans="3:27">
      <c r="C26" t="s">
        <v>49</v>
      </c>
      <c r="D26" t="s">
        <v>16</v>
      </c>
      <c r="E26" t="s">
        <v>30</v>
      </c>
      <c r="F26" s="6">
        <v>2464</v>
      </c>
      <c r="G26" s="7">
        <v>234</v>
      </c>
      <c r="H26" s="8">
        <f>_xlfn.XLOOKUP(Data[[#This Row],[Product]],products[Product],products[Cost per unit])</f>
        <v>13.15</v>
      </c>
      <c r="I26" s="8">
        <f>Data[[#This Row],[Cost per unit]]*Data[[#This Row],[Units]]</f>
        <v>3077.1</v>
      </c>
      <c r="Z26" t="s">
        <v>53</v>
      </c>
      <c r="AA26" s="8">
        <v>5.6</v>
      </c>
    </row>
    <row r="27" spans="3:27">
      <c r="C27" t="s">
        <v>49</v>
      </c>
      <c r="D27" t="s">
        <v>16</v>
      </c>
      <c r="E27" t="s">
        <v>54</v>
      </c>
      <c r="F27" s="6">
        <v>2114</v>
      </c>
      <c r="G27" s="7">
        <v>66</v>
      </c>
      <c r="H27" s="8">
        <f>_xlfn.XLOOKUP(Data[[#This Row],[Product]],products[Product],products[Cost per unit])</f>
        <v>7.16</v>
      </c>
      <c r="I27" s="8">
        <f>Data[[#This Row],[Cost per unit]]*Data[[#This Row],[Units]]</f>
        <v>472.56</v>
      </c>
      <c r="Z27" t="s">
        <v>55</v>
      </c>
      <c r="AA27" s="8">
        <v>16.73</v>
      </c>
    </row>
    <row r="28" spans="3:27">
      <c r="C28" t="s">
        <v>28</v>
      </c>
      <c r="D28" t="s">
        <v>11</v>
      </c>
      <c r="E28" t="s">
        <v>37</v>
      </c>
      <c r="F28" s="6">
        <v>7693</v>
      </c>
      <c r="G28" s="7">
        <v>87</v>
      </c>
      <c r="H28" s="8">
        <f>_xlfn.XLOOKUP(Data[[#This Row],[Product]],products[Product],products[Cost per unit])</f>
        <v>5.79</v>
      </c>
      <c r="I28" s="8">
        <f>Data[[#This Row],[Cost per unit]]*Data[[#This Row],[Units]]</f>
        <v>503.73</v>
      </c>
      <c r="Z28" t="s">
        <v>56</v>
      </c>
      <c r="AA28" s="8">
        <v>10.38</v>
      </c>
    </row>
    <row r="29" spans="3:27">
      <c r="C29" t="s">
        <v>45</v>
      </c>
      <c r="D29" t="s">
        <v>52</v>
      </c>
      <c r="E29" t="s">
        <v>44</v>
      </c>
      <c r="F29" s="6">
        <v>15610</v>
      </c>
      <c r="G29" s="7">
        <v>339</v>
      </c>
      <c r="H29" s="8">
        <f>_xlfn.XLOOKUP(Data[[#This Row],[Product]],products[Product],products[Cost per unit])</f>
        <v>10.62</v>
      </c>
      <c r="I29" s="8">
        <f>Data[[#This Row],[Cost per unit]]*Data[[#This Row],[Units]]</f>
        <v>3600.18</v>
      </c>
      <c r="Z29" t="s">
        <v>54</v>
      </c>
      <c r="AA29" s="8">
        <v>7.16</v>
      </c>
    </row>
    <row r="30" spans="3:27">
      <c r="C30" t="s">
        <v>23</v>
      </c>
      <c r="D30" t="s">
        <v>52</v>
      </c>
      <c r="E30" t="s">
        <v>39</v>
      </c>
      <c r="F30" s="6">
        <v>336</v>
      </c>
      <c r="G30" s="7">
        <v>144</v>
      </c>
      <c r="H30" s="8">
        <f>_xlfn.XLOOKUP(Data[[#This Row],[Product]],products[Product],products[Cost per unit])</f>
        <v>9.77</v>
      </c>
      <c r="I30" s="8">
        <f>Data[[#This Row],[Cost per unit]]*Data[[#This Row],[Units]]</f>
        <v>1406.8799999999999</v>
      </c>
      <c r="Z30" t="s">
        <v>12</v>
      </c>
      <c r="AA30" s="8">
        <v>14.49</v>
      </c>
    </row>
    <row r="31" spans="3:27">
      <c r="C31" t="s">
        <v>48</v>
      </c>
      <c r="D31" t="s">
        <v>29</v>
      </c>
      <c r="E31" t="s">
        <v>44</v>
      </c>
      <c r="F31" s="6">
        <v>9443</v>
      </c>
      <c r="G31" s="7">
        <v>162</v>
      </c>
      <c r="H31" s="8">
        <f>_xlfn.XLOOKUP(Data[[#This Row],[Product]],products[Product],products[Cost per unit])</f>
        <v>10.62</v>
      </c>
      <c r="I31" s="8">
        <f>Data[[#This Row],[Cost per unit]]*Data[[#This Row],[Units]]</f>
        <v>1720.4399999999998</v>
      </c>
      <c r="Z31" t="s">
        <v>37</v>
      </c>
      <c r="AA31" s="8">
        <v>5.79</v>
      </c>
    </row>
    <row r="32" spans="3:27">
      <c r="C32" t="s">
        <v>20</v>
      </c>
      <c r="D32" t="s">
        <v>52</v>
      </c>
      <c r="E32" t="s">
        <v>50</v>
      </c>
      <c r="F32" s="6">
        <v>8155</v>
      </c>
      <c r="G32" s="7">
        <v>90</v>
      </c>
      <c r="H32" s="8">
        <f>_xlfn.XLOOKUP(Data[[#This Row],[Product]],products[Product],products[Cost per unit])</f>
        <v>6.49</v>
      </c>
      <c r="I32" s="8">
        <f>Data[[#This Row],[Cost per unit]]*Data[[#This Row],[Units]]</f>
        <v>584.1</v>
      </c>
      <c r="Z32" t="s">
        <v>17</v>
      </c>
      <c r="AA32" s="8">
        <v>8.65</v>
      </c>
    </row>
    <row r="33" spans="3:27">
      <c r="C33" t="s">
        <v>15</v>
      </c>
      <c r="D33" t="s">
        <v>36</v>
      </c>
      <c r="E33" t="s">
        <v>50</v>
      </c>
      <c r="F33" s="6">
        <v>1701</v>
      </c>
      <c r="G33" s="7">
        <v>234</v>
      </c>
      <c r="H33" s="8">
        <f>_xlfn.XLOOKUP(Data[[#This Row],[Product]],products[Product],products[Cost per unit])</f>
        <v>6.49</v>
      </c>
      <c r="I33" s="8">
        <f>Data[[#This Row],[Cost per unit]]*Data[[#This Row],[Units]]</f>
        <v>1518.66</v>
      </c>
      <c r="Z33" t="s">
        <v>33</v>
      </c>
      <c r="AA33" s="8">
        <v>12.37</v>
      </c>
    </row>
    <row r="34" spans="3:27">
      <c r="C34" t="s">
        <v>57</v>
      </c>
      <c r="D34" t="s">
        <v>36</v>
      </c>
      <c r="E34" t="s">
        <v>39</v>
      </c>
      <c r="F34" s="6">
        <v>2205</v>
      </c>
      <c r="G34" s="7">
        <v>141</v>
      </c>
      <c r="H34" s="8">
        <f>_xlfn.XLOOKUP(Data[[#This Row],[Product]],products[Product],products[Cost per unit])</f>
        <v>9.77</v>
      </c>
      <c r="I34" s="8">
        <f>Data[[#This Row],[Cost per unit]]*Data[[#This Row],[Units]]</f>
        <v>1377.57</v>
      </c>
    </row>
    <row r="35" spans="3:27">
      <c r="C35" t="s">
        <v>15</v>
      </c>
      <c r="D35" t="s">
        <v>11</v>
      </c>
      <c r="E35" t="s">
        <v>41</v>
      </c>
      <c r="F35" s="6">
        <v>1771</v>
      </c>
      <c r="G35" s="7">
        <v>204</v>
      </c>
      <c r="H35" s="8">
        <f>_xlfn.XLOOKUP(Data[[#This Row],[Product]],products[Product],products[Cost per unit])</f>
        <v>7.64</v>
      </c>
      <c r="I35" s="8">
        <f>Data[[#This Row],[Cost per unit]]*Data[[#This Row],[Units]]</f>
        <v>1558.56</v>
      </c>
    </row>
    <row r="36" spans="3:27">
      <c r="C36" t="s">
        <v>23</v>
      </c>
      <c r="D36" t="s">
        <v>16</v>
      </c>
      <c r="E36" t="s">
        <v>27</v>
      </c>
      <c r="F36" s="6">
        <v>2114</v>
      </c>
      <c r="G36" s="7">
        <v>186</v>
      </c>
      <c r="H36" s="8">
        <f>_xlfn.XLOOKUP(Data[[#This Row],[Product]],products[Product],products[Cost per unit])</f>
        <v>11.73</v>
      </c>
      <c r="I36" s="8">
        <f>Data[[#This Row],[Cost per unit]]*Data[[#This Row],[Units]]</f>
        <v>2181.7800000000002</v>
      </c>
    </row>
    <row r="37" spans="3:27">
      <c r="C37" t="s">
        <v>23</v>
      </c>
      <c r="D37" t="s">
        <v>24</v>
      </c>
      <c r="E37" t="s">
        <v>14</v>
      </c>
      <c r="F37" s="6">
        <v>10311</v>
      </c>
      <c r="G37" s="7">
        <v>231</v>
      </c>
      <c r="H37" s="8">
        <f>_xlfn.XLOOKUP(Data[[#This Row],[Product]],products[Product],products[Cost per unit])</f>
        <v>9.33</v>
      </c>
      <c r="I37" s="8">
        <f>Data[[#This Row],[Cost per unit]]*Data[[#This Row],[Units]]</f>
        <v>2155.23</v>
      </c>
    </row>
    <row r="38" spans="3:27">
      <c r="C38" t="s">
        <v>49</v>
      </c>
      <c r="D38" t="s">
        <v>29</v>
      </c>
      <c r="E38" t="s">
        <v>32</v>
      </c>
      <c r="F38" s="6">
        <v>21</v>
      </c>
      <c r="G38" s="7">
        <v>168</v>
      </c>
      <c r="H38" s="8">
        <f>_xlfn.XLOOKUP(Data[[#This Row],[Product]],products[Product],products[Cost per unit])</f>
        <v>8.7899999999999991</v>
      </c>
      <c r="I38" s="8">
        <f>Data[[#This Row],[Cost per unit]]*Data[[#This Row],[Units]]</f>
        <v>1476.7199999999998</v>
      </c>
    </row>
    <row r="39" spans="3:27">
      <c r="C39" t="s">
        <v>57</v>
      </c>
      <c r="D39" t="s">
        <v>16</v>
      </c>
      <c r="E39" t="s">
        <v>44</v>
      </c>
      <c r="F39" s="6">
        <v>1974</v>
      </c>
      <c r="G39" s="7">
        <v>195</v>
      </c>
      <c r="H39" s="8">
        <f>_xlfn.XLOOKUP(Data[[#This Row],[Product]],products[Product],products[Cost per unit])</f>
        <v>10.62</v>
      </c>
      <c r="I39" s="8">
        <f>Data[[#This Row],[Cost per unit]]*Data[[#This Row],[Units]]</f>
        <v>2070.8999999999996</v>
      </c>
    </row>
    <row r="40" spans="3:27">
      <c r="C40" t="s">
        <v>45</v>
      </c>
      <c r="D40" t="s">
        <v>24</v>
      </c>
      <c r="E40" t="s">
        <v>50</v>
      </c>
      <c r="F40" s="6">
        <v>6314</v>
      </c>
      <c r="G40" s="7">
        <v>15</v>
      </c>
      <c r="H40" s="8">
        <f>_xlfn.XLOOKUP(Data[[#This Row],[Product]],products[Product],products[Cost per unit])</f>
        <v>6.49</v>
      </c>
      <c r="I40" s="8">
        <f>Data[[#This Row],[Cost per unit]]*Data[[#This Row],[Units]]</f>
        <v>97.350000000000009</v>
      </c>
    </row>
    <row r="41" spans="3:27">
      <c r="C41" t="s">
        <v>57</v>
      </c>
      <c r="D41" t="s">
        <v>11</v>
      </c>
      <c r="E41" t="s">
        <v>50</v>
      </c>
      <c r="F41" s="6">
        <v>4683</v>
      </c>
      <c r="G41" s="7">
        <v>30</v>
      </c>
      <c r="H41" s="8">
        <f>_xlfn.XLOOKUP(Data[[#This Row],[Product]],products[Product],products[Cost per unit])</f>
        <v>6.49</v>
      </c>
      <c r="I41" s="8">
        <f>Data[[#This Row],[Cost per unit]]*Data[[#This Row],[Units]]</f>
        <v>194.70000000000002</v>
      </c>
    </row>
    <row r="42" spans="3:27">
      <c r="C42" t="s">
        <v>23</v>
      </c>
      <c r="D42" t="s">
        <v>11</v>
      </c>
      <c r="E42" t="s">
        <v>51</v>
      </c>
      <c r="F42" s="6">
        <v>6398</v>
      </c>
      <c r="G42" s="7">
        <v>102</v>
      </c>
      <c r="H42" s="8">
        <f>_xlfn.XLOOKUP(Data[[#This Row],[Product]],products[Product],products[Cost per unit])</f>
        <v>4.97</v>
      </c>
      <c r="I42" s="8">
        <f>Data[[#This Row],[Cost per unit]]*Data[[#This Row],[Units]]</f>
        <v>506.94</v>
      </c>
    </row>
    <row r="43" spans="3:27">
      <c r="C43" t="s">
        <v>48</v>
      </c>
      <c r="D43" t="s">
        <v>16</v>
      </c>
      <c r="E43" t="s">
        <v>41</v>
      </c>
      <c r="F43" s="6">
        <v>553</v>
      </c>
      <c r="G43" s="7">
        <v>15</v>
      </c>
      <c r="H43" s="8">
        <f>_xlfn.XLOOKUP(Data[[#This Row],[Product]],products[Product],products[Cost per unit])</f>
        <v>7.64</v>
      </c>
      <c r="I43" s="8">
        <f>Data[[#This Row],[Cost per unit]]*Data[[#This Row],[Units]]</f>
        <v>114.6</v>
      </c>
    </row>
    <row r="44" spans="3:27">
      <c r="C44" t="s">
        <v>15</v>
      </c>
      <c r="D44" t="s">
        <v>29</v>
      </c>
      <c r="E44" t="s">
        <v>12</v>
      </c>
      <c r="F44" s="6">
        <v>7021</v>
      </c>
      <c r="G44" s="7">
        <v>183</v>
      </c>
      <c r="H44" s="8">
        <f>_xlfn.XLOOKUP(Data[[#This Row],[Product]],products[Product],products[Cost per unit])</f>
        <v>14.49</v>
      </c>
      <c r="I44" s="8">
        <f>Data[[#This Row],[Cost per unit]]*Data[[#This Row],[Units]]</f>
        <v>2651.67</v>
      </c>
    </row>
    <row r="45" spans="3:27">
      <c r="C45" t="s">
        <v>10</v>
      </c>
      <c r="D45" t="s">
        <v>29</v>
      </c>
      <c r="E45" t="s">
        <v>39</v>
      </c>
      <c r="F45" s="6">
        <v>5817</v>
      </c>
      <c r="G45" s="7">
        <v>12</v>
      </c>
      <c r="H45" s="8">
        <f>_xlfn.XLOOKUP(Data[[#This Row],[Product]],products[Product],products[Cost per unit])</f>
        <v>9.77</v>
      </c>
      <c r="I45" s="8">
        <f>Data[[#This Row],[Cost per unit]]*Data[[#This Row],[Units]]</f>
        <v>117.24</v>
      </c>
    </row>
    <row r="46" spans="3:27">
      <c r="C46" t="s">
        <v>23</v>
      </c>
      <c r="D46" t="s">
        <v>29</v>
      </c>
      <c r="E46" t="s">
        <v>19</v>
      </c>
      <c r="F46" s="6">
        <v>3976</v>
      </c>
      <c r="G46" s="7">
        <v>72</v>
      </c>
      <c r="H46" s="8">
        <f>_xlfn.XLOOKUP(Data[[#This Row],[Product]],products[Product],products[Cost per unit])</f>
        <v>11.7</v>
      </c>
      <c r="I46" s="8">
        <f>Data[[#This Row],[Cost per unit]]*Data[[#This Row],[Units]]</f>
        <v>842.4</v>
      </c>
    </row>
    <row r="47" spans="3:27">
      <c r="C47" t="s">
        <v>28</v>
      </c>
      <c r="D47" t="s">
        <v>36</v>
      </c>
      <c r="E47" t="s">
        <v>55</v>
      </c>
      <c r="F47" s="6">
        <v>1134</v>
      </c>
      <c r="G47" s="7">
        <v>282</v>
      </c>
      <c r="H47" s="8">
        <f>_xlfn.XLOOKUP(Data[[#This Row],[Product]],products[Product],products[Cost per unit])</f>
        <v>16.73</v>
      </c>
      <c r="I47" s="8">
        <f>Data[[#This Row],[Cost per unit]]*Data[[#This Row],[Units]]</f>
        <v>4717.8599999999997</v>
      </c>
    </row>
    <row r="48" spans="3:27">
      <c r="C48" t="s">
        <v>48</v>
      </c>
      <c r="D48" t="s">
        <v>29</v>
      </c>
      <c r="E48" t="s">
        <v>56</v>
      </c>
      <c r="F48" s="6">
        <v>6027</v>
      </c>
      <c r="G48" s="7">
        <v>144</v>
      </c>
      <c r="H48" s="8">
        <f>_xlfn.XLOOKUP(Data[[#This Row],[Product]],products[Product],products[Cost per unit])</f>
        <v>10.38</v>
      </c>
      <c r="I48" s="8">
        <f>Data[[#This Row],[Cost per unit]]*Data[[#This Row],[Units]]</f>
        <v>1494.72</v>
      </c>
    </row>
    <row r="49" spans="3:9">
      <c r="C49" t="s">
        <v>28</v>
      </c>
      <c r="D49" t="s">
        <v>11</v>
      </c>
      <c r="E49" t="s">
        <v>32</v>
      </c>
      <c r="F49" s="6">
        <v>1904</v>
      </c>
      <c r="G49" s="7">
        <v>405</v>
      </c>
      <c r="H49" s="8">
        <f>_xlfn.XLOOKUP(Data[[#This Row],[Product]],products[Product],products[Cost per unit])</f>
        <v>8.7899999999999991</v>
      </c>
      <c r="I49" s="8">
        <f>Data[[#This Row],[Cost per unit]]*Data[[#This Row],[Units]]</f>
        <v>3559.95</v>
      </c>
    </row>
    <row r="50" spans="3:9">
      <c r="C50" t="s">
        <v>42</v>
      </c>
      <c r="D50" t="s">
        <v>52</v>
      </c>
      <c r="E50" t="s">
        <v>17</v>
      </c>
      <c r="F50" s="6">
        <v>3262</v>
      </c>
      <c r="G50" s="7">
        <v>75</v>
      </c>
      <c r="H50" s="8">
        <f>_xlfn.XLOOKUP(Data[[#This Row],[Product]],products[Product],products[Cost per unit])</f>
        <v>8.65</v>
      </c>
      <c r="I50" s="8">
        <f>Data[[#This Row],[Cost per unit]]*Data[[#This Row],[Units]]</f>
        <v>648.75</v>
      </c>
    </row>
    <row r="51" spans="3:9">
      <c r="C51" t="s">
        <v>10</v>
      </c>
      <c r="D51" t="s">
        <v>52</v>
      </c>
      <c r="E51" t="s">
        <v>55</v>
      </c>
      <c r="F51" s="6">
        <v>2289</v>
      </c>
      <c r="G51" s="7">
        <v>135</v>
      </c>
      <c r="H51" s="8">
        <f>_xlfn.XLOOKUP(Data[[#This Row],[Product]],products[Product],products[Cost per unit])</f>
        <v>16.73</v>
      </c>
      <c r="I51" s="8">
        <f>Data[[#This Row],[Cost per unit]]*Data[[#This Row],[Units]]</f>
        <v>2258.5500000000002</v>
      </c>
    </row>
    <row r="52" spans="3:9">
      <c r="C52" t="s">
        <v>45</v>
      </c>
      <c r="D52" t="s">
        <v>52</v>
      </c>
      <c r="E52" t="s">
        <v>55</v>
      </c>
      <c r="F52" s="6">
        <v>6986</v>
      </c>
      <c r="G52" s="7">
        <v>21</v>
      </c>
      <c r="H52" s="8">
        <f>_xlfn.XLOOKUP(Data[[#This Row],[Product]],products[Product],products[Cost per unit])</f>
        <v>16.73</v>
      </c>
      <c r="I52" s="8">
        <f>Data[[#This Row],[Cost per unit]]*Data[[#This Row],[Units]]</f>
        <v>351.33</v>
      </c>
    </row>
    <row r="53" spans="3:9">
      <c r="C53" t="s">
        <v>48</v>
      </c>
      <c r="D53" t="s">
        <v>36</v>
      </c>
      <c r="E53" t="s">
        <v>50</v>
      </c>
      <c r="F53" s="6">
        <v>4417</v>
      </c>
      <c r="G53" s="7">
        <v>153</v>
      </c>
      <c r="H53" s="8">
        <f>_xlfn.XLOOKUP(Data[[#This Row],[Product]],products[Product],products[Cost per unit])</f>
        <v>6.49</v>
      </c>
      <c r="I53" s="8">
        <f>Data[[#This Row],[Cost per unit]]*Data[[#This Row],[Units]]</f>
        <v>992.97</v>
      </c>
    </row>
    <row r="54" spans="3:9">
      <c r="C54" t="s">
        <v>28</v>
      </c>
      <c r="D54" t="s">
        <v>52</v>
      </c>
      <c r="E54" t="s">
        <v>27</v>
      </c>
      <c r="F54" s="6">
        <v>1442</v>
      </c>
      <c r="G54" s="7">
        <v>15</v>
      </c>
      <c r="H54" s="8">
        <f>_xlfn.XLOOKUP(Data[[#This Row],[Product]],products[Product],products[Cost per unit])</f>
        <v>11.73</v>
      </c>
      <c r="I54" s="8">
        <f>Data[[#This Row],[Cost per unit]]*Data[[#This Row],[Units]]</f>
        <v>175.95000000000002</v>
      </c>
    </row>
    <row r="55" spans="3:9">
      <c r="C55" t="s">
        <v>49</v>
      </c>
      <c r="D55" t="s">
        <v>16</v>
      </c>
      <c r="E55" t="s">
        <v>19</v>
      </c>
      <c r="F55" s="6">
        <v>2415</v>
      </c>
      <c r="G55" s="7">
        <v>255</v>
      </c>
      <c r="H55" s="8">
        <f>_xlfn.XLOOKUP(Data[[#This Row],[Product]],products[Product],products[Cost per unit])</f>
        <v>11.7</v>
      </c>
      <c r="I55" s="8">
        <f>Data[[#This Row],[Cost per unit]]*Data[[#This Row],[Units]]</f>
        <v>2983.5</v>
      </c>
    </row>
    <row r="56" spans="3:9">
      <c r="C56" t="s">
        <v>48</v>
      </c>
      <c r="D56" t="s">
        <v>11</v>
      </c>
      <c r="E56" t="s">
        <v>41</v>
      </c>
      <c r="F56" s="6">
        <v>238</v>
      </c>
      <c r="G56" s="7">
        <v>18</v>
      </c>
      <c r="H56" s="8">
        <f>_xlfn.XLOOKUP(Data[[#This Row],[Product]],products[Product],products[Cost per unit])</f>
        <v>7.64</v>
      </c>
      <c r="I56" s="8">
        <f>Data[[#This Row],[Cost per unit]]*Data[[#This Row],[Units]]</f>
        <v>137.51999999999998</v>
      </c>
    </row>
    <row r="57" spans="3:9">
      <c r="C57" t="s">
        <v>28</v>
      </c>
      <c r="D57" t="s">
        <v>11</v>
      </c>
      <c r="E57" t="s">
        <v>50</v>
      </c>
      <c r="F57" s="6">
        <v>4949</v>
      </c>
      <c r="G57" s="7">
        <v>189</v>
      </c>
      <c r="H57" s="8">
        <f>_xlfn.XLOOKUP(Data[[#This Row],[Product]],products[Product],products[Cost per unit])</f>
        <v>6.49</v>
      </c>
      <c r="I57" s="8">
        <f>Data[[#This Row],[Cost per unit]]*Data[[#This Row],[Units]]</f>
        <v>1226.6100000000001</v>
      </c>
    </row>
    <row r="58" spans="3:9">
      <c r="C58" t="s">
        <v>45</v>
      </c>
      <c r="D58" t="s">
        <v>36</v>
      </c>
      <c r="E58" t="s">
        <v>17</v>
      </c>
      <c r="F58" s="6">
        <v>5075</v>
      </c>
      <c r="G58" s="7">
        <v>21</v>
      </c>
      <c r="H58" s="8">
        <f>_xlfn.XLOOKUP(Data[[#This Row],[Product]],products[Product],products[Cost per unit])</f>
        <v>8.65</v>
      </c>
      <c r="I58" s="8">
        <f>Data[[#This Row],[Cost per unit]]*Data[[#This Row],[Units]]</f>
        <v>181.65</v>
      </c>
    </row>
    <row r="59" spans="3:9">
      <c r="C59" t="s">
        <v>49</v>
      </c>
      <c r="D59" t="s">
        <v>24</v>
      </c>
      <c r="E59" t="s">
        <v>32</v>
      </c>
      <c r="F59" s="6">
        <v>9198</v>
      </c>
      <c r="G59" s="7">
        <v>36</v>
      </c>
      <c r="H59" s="8">
        <f>_xlfn.XLOOKUP(Data[[#This Row],[Product]],products[Product],products[Cost per unit])</f>
        <v>8.7899999999999991</v>
      </c>
      <c r="I59" s="8">
        <f>Data[[#This Row],[Cost per unit]]*Data[[#This Row],[Units]]</f>
        <v>316.43999999999994</v>
      </c>
    </row>
    <row r="60" spans="3:9">
      <c r="C60" t="s">
        <v>28</v>
      </c>
      <c r="D60" t="s">
        <v>52</v>
      </c>
      <c r="E60" t="s">
        <v>54</v>
      </c>
      <c r="F60" s="6">
        <v>3339</v>
      </c>
      <c r="G60" s="7">
        <v>75</v>
      </c>
      <c r="H60" s="8">
        <f>_xlfn.XLOOKUP(Data[[#This Row],[Product]],products[Product],products[Cost per unit])</f>
        <v>7.16</v>
      </c>
      <c r="I60" s="8">
        <f>Data[[#This Row],[Cost per unit]]*Data[[#This Row],[Units]]</f>
        <v>537</v>
      </c>
    </row>
    <row r="61" spans="3:9">
      <c r="C61" t="s">
        <v>10</v>
      </c>
      <c r="D61" t="s">
        <v>52</v>
      </c>
      <c r="E61" t="s">
        <v>35</v>
      </c>
      <c r="F61" s="6">
        <v>5019</v>
      </c>
      <c r="G61" s="7">
        <v>156</v>
      </c>
      <c r="H61" s="8">
        <f>_xlfn.XLOOKUP(Data[[#This Row],[Product]],products[Product],products[Cost per unit])</f>
        <v>3.11</v>
      </c>
      <c r="I61" s="8">
        <f>Data[[#This Row],[Cost per unit]]*Data[[#This Row],[Units]]</f>
        <v>485.15999999999997</v>
      </c>
    </row>
    <row r="62" spans="3:9">
      <c r="C62" t="s">
        <v>45</v>
      </c>
      <c r="D62" t="s">
        <v>24</v>
      </c>
      <c r="E62" t="s">
        <v>32</v>
      </c>
      <c r="F62" s="6">
        <v>16184</v>
      </c>
      <c r="G62" s="7">
        <v>39</v>
      </c>
      <c r="H62" s="8">
        <f>_xlfn.XLOOKUP(Data[[#This Row],[Product]],products[Product],products[Cost per unit])</f>
        <v>8.7899999999999991</v>
      </c>
      <c r="I62" s="8">
        <f>Data[[#This Row],[Cost per unit]]*Data[[#This Row],[Units]]</f>
        <v>342.80999999999995</v>
      </c>
    </row>
    <row r="63" spans="3:9">
      <c r="C63" t="s">
        <v>28</v>
      </c>
      <c r="D63" t="s">
        <v>24</v>
      </c>
      <c r="E63" t="s">
        <v>47</v>
      </c>
      <c r="F63" s="6">
        <v>497</v>
      </c>
      <c r="G63" s="7">
        <v>63</v>
      </c>
      <c r="H63" s="8">
        <f>_xlfn.XLOOKUP(Data[[#This Row],[Product]],products[Product],products[Cost per unit])</f>
        <v>9</v>
      </c>
      <c r="I63" s="8">
        <f>Data[[#This Row],[Cost per unit]]*Data[[#This Row],[Units]]</f>
        <v>567</v>
      </c>
    </row>
    <row r="64" spans="3:9">
      <c r="C64" t="s">
        <v>48</v>
      </c>
      <c r="D64" t="s">
        <v>24</v>
      </c>
      <c r="E64" t="s">
        <v>54</v>
      </c>
      <c r="F64" s="6">
        <v>8211</v>
      </c>
      <c r="G64" s="7">
        <v>75</v>
      </c>
      <c r="H64" s="8">
        <f>_xlfn.XLOOKUP(Data[[#This Row],[Product]],products[Product],products[Cost per unit])</f>
        <v>7.16</v>
      </c>
      <c r="I64" s="8">
        <f>Data[[#This Row],[Cost per unit]]*Data[[#This Row],[Units]]</f>
        <v>537</v>
      </c>
    </row>
    <row r="65" spans="3:9">
      <c r="C65" t="s">
        <v>48</v>
      </c>
      <c r="D65" t="s">
        <v>36</v>
      </c>
      <c r="E65" t="s">
        <v>56</v>
      </c>
      <c r="F65" s="6">
        <v>6580</v>
      </c>
      <c r="G65" s="7">
        <v>183</v>
      </c>
      <c r="H65" s="8">
        <f>_xlfn.XLOOKUP(Data[[#This Row],[Product]],products[Product],products[Cost per unit])</f>
        <v>10.38</v>
      </c>
      <c r="I65" s="8">
        <f>Data[[#This Row],[Cost per unit]]*Data[[#This Row],[Units]]</f>
        <v>1899.5400000000002</v>
      </c>
    </row>
    <row r="66" spans="3:9">
      <c r="C66" t="s">
        <v>23</v>
      </c>
      <c r="D66" t="s">
        <v>16</v>
      </c>
      <c r="E66" t="s">
        <v>14</v>
      </c>
      <c r="F66" s="6">
        <v>4760</v>
      </c>
      <c r="G66" s="7">
        <v>69</v>
      </c>
      <c r="H66" s="8">
        <f>_xlfn.XLOOKUP(Data[[#This Row],[Product]],products[Product],products[Cost per unit])</f>
        <v>9.33</v>
      </c>
      <c r="I66" s="8">
        <f>Data[[#This Row],[Cost per unit]]*Data[[#This Row],[Units]]</f>
        <v>643.77</v>
      </c>
    </row>
    <row r="67" spans="3:9">
      <c r="C67" t="s">
        <v>10</v>
      </c>
      <c r="D67" t="s">
        <v>24</v>
      </c>
      <c r="E67" t="s">
        <v>30</v>
      </c>
      <c r="F67" s="6">
        <v>5439</v>
      </c>
      <c r="G67" s="7">
        <v>30</v>
      </c>
      <c r="H67" s="8">
        <f>_xlfn.XLOOKUP(Data[[#This Row],[Product]],products[Product],products[Cost per unit])</f>
        <v>13.15</v>
      </c>
      <c r="I67" s="8">
        <f>Data[[#This Row],[Cost per unit]]*Data[[#This Row],[Units]]</f>
        <v>394.5</v>
      </c>
    </row>
    <row r="68" spans="3:9">
      <c r="C68" t="s">
        <v>23</v>
      </c>
      <c r="D68" t="s">
        <v>52</v>
      </c>
      <c r="E68" t="s">
        <v>35</v>
      </c>
      <c r="F68" s="6">
        <v>1463</v>
      </c>
      <c r="G68" s="7">
        <v>39</v>
      </c>
      <c r="H68" s="8">
        <f>_xlfn.XLOOKUP(Data[[#This Row],[Product]],products[Product],products[Cost per unit])</f>
        <v>3.11</v>
      </c>
      <c r="I68" s="8">
        <f>Data[[#This Row],[Cost per unit]]*Data[[#This Row],[Units]]</f>
        <v>121.28999999999999</v>
      </c>
    </row>
    <row r="69" spans="3:9">
      <c r="C69" t="s">
        <v>49</v>
      </c>
      <c r="D69" t="s">
        <v>52</v>
      </c>
      <c r="E69" t="s">
        <v>17</v>
      </c>
      <c r="F69" s="6">
        <v>7777</v>
      </c>
      <c r="G69" s="7">
        <v>504</v>
      </c>
      <c r="H69" s="8">
        <f>_xlfn.XLOOKUP(Data[[#This Row],[Product]],products[Product],products[Cost per unit])</f>
        <v>8.65</v>
      </c>
      <c r="I69" s="8">
        <f>Data[[#This Row],[Cost per unit]]*Data[[#This Row],[Units]]</f>
        <v>4359.6000000000004</v>
      </c>
    </row>
    <row r="70" spans="3:9">
      <c r="C70" t="s">
        <v>20</v>
      </c>
      <c r="D70" t="s">
        <v>11</v>
      </c>
      <c r="E70" t="s">
        <v>54</v>
      </c>
      <c r="F70" s="6">
        <v>1085</v>
      </c>
      <c r="G70" s="7">
        <v>273</v>
      </c>
      <c r="H70" s="8">
        <f>_xlfn.XLOOKUP(Data[[#This Row],[Product]],products[Product],products[Cost per unit])</f>
        <v>7.16</v>
      </c>
      <c r="I70" s="8">
        <f>Data[[#This Row],[Cost per unit]]*Data[[#This Row],[Units]]</f>
        <v>1954.68</v>
      </c>
    </row>
    <row r="71" spans="3:9">
      <c r="C71" t="s">
        <v>45</v>
      </c>
      <c r="D71" t="s">
        <v>11</v>
      </c>
      <c r="E71" t="s">
        <v>37</v>
      </c>
      <c r="F71" s="6">
        <v>182</v>
      </c>
      <c r="G71" s="7">
        <v>48</v>
      </c>
      <c r="H71" s="8">
        <f>_xlfn.XLOOKUP(Data[[#This Row],[Product]],products[Product],products[Cost per unit])</f>
        <v>5.79</v>
      </c>
      <c r="I71" s="8">
        <f>Data[[#This Row],[Cost per unit]]*Data[[#This Row],[Units]]</f>
        <v>277.92</v>
      </c>
    </row>
    <row r="72" spans="3:9">
      <c r="C72" t="s">
        <v>28</v>
      </c>
      <c r="D72" t="s">
        <v>52</v>
      </c>
      <c r="E72" t="s">
        <v>55</v>
      </c>
      <c r="F72" s="6">
        <v>4242</v>
      </c>
      <c r="G72" s="7">
        <v>207</v>
      </c>
      <c r="H72" s="8">
        <f>_xlfn.XLOOKUP(Data[[#This Row],[Product]],products[Product],products[Cost per unit])</f>
        <v>16.73</v>
      </c>
      <c r="I72" s="8">
        <f>Data[[#This Row],[Cost per unit]]*Data[[#This Row],[Units]]</f>
        <v>3463.11</v>
      </c>
    </row>
    <row r="73" spans="3:9">
      <c r="C73" t="s">
        <v>28</v>
      </c>
      <c r="D73" t="s">
        <v>24</v>
      </c>
      <c r="E73" t="s">
        <v>17</v>
      </c>
      <c r="F73" s="6">
        <v>6118</v>
      </c>
      <c r="G73" s="7">
        <v>9</v>
      </c>
      <c r="H73" s="8">
        <f>_xlfn.XLOOKUP(Data[[#This Row],[Product]],products[Product],products[Cost per unit])</f>
        <v>8.65</v>
      </c>
      <c r="I73" s="8">
        <f>Data[[#This Row],[Cost per unit]]*Data[[#This Row],[Units]]</f>
        <v>77.850000000000009</v>
      </c>
    </row>
    <row r="74" spans="3:9">
      <c r="C74" t="s">
        <v>57</v>
      </c>
      <c r="D74" t="s">
        <v>24</v>
      </c>
      <c r="E74" t="s">
        <v>50</v>
      </c>
      <c r="F74" s="6">
        <v>2317</v>
      </c>
      <c r="G74" s="7">
        <v>261</v>
      </c>
      <c r="H74" s="8">
        <f>_xlfn.XLOOKUP(Data[[#This Row],[Product]],products[Product],products[Cost per unit])</f>
        <v>6.49</v>
      </c>
      <c r="I74" s="8">
        <f>Data[[#This Row],[Cost per unit]]*Data[[#This Row],[Units]]</f>
        <v>1693.89</v>
      </c>
    </row>
    <row r="75" spans="3:9">
      <c r="C75" t="s">
        <v>28</v>
      </c>
      <c r="D75" t="s">
        <v>36</v>
      </c>
      <c r="E75" t="s">
        <v>32</v>
      </c>
      <c r="F75" s="6">
        <v>938</v>
      </c>
      <c r="G75" s="7">
        <v>6</v>
      </c>
      <c r="H75" s="8">
        <f>_xlfn.XLOOKUP(Data[[#This Row],[Product]],products[Product],products[Cost per unit])</f>
        <v>8.7899999999999991</v>
      </c>
      <c r="I75" s="8">
        <f>Data[[#This Row],[Cost per unit]]*Data[[#This Row],[Units]]</f>
        <v>52.739999999999995</v>
      </c>
    </row>
    <row r="76" spans="3:9">
      <c r="C76" t="s">
        <v>15</v>
      </c>
      <c r="D76" t="s">
        <v>11</v>
      </c>
      <c r="E76" t="s">
        <v>27</v>
      </c>
      <c r="F76" s="6">
        <v>9709</v>
      </c>
      <c r="G76" s="7">
        <v>30</v>
      </c>
      <c r="H76" s="8">
        <f>_xlfn.XLOOKUP(Data[[#This Row],[Product]],products[Product],products[Cost per unit])</f>
        <v>11.73</v>
      </c>
      <c r="I76" s="8">
        <f>Data[[#This Row],[Cost per unit]]*Data[[#This Row],[Units]]</f>
        <v>351.90000000000003</v>
      </c>
    </row>
    <row r="77" spans="3:9">
      <c r="C77" t="s">
        <v>42</v>
      </c>
      <c r="D77" t="s">
        <v>52</v>
      </c>
      <c r="E77" t="s">
        <v>44</v>
      </c>
      <c r="F77" s="6">
        <v>2205</v>
      </c>
      <c r="G77" s="7">
        <v>138</v>
      </c>
      <c r="H77" s="8">
        <f>_xlfn.XLOOKUP(Data[[#This Row],[Product]],products[Product],products[Cost per unit])</f>
        <v>10.62</v>
      </c>
      <c r="I77" s="8">
        <f>Data[[#This Row],[Cost per unit]]*Data[[#This Row],[Units]]</f>
        <v>1465.56</v>
      </c>
    </row>
    <row r="78" spans="3:9">
      <c r="C78" t="s">
        <v>42</v>
      </c>
      <c r="D78" t="s">
        <v>11</v>
      </c>
      <c r="E78" t="s">
        <v>35</v>
      </c>
      <c r="F78" s="6">
        <v>4487</v>
      </c>
      <c r="G78" s="7">
        <v>111</v>
      </c>
      <c r="H78" s="8">
        <f>_xlfn.XLOOKUP(Data[[#This Row],[Product]],products[Product],products[Cost per unit])</f>
        <v>3.11</v>
      </c>
      <c r="I78" s="8">
        <f>Data[[#This Row],[Cost per unit]]*Data[[#This Row],[Units]]</f>
        <v>345.21</v>
      </c>
    </row>
    <row r="79" spans="3:9">
      <c r="C79" t="s">
        <v>45</v>
      </c>
      <c r="D79" t="s">
        <v>16</v>
      </c>
      <c r="E79" t="s">
        <v>25</v>
      </c>
      <c r="F79" s="6">
        <v>2415</v>
      </c>
      <c r="G79" s="7">
        <v>15</v>
      </c>
      <c r="H79" s="8">
        <f>_xlfn.XLOOKUP(Data[[#This Row],[Product]],products[Product],products[Cost per unit])</f>
        <v>6.47</v>
      </c>
      <c r="I79" s="8">
        <f>Data[[#This Row],[Cost per unit]]*Data[[#This Row],[Units]]</f>
        <v>97.05</v>
      </c>
    </row>
    <row r="80" spans="3:9">
      <c r="C80" t="s">
        <v>10</v>
      </c>
      <c r="D80" t="s">
        <v>52</v>
      </c>
      <c r="E80" t="s">
        <v>41</v>
      </c>
      <c r="F80" s="6">
        <v>4018</v>
      </c>
      <c r="G80" s="7">
        <v>162</v>
      </c>
      <c r="H80" s="8">
        <f>_xlfn.XLOOKUP(Data[[#This Row],[Product]],products[Product],products[Cost per unit])</f>
        <v>7.64</v>
      </c>
      <c r="I80" s="8">
        <f>Data[[#This Row],[Cost per unit]]*Data[[#This Row],[Units]]</f>
        <v>1237.6799999999998</v>
      </c>
    </row>
    <row r="81" spans="3:9">
      <c r="C81" t="s">
        <v>45</v>
      </c>
      <c r="D81" t="s">
        <v>52</v>
      </c>
      <c r="E81" t="s">
        <v>41</v>
      </c>
      <c r="F81" s="6">
        <v>861</v>
      </c>
      <c r="G81" s="7">
        <v>195</v>
      </c>
      <c r="H81" s="8">
        <f>_xlfn.XLOOKUP(Data[[#This Row],[Product]],products[Product],products[Cost per unit])</f>
        <v>7.64</v>
      </c>
      <c r="I81" s="8">
        <f>Data[[#This Row],[Cost per unit]]*Data[[#This Row],[Units]]</f>
        <v>1489.8</v>
      </c>
    </row>
    <row r="82" spans="3:9">
      <c r="C82" t="s">
        <v>57</v>
      </c>
      <c r="D82" t="s">
        <v>36</v>
      </c>
      <c r="E82" t="s">
        <v>19</v>
      </c>
      <c r="F82" s="6">
        <v>5586</v>
      </c>
      <c r="G82" s="7">
        <v>525</v>
      </c>
      <c r="H82" s="8">
        <f>_xlfn.XLOOKUP(Data[[#This Row],[Product]],products[Product],products[Cost per unit])</f>
        <v>11.7</v>
      </c>
      <c r="I82" s="8">
        <f>Data[[#This Row],[Cost per unit]]*Data[[#This Row],[Units]]</f>
        <v>6142.5</v>
      </c>
    </row>
    <row r="83" spans="3:9">
      <c r="C83" t="s">
        <v>42</v>
      </c>
      <c r="D83" t="s">
        <v>52</v>
      </c>
      <c r="E83" t="s">
        <v>33</v>
      </c>
      <c r="F83" s="6">
        <v>2226</v>
      </c>
      <c r="G83" s="7">
        <v>48</v>
      </c>
      <c r="H83" s="8">
        <f>_xlfn.XLOOKUP(Data[[#This Row],[Product]],products[Product],products[Cost per unit])</f>
        <v>12.37</v>
      </c>
      <c r="I83" s="8">
        <f>Data[[#This Row],[Cost per unit]]*Data[[#This Row],[Units]]</f>
        <v>593.76</v>
      </c>
    </row>
    <row r="84" spans="3:9">
      <c r="C84" t="s">
        <v>20</v>
      </c>
      <c r="D84" t="s">
        <v>52</v>
      </c>
      <c r="E84" t="s">
        <v>56</v>
      </c>
      <c r="F84" s="6">
        <v>14329</v>
      </c>
      <c r="G84" s="7">
        <v>150</v>
      </c>
      <c r="H84" s="8">
        <f>_xlfn.XLOOKUP(Data[[#This Row],[Product]],products[Product],products[Cost per unit])</f>
        <v>10.38</v>
      </c>
      <c r="I84" s="8">
        <f>Data[[#This Row],[Cost per unit]]*Data[[#This Row],[Units]]</f>
        <v>1557.0000000000002</v>
      </c>
    </row>
    <row r="85" spans="3:9">
      <c r="C85" t="s">
        <v>20</v>
      </c>
      <c r="D85" t="s">
        <v>52</v>
      </c>
      <c r="E85" t="s">
        <v>44</v>
      </c>
      <c r="F85" s="6">
        <v>8463</v>
      </c>
      <c r="G85" s="7">
        <v>492</v>
      </c>
      <c r="H85" s="8">
        <f>_xlfn.XLOOKUP(Data[[#This Row],[Product]],products[Product],products[Cost per unit])</f>
        <v>10.62</v>
      </c>
      <c r="I85" s="8">
        <f>Data[[#This Row],[Cost per unit]]*Data[[#This Row],[Units]]</f>
        <v>5225.04</v>
      </c>
    </row>
    <row r="86" spans="3:9">
      <c r="C86" t="s">
        <v>45</v>
      </c>
      <c r="D86" t="s">
        <v>52</v>
      </c>
      <c r="E86" t="s">
        <v>54</v>
      </c>
      <c r="F86" s="6">
        <v>2891</v>
      </c>
      <c r="G86" s="7">
        <v>102</v>
      </c>
      <c r="H86" s="8">
        <f>_xlfn.XLOOKUP(Data[[#This Row],[Product]],products[Product],products[Cost per unit])</f>
        <v>7.16</v>
      </c>
      <c r="I86" s="8">
        <f>Data[[#This Row],[Cost per unit]]*Data[[#This Row],[Units]]</f>
        <v>730.32</v>
      </c>
    </row>
    <row r="87" spans="3:9">
      <c r="C87" t="s">
        <v>49</v>
      </c>
      <c r="D87" t="s">
        <v>24</v>
      </c>
      <c r="E87" t="s">
        <v>50</v>
      </c>
      <c r="F87" s="6">
        <v>3773</v>
      </c>
      <c r="G87" s="7">
        <v>165</v>
      </c>
      <c r="H87" s="8">
        <f>_xlfn.XLOOKUP(Data[[#This Row],[Product]],products[Product],products[Cost per unit])</f>
        <v>6.49</v>
      </c>
      <c r="I87" s="8">
        <f>Data[[#This Row],[Cost per unit]]*Data[[#This Row],[Units]]</f>
        <v>1070.8500000000001</v>
      </c>
    </row>
    <row r="88" spans="3:9">
      <c r="C88" t="s">
        <v>23</v>
      </c>
      <c r="D88" t="s">
        <v>24</v>
      </c>
      <c r="E88" t="s">
        <v>56</v>
      </c>
      <c r="F88" s="6">
        <v>854</v>
      </c>
      <c r="G88" s="7">
        <v>309</v>
      </c>
      <c r="H88" s="8">
        <f>_xlfn.XLOOKUP(Data[[#This Row],[Product]],products[Product],products[Cost per unit])</f>
        <v>10.38</v>
      </c>
      <c r="I88" s="8">
        <f>Data[[#This Row],[Cost per unit]]*Data[[#This Row],[Units]]</f>
        <v>3207.42</v>
      </c>
    </row>
    <row r="89" spans="3:9">
      <c r="C89" t="s">
        <v>28</v>
      </c>
      <c r="D89" t="s">
        <v>24</v>
      </c>
      <c r="E89" t="s">
        <v>35</v>
      </c>
      <c r="F89" s="6">
        <v>4970</v>
      </c>
      <c r="G89" s="7">
        <v>156</v>
      </c>
      <c r="H89" s="8">
        <f>_xlfn.XLOOKUP(Data[[#This Row],[Product]],products[Product],products[Cost per unit])</f>
        <v>3.11</v>
      </c>
      <c r="I89" s="8">
        <f>Data[[#This Row],[Cost per unit]]*Data[[#This Row],[Units]]</f>
        <v>485.15999999999997</v>
      </c>
    </row>
    <row r="90" spans="3:9">
      <c r="C90" t="s">
        <v>20</v>
      </c>
      <c r="D90" t="s">
        <v>16</v>
      </c>
      <c r="E90" t="s">
        <v>53</v>
      </c>
      <c r="F90" s="6">
        <v>98</v>
      </c>
      <c r="G90" s="7">
        <v>159</v>
      </c>
      <c r="H90" s="8">
        <f>_xlfn.XLOOKUP(Data[[#This Row],[Product]],products[Product],products[Cost per unit])</f>
        <v>5.6</v>
      </c>
      <c r="I90" s="8">
        <f>Data[[#This Row],[Cost per unit]]*Data[[#This Row],[Units]]</f>
        <v>890.4</v>
      </c>
    </row>
    <row r="91" spans="3:9">
      <c r="C91" t="s">
        <v>45</v>
      </c>
      <c r="D91" t="s">
        <v>16</v>
      </c>
      <c r="E91" t="s">
        <v>27</v>
      </c>
      <c r="F91" s="6">
        <v>13391</v>
      </c>
      <c r="G91" s="7">
        <v>201</v>
      </c>
      <c r="H91" s="8">
        <f>_xlfn.XLOOKUP(Data[[#This Row],[Product]],products[Product],products[Cost per unit])</f>
        <v>11.73</v>
      </c>
      <c r="I91" s="8">
        <f>Data[[#This Row],[Cost per unit]]*Data[[#This Row],[Units]]</f>
        <v>2357.73</v>
      </c>
    </row>
    <row r="92" spans="3:9">
      <c r="C92" t="s">
        <v>15</v>
      </c>
      <c r="D92" t="s">
        <v>29</v>
      </c>
      <c r="E92" t="s">
        <v>37</v>
      </c>
      <c r="F92" s="6">
        <v>8890</v>
      </c>
      <c r="G92" s="7">
        <v>210</v>
      </c>
      <c r="H92" s="8">
        <f>_xlfn.XLOOKUP(Data[[#This Row],[Product]],products[Product],products[Cost per unit])</f>
        <v>5.79</v>
      </c>
      <c r="I92" s="8">
        <f>Data[[#This Row],[Cost per unit]]*Data[[#This Row],[Units]]</f>
        <v>1215.9000000000001</v>
      </c>
    </row>
    <row r="93" spans="3:9">
      <c r="C93" t="s">
        <v>48</v>
      </c>
      <c r="D93" t="s">
        <v>36</v>
      </c>
      <c r="E93" t="s">
        <v>14</v>
      </c>
      <c r="F93" s="6">
        <v>56</v>
      </c>
      <c r="G93" s="7">
        <v>51</v>
      </c>
      <c r="H93" s="8">
        <f>_xlfn.XLOOKUP(Data[[#This Row],[Product]],products[Product],products[Cost per unit])</f>
        <v>9.33</v>
      </c>
      <c r="I93" s="8">
        <f>Data[[#This Row],[Cost per unit]]*Data[[#This Row],[Units]]</f>
        <v>475.83</v>
      </c>
    </row>
    <row r="94" spans="3:9">
      <c r="C94" t="s">
        <v>49</v>
      </c>
      <c r="D94" t="s">
        <v>24</v>
      </c>
      <c r="E94" t="s">
        <v>30</v>
      </c>
      <c r="F94" s="6">
        <v>3339</v>
      </c>
      <c r="G94" s="7">
        <v>39</v>
      </c>
      <c r="H94" s="8">
        <f>_xlfn.XLOOKUP(Data[[#This Row],[Product]],products[Product],products[Cost per unit])</f>
        <v>13.15</v>
      </c>
      <c r="I94" s="8">
        <f>Data[[#This Row],[Cost per unit]]*Data[[#This Row],[Units]]</f>
        <v>512.85</v>
      </c>
    </row>
    <row r="95" spans="3:9">
      <c r="C95" t="s">
        <v>57</v>
      </c>
      <c r="D95" t="s">
        <v>16</v>
      </c>
      <c r="E95" t="s">
        <v>25</v>
      </c>
      <c r="F95" s="6">
        <v>3808</v>
      </c>
      <c r="G95" s="7">
        <v>279</v>
      </c>
      <c r="H95" s="8">
        <f>_xlfn.XLOOKUP(Data[[#This Row],[Product]],products[Product],products[Cost per unit])</f>
        <v>6.47</v>
      </c>
      <c r="I95" s="8">
        <f>Data[[#This Row],[Cost per unit]]*Data[[#This Row],[Units]]</f>
        <v>1805.1299999999999</v>
      </c>
    </row>
    <row r="96" spans="3:9">
      <c r="C96" t="s">
        <v>57</v>
      </c>
      <c r="D96" t="s">
        <v>36</v>
      </c>
      <c r="E96" t="s">
        <v>14</v>
      </c>
      <c r="F96" s="6">
        <v>63</v>
      </c>
      <c r="G96" s="7">
        <v>123</v>
      </c>
      <c r="H96" s="8">
        <f>_xlfn.XLOOKUP(Data[[#This Row],[Product]],products[Product],products[Cost per unit])</f>
        <v>9.33</v>
      </c>
      <c r="I96" s="8">
        <f>Data[[#This Row],[Cost per unit]]*Data[[#This Row],[Units]]</f>
        <v>1147.5899999999999</v>
      </c>
    </row>
    <row r="97" spans="3:9">
      <c r="C97" t="s">
        <v>48</v>
      </c>
      <c r="D97" t="s">
        <v>29</v>
      </c>
      <c r="E97" t="s">
        <v>55</v>
      </c>
      <c r="F97" s="6">
        <v>7812</v>
      </c>
      <c r="G97" s="7">
        <v>81</v>
      </c>
      <c r="H97" s="8">
        <f>_xlfn.XLOOKUP(Data[[#This Row],[Product]],products[Product],products[Cost per unit])</f>
        <v>16.73</v>
      </c>
      <c r="I97" s="8">
        <f>Data[[#This Row],[Cost per unit]]*Data[[#This Row],[Units]]</f>
        <v>1355.13</v>
      </c>
    </row>
    <row r="98" spans="3:9">
      <c r="C98" t="s">
        <v>10</v>
      </c>
      <c r="D98" t="s">
        <v>11</v>
      </c>
      <c r="E98" t="s">
        <v>41</v>
      </c>
      <c r="F98" s="6">
        <v>7693</v>
      </c>
      <c r="G98" s="7">
        <v>21</v>
      </c>
      <c r="H98" s="8">
        <f>_xlfn.XLOOKUP(Data[[#This Row],[Product]],products[Product],products[Cost per unit])</f>
        <v>7.64</v>
      </c>
      <c r="I98" s="8">
        <f>Data[[#This Row],[Cost per unit]]*Data[[#This Row],[Units]]</f>
        <v>160.44</v>
      </c>
    </row>
    <row r="99" spans="3:9">
      <c r="C99" t="s">
        <v>49</v>
      </c>
      <c r="D99" t="s">
        <v>24</v>
      </c>
      <c r="E99" t="s">
        <v>56</v>
      </c>
      <c r="F99" s="6">
        <v>973</v>
      </c>
      <c r="G99" s="7">
        <v>162</v>
      </c>
      <c r="H99" s="8">
        <f>_xlfn.XLOOKUP(Data[[#This Row],[Product]],products[Product],products[Cost per unit])</f>
        <v>10.38</v>
      </c>
      <c r="I99" s="8">
        <f>Data[[#This Row],[Cost per unit]]*Data[[#This Row],[Units]]</f>
        <v>1681.5600000000002</v>
      </c>
    </row>
    <row r="100" spans="3:9">
      <c r="C100" t="s">
        <v>57</v>
      </c>
      <c r="D100" t="s">
        <v>16</v>
      </c>
      <c r="E100" t="s">
        <v>47</v>
      </c>
      <c r="F100" s="6">
        <v>567</v>
      </c>
      <c r="G100" s="7">
        <v>228</v>
      </c>
      <c r="H100" s="8">
        <f>_xlfn.XLOOKUP(Data[[#This Row],[Product]],products[Product],products[Cost per unit])</f>
        <v>9</v>
      </c>
      <c r="I100" s="8">
        <f>Data[[#This Row],[Cost per unit]]*Data[[#This Row],[Units]]</f>
        <v>2052</v>
      </c>
    </row>
    <row r="101" spans="3:9">
      <c r="C101" t="s">
        <v>57</v>
      </c>
      <c r="D101" t="s">
        <v>24</v>
      </c>
      <c r="E101" t="s">
        <v>54</v>
      </c>
      <c r="F101" s="6">
        <v>2471</v>
      </c>
      <c r="G101" s="7">
        <v>342</v>
      </c>
      <c r="H101" s="8">
        <f>_xlfn.XLOOKUP(Data[[#This Row],[Product]],products[Product],products[Cost per unit])</f>
        <v>7.16</v>
      </c>
      <c r="I101" s="8">
        <f>Data[[#This Row],[Cost per unit]]*Data[[#This Row],[Units]]</f>
        <v>2448.7200000000003</v>
      </c>
    </row>
    <row r="102" spans="3:9">
      <c r="C102" t="s">
        <v>45</v>
      </c>
      <c r="D102" t="s">
        <v>36</v>
      </c>
      <c r="E102" t="s">
        <v>14</v>
      </c>
      <c r="F102" s="6">
        <v>7189</v>
      </c>
      <c r="G102" s="7">
        <v>54</v>
      </c>
      <c r="H102" s="8">
        <f>_xlfn.XLOOKUP(Data[[#This Row],[Product]],products[Product],products[Cost per unit])</f>
        <v>9.33</v>
      </c>
      <c r="I102" s="8">
        <f>Data[[#This Row],[Cost per unit]]*Data[[#This Row],[Units]]</f>
        <v>503.82</v>
      </c>
    </row>
    <row r="103" spans="3:9">
      <c r="C103" t="s">
        <v>23</v>
      </c>
      <c r="D103" t="s">
        <v>16</v>
      </c>
      <c r="E103" t="s">
        <v>56</v>
      </c>
      <c r="F103" s="6">
        <v>7455</v>
      </c>
      <c r="G103" s="7">
        <v>216</v>
      </c>
      <c r="H103" s="8">
        <f>_xlfn.XLOOKUP(Data[[#This Row],[Product]],products[Product],products[Cost per unit])</f>
        <v>10.38</v>
      </c>
      <c r="I103" s="8">
        <f>Data[[#This Row],[Cost per unit]]*Data[[#This Row],[Units]]</f>
        <v>2242.0800000000004</v>
      </c>
    </row>
    <row r="104" spans="3:9">
      <c r="C104" t="s">
        <v>49</v>
      </c>
      <c r="D104" t="s">
        <v>52</v>
      </c>
      <c r="E104" t="s">
        <v>53</v>
      </c>
      <c r="F104" s="6">
        <v>3108</v>
      </c>
      <c r="G104" s="7">
        <v>54</v>
      </c>
      <c r="H104" s="8">
        <f>_xlfn.XLOOKUP(Data[[#This Row],[Product]],products[Product],products[Cost per unit])</f>
        <v>5.6</v>
      </c>
      <c r="I104" s="8">
        <f>Data[[#This Row],[Cost per unit]]*Data[[#This Row],[Units]]</f>
        <v>302.39999999999998</v>
      </c>
    </row>
    <row r="105" spans="3:9">
      <c r="C105" t="s">
        <v>28</v>
      </c>
      <c r="D105" t="s">
        <v>36</v>
      </c>
      <c r="E105" t="s">
        <v>30</v>
      </c>
      <c r="F105" s="6">
        <v>469</v>
      </c>
      <c r="G105" s="7">
        <v>75</v>
      </c>
      <c r="H105" s="8">
        <f>_xlfn.XLOOKUP(Data[[#This Row],[Product]],products[Product],products[Cost per unit])</f>
        <v>13.15</v>
      </c>
      <c r="I105" s="8">
        <f>Data[[#This Row],[Cost per unit]]*Data[[#This Row],[Units]]</f>
        <v>986.25</v>
      </c>
    </row>
    <row r="106" spans="3:9">
      <c r="C106" t="s">
        <v>20</v>
      </c>
      <c r="D106" t="s">
        <v>11</v>
      </c>
      <c r="E106" t="s">
        <v>50</v>
      </c>
      <c r="F106" s="6">
        <v>2737</v>
      </c>
      <c r="G106" s="7">
        <v>93</v>
      </c>
      <c r="H106" s="8">
        <f>_xlfn.XLOOKUP(Data[[#This Row],[Product]],products[Product],products[Cost per unit])</f>
        <v>6.49</v>
      </c>
      <c r="I106" s="8">
        <f>Data[[#This Row],[Cost per unit]]*Data[[#This Row],[Units]]</f>
        <v>603.57000000000005</v>
      </c>
    </row>
    <row r="107" spans="3:9">
      <c r="C107" t="s">
        <v>20</v>
      </c>
      <c r="D107" t="s">
        <v>11</v>
      </c>
      <c r="E107" t="s">
        <v>30</v>
      </c>
      <c r="F107" s="6">
        <v>4305</v>
      </c>
      <c r="G107" s="7">
        <v>156</v>
      </c>
      <c r="H107" s="8">
        <f>_xlfn.XLOOKUP(Data[[#This Row],[Product]],products[Product],products[Cost per unit])</f>
        <v>13.15</v>
      </c>
      <c r="I107" s="8">
        <f>Data[[#This Row],[Cost per unit]]*Data[[#This Row],[Units]]</f>
        <v>2051.4</v>
      </c>
    </row>
    <row r="108" spans="3:9">
      <c r="C108" t="s">
        <v>20</v>
      </c>
      <c r="D108" t="s">
        <v>36</v>
      </c>
      <c r="E108" t="s">
        <v>35</v>
      </c>
      <c r="F108" s="6">
        <v>2408</v>
      </c>
      <c r="G108" s="7">
        <v>9</v>
      </c>
      <c r="H108" s="8">
        <f>_xlfn.XLOOKUP(Data[[#This Row],[Product]],products[Product],products[Cost per unit])</f>
        <v>3.11</v>
      </c>
      <c r="I108" s="8">
        <f>Data[[#This Row],[Cost per unit]]*Data[[#This Row],[Units]]</f>
        <v>27.99</v>
      </c>
    </row>
    <row r="109" spans="3:9">
      <c r="C109" t="s">
        <v>49</v>
      </c>
      <c r="D109" t="s">
        <v>24</v>
      </c>
      <c r="E109" t="s">
        <v>41</v>
      </c>
      <c r="F109" s="6">
        <v>1281</v>
      </c>
      <c r="G109" s="7">
        <v>18</v>
      </c>
      <c r="H109" s="8">
        <f>_xlfn.XLOOKUP(Data[[#This Row],[Product]],products[Product],products[Cost per unit])</f>
        <v>7.64</v>
      </c>
      <c r="I109" s="8">
        <f>Data[[#This Row],[Cost per unit]]*Data[[#This Row],[Units]]</f>
        <v>137.51999999999998</v>
      </c>
    </row>
    <row r="110" spans="3:9">
      <c r="C110" t="s">
        <v>10</v>
      </c>
      <c r="D110" t="s">
        <v>16</v>
      </c>
      <c r="E110" t="s">
        <v>17</v>
      </c>
      <c r="F110" s="6">
        <v>12348</v>
      </c>
      <c r="G110" s="7">
        <v>234</v>
      </c>
      <c r="H110" s="8">
        <f>_xlfn.XLOOKUP(Data[[#This Row],[Product]],products[Product],products[Cost per unit])</f>
        <v>8.65</v>
      </c>
      <c r="I110" s="8">
        <f>Data[[#This Row],[Cost per unit]]*Data[[#This Row],[Units]]</f>
        <v>2024.1000000000001</v>
      </c>
    </row>
    <row r="111" spans="3:9">
      <c r="C111" t="s">
        <v>49</v>
      </c>
      <c r="D111" t="s">
        <v>52</v>
      </c>
      <c r="E111" t="s">
        <v>56</v>
      </c>
      <c r="F111" s="6">
        <v>3689</v>
      </c>
      <c r="G111" s="7">
        <v>312</v>
      </c>
      <c r="H111" s="8">
        <f>_xlfn.XLOOKUP(Data[[#This Row],[Product]],products[Product],products[Cost per unit])</f>
        <v>10.38</v>
      </c>
      <c r="I111" s="8">
        <f>Data[[#This Row],[Cost per unit]]*Data[[#This Row],[Units]]</f>
        <v>3238.5600000000004</v>
      </c>
    </row>
    <row r="112" spans="3:9">
      <c r="C112" t="s">
        <v>42</v>
      </c>
      <c r="D112" t="s">
        <v>24</v>
      </c>
      <c r="E112" t="s">
        <v>41</v>
      </c>
      <c r="F112" s="6">
        <v>2870</v>
      </c>
      <c r="G112" s="7">
        <v>300</v>
      </c>
      <c r="H112" s="8">
        <f>_xlfn.XLOOKUP(Data[[#This Row],[Product]],products[Product],products[Cost per unit])</f>
        <v>7.64</v>
      </c>
      <c r="I112" s="8">
        <f>Data[[#This Row],[Cost per unit]]*Data[[#This Row],[Units]]</f>
        <v>2292</v>
      </c>
    </row>
    <row r="113" spans="3:9">
      <c r="C113" t="s">
        <v>48</v>
      </c>
      <c r="D113" t="s">
        <v>24</v>
      </c>
      <c r="E113" t="s">
        <v>55</v>
      </c>
      <c r="F113" s="6">
        <v>798</v>
      </c>
      <c r="G113" s="7">
        <v>519</v>
      </c>
      <c r="H113" s="8">
        <f>_xlfn.XLOOKUP(Data[[#This Row],[Product]],products[Product],products[Cost per unit])</f>
        <v>16.73</v>
      </c>
      <c r="I113" s="8">
        <f>Data[[#This Row],[Cost per unit]]*Data[[#This Row],[Units]]</f>
        <v>8682.8700000000008</v>
      </c>
    </row>
    <row r="114" spans="3:9">
      <c r="C114" t="s">
        <v>23</v>
      </c>
      <c r="D114" t="s">
        <v>11</v>
      </c>
      <c r="E114" t="s">
        <v>47</v>
      </c>
      <c r="F114" s="6">
        <v>2933</v>
      </c>
      <c r="G114" s="7">
        <v>9</v>
      </c>
      <c r="H114" s="8">
        <f>_xlfn.XLOOKUP(Data[[#This Row],[Product]],products[Product],products[Cost per unit])</f>
        <v>9</v>
      </c>
      <c r="I114" s="8">
        <f>Data[[#This Row],[Cost per unit]]*Data[[#This Row],[Units]]</f>
        <v>81</v>
      </c>
    </row>
    <row r="115" spans="3:9">
      <c r="C115" t="s">
        <v>45</v>
      </c>
      <c r="D115" t="s">
        <v>16</v>
      </c>
      <c r="E115" t="s">
        <v>21</v>
      </c>
      <c r="F115" s="6">
        <v>2744</v>
      </c>
      <c r="G115" s="7">
        <v>9</v>
      </c>
      <c r="H115" s="8">
        <f>_xlfn.XLOOKUP(Data[[#This Row],[Product]],products[Product],products[Cost per unit])</f>
        <v>11.88</v>
      </c>
      <c r="I115" s="8">
        <f>Data[[#This Row],[Cost per unit]]*Data[[#This Row],[Units]]</f>
        <v>106.92</v>
      </c>
    </row>
    <row r="116" spans="3:9">
      <c r="C116" t="s">
        <v>10</v>
      </c>
      <c r="D116" t="s">
        <v>24</v>
      </c>
      <c r="E116" t="s">
        <v>33</v>
      </c>
      <c r="F116" s="6">
        <v>9772</v>
      </c>
      <c r="G116" s="7">
        <v>90</v>
      </c>
      <c r="H116" s="8">
        <f>_xlfn.XLOOKUP(Data[[#This Row],[Product]],products[Product],products[Cost per unit])</f>
        <v>12.37</v>
      </c>
      <c r="I116" s="8">
        <f>Data[[#This Row],[Cost per unit]]*Data[[#This Row],[Units]]</f>
        <v>1113.3</v>
      </c>
    </row>
    <row r="117" spans="3:9">
      <c r="C117" t="s">
        <v>42</v>
      </c>
      <c r="D117" t="s">
        <v>52</v>
      </c>
      <c r="E117" t="s">
        <v>30</v>
      </c>
      <c r="F117" s="6">
        <v>1568</v>
      </c>
      <c r="G117" s="7">
        <v>96</v>
      </c>
      <c r="H117" s="8">
        <f>_xlfn.XLOOKUP(Data[[#This Row],[Product]],products[Product],products[Cost per unit])</f>
        <v>13.15</v>
      </c>
      <c r="I117" s="8">
        <f>Data[[#This Row],[Cost per unit]]*Data[[#This Row],[Units]]</f>
        <v>1262.4000000000001</v>
      </c>
    </row>
    <row r="118" spans="3:9">
      <c r="C118" t="s">
        <v>48</v>
      </c>
      <c r="D118" t="s">
        <v>24</v>
      </c>
      <c r="E118" t="s">
        <v>32</v>
      </c>
      <c r="F118" s="6">
        <v>11417</v>
      </c>
      <c r="G118" s="7">
        <v>21</v>
      </c>
      <c r="H118" s="8">
        <f>_xlfn.XLOOKUP(Data[[#This Row],[Product]],products[Product],products[Cost per unit])</f>
        <v>8.7899999999999991</v>
      </c>
      <c r="I118" s="8">
        <f>Data[[#This Row],[Cost per unit]]*Data[[#This Row],[Units]]</f>
        <v>184.58999999999997</v>
      </c>
    </row>
    <row r="119" spans="3:9">
      <c r="C119" t="s">
        <v>10</v>
      </c>
      <c r="D119" t="s">
        <v>52</v>
      </c>
      <c r="E119" t="s">
        <v>53</v>
      </c>
      <c r="F119" s="6">
        <v>6748</v>
      </c>
      <c r="G119" s="7">
        <v>48</v>
      </c>
      <c r="H119" s="8">
        <f>_xlfn.XLOOKUP(Data[[#This Row],[Product]],products[Product],products[Cost per unit])</f>
        <v>5.6</v>
      </c>
      <c r="I119" s="8">
        <f>Data[[#This Row],[Cost per unit]]*Data[[#This Row],[Units]]</f>
        <v>268.79999999999995</v>
      </c>
    </row>
    <row r="120" spans="3:9">
      <c r="C120" t="s">
        <v>57</v>
      </c>
      <c r="D120" t="s">
        <v>24</v>
      </c>
      <c r="E120" t="s">
        <v>55</v>
      </c>
      <c r="F120" s="6">
        <v>1407</v>
      </c>
      <c r="G120" s="7">
        <v>72</v>
      </c>
      <c r="H120" s="8">
        <f>_xlfn.XLOOKUP(Data[[#This Row],[Product]],products[Product],products[Cost per unit])</f>
        <v>16.73</v>
      </c>
      <c r="I120" s="8">
        <f>Data[[#This Row],[Cost per unit]]*Data[[#This Row],[Units]]</f>
        <v>1204.56</v>
      </c>
    </row>
    <row r="121" spans="3:9">
      <c r="C121" t="s">
        <v>15</v>
      </c>
      <c r="D121" t="s">
        <v>16</v>
      </c>
      <c r="E121" t="s">
        <v>54</v>
      </c>
      <c r="F121" s="6">
        <v>2023</v>
      </c>
      <c r="G121" s="7">
        <v>168</v>
      </c>
      <c r="H121" s="8">
        <f>_xlfn.XLOOKUP(Data[[#This Row],[Product]],products[Product],products[Cost per unit])</f>
        <v>7.16</v>
      </c>
      <c r="I121" s="8">
        <f>Data[[#This Row],[Cost per unit]]*Data[[#This Row],[Units]]</f>
        <v>1202.8800000000001</v>
      </c>
    </row>
    <row r="122" spans="3:9">
      <c r="C122" t="s">
        <v>45</v>
      </c>
      <c r="D122" t="s">
        <v>29</v>
      </c>
      <c r="E122" t="s">
        <v>53</v>
      </c>
      <c r="F122" s="6">
        <v>5236</v>
      </c>
      <c r="G122" s="7">
        <v>51</v>
      </c>
      <c r="H122" s="8">
        <f>_xlfn.XLOOKUP(Data[[#This Row],[Product]],products[Product],products[Cost per unit])</f>
        <v>5.6</v>
      </c>
      <c r="I122" s="8">
        <f>Data[[#This Row],[Cost per unit]]*Data[[#This Row],[Units]]</f>
        <v>285.59999999999997</v>
      </c>
    </row>
    <row r="123" spans="3:9">
      <c r="C123" t="s">
        <v>23</v>
      </c>
      <c r="D123" t="s">
        <v>24</v>
      </c>
      <c r="E123" t="s">
        <v>41</v>
      </c>
      <c r="F123" s="6">
        <v>1925</v>
      </c>
      <c r="G123" s="7">
        <v>192</v>
      </c>
      <c r="H123" s="8">
        <f>_xlfn.XLOOKUP(Data[[#This Row],[Product]],products[Product],products[Cost per unit])</f>
        <v>7.64</v>
      </c>
      <c r="I123" s="8">
        <f>Data[[#This Row],[Cost per unit]]*Data[[#This Row],[Units]]</f>
        <v>1466.8799999999999</v>
      </c>
    </row>
    <row r="124" spans="3:9">
      <c r="C124" t="s">
        <v>42</v>
      </c>
      <c r="D124" t="s">
        <v>11</v>
      </c>
      <c r="E124" t="s">
        <v>19</v>
      </c>
      <c r="F124" s="6">
        <v>6608</v>
      </c>
      <c r="G124" s="7">
        <v>225</v>
      </c>
      <c r="H124" s="8">
        <f>_xlfn.XLOOKUP(Data[[#This Row],[Product]],products[Product],products[Cost per unit])</f>
        <v>11.7</v>
      </c>
      <c r="I124" s="8">
        <f>Data[[#This Row],[Cost per unit]]*Data[[#This Row],[Units]]</f>
        <v>2632.5</v>
      </c>
    </row>
    <row r="125" spans="3:9">
      <c r="C125" t="s">
        <v>28</v>
      </c>
      <c r="D125" t="s">
        <v>52</v>
      </c>
      <c r="E125" t="s">
        <v>53</v>
      </c>
      <c r="F125" s="6">
        <v>8008</v>
      </c>
      <c r="G125" s="7">
        <v>456</v>
      </c>
      <c r="H125" s="8">
        <f>_xlfn.XLOOKUP(Data[[#This Row],[Product]],products[Product],products[Cost per unit])</f>
        <v>5.6</v>
      </c>
      <c r="I125" s="8">
        <f>Data[[#This Row],[Cost per unit]]*Data[[#This Row],[Units]]</f>
        <v>2553.6</v>
      </c>
    </row>
    <row r="126" spans="3:9">
      <c r="C126" t="s">
        <v>57</v>
      </c>
      <c r="D126" t="s">
        <v>52</v>
      </c>
      <c r="E126" t="s">
        <v>30</v>
      </c>
      <c r="F126" s="6">
        <v>1428</v>
      </c>
      <c r="G126" s="7">
        <v>93</v>
      </c>
      <c r="H126" s="8">
        <f>_xlfn.XLOOKUP(Data[[#This Row],[Product]],products[Product],products[Cost per unit])</f>
        <v>13.15</v>
      </c>
      <c r="I126" s="8">
        <f>Data[[#This Row],[Cost per unit]]*Data[[#This Row],[Units]]</f>
        <v>1222.95</v>
      </c>
    </row>
    <row r="127" spans="3:9">
      <c r="C127" t="s">
        <v>28</v>
      </c>
      <c r="D127" t="s">
        <v>52</v>
      </c>
      <c r="E127" t="s">
        <v>21</v>
      </c>
      <c r="F127" s="6">
        <v>525</v>
      </c>
      <c r="G127" s="7">
        <v>48</v>
      </c>
      <c r="H127" s="8">
        <f>_xlfn.XLOOKUP(Data[[#This Row],[Product]],products[Product],products[Cost per unit])</f>
        <v>11.88</v>
      </c>
      <c r="I127" s="8">
        <f>Data[[#This Row],[Cost per unit]]*Data[[#This Row],[Units]]</f>
        <v>570.24</v>
      </c>
    </row>
    <row r="128" spans="3:9">
      <c r="C128" t="s">
        <v>28</v>
      </c>
      <c r="D128" t="s">
        <v>11</v>
      </c>
      <c r="E128" t="s">
        <v>25</v>
      </c>
      <c r="F128" s="6">
        <v>1505</v>
      </c>
      <c r="G128" s="7">
        <v>102</v>
      </c>
      <c r="H128" s="8">
        <f>_xlfn.XLOOKUP(Data[[#This Row],[Product]],products[Product],products[Cost per unit])</f>
        <v>6.47</v>
      </c>
      <c r="I128" s="8">
        <f>Data[[#This Row],[Cost per unit]]*Data[[#This Row],[Units]]</f>
        <v>659.93999999999994</v>
      </c>
    </row>
    <row r="129" spans="3:9">
      <c r="C129" t="s">
        <v>42</v>
      </c>
      <c r="D129" t="s">
        <v>16</v>
      </c>
      <c r="E129" t="s">
        <v>12</v>
      </c>
      <c r="F129" s="6">
        <v>6755</v>
      </c>
      <c r="G129" s="7">
        <v>252</v>
      </c>
      <c r="H129" s="8">
        <f>_xlfn.XLOOKUP(Data[[#This Row],[Product]],products[Product],products[Cost per unit])</f>
        <v>14.49</v>
      </c>
      <c r="I129" s="8">
        <f>Data[[#This Row],[Cost per unit]]*Data[[#This Row],[Units]]</f>
        <v>3651.48</v>
      </c>
    </row>
    <row r="130" spans="3:9">
      <c r="C130" t="s">
        <v>48</v>
      </c>
      <c r="D130" t="s">
        <v>11</v>
      </c>
      <c r="E130" t="s">
        <v>25</v>
      </c>
      <c r="F130" s="6">
        <v>11571</v>
      </c>
      <c r="G130" s="7">
        <v>138</v>
      </c>
      <c r="H130" s="8">
        <f>_xlfn.XLOOKUP(Data[[#This Row],[Product]],products[Product],products[Cost per unit])</f>
        <v>6.47</v>
      </c>
      <c r="I130" s="8">
        <f>Data[[#This Row],[Cost per unit]]*Data[[#This Row],[Units]]</f>
        <v>892.86</v>
      </c>
    </row>
    <row r="131" spans="3:9">
      <c r="C131" t="s">
        <v>10</v>
      </c>
      <c r="D131" t="s">
        <v>36</v>
      </c>
      <c r="E131" t="s">
        <v>30</v>
      </c>
      <c r="F131" s="6">
        <v>2541</v>
      </c>
      <c r="G131" s="7">
        <v>90</v>
      </c>
      <c r="H131" s="8">
        <f>_xlfn.XLOOKUP(Data[[#This Row],[Product]],products[Product],products[Cost per unit])</f>
        <v>13.15</v>
      </c>
      <c r="I131" s="8">
        <f>Data[[#This Row],[Cost per unit]]*Data[[#This Row],[Units]]</f>
        <v>1183.5</v>
      </c>
    </row>
    <row r="132" spans="3:9">
      <c r="C132" t="s">
        <v>23</v>
      </c>
      <c r="D132" t="s">
        <v>11</v>
      </c>
      <c r="E132" t="s">
        <v>12</v>
      </c>
      <c r="F132" s="6">
        <v>1526</v>
      </c>
      <c r="G132" s="7">
        <v>240</v>
      </c>
      <c r="H132" s="8">
        <f>_xlfn.XLOOKUP(Data[[#This Row],[Product]],products[Product],products[Cost per unit])</f>
        <v>14.49</v>
      </c>
      <c r="I132" s="8">
        <f>Data[[#This Row],[Cost per unit]]*Data[[#This Row],[Units]]</f>
        <v>3477.6</v>
      </c>
    </row>
    <row r="133" spans="3:9">
      <c r="C133" t="s">
        <v>10</v>
      </c>
      <c r="D133" t="s">
        <v>36</v>
      </c>
      <c r="E133" t="s">
        <v>21</v>
      </c>
      <c r="F133" s="6">
        <v>6125</v>
      </c>
      <c r="G133" s="7">
        <v>102</v>
      </c>
      <c r="H133" s="8">
        <f>_xlfn.XLOOKUP(Data[[#This Row],[Product]],products[Product],products[Cost per unit])</f>
        <v>11.88</v>
      </c>
      <c r="I133" s="8">
        <f>Data[[#This Row],[Cost per unit]]*Data[[#This Row],[Units]]</f>
        <v>1211.76</v>
      </c>
    </row>
    <row r="134" spans="3:9">
      <c r="C134" t="s">
        <v>23</v>
      </c>
      <c r="D134" t="s">
        <v>16</v>
      </c>
      <c r="E134" t="s">
        <v>55</v>
      </c>
      <c r="F134" s="6">
        <v>847</v>
      </c>
      <c r="G134" s="7">
        <v>129</v>
      </c>
      <c r="H134" s="8">
        <f>_xlfn.XLOOKUP(Data[[#This Row],[Product]],products[Product],products[Cost per unit])</f>
        <v>16.73</v>
      </c>
      <c r="I134" s="8">
        <f>Data[[#This Row],[Cost per unit]]*Data[[#This Row],[Units]]</f>
        <v>2158.17</v>
      </c>
    </row>
    <row r="135" spans="3:9">
      <c r="C135" t="s">
        <v>15</v>
      </c>
      <c r="D135" t="s">
        <v>16</v>
      </c>
      <c r="E135" t="s">
        <v>55</v>
      </c>
      <c r="F135" s="6">
        <v>4753</v>
      </c>
      <c r="G135" s="7">
        <v>300</v>
      </c>
      <c r="H135" s="8">
        <f>_xlfn.XLOOKUP(Data[[#This Row],[Product]],products[Product],products[Cost per unit])</f>
        <v>16.73</v>
      </c>
      <c r="I135" s="8">
        <f>Data[[#This Row],[Cost per unit]]*Data[[#This Row],[Units]]</f>
        <v>5019</v>
      </c>
    </row>
    <row r="136" spans="3:9">
      <c r="C136" t="s">
        <v>28</v>
      </c>
      <c r="D136" t="s">
        <v>36</v>
      </c>
      <c r="E136" t="s">
        <v>33</v>
      </c>
      <c r="F136" s="6">
        <v>959</v>
      </c>
      <c r="G136" s="7">
        <v>135</v>
      </c>
      <c r="H136" s="8">
        <f>_xlfn.XLOOKUP(Data[[#This Row],[Product]],products[Product],products[Cost per unit])</f>
        <v>12.37</v>
      </c>
      <c r="I136" s="8">
        <f>Data[[#This Row],[Cost per unit]]*Data[[#This Row],[Units]]</f>
        <v>1669.9499999999998</v>
      </c>
    </row>
    <row r="137" spans="3:9">
      <c r="C137" t="s">
        <v>42</v>
      </c>
      <c r="D137" t="s">
        <v>16</v>
      </c>
      <c r="E137" t="s">
        <v>51</v>
      </c>
      <c r="F137" s="6">
        <v>2793</v>
      </c>
      <c r="G137" s="7">
        <v>114</v>
      </c>
      <c r="H137" s="8">
        <f>_xlfn.XLOOKUP(Data[[#This Row],[Product]],products[Product],products[Cost per unit])</f>
        <v>4.97</v>
      </c>
      <c r="I137" s="8">
        <f>Data[[#This Row],[Cost per unit]]*Data[[#This Row],[Units]]</f>
        <v>566.57999999999993</v>
      </c>
    </row>
    <row r="138" spans="3:9">
      <c r="C138" t="s">
        <v>42</v>
      </c>
      <c r="D138" t="s">
        <v>16</v>
      </c>
      <c r="E138" t="s">
        <v>19</v>
      </c>
      <c r="F138" s="6">
        <v>4606</v>
      </c>
      <c r="G138" s="7">
        <v>63</v>
      </c>
      <c r="H138" s="8">
        <f>_xlfn.XLOOKUP(Data[[#This Row],[Product]],products[Product],products[Cost per unit])</f>
        <v>11.7</v>
      </c>
      <c r="I138" s="8">
        <f>Data[[#This Row],[Cost per unit]]*Data[[#This Row],[Units]]</f>
        <v>737.09999999999991</v>
      </c>
    </row>
    <row r="139" spans="3:9">
      <c r="C139" t="s">
        <v>42</v>
      </c>
      <c r="D139" t="s">
        <v>24</v>
      </c>
      <c r="E139" t="s">
        <v>54</v>
      </c>
      <c r="F139" s="6">
        <v>5551</v>
      </c>
      <c r="G139" s="7">
        <v>252</v>
      </c>
      <c r="H139" s="8">
        <f>_xlfn.XLOOKUP(Data[[#This Row],[Product]],products[Product],products[Cost per unit])</f>
        <v>7.16</v>
      </c>
      <c r="I139" s="8">
        <f>Data[[#This Row],[Cost per unit]]*Data[[#This Row],[Units]]</f>
        <v>1804.32</v>
      </c>
    </row>
    <row r="140" spans="3:9">
      <c r="C140" t="s">
        <v>57</v>
      </c>
      <c r="D140" t="s">
        <v>24</v>
      </c>
      <c r="E140" t="s">
        <v>17</v>
      </c>
      <c r="F140" s="6">
        <v>6657</v>
      </c>
      <c r="G140" s="7">
        <v>303</v>
      </c>
      <c r="H140" s="8">
        <f>_xlfn.XLOOKUP(Data[[#This Row],[Product]],products[Product],products[Cost per unit])</f>
        <v>8.65</v>
      </c>
      <c r="I140" s="8">
        <f>Data[[#This Row],[Cost per unit]]*Data[[#This Row],[Units]]</f>
        <v>2620.9500000000003</v>
      </c>
    </row>
    <row r="141" spans="3:9">
      <c r="C141" t="s">
        <v>42</v>
      </c>
      <c r="D141" t="s">
        <v>29</v>
      </c>
      <c r="E141" t="s">
        <v>35</v>
      </c>
      <c r="F141" s="6">
        <v>4438</v>
      </c>
      <c r="G141" s="7">
        <v>246</v>
      </c>
      <c r="H141" s="8">
        <f>_xlfn.XLOOKUP(Data[[#This Row],[Product]],products[Product],products[Cost per unit])</f>
        <v>3.11</v>
      </c>
      <c r="I141" s="8">
        <f>Data[[#This Row],[Cost per unit]]*Data[[#This Row],[Units]]</f>
        <v>765.06</v>
      </c>
    </row>
    <row r="142" spans="3:9">
      <c r="C142" t="s">
        <v>15</v>
      </c>
      <c r="D142" t="s">
        <v>36</v>
      </c>
      <c r="E142" t="s">
        <v>39</v>
      </c>
      <c r="F142" s="6">
        <v>168</v>
      </c>
      <c r="G142" s="7">
        <v>84</v>
      </c>
      <c r="H142" s="8">
        <f>_xlfn.XLOOKUP(Data[[#This Row],[Product]],products[Product],products[Cost per unit])</f>
        <v>9.77</v>
      </c>
      <c r="I142" s="8">
        <f>Data[[#This Row],[Cost per unit]]*Data[[#This Row],[Units]]</f>
        <v>820.68</v>
      </c>
    </row>
    <row r="143" spans="3:9">
      <c r="C143" t="s">
        <v>42</v>
      </c>
      <c r="D143" t="s">
        <v>52</v>
      </c>
      <c r="E143" t="s">
        <v>35</v>
      </c>
      <c r="F143" s="6">
        <v>7777</v>
      </c>
      <c r="G143" s="7">
        <v>39</v>
      </c>
      <c r="H143" s="8">
        <f>_xlfn.XLOOKUP(Data[[#This Row],[Product]],products[Product],products[Cost per unit])</f>
        <v>3.11</v>
      </c>
      <c r="I143" s="8">
        <f>Data[[#This Row],[Cost per unit]]*Data[[#This Row],[Units]]</f>
        <v>121.28999999999999</v>
      </c>
    </row>
    <row r="144" spans="3:9">
      <c r="C144" t="s">
        <v>45</v>
      </c>
      <c r="D144" t="s">
        <v>24</v>
      </c>
      <c r="E144" t="s">
        <v>35</v>
      </c>
      <c r="F144" s="6">
        <v>3339</v>
      </c>
      <c r="G144" s="7">
        <v>348</v>
      </c>
      <c r="H144" s="8">
        <f>_xlfn.XLOOKUP(Data[[#This Row],[Product]],products[Product],products[Cost per unit])</f>
        <v>3.11</v>
      </c>
      <c r="I144" s="8">
        <f>Data[[#This Row],[Cost per unit]]*Data[[#This Row],[Units]]</f>
        <v>1082.28</v>
      </c>
    </row>
    <row r="145" spans="3:9">
      <c r="C145" t="s">
        <v>42</v>
      </c>
      <c r="D145" t="s">
        <v>11</v>
      </c>
      <c r="E145" t="s">
        <v>33</v>
      </c>
      <c r="F145" s="6">
        <v>6391</v>
      </c>
      <c r="G145" s="7">
        <v>48</v>
      </c>
      <c r="H145" s="8">
        <f>_xlfn.XLOOKUP(Data[[#This Row],[Product]],products[Product],products[Cost per unit])</f>
        <v>12.37</v>
      </c>
      <c r="I145" s="8">
        <f>Data[[#This Row],[Cost per unit]]*Data[[#This Row],[Units]]</f>
        <v>593.76</v>
      </c>
    </row>
    <row r="146" spans="3:9">
      <c r="C146" t="s">
        <v>45</v>
      </c>
      <c r="D146" t="s">
        <v>11</v>
      </c>
      <c r="E146" t="s">
        <v>39</v>
      </c>
      <c r="F146" s="6">
        <v>518</v>
      </c>
      <c r="G146" s="7">
        <v>75</v>
      </c>
      <c r="H146" s="8">
        <f>_xlfn.XLOOKUP(Data[[#This Row],[Product]],products[Product],products[Cost per unit])</f>
        <v>9.77</v>
      </c>
      <c r="I146" s="8">
        <f>Data[[#This Row],[Cost per unit]]*Data[[#This Row],[Units]]</f>
        <v>732.75</v>
      </c>
    </row>
    <row r="147" spans="3:9">
      <c r="C147" t="s">
        <v>42</v>
      </c>
      <c r="D147" t="s">
        <v>36</v>
      </c>
      <c r="E147" t="s">
        <v>56</v>
      </c>
      <c r="F147" s="6">
        <v>5677</v>
      </c>
      <c r="G147" s="7">
        <v>258</v>
      </c>
      <c r="H147" s="8">
        <f>_xlfn.XLOOKUP(Data[[#This Row],[Product]],products[Product],products[Cost per unit])</f>
        <v>10.38</v>
      </c>
      <c r="I147" s="8">
        <f>Data[[#This Row],[Cost per unit]]*Data[[#This Row],[Units]]</f>
        <v>2678.0400000000004</v>
      </c>
    </row>
    <row r="148" spans="3:9">
      <c r="C148" t="s">
        <v>28</v>
      </c>
      <c r="D148" t="s">
        <v>29</v>
      </c>
      <c r="E148" t="s">
        <v>35</v>
      </c>
      <c r="F148" s="6">
        <v>6048</v>
      </c>
      <c r="G148" s="7">
        <v>27</v>
      </c>
      <c r="H148" s="8">
        <f>_xlfn.XLOOKUP(Data[[#This Row],[Product]],products[Product],products[Cost per unit])</f>
        <v>3.11</v>
      </c>
      <c r="I148" s="8">
        <f>Data[[#This Row],[Cost per unit]]*Data[[#This Row],[Units]]</f>
        <v>83.97</v>
      </c>
    </row>
    <row r="149" spans="3:9">
      <c r="C149" t="s">
        <v>15</v>
      </c>
      <c r="D149" t="s">
        <v>36</v>
      </c>
      <c r="E149" t="s">
        <v>17</v>
      </c>
      <c r="F149" s="6">
        <v>3752</v>
      </c>
      <c r="G149" s="7">
        <v>213</v>
      </c>
      <c r="H149" s="8">
        <f>_xlfn.XLOOKUP(Data[[#This Row],[Product]],products[Product],products[Cost per unit])</f>
        <v>8.65</v>
      </c>
      <c r="I149" s="8">
        <f>Data[[#This Row],[Cost per unit]]*Data[[#This Row],[Units]]</f>
        <v>1842.45</v>
      </c>
    </row>
    <row r="150" spans="3:9">
      <c r="C150" t="s">
        <v>45</v>
      </c>
      <c r="D150" t="s">
        <v>16</v>
      </c>
      <c r="E150" t="s">
        <v>54</v>
      </c>
      <c r="F150" s="6">
        <v>4480</v>
      </c>
      <c r="G150" s="7">
        <v>357</v>
      </c>
      <c r="H150" s="8">
        <f>_xlfn.XLOOKUP(Data[[#This Row],[Product]],products[Product],products[Cost per unit])</f>
        <v>7.16</v>
      </c>
      <c r="I150" s="8">
        <f>Data[[#This Row],[Cost per unit]]*Data[[#This Row],[Units]]</f>
        <v>2556.12</v>
      </c>
    </row>
    <row r="151" spans="3:9">
      <c r="C151" t="s">
        <v>20</v>
      </c>
      <c r="D151" t="s">
        <v>11</v>
      </c>
      <c r="E151" t="s">
        <v>21</v>
      </c>
      <c r="F151" s="6">
        <v>259</v>
      </c>
      <c r="G151" s="7">
        <v>207</v>
      </c>
      <c r="H151" s="8">
        <f>_xlfn.XLOOKUP(Data[[#This Row],[Product]],products[Product],products[Cost per unit])</f>
        <v>11.88</v>
      </c>
      <c r="I151" s="8">
        <f>Data[[#This Row],[Cost per unit]]*Data[[#This Row],[Units]]</f>
        <v>2459.1600000000003</v>
      </c>
    </row>
    <row r="152" spans="3:9">
      <c r="C152" t="s">
        <v>15</v>
      </c>
      <c r="D152" t="s">
        <v>11</v>
      </c>
      <c r="E152" t="s">
        <v>12</v>
      </c>
      <c r="F152" s="6">
        <v>42</v>
      </c>
      <c r="G152" s="7">
        <v>150</v>
      </c>
      <c r="H152" s="8">
        <f>_xlfn.XLOOKUP(Data[[#This Row],[Product]],products[Product],products[Cost per unit])</f>
        <v>14.49</v>
      </c>
      <c r="I152" s="8">
        <f>Data[[#This Row],[Cost per unit]]*Data[[#This Row],[Units]]</f>
        <v>2173.5</v>
      </c>
    </row>
    <row r="153" spans="3:9">
      <c r="C153" t="s">
        <v>23</v>
      </c>
      <c r="D153" t="s">
        <v>24</v>
      </c>
      <c r="E153" t="s">
        <v>53</v>
      </c>
      <c r="F153" s="6">
        <v>98</v>
      </c>
      <c r="G153" s="7">
        <v>204</v>
      </c>
      <c r="H153" s="8">
        <f>_xlfn.XLOOKUP(Data[[#This Row],[Product]],products[Product],products[Cost per unit])</f>
        <v>5.6</v>
      </c>
      <c r="I153" s="8">
        <f>Data[[#This Row],[Cost per unit]]*Data[[#This Row],[Units]]</f>
        <v>1142.3999999999999</v>
      </c>
    </row>
    <row r="154" spans="3:9">
      <c r="C154" t="s">
        <v>42</v>
      </c>
      <c r="D154" t="s">
        <v>16</v>
      </c>
      <c r="E154" t="s">
        <v>55</v>
      </c>
      <c r="F154" s="6">
        <v>2478</v>
      </c>
      <c r="G154" s="7">
        <v>21</v>
      </c>
      <c r="H154" s="8">
        <f>_xlfn.XLOOKUP(Data[[#This Row],[Product]],products[Product],products[Cost per unit])</f>
        <v>16.73</v>
      </c>
      <c r="I154" s="8">
        <f>Data[[#This Row],[Cost per unit]]*Data[[#This Row],[Units]]</f>
        <v>351.33</v>
      </c>
    </row>
    <row r="155" spans="3:9">
      <c r="C155" t="s">
        <v>23</v>
      </c>
      <c r="D155" t="s">
        <v>52</v>
      </c>
      <c r="E155" t="s">
        <v>33</v>
      </c>
      <c r="F155" s="6">
        <v>7847</v>
      </c>
      <c r="G155" s="7">
        <v>174</v>
      </c>
      <c r="H155" s="8">
        <f>_xlfn.XLOOKUP(Data[[#This Row],[Product]],products[Product],products[Cost per unit])</f>
        <v>12.37</v>
      </c>
      <c r="I155" s="8">
        <f>Data[[#This Row],[Cost per unit]]*Data[[#This Row],[Units]]</f>
        <v>2152.3799999999997</v>
      </c>
    </row>
    <row r="156" spans="3:9">
      <c r="C156" t="s">
        <v>48</v>
      </c>
      <c r="D156" t="s">
        <v>11</v>
      </c>
      <c r="E156" t="s">
        <v>35</v>
      </c>
      <c r="F156" s="6">
        <v>9926</v>
      </c>
      <c r="G156" s="7">
        <v>201</v>
      </c>
      <c r="H156" s="8">
        <f>_xlfn.XLOOKUP(Data[[#This Row],[Product]],products[Product],products[Cost per unit])</f>
        <v>3.11</v>
      </c>
      <c r="I156" s="8">
        <f>Data[[#This Row],[Cost per unit]]*Data[[#This Row],[Units]]</f>
        <v>625.11</v>
      </c>
    </row>
    <row r="157" spans="3:9">
      <c r="C157" t="s">
        <v>15</v>
      </c>
      <c r="D157" t="s">
        <v>36</v>
      </c>
      <c r="E157" t="s">
        <v>14</v>
      </c>
      <c r="F157" s="6">
        <v>819</v>
      </c>
      <c r="G157" s="7">
        <v>510</v>
      </c>
      <c r="H157" s="8">
        <f>_xlfn.XLOOKUP(Data[[#This Row],[Product]],products[Product],products[Cost per unit])</f>
        <v>9.33</v>
      </c>
      <c r="I157" s="8">
        <f>Data[[#This Row],[Cost per unit]]*Data[[#This Row],[Units]]</f>
        <v>4758.3</v>
      </c>
    </row>
    <row r="158" spans="3:9">
      <c r="C158" t="s">
        <v>28</v>
      </c>
      <c r="D158" t="s">
        <v>29</v>
      </c>
      <c r="E158" t="s">
        <v>54</v>
      </c>
      <c r="F158" s="6">
        <v>3052</v>
      </c>
      <c r="G158" s="7">
        <v>378</v>
      </c>
      <c r="H158" s="8">
        <f>_xlfn.XLOOKUP(Data[[#This Row],[Product]],products[Product],products[Cost per unit])</f>
        <v>7.16</v>
      </c>
      <c r="I158" s="8">
        <f>Data[[#This Row],[Cost per unit]]*Data[[#This Row],[Units]]</f>
        <v>2706.48</v>
      </c>
    </row>
    <row r="159" spans="3:9">
      <c r="C159" t="s">
        <v>20</v>
      </c>
      <c r="D159" t="s">
        <v>52</v>
      </c>
      <c r="E159" t="s">
        <v>47</v>
      </c>
      <c r="F159" s="6">
        <v>6832</v>
      </c>
      <c r="G159" s="7">
        <v>27</v>
      </c>
      <c r="H159" s="8">
        <f>_xlfn.XLOOKUP(Data[[#This Row],[Product]],products[Product],products[Cost per unit])</f>
        <v>9</v>
      </c>
      <c r="I159" s="8">
        <f>Data[[#This Row],[Cost per unit]]*Data[[#This Row],[Units]]</f>
        <v>243</v>
      </c>
    </row>
    <row r="160" spans="3:9">
      <c r="C160" t="s">
        <v>48</v>
      </c>
      <c r="D160" t="s">
        <v>29</v>
      </c>
      <c r="E160" t="s">
        <v>32</v>
      </c>
      <c r="F160" s="6">
        <v>2016</v>
      </c>
      <c r="G160" s="7">
        <v>117</v>
      </c>
      <c r="H160" s="8">
        <f>_xlfn.XLOOKUP(Data[[#This Row],[Product]],products[Product],products[Cost per unit])</f>
        <v>8.7899999999999991</v>
      </c>
      <c r="I160" s="8">
        <f>Data[[#This Row],[Cost per unit]]*Data[[#This Row],[Units]]</f>
        <v>1028.4299999999998</v>
      </c>
    </row>
    <row r="161" spans="3:9">
      <c r="C161" t="s">
        <v>28</v>
      </c>
      <c r="D161" t="s">
        <v>36</v>
      </c>
      <c r="E161" t="s">
        <v>47</v>
      </c>
      <c r="F161" s="6">
        <v>7322</v>
      </c>
      <c r="G161" s="7">
        <v>36</v>
      </c>
      <c r="H161" s="8">
        <f>_xlfn.XLOOKUP(Data[[#This Row],[Product]],products[Product],products[Cost per unit])</f>
        <v>9</v>
      </c>
      <c r="I161" s="8">
        <f>Data[[#This Row],[Cost per unit]]*Data[[#This Row],[Units]]</f>
        <v>324</v>
      </c>
    </row>
    <row r="162" spans="3:9">
      <c r="C162" t="s">
        <v>15</v>
      </c>
      <c r="D162" t="s">
        <v>16</v>
      </c>
      <c r="E162" t="s">
        <v>33</v>
      </c>
      <c r="F162" s="6">
        <v>357</v>
      </c>
      <c r="G162" s="7">
        <v>126</v>
      </c>
      <c r="H162" s="8">
        <f>_xlfn.XLOOKUP(Data[[#This Row],[Product]],products[Product],products[Cost per unit])</f>
        <v>12.37</v>
      </c>
      <c r="I162" s="8">
        <f>Data[[#This Row],[Cost per unit]]*Data[[#This Row],[Units]]</f>
        <v>1558.62</v>
      </c>
    </row>
    <row r="163" spans="3:9">
      <c r="C163" t="s">
        <v>20</v>
      </c>
      <c r="D163" t="s">
        <v>29</v>
      </c>
      <c r="E163" t="s">
        <v>30</v>
      </c>
      <c r="F163" s="6">
        <v>3192</v>
      </c>
      <c r="G163" s="7">
        <v>72</v>
      </c>
      <c r="H163" s="8">
        <f>_xlfn.XLOOKUP(Data[[#This Row],[Product]],products[Product],products[Cost per unit])</f>
        <v>13.15</v>
      </c>
      <c r="I163" s="8">
        <f>Data[[#This Row],[Cost per unit]]*Data[[#This Row],[Units]]</f>
        <v>946.80000000000007</v>
      </c>
    </row>
    <row r="164" spans="3:9">
      <c r="C164" t="s">
        <v>42</v>
      </c>
      <c r="D164" t="s">
        <v>24</v>
      </c>
      <c r="E164" t="s">
        <v>39</v>
      </c>
      <c r="F164" s="6">
        <v>8435</v>
      </c>
      <c r="G164" s="7">
        <v>42</v>
      </c>
      <c r="H164" s="8">
        <f>_xlfn.XLOOKUP(Data[[#This Row],[Product]],products[Product],products[Cost per unit])</f>
        <v>9.77</v>
      </c>
      <c r="I164" s="8">
        <f>Data[[#This Row],[Cost per unit]]*Data[[#This Row],[Units]]</f>
        <v>410.34</v>
      </c>
    </row>
    <row r="165" spans="3:9">
      <c r="C165" t="s">
        <v>10</v>
      </c>
      <c r="D165" t="s">
        <v>29</v>
      </c>
      <c r="E165" t="s">
        <v>54</v>
      </c>
      <c r="F165" s="6">
        <v>0</v>
      </c>
      <c r="G165" s="7">
        <v>135</v>
      </c>
      <c r="H165" s="8">
        <f>_xlfn.XLOOKUP(Data[[#This Row],[Product]],products[Product],products[Cost per unit])</f>
        <v>7.16</v>
      </c>
      <c r="I165" s="8">
        <f>Data[[#This Row],[Cost per unit]]*Data[[#This Row],[Units]]</f>
        <v>966.6</v>
      </c>
    </row>
    <row r="166" spans="3:9">
      <c r="C166" t="s">
        <v>42</v>
      </c>
      <c r="D166" t="s">
        <v>52</v>
      </c>
      <c r="E166" t="s">
        <v>51</v>
      </c>
      <c r="F166" s="6">
        <v>8862</v>
      </c>
      <c r="G166" s="7">
        <v>189</v>
      </c>
      <c r="H166" s="8">
        <f>_xlfn.XLOOKUP(Data[[#This Row],[Product]],products[Product],products[Cost per unit])</f>
        <v>4.97</v>
      </c>
      <c r="I166" s="8">
        <f>Data[[#This Row],[Cost per unit]]*Data[[#This Row],[Units]]</f>
        <v>939.32999999999993</v>
      </c>
    </row>
    <row r="167" spans="3:9">
      <c r="C167" t="s">
        <v>28</v>
      </c>
      <c r="D167" t="s">
        <v>11</v>
      </c>
      <c r="E167" t="s">
        <v>56</v>
      </c>
      <c r="F167" s="6">
        <v>3556</v>
      </c>
      <c r="G167" s="7">
        <v>459</v>
      </c>
      <c r="H167" s="8">
        <f>_xlfn.XLOOKUP(Data[[#This Row],[Product]],products[Product],products[Cost per unit])</f>
        <v>10.38</v>
      </c>
      <c r="I167" s="8">
        <f>Data[[#This Row],[Cost per unit]]*Data[[#This Row],[Units]]</f>
        <v>4764.42</v>
      </c>
    </row>
    <row r="168" spans="3:9">
      <c r="C168" t="s">
        <v>45</v>
      </c>
      <c r="D168" t="s">
        <v>52</v>
      </c>
      <c r="E168" t="s">
        <v>27</v>
      </c>
      <c r="F168" s="6">
        <v>7280</v>
      </c>
      <c r="G168" s="7">
        <v>201</v>
      </c>
      <c r="H168" s="8">
        <f>_xlfn.XLOOKUP(Data[[#This Row],[Product]],products[Product],products[Cost per unit])</f>
        <v>11.73</v>
      </c>
      <c r="I168" s="8">
        <f>Data[[#This Row],[Cost per unit]]*Data[[#This Row],[Units]]</f>
        <v>2357.73</v>
      </c>
    </row>
    <row r="169" spans="3:9">
      <c r="C169" t="s">
        <v>28</v>
      </c>
      <c r="D169" t="s">
        <v>52</v>
      </c>
      <c r="E169" t="s">
        <v>12</v>
      </c>
      <c r="F169" s="6">
        <v>3402</v>
      </c>
      <c r="G169" s="7">
        <v>366</v>
      </c>
      <c r="H169" s="8">
        <f>_xlfn.XLOOKUP(Data[[#This Row],[Product]],products[Product],products[Cost per unit])</f>
        <v>14.49</v>
      </c>
      <c r="I169" s="8">
        <f>Data[[#This Row],[Cost per unit]]*Data[[#This Row],[Units]]</f>
        <v>5303.34</v>
      </c>
    </row>
    <row r="170" spans="3:9">
      <c r="C170" t="s">
        <v>49</v>
      </c>
      <c r="D170" t="s">
        <v>11</v>
      </c>
      <c r="E170" t="s">
        <v>54</v>
      </c>
      <c r="F170" s="6">
        <v>4592</v>
      </c>
      <c r="G170" s="7">
        <v>324</v>
      </c>
      <c r="H170" s="8">
        <f>_xlfn.XLOOKUP(Data[[#This Row],[Product]],products[Product],products[Cost per unit])</f>
        <v>7.16</v>
      </c>
      <c r="I170" s="8">
        <f>Data[[#This Row],[Cost per unit]]*Data[[#This Row],[Units]]</f>
        <v>2319.84</v>
      </c>
    </row>
    <row r="171" spans="3:9">
      <c r="C171" t="s">
        <v>20</v>
      </c>
      <c r="D171" t="s">
        <v>16</v>
      </c>
      <c r="E171" t="s">
        <v>27</v>
      </c>
      <c r="F171" s="6">
        <v>7833</v>
      </c>
      <c r="G171" s="7">
        <v>243</v>
      </c>
      <c r="H171" s="8">
        <f>_xlfn.XLOOKUP(Data[[#This Row],[Product]],products[Product],products[Cost per unit])</f>
        <v>11.73</v>
      </c>
      <c r="I171" s="8">
        <f>Data[[#This Row],[Cost per unit]]*Data[[#This Row],[Units]]</f>
        <v>2850.3900000000003</v>
      </c>
    </row>
    <row r="172" spans="3:9">
      <c r="C172" t="s">
        <v>48</v>
      </c>
      <c r="D172" t="s">
        <v>29</v>
      </c>
      <c r="E172" t="s">
        <v>47</v>
      </c>
      <c r="F172" s="6">
        <v>7651</v>
      </c>
      <c r="G172" s="7">
        <v>213</v>
      </c>
      <c r="H172" s="8">
        <f>_xlfn.XLOOKUP(Data[[#This Row],[Product]],products[Product],products[Cost per unit])</f>
        <v>9</v>
      </c>
      <c r="I172" s="8">
        <f>Data[[#This Row],[Cost per unit]]*Data[[#This Row],[Units]]</f>
        <v>1917</v>
      </c>
    </row>
    <row r="173" spans="3:9">
      <c r="C173" t="s">
        <v>10</v>
      </c>
      <c r="D173" t="s">
        <v>16</v>
      </c>
      <c r="E173" t="s">
        <v>12</v>
      </c>
      <c r="F173" s="6">
        <v>2275</v>
      </c>
      <c r="G173" s="7">
        <v>447</v>
      </c>
      <c r="H173" s="8">
        <f>_xlfn.XLOOKUP(Data[[#This Row],[Product]],products[Product],products[Cost per unit])</f>
        <v>14.49</v>
      </c>
      <c r="I173" s="8">
        <f>Data[[#This Row],[Cost per unit]]*Data[[#This Row],[Units]]</f>
        <v>6477.03</v>
      </c>
    </row>
    <row r="174" spans="3:9">
      <c r="C174" t="s">
        <v>10</v>
      </c>
      <c r="D174" t="s">
        <v>36</v>
      </c>
      <c r="E174" t="s">
        <v>14</v>
      </c>
      <c r="F174" s="6">
        <v>5670</v>
      </c>
      <c r="G174" s="7">
        <v>297</v>
      </c>
      <c r="H174" s="8">
        <f>_xlfn.XLOOKUP(Data[[#This Row],[Product]],products[Product],products[Cost per unit])</f>
        <v>9.33</v>
      </c>
      <c r="I174" s="8">
        <f>Data[[#This Row],[Cost per unit]]*Data[[#This Row],[Units]]</f>
        <v>2771.01</v>
      </c>
    </row>
    <row r="175" spans="3:9">
      <c r="C175" t="s">
        <v>42</v>
      </c>
      <c r="D175" t="s">
        <v>16</v>
      </c>
      <c r="E175" t="s">
        <v>32</v>
      </c>
      <c r="F175" s="6">
        <v>2135</v>
      </c>
      <c r="G175" s="7">
        <v>27</v>
      </c>
      <c r="H175" s="8">
        <f>_xlfn.XLOOKUP(Data[[#This Row],[Product]],products[Product],products[Cost per unit])</f>
        <v>8.7899999999999991</v>
      </c>
      <c r="I175" s="8">
        <f>Data[[#This Row],[Cost per unit]]*Data[[#This Row],[Units]]</f>
        <v>237.32999999999998</v>
      </c>
    </row>
    <row r="176" spans="3:9">
      <c r="C176" t="s">
        <v>10</v>
      </c>
      <c r="D176" t="s">
        <v>52</v>
      </c>
      <c r="E176" t="s">
        <v>50</v>
      </c>
      <c r="F176" s="6">
        <v>2779</v>
      </c>
      <c r="G176" s="7">
        <v>75</v>
      </c>
      <c r="H176" s="8">
        <f>_xlfn.XLOOKUP(Data[[#This Row],[Product]],products[Product],products[Cost per unit])</f>
        <v>6.49</v>
      </c>
      <c r="I176" s="8">
        <f>Data[[#This Row],[Cost per unit]]*Data[[#This Row],[Units]]</f>
        <v>486.75</v>
      </c>
    </row>
    <row r="177" spans="3:9">
      <c r="C177" t="s">
        <v>57</v>
      </c>
      <c r="D177" t="s">
        <v>29</v>
      </c>
      <c r="E177" t="s">
        <v>33</v>
      </c>
      <c r="F177" s="6">
        <v>12950</v>
      </c>
      <c r="G177" s="7">
        <v>30</v>
      </c>
      <c r="H177" s="8">
        <f>_xlfn.XLOOKUP(Data[[#This Row],[Product]],products[Product],products[Cost per unit])</f>
        <v>12.37</v>
      </c>
      <c r="I177" s="8">
        <f>Data[[#This Row],[Cost per unit]]*Data[[#This Row],[Units]]</f>
        <v>371.09999999999997</v>
      </c>
    </row>
    <row r="178" spans="3:9">
      <c r="C178" t="s">
        <v>42</v>
      </c>
      <c r="D178" t="s">
        <v>24</v>
      </c>
      <c r="E178" t="s">
        <v>25</v>
      </c>
      <c r="F178" s="6">
        <v>2646</v>
      </c>
      <c r="G178" s="7">
        <v>177</v>
      </c>
      <c r="H178" s="8">
        <f>_xlfn.XLOOKUP(Data[[#This Row],[Product]],products[Product],products[Cost per unit])</f>
        <v>6.47</v>
      </c>
      <c r="I178" s="8">
        <f>Data[[#This Row],[Cost per unit]]*Data[[#This Row],[Units]]</f>
        <v>1145.19</v>
      </c>
    </row>
    <row r="179" spans="3:9">
      <c r="C179" t="s">
        <v>10</v>
      </c>
      <c r="D179" t="s">
        <v>52</v>
      </c>
      <c r="E179" t="s">
        <v>33</v>
      </c>
      <c r="F179" s="6">
        <v>3794</v>
      </c>
      <c r="G179" s="7">
        <v>159</v>
      </c>
      <c r="H179" s="8">
        <f>_xlfn.XLOOKUP(Data[[#This Row],[Product]],products[Product],products[Cost per unit])</f>
        <v>12.37</v>
      </c>
      <c r="I179" s="8">
        <f>Data[[#This Row],[Cost per unit]]*Data[[#This Row],[Units]]</f>
        <v>1966.83</v>
      </c>
    </row>
    <row r="180" spans="3:9">
      <c r="C180" t="s">
        <v>49</v>
      </c>
      <c r="D180" t="s">
        <v>16</v>
      </c>
      <c r="E180" t="s">
        <v>33</v>
      </c>
      <c r="F180" s="6">
        <v>819</v>
      </c>
      <c r="G180" s="7">
        <v>306</v>
      </c>
      <c r="H180" s="8">
        <f>_xlfn.XLOOKUP(Data[[#This Row],[Product]],products[Product],products[Cost per unit])</f>
        <v>12.37</v>
      </c>
      <c r="I180" s="8">
        <f>Data[[#This Row],[Cost per unit]]*Data[[#This Row],[Units]]</f>
        <v>3785.22</v>
      </c>
    </row>
    <row r="181" spans="3:9">
      <c r="C181" t="s">
        <v>49</v>
      </c>
      <c r="D181" t="s">
        <v>52</v>
      </c>
      <c r="E181" t="s">
        <v>44</v>
      </c>
      <c r="F181" s="6">
        <v>2583</v>
      </c>
      <c r="G181" s="7">
        <v>18</v>
      </c>
      <c r="H181" s="8">
        <f>_xlfn.XLOOKUP(Data[[#This Row],[Product]],products[Product],products[Cost per unit])</f>
        <v>10.62</v>
      </c>
      <c r="I181" s="8">
        <f>Data[[#This Row],[Cost per unit]]*Data[[#This Row],[Units]]</f>
        <v>191.16</v>
      </c>
    </row>
    <row r="182" spans="3:9">
      <c r="C182" t="s">
        <v>42</v>
      </c>
      <c r="D182" t="s">
        <v>16</v>
      </c>
      <c r="E182" t="s">
        <v>41</v>
      </c>
      <c r="F182" s="6">
        <v>4585</v>
      </c>
      <c r="G182" s="7">
        <v>240</v>
      </c>
      <c r="H182" s="8">
        <f>_xlfn.XLOOKUP(Data[[#This Row],[Product]],products[Product],products[Cost per unit])</f>
        <v>7.64</v>
      </c>
      <c r="I182" s="8">
        <f>Data[[#This Row],[Cost per unit]]*Data[[#This Row],[Units]]</f>
        <v>1833.6</v>
      </c>
    </row>
    <row r="183" spans="3:9">
      <c r="C183" t="s">
        <v>45</v>
      </c>
      <c r="D183" t="s">
        <v>52</v>
      </c>
      <c r="E183" t="s">
        <v>33</v>
      </c>
      <c r="F183" s="6">
        <v>1652</v>
      </c>
      <c r="G183" s="7">
        <v>93</v>
      </c>
      <c r="H183" s="8">
        <f>_xlfn.XLOOKUP(Data[[#This Row],[Product]],products[Product],products[Cost per unit])</f>
        <v>12.37</v>
      </c>
      <c r="I183" s="8">
        <f>Data[[#This Row],[Cost per unit]]*Data[[#This Row],[Units]]</f>
        <v>1150.4099999999999</v>
      </c>
    </row>
    <row r="184" spans="3:9">
      <c r="C184" t="s">
        <v>57</v>
      </c>
      <c r="D184" t="s">
        <v>52</v>
      </c>
      <c r="E184" t="s">
        <v>53</v>
      </c>
      <c r="F184" s="6">
        <v>4991</v>
      </c>
      <c r="G184" s="7">
        <v>9</v>
      </c>
      <c r="H184" s="8">
        <f>_xlfn.XLOOKUP(Data[[#This Row],[Product]],products[Product],products[Cost per unit])</f>
        <v>5.6</v>
      </c>
      <c r="I184" s="8">
        <f>Data[[#This Row],[Cost per unit]]*Data[[#This Row],[Units]]</f>
        <v>50.4</v>
      </c>
    </row>
    <row r="185" spans="3:9">
      <c r="C185" t="s">
        <v>15</v>
      </c>
      <c r="D185" t="s">
        <v>52</v>
      </c>
      <c r="E185" t="s">
        <v>32</v>
      </c>
      <c r="F185" s="6">
        <v>2009</v>
      </c>
      <c r="G185" s="7">
        <v>219</v>
      </c>
      <c r="H185" s="8">
        <f>_xlfn.XLOOKUP(Data[[#This Row],[Product]],products[Product],products[Cost per unit])</f>
        <v>8.7899999999999991</v>
      </c>
      <c r="I185" s="8">
        <f>Data[[#This Row],[Cost per unit]]*Data[[#This Row],[Units]]</f>
        <v>1925.0099999999998</v>
      </c>
    </row>
    <row r="186" spans="3:9">
      <c r="C186" t="s">
        <v>48</v>
      </c>
      <c r="D186" t="s">
        <v>29</v>
      </c>
      <c r="E186" t="s">
        <v>39</v>
      </c>
      <c r="F186" s="6">
        <v>1568</v>
      </c>
      <c r="G186" s="7">
        <v>141</v>
      </c>
      <c r="H186" s="8">
        <f>_xlfn.XLOOKUP(Data[[#This Row],[Product]],products[Product],products[Cost per unit])</f>
        <v>9.77</v>
      </c>
      <c r="I186" s="8">
        <f>Data[[#This Row],[Cost per unit]]*Data[[#This Row],[Units]]</f>
        <v>1377.57</v>
      </c>
    </row>
    <row r="187" spans="3:9">
      <c r="C187" t="s">
        <v>23</v>
      </c>
      <c r="D187" t="s">
        <v>11</v>
      </c>
      <c r="E187" t="s">
        <v>44</v>
      </c>
      <c r="F187" s="6">
        <v>3388</v>
      </c>
      <c r="G187" s="7">
        <v>123</v>
      </c>
      <c r="H187" s="8">
        <f>_xlfn.XLOOKUP(Data[[#This Row],[Product]],products[Product],products[Cost per unit])</f>
        <v>10.62</v>
      </c>
      <c r="I187" s="8">
        <f>Data[[#This Row],[Cost per unit]]*Data[[#This Row],[Units]]</f>
        <v>1306.26</v>
      </c>
    </row>
    <row r="188" spans="3:9">
      <c r="C188" t="s">
        <v>10</v>
      </c>
      <c r="D188" t="s">
        <v>36</v>
      </c>
      <c r="E188" t="s">
        <v>51</v>
      </c>
      <c r="F188" s="6">
        <v>623</v>
      </c>
      <c r="G188" s="7">
        <v>51</v>
      </c>
      <c r="H188" s="8">
        <f>_xlfn.XLOOKUP(Data[[#This Row],[Product]],products[Product],products[Cost per unit])</f>
        <v>4.97</v>
      </c>
      <c r="I188" s="8">
        <f>Data[[#This Row],[Cost per unit]]*Data[[#This Row],[Units]]</f>
        <v>253.47</v>
      </c>
    </row>
    <row r="189" spans="3:9">
      <c r="C189" t="s">
        <v>28</v>
      </c>
      <c r="D189" t="s">
        <v>24</v>
      </c>
      <c r="E189" t="s">
        <v>21</v>
      </c>
      <c r="F189" s="6">
        <v>10073</v>
      </c>
      <c r="G189" s="7">
        <v>120</v>
      </c>
      <c r="H189" s="8">
        <f>_xlfn.XLOOKUP(Data[[#This Row],[Product]],products[Product],products[Cost per unit])</f>
        <v>11.88</v>
      </c>
      <c r="I189" s="8">
        <f>Data[[#This Row],[Cost per unit]]*Data[[#This Row],[Units]]</f>
        <v>1425.6000000000001</v>
      </c>
    </row>
    <row r="190" spans="3:9">
      <c r="C190" t="s">
        <v>15</v>
      </c>
      <c r="D190" t="s">
        <v>29</v>
      </c>
      <c r="E190" t="s">
        <v>53</v>
      </c>
      <c r="F190" s="6">
        <v>1561</v>
      </c>
      <c r="G190" s="7">
        <v>27</v>
      </c>
      <c r="H190" s="8">
        <f>_xlfn.XLOOKUP(Data[[#This Row],[Product]],products[Product],products[Cost per unit])</f>
        <v>5.6</v>
      </c>
      <c r="I190" s="8">
        <f>Data[[#This Row],[Cost per unit]]*Data[[#This Row],[Units]]</f>
        <v>151.19999999999999</v>
      </c>
    </row>
    <row r="191" spans="3:9">
      <c r="C191" t="s">
        <v>20</v>
      </c>
      <c r="D191" t="s">
        <v>24</v>
      </c>
      <c r="E191" t="s">
        <v>55</v>
      </c>
      <c r="F191" s="6">
        <v>11522</v>
      </c>
      <c r="G191" s="7">
        <v>204</v>
      </c>
      <c r="H191" s="8">
        <f>_xlfn.XLOOKUP(Data[[#This Row],[Product]],products[Product],products[Cost per unit])</f>
        <v>16.73</v>
      </c>
      <c r="I191" s="8">
        <f>Data[[#This Row],[Cost per unit]]*Data[[#This Row],[Units]]</f>
        <v>3412.92</v>
      </c>
    </row>
    <row r="192" spans="3:9">
      <c r="C192" t="s">
        <v>28</v>
      </c>
      <c r="D192" t="s">
        <v>36</v>
      </c>
      <c r="E192" t="s">
        <v>14</v>
      </c>
      <c r="F192" s="6">
        <v>2317</v>
      </c>
      <c r="G192" s="7">
        <v>123</v>
      </c>
      <c r="H192" s="8">
        <f>_xlfn.XLOOKUP(Data[[#This Row],[Product]],products[Product],products[Cost per unit])</f>
        <v>9.33</v>
      </c>
      <c r="I192" s="8">
        <f>Data[[#This Row],[Cost per unit]]*Data[[#This Row],[Units]]</f>
        <v>1147.5899999999999</v>
      </c>
    </row>
    <row r="193" spans="3:9">
      <c r="C193" t="s">
        <v>57</v>
      </c>
      <c r="D193" t="s">
        <v>11</v>
      </c>
      <c r="E193" t="s">
        <v>56</v>
      </c>
      <c r="F193" s="6">
        <v>3059</v>
      </c>
      <c r="G193" s="7">
        <v>27</v>
      </c>
      <c r="H193" s="8">
        <f>_xlfn.XLOOKUP(Data[[#This Row],[Product]],products[Product],products[Cost per unit])</f>
        <v>10.38</v>
      </c>
      <c r="I193" s="8">
        <f>Data[[#This Row],[Cost per unit]]*Data[[#This Row],[Units]]</f>
        <v>280.26000000000005</v>
      </c>
    </row>
    <row r="194" spans="3:9">
      <c r="C194" t="s">
        <v>23</v>
      </c>
      <c r="D194" t="s">
        <v>11</v>
      </c>
      <c r="E194" t="s">
        <v>53</v>
      </c>
      <c r="F194" s="6">
        <v>2324</v>
      </c>
      <c r="G194" s="7">
        <v>177</v>
      </c>
      <c r="H194" s="8">
        <f>_xlfn.XLOOKUP(Data[[#This Row],[Product]],products[Product],products[Cost per unit])</f>
        <v>5.6</v>
      </c>
      <c r="I194" s="8">
        <f>Data[[#This Row],[Cost per unit]]*Data[[#This Row],[Units]]</f>
        <v>991.19999999999993</v>
      </c>
    </row>
    <row r="195" spans="3:9">
      <c r="C195" t="s">
        <v>49</v>
      </c>
      <c r="D195" t="s">
        <v>29</v>
      </c>
      <c r="E195" t="s">
        <v>53</v>
      </c>
      <c r="F195" s="6">
        <v>4956</v>
      </c>
      <c r="G195" s="7">
        <v>171</v>
      </c>
      <c r="H195" s="8">
        <f>_xlfn.XLOOKUP(Data[[#This Row],[Product]],products[Product],products[Cost per unit])</f>
        <v>5.6</v>
      </c>
      <c r="I195" s="8">
        <f>Data[[#This Row],[Cost per unit]]*Data[[#This Row],[Units]]</f>
        <v>957.59999999999991</v>
      </c>
    </row>
    <row r="196" spans="3:9">
      <c r="C196" t="s">
        <v>57</v>
      </c>
      <c r="D196" t="s">
        <v>52</v>
      </c>
      <c r="E196" t="s">
        <v>41</v>
      </c>
      <c r="F196" s="6">
        <v>5355</v>
      </c>
      <c r="G196" s="7">
        <v>204</v>
      </c>
      <c r="H196" s="8">
        <f>_xlfn.XLOOKUP(Data[[#This Row],[Product]],products[Product],products[Cost per unit])</f>
        <v>7.64</v>
      </c>
      <c r="I196" s="8">
        <f>Data[[#This Row],[Cost per unit]]*Data[[#This Row],[Units]]</f>
        <v>1558.56</v>
      </c>
    </row>
    <row r="197" spans="3:9">
      <c r="C197" t="s">
        <v>49</v>
      </c>
      <c r="D197" t="s">
        <v>52</v>
      </c>
      <c r="E197" t="s">
        <v>19</v>
      </c>
      <c r="F197" s="6">
        <v>7259</v>
      </c>
      <c r="G197" s="7">
        <v>276</v>
      </c>
      <c r="H197" s="8">
        <f>_xlfn.XLOOKUP(Data[[#This Row],[Product]],products[Product],products[Cost per unit])</f>
        <v>11.7</v>
      </c>
      <c r="I197" s="8">
        <f>Data[[#This Row],[Cost per unit]]*Data[[#This Row],[Units]]</f>
        <v>3229.2</v>
      </c>
    </row>
    <row r="198" spans="3:9">
      <c r="C198" t="s">
        <v>15</v>
      </c>
      <c r="D198" t="s">
        <v>11</v>
      </c>
      <c r="E198" t="s">
        <v>53</v>
      </c>
      <c r="F198" s="6">
        <v>6279</v>
      </c>
      <c r="G198" s="7">
        <v>45</v>
      </c>
      <c r="H198" s="8">
        <f>_xlfn.XLOOKUP(Data[[#This Row],[Product]],products[Product],products[Cost per unit])</f>
        <v>5.6</v>
      </c>
      <c r="I198" s="8">
        <f>Data[[#This Row],[Cost per unit]]*Data[[#This Row],[Units]]</f>
        <v>251.99999999999997</v>
      </c>
    </row>
    <row r="199" spans="3:9">
      <c r="C199" t="s">
        <v>10</v>
      </c>
      <c r="D199" t="s">
        <v>36</v>
      </c>
      <c r="E199" t="s">
        <v>54</v>
      </c>
      <c r="F199" s="6">
        <v>2541</v>
      </c>
      <c r="G199" s="7">
        <v>45</v>
      </c>
      <c r="H199" s="8">
        <f>_xlfn.XLOOKUP(Data[[#This Row],[Product]],products[Product],products[Cost per unit])</f>
        <v>7.16</v>
      </c>
      <c r="I199" s="8">
        <f>Data[[#This Row],[Cost per unit]]*Data[[#This Row],[Units]]</f>
        <v>322.2</v>
      </c>
    </row>
    <row r="200" spans="3:9">
      <c r="C200" t="s">
        <v>28</v>
      </c>
      <c r="D200" t="s">
        <v>16</v>
      </c>
      <c r="E200" t="s">
        <v>55</v>
      </c>
      <c r="F200" s="6">
        <v>3864</v>
      </c>
      <c r="G200" s="7">
        <v>177</v>
      </c>
      <c r="H200" s="8">
        <f>_xlfn.XLOOKUP(Data[[#This Row],[Product]],products[Product],products[Cost per unit])</f>
        <v>16.73</v>
      </c>
      <c r="I200" s="8">
        <f>Data[[#This Row],[Cost per unit]]*Data[[#This Row],[Units]]</f>
        <v>2961.21</v>
      </c>
    </row>
    <row r="201" spans="3:9">
      <c r="C201" t="s">
        <v>45</v>
      </c>
      <c r="D201" t="s">
        <v>24</v>
      </c>
      <c r="E201" t="s">
        <v>14</v>
      </c>
      <c r="F201" s="6">
        <v>6146</v>
      </c>
      <c r="G201" s="7">
        <v>63</v>
      </c>
      <c r="H201" s="8">
        <f>_xlfn.XLOOKUP(Data[[#This Row],[Product]],products[Product],products[Cost per unit])</f>
        <v>9.33</v>
      </c>
      <c r="I201" s="8">
        <f>Data[[#This Row],[Cost per unit]]*Data[[#This Row],[Units]]</f>
        <v>587.79</v>
      </c>
    </row>
    <row r="202" spans="3:9">
      <c r="C202" t="s">
        <v>20</v>
      </c>
      <c r="D202" t="s">
        <v>29</v>
      </c>
      <c r="E202" t="s">
        <v>25</v>
      </c>
      <c r="F202" s="6">
        <v>2639</v>
      </c>
      <c r="G202" s="7">
        <v>204</v>
      </c>
      <c r="H202" s="8">
        <f>_xlfn.XLOOKUP(Data[[#This Row],[Product]],products[Product],products[Cost per unit])</f>
        <v>6.47</v>
      </c>
      <c r="I202" s="8">
        <f>Data[[#This Row],[Cost per unit]]*Data[[#This Row],[Units]]</f>
        <v>1319.8799999999999</v>
      </c>
    </row>
    <row r="203" spans="3:9">
      <c r="C203" t="s">
        <v>15</v>
      </c>
      <c r="D203" t="s">
        <v>11</v>
      </c>
      <c r="E203" t="s">
        <v>39</v>
      </c>
      <c r="F203" s="6">
        <v>1890</v>
      </c>
      <c r="G203" s="7">
        <v>195</v>
      </c>
      <c r="H203" s="8">
        <f>_xlfn.XLOOKUP(Data[[#This Row],[Product]],products[Product],products[Cost per unit])</f>
        <v>9.77</v>
      </c>
      <c r="I203" s="8">
        <f>Data[[#This Row],[Cost per unit]]*Data[[#This Row],[Units]]</f>
        <v>1905.1499999999999</v>
      </c>
    </row>
    <row r="204" spans="3:9">
      <c r="C204" t="s">
        <v>42</v>
      </c>
      <c r="D204" t="s">
        <v>52</v>
      </c>
      <c r="E204" t="s">
        <v>19</v>
      </c>
      <c r="F204" s="6">
        <v>1932</v>
      </c>
      <c r="G204" s="7">
        <v>369</v>
      </c>
      <c r="H204" s="8">
        <f>_xlfn.XLOOKUP(Data[[#This Row],[Product]],products[Product],products[Cost per unit])</f>
        <v>11.7</v>
      </c>
      <c r="I204" s="8">
        <f>Data[[#This Row],[Cost per unit]]*Data[[#This Row],[Units]]</f>
        <v>4317.3</v>
      </c>
    </row>
    <row r="205" spans="3:9">
      <c r="C205" t="s">
        <v>49</v>
      </c>
      <c r="D205" t="s">
        <v>52</v>
      </c>
      <c r="E205" t="s">
        <v>30</v>
      </c>
      <c r="F205" s="6">
        <v>6300</v>
      </c>
      <c r="G205" s="7">
        <v>42</v>
      </c>
      <c r="H205" s="8">
        <f>_xlfn.XLOOKUP(Data[[#This Row],[Product]],products[Product],products[Cost per unit])</f>
        <v>13.15</v>
      </c>
      <c r="I205" s="8">
        <f>Data[[#This Row],[Cost per unit]]*Data[[#This Row],[Units]]</f>
        <v>552.30000000000007</v>
      </c>
    </row>
    <row r="206" spans="3:9">
      <c r="C206" t="s">
        <v>28</v>
      </c>
      <c r="D206" t="s">
        <v>11</v>
      </c>
      <c r="E206" t="s">
        <v>12</v>
      </c>
      <c r="F206" s="6">
        <v>560</v>
      </c>
      <c r="G206" s="7">
        <v>81</v>
      </c>
      <c r="H206" s="8">
        <f>_xlfn.XLOOKUP(Data[[#This Row],[Product]],products[Product],products[Cost per unit])</f>
        <v>14.49</v>
      </c>
      <c r="I206" s="8">
        <f>Data[[#This Row],[Cost per unit]]*Data[[#This Row],[Units]]</f>
        <v>1173.69</v>
      </c>
    </row>
    <row r="207" spans="3:9">
      <c r="C207" t="s">
        <v>20</v>
      </c>
      <c r="D207" t="s">
        <v>11</v>
      </c>
      <c r="E207" t="s">
        <v>53</v>
      </c>
      <c r="F207" s="6">
        <v>2856</v>
      </c>
      <c r="G207" s="7">
        <v>246</v>
      </c>
      <c r="H207" s="8">
        <f>_xlfn.XLOOKUP(Data[[#This Row],[Product]],products[Product],products[Cost per unit])</f>
        <v>5.6</v>
      </c>
      <c r="I207" s="8">
        <f>Data[[#This Row],[Cost per unit]]*Data[[#This Row],[Units]]</f>
        <v>1377.6</v>
      </c>
    </row>
    <row r="208" spans="3:9">
      <c r="C208" t="s">
        <v>20</v>
      </c>
      <c r="D208" t="s">
        <v>52</v>
      </c>
      <c r="E208" t="s">
        <v>35</v>
      </c>
      <c r="F208" s="6">
        <v>707</v>
      </c>
      <c r="G208" s="7">
        <v>174</v>
      </c>
      <c r="H208" s="8">
        <f>_xlfn.XLOOKUP(Data[[#This Row],[Product]],products[Product],products[Cost per unit])</f>
        <v>3.11</v>
      </c>
      <c r="I208" s="8">
        <f>Data[[#This Row],[Cost per unit]]*Data[[#This Row],[Units]]</f>
        <v>541.14</v>
      </c>
    </row>
    <row r="209" spans="3:9">
      <c r="C209" t="s">
        <v>15</v>
      </c>
      <c r="D209" t="s">
        <v>16</v>
      </c>
      <c r="E209" t="s">
        <v>12</v>
      </c>
      <c r="F209" s="6">
        <v>3598</v>
      </c>
      <c r="G209" s="7">
        <v>81</v>
      </c>
      <c r="H209" s="8">
        <f>_xlfn.XLOOKUP(Data[[#This Row],[Product]],products[Product],products[Cost per unit])</f>
        <v>14.49</v>
      </c>
      <c r="I209" s="8">
        <f>Data[[#This Row],[Cost per unit]]*Data[[#This Row],[Units]]</f>
        <v>1173.69</v>
      </c>
    </row>
    <row r="210" spans="3:9">
      <c r="C210" t="s">
        <v>10</v>
      </c>
      <c r="D210" t="s">
        <v>16</v>
      </c>
      <c r="E210" t="s">
        <v>39</v>
      </c>
      <c r="F210" s="6">
        <v>6853</v>
      </c>
      <c r="G210" s="7">
        <v>372</v>
      </c>
      <c r="H210" s="8">
        <f>_xlfn.XLOOKUP(Data[[#This Row],[Product]],products[Product],products[Cost per unit])</f>
        <v>9.77</v>
      </c>
      <c r="I210" s="8">
        <f>Data[[#This Row],[Cost per unit]]*Data[[#This Row],[Units]]</f>
        <v>3634.44</v>
      </c>
    </row>
    <row r="211" spans="3:9">
      <c r="C211" t="s">
        <v>10</v>
      </c>
      <c r="D211" t="s">
        <v>16</v>
      </c>
      <c r="E211" t="s">
        <v>32</v>
      </c>
      <c r="F211" s="6">
        <v>4725</v>
      </c>
      <c r="G211" s="7">
        <v>174</v>
      </c>
      <c r="H211" s="8">
        <f>_xlfn.XLOOKUP(Data[[#This Row],[Product]],products[Product],products[Cost per unit])</f>
        <v>8.7899999999999991</v>
      </c>
      <c r="I211" s="8">
        <f>Data[[#This Row],[Cost per unit]]*Data[[#This Row],[Units]]</f>
        <v>1529.4599999999998</v>
      </c>
    </row>
    <row r="212" spans="3:9">
      <c r="C212" t="s">
        <v>23</v>
      </c>
      <c r="D212" t="s">
        <v>24</v>
      </c>
      <c r="E212" t="s">
        <v>17</v>
      </c>
      <c r="F212" s="6">
        <v>10304</v>
      </c>
      <c r="G212" s="7">
        <v>84</v>
      </c>
      <c r="H212" s="8">
        <f>_xlfn.XLOOKUP(Data[[#This Row],[Product]],products[Product],products[Cost per unit])</f>
        <v>8.65</v>
      </c>
      <c r="I212" s="8">
        <f>Data[[#This Row],[Cost per unit]]*Data[[#This Row],[Units]]</f>
        <v>726.6</v>
      </c>
    </row>
    <row r="213" spans="3:9">
      <c r="C213" t="s">
        <v>23</v>
      </c>
      <c r="D213" t="s">
        <v>52</v>
      </c>
      <c r="E213" t="s">
        <v>32</v>
      </c>
      <c r="F213" s="6">
        <v>1274</v>
      </c>
      <c r="G213" s="7">
        <v>225</v>
      </c>
      <c r="H213" s="8">
        <f>_xlfn.XLOOKUP(Data[[#This Row],[Product]],products[Product],products[Cost per unit])</f>
        <v>8.7899999999999991</v>
      </c>
      <c r="I213" s="8">
        <f>Data[[#This Row],[Cost per unit]]*Data[[#This Row],[Units]]</f>
        <v>1977.7499999999998</v>
      </c>
    </row>
    <row r="214" spans="3:9">
      <c r="C214" t="s">
        <v>45</v>
      </c>
      <c r="D214" t="s">
        <v>24</v>
      </c>
      <c r="E214" t="s">
        <v>12</v>
      </c>
      <c r="F214" s="6">
        <v>1526</v>
      </c>
      <c r="G214" s="7">
        <v>105</v>
      </c>
      <c r="H214" s="8">
        <f>_xlfn.XLOOKUP(Data[[#This Row],[Product]],products[Product],products[Cost per unit])</f>
        <v>14.49</v>
      </c>
      <c r="I214" s="8">
        <f>Data[[#This Row],[Cost per unit]]*Data[[#This Row],[Units]]</f>
        <v>1521.45</v>
      </c>
    </row>
    <row r="215" spans="3:9">
      <c r="C215" t="s">
        <v>10</v>
      </c>
      <c r="D215" t="s">
        <v>29</v>
      </c>
      <c r="E215" t="s">
        <v>56</v>
      </c>
      <c r="F215" s="6">
        <v>3101</v>
      </c>
      <c r="G215" s="7">
        <v>225</v>
      </c>
      <c r="H215" s="8">
        <f>_xlfn.XLOOKUP(Data[[#This Row],[Product]],products[Product],products[Cost per unit])</f>
        <v>10.38</v>
      </c>
      <c r="I215" s="8">
        <f>Data[[#This Row],[Cost per unit]]*Data[[#This Row],[Units]]</f>
        <v>2335.5</v>
      </c>
    </row>
    <row r="216" spans="3:9">
      <c r="C216" t="s">
        <v>48</v>
      </c>
      <c r="D216" t="s">
        <v>11</v>
      </c>
      <c r="E216" t="s">
        <v>19</v>
      </c>
      <c r="F216" s="6">
        <v>1057</v>
      </c>
      <c r="G216" s="7">
        <v>54</v>
      </c>
      <c r="H216" s="8">
        <f>_xlfn.XLOOKUP(Data[[#This Row],[Product]],products[Product],products[Cost per unit])</f>
        <v>11.7</v>
      </c>
      <c r="I216" s="8">
        <f>Data[[#This Row],[Cost per unit]]*Data[[#This Row],[Units]]</f>
        <v>631.79999999999995</v>
      </c>
    </row>
    <row r="217" spans="3:9">
      <c r="C217" t="s">
        <v>42</v>
      </c>
      <c r="D217" t="s">
        <v>11</v>
      </c>
      <c r="E217" t="s">
        <v>53</v>
      </c>
      <c r="F217" s="6">
        <v>5306</v>
      </c>
      <c r="G217" s="7">
        <v>0</v>
      </c>
      <c r="H217" s="8">
        <f>_xlfn.XLOOKUP(Data[[#This Row],[Product]],products[Product],products[Cost per unit])</f>
        <v>5.6</v>
      </c>
      <c r="I217" s="8">
        <f>Data[[#This Row],[Cost per unit]]*Data[[#This Row],[Units]]</f>
        <v>0</v>
      </c>
    </row>
    <row r="218" spans="3:9">
      <c r="C218" t="s">
        <v>45</v>
      </c>
      <c r="D218" t="s">
        <v>29</v>
      </c>
      <c r="E218" t="s">
        <v>51</v>
      </c>
      <c r="F218" s="6">
        <v>4018</v>
      </c>
      <c r="G218" s="7">
        <v>171</v>
      </c>
      <c r="H218" s="8">
        <f>_xlfn.XLOOKUP(Data[[#This Row],[Product]],products[Product],products[Cost per unit])</f>
        <v>4.97</v>
      </c>
      <c r="I218" s="8">
        <f>Data[[#This Row],[Cost per unit]]*Data[[#This Row],[Units]]</f>
        <v>849.87</v>
      </c>
    </row>
    <row r="219" spans="3:9">
      <c r="C219" t="s">
        <v>20</v>
      </c>
      <c r="D219" t="s">
        <v>52</v>
      </c>
      <c r="E219" t="s">
        <v>32</v>
      </c>
      <c r="F219" s="6">
        <v>938</v>
      </c>
      <c r="G219" s="7">
        <v>189</v>
      </c>
      <c r="H219" s="8">
        <f>_xlfn.XLOOKUP(Data[[#This Row],[Product]],products[Product],products[Cost per unit])</f>
        <v>8.7899999999999991</v>
      </c>
      <c r="I219" s="8">
        <f>Data[[#This Row],[Cost per unit]]*Data[[#This Row],[Units]]</f>
        <v>1661.31</v>
      </c>
    </row>
    <row r="220" spans="3:9">
      <c r="C220" t="s">
        <v>42</v>
      </c>
      <c r="D220" t="s">
        <v>36</v>
      </c>
      <c r="E220" t="s">
        <v>25</v>
      </c>
      <c r="F220" s="6">
        <v>1778</v>
      </c>
      <c r="G220" s="7">
        <v>270</v>
      </c>
      <c r="H220" s="8">
        <f>_xlfn.XLOOKUP(Data[[#This Row],[Product]],products[Product],products[Cost per unit])</f>
        <v>6.47</v>
      </c>
      <c r="I220" s="8">
        <f>Data[[#This Row],[Cost per unit]]*Data[[#This Row],[Units]]</f>
        <v>1746.8999999999999</v>
      </c>
    </row>
    <row r="221" spans="3:9">
      <c r="C221" t="s">
        <v>28</v>
      </c>
      <c r="D221" t="s">
        <v>29</v>
      </c>
      <c r="E221" t="s">
        <v>12</v>
      </c>
      <c r="F221" s="6">
        <v>1638</v>
      </c>
      <c r="G221" s="7">
        <v>63</v>
      </c>
      <c r="H221" s="8">
        <f>_xlfn.XLOOKUP(Data[[#This Row],[Product]],products[Product],products[Cost per unit])</f>
        <v>14.49</v>
      </c>
      <c r="I221" s="8">
        <f>Data[[#This Row],[Cost per unit]]*Data[[#This Row],[Units]]</f>
        <v>912.87</v>
      </c>
    </row>
    <row r="222" spans="3:9">
      <c r="C222" t="s">
        <v>23</v>
      </c>
      <c r="D222" t="s">
        <v>36</v>
      </c>
      <c r="E222" t="s">
        <v>30</v>
      </c>
      <c r="F222" s="6">
        <v>154</v>
      </c>
      <c r="G222" s="7">
        <v>21</v>
      </c>
      <c r="H222" s="8">
        <f>_xlfn.XLOOKUP(Data[[#This Row],[Product]],products[Product],products[Cost per unit])</f>
        <v>13.15</v>
      </c>
      <c r="I222" s="8">
        <f>Data[[#This Row],[Cost per unit]]*Data[[#This Row],[Units]]</f>
        <v>276.15000000000003</v>
      </c>
    </row>
    <row r="223" spans="3:9">
      <c r="C223" t="s">
        <v>42</v>
      </c>
      <c r="D223" t="s">
        <v>11</v>
      </c>
      <c r="E223" t="s">
        <v>39</v>
      </c>
      <c r="F223" s="6">
        <v>9835</v>
      </c>
      <c r="G223" s="7">
        <v>207</v>
      </c>
      <c r="H223" s="8">
        <f>_xlfn.XLOOKUP(Data[[#This Row],[Product]],products[Product],products[Cost per unit])</f>
        <v>9.77</v>
      </c>
      <c r="I223" s="8">
        <f>Data[[#This Row],[Cost per unit]]*Data[[#This Row],[Units]]</f>
        <v>2022.3899999999999</v>
      </c>
    </row>
    <row r="224" spans="3:9">
      <c r="C224" t="s">
        <v>20</v>
      </c>
      <c r="D224" t="s">
        <v>11</v>
      </c>
      <c r="E224" t="s">
        <v>44</v>
      </c>
      <c r="F224" s="6">
        <v>7273</v>
      </c>
      <c r="G224" s="7">
        <v>96</v>
      </c>
      <c r="H224" s="8">
        <f>_xlfn.XLOOKUP(Data[[#This Row],[Product]],products[Product],products[Cost per unit])</f>
        <v>10.62</v>
      </c>
      <c r="I224" s="8">
        <f>Data[[#This Row],[Cost per unit]]*Data[[#This Row],[Units]]</f>
        <v>1019.52</v>
      </c>
    </row>
    <row r="225" spans="3:9">
      <c r="C225" t="s">
        <v>45</v>
      </c>
      <c r="D225" t="s">
        <v>29</v>
      </c>
      <c r="E225" t="s">
        <v>39</v>
      </c>
      <c r="F225" s="6">
        <v>6909</v>
      </c>
      <c r="G225" s="7">
        <v>81</v>
      </c>
      <c r="H225" s="8">
        <f>_xlfn.XLOOKUP(Data[[#This Row],[Product]],products[Product],products[Cost per unit])</f>
        <v>9.77</v>
      </c>
      <c r="I225" s="8">
        <f>Data[[#This Row],[Cost per unit]]*Data[[#This Row],[Units]]</f>
        <v>791.37</v>
      </c>
    </row>
    <row r="226" spans="3:9">
      <c r="C226" t="s">
        <v>20</v>
      </c>
      <c r="D226" t="s">
        <v>29</v>
      </c>
      <c r="E226" t="s">
        <v>51</v>
      </c>
      <c r="F226" s="6">
        <v>3920</v>
      </c>
      <c r="G226" s="7">
        <v>306</v>
      </c>
      <c r="H226" s="8">
        <f>_xlfn.XLOOKUP(Data[[#This Row],[Product]],products[Product],products[Cost per unit])</f>
        <v>4.97</v>
      </c>
      <c r="I226" s="8">
        <f>Data[[#This Row],[Cost per unit]]*Data[[#This Row],[Units]]</f>
        <v>1520.82</v>
      </c>
    </row>
    <row r="227" spans="3:9">
      <c r="C227" t="s">
        <v>57</v>
      </c>
      <c r="D227" t="s">
        <v>29</v>
      </c>
      <c r="E227" t="s">
        <v>47</v>
      </c>
      <c r="F227" s="6">
        <v>4858</v>
      </c>
      <c r="G227" s="7">
        <v>279</v>
      </c>
      <c r="H227" s="8">
        <f>_xlfn.XLOOKUP(Data[[#This Row],[Product]],products[Product],products[Cost per unit])</f>
        <v>9</v>
      </c>
      <c r="I227" s="8">
        <f>Data[[#This Row],[Cost per unit]]*Data[[#This Row],[Units]]</f>
        <v>2511</v>
      </c>
    </row>
    <row r="228" spans="3:9">
      <c r="C228" t="s">
        <v>48</v>
      </c>
      <c r="D228" t="s">
        <v>36</v>
      </c>
      <c r="E228" t="s">
        <v>21</v>
      </c>
      <c r="F228" s="6">
        <v>3549</v>
      </c>
      <c r="G228" s="7">
        <v>3</v>
      </c>
      <c r="H228" s="8">
        <f>_xlfn.XLOOKUP(Data[[#This Row],[Product]],products[Product],products[Cost per unit])</f>
        <v>11.88</v>
      </c>
      <c r="I228" s="8">
        <f>Data[[#This Row],[Cost per unit]]*Data[[#This Row],[Units]]</f>
        <v>35.64</v>
      </c>
    </row>
    <row r="229" spans="3:9">
      <c r="C229" t="s">
        <v>42</v>
      </c>
      <c r="D229" t="s">
        <v>29</v>
      </c>
      <c r="E229" t="s">
        <v>55</v>
      </c>
      <c r="F229" s="6">
        <v>966</v>
      </c>
      <c r="G229" s="7">
        <v>198</v>
      </c>
      <c r="H229" s="8">
        <f>_xlfn.XLOOKUP(Data[[#This Row],[Product]],products[Product],products[Cost per unit])</f>
        <v>16.73</v>
      </c>
      <c r="I229" s="8">
        <f>Data[[#This Row],[Cost per unit]]*Data[[#This Row],[Units]]</f>
        <v>3312.54</v>
      </c>
    </row>
    <row r="230" spans="3:9">
      <c r="C230" t="s">
        <v>45</v>
      </c>
      <c r="D230" t="s">
        <v>29</v>
      </c>
      <c r="E230" t="s">
        <v>25</v>
      </c>
      <c r="F230" s="6">
        <v>385</v>
      </c>
      <c r="G230" s="7">
        <v>249</v>
      </c>
      <c r="H230" s="8">
        <f>_xlfn.XLOOKUP(Data[[#This Row],[Product]],products[Product],products[Cost per unit])</f>
        <v>6.47</v>
      </c>
      <c r="I230" s="8">
        <f>Data[[#This Row],[Cost per unit]]*Data[[#This Row],[Units]]</f>
        <v>1611.03</v>
      </c>
    </row>
    <row r="231" spans="3:9">
      <c r="C231" t="s">
        <v>28</v>
      </c>
      <c r="D231" t="s">
        <v>52</v>
      </c>
      <c r="E231" t="s">
        <v>32</v>
      </c>
      <c r="F231" s="6">
        <v>2219</v>
      </c>
      <c r="G231" s="7">
        <v>75</v>
      </c>
      <c r="H231" s="8">
        <f>_xlfn.XLOOKUP(Data[[#This Row],[Product]],products[Product],products[Cost per unit])</f>
        <v>8.7899999999999991</v>
      </c>
      <c r="I231" s="8">
        <f>Data[[#This Row],[Cost per unit]]*Data[[#This Row],[Units]]</f>
        <v>659.24999999999989</v>
      </c>
    </row>
    <row r="232" spans="3:9">
      <c r="C232" t="s">
        <v>20</v>
      </c>
      <c r="D232" t="s">
        <v>24</v>
      </c>
      <c r="E232" t="s">
        <v>17</v>
      </c>
      <c r="F232" s="6">
        <v>2954</v>
      </c>
      <c r="G232" s="7">
        <v>189</v>
      </c>
      <c r="H232" s="8">
        <f>_xlfn.XLOOKUP(Data[[#This Row],[Product]],products[Product],products[Cost per unit])</f>
        <v>8.65</v>
      </c>
      <c r="I232" s="8">
        <f>Data[[#This Row],[Cost per unit]]*Data[[#This Row],[Units]]</f>
        <v>1634.8500000000001</v>
      </c>
    </row>
    <row r="233" spans="3:9">
      <c r="C233" t="s">
        <v>42</v>
      </c>
      <c r="D233" t="s">
        <v>24</v>
      </c>
      <c r="E233" t="s">
        <v>17</v>
      </c>
      <c r="F233" s="6">
        <v>280</v>
      </c>
      <c r="G233" s="7">
        <v>87</v>
      </c>
      <c r="H233" s="8">
        <f>_xlfn.XLOOKUP(Data[[#This Row],[Product]],products[Product],products[Cost per unit])</f>
        <v>8.65</v>
      </c>
      <c r="I233" s="8">
        <f>Data[[#This Row],[Cost per unit]]*Data[[#This Row],[Units]]</f>
        <v>752.55000000000007</v>
      </c>
    </row>
    <row r="234" spans="3:9">
      <c r="C234" t="s">
        <v>23</v>
      </c>
      <c r="D234" t="s">
        <v>24</v>
      </c>
      <c r="E234" t="s">
        <v>12</v>
      </c>
      <c r="F234" s="6">
        <v>6118</v>
      </c>
      <c r="G234" s="7">
        <v>174</v>
      </c>
      <c r="H234" s="8">
        <f>_xlfn.XLOOKUP(Data[[#This Row],[Product]],products[Product],products[Cost per unit])</f>
        <v>14.49</v>
      </c>
      <c r="I234" s="8">
        <f>Data[[#This Row],[Cost per unit]]*Data[[#This Row],[Units]]</f>
        <v>2521.2600000000002</v>
      </c>
    </row>
    <row r="235" spans="3:9">
      <c r="C235" t="s">
        <v>48</v>
      </c>
      <c r="D235" t="s">
        <v>29</v>
      </c>
      <c r="E235" t="s">
        <v>27</v>
      </c>
      <c r="F235" s="6">
        <v>4802</v>
      </c>
      <c r="G235" s="7">
        <v>36</v>
      </c>
      <c r="H235" s="8">
        <f>_xlfn.XLOOKUP(Data[[#This Row],[Product]],products[Product],products[Cost per unit])</f>
        <v>11.73</v>
      </c>
      <c r="I235" s="8">
        <f>Data[[#This Row],[Cost per unit]]*Data[[#This Row],[Units]]</f>
        <v>422.28000000000003</v>
      </c>
    </row>
    <row r="236" spans="3:9">
      <c r="C236" t="s">
        <v>20</v>
      </c>
      <c r="D236" t="s">
        <v>36</v>
      </c>
      <c r="E236" t="s">
        <v>51</v>
      </c>
      <c r="F236" s="6">
        <v>4137</v>
      </c>
      <c r="G236" s="7">
        <v>60</v>
      </c>
      <c r="H236" s="8">
        <f>_xlfn.XLOOKUP(Data[[#This Row],[Product]],products[Product],products[Cost per unit])</f>
        <v>4.97</v>
      </c>
      <c r="I236" s="8">
        <f>Data[[#This Row],[Cost per unit]]*Data[[#This Row],[Units]]</f>
        <v>298.2</v>
      </c>
    </row>
    <row r="237" spans="3:9">
      <c r="C237" t="s">
        <v>49</v>
      </c>
      <c r="D237" t="s">
        <v>16</v>
      </c>
      <c r="E237" t="s">
        <v>50</v>
      </c>
      <c r="F237" s="6">
        <v>2023</v>
      </c>
      <c r="G237" s="7">
        <v>78</v>
      </c>
      <c r="H237" s="8">
        <f>_xlfn.XLOOKUP(Data[[#This Row],[Product]],products[Product],products[Cost per unit])</f>
        <v>6.49</v>
      </c>
      <c r="I237" s="8">
        <f>Data[[#This Row],[Cost per unit]]*Data[[#This Row],[Units]]</f>
        <v>506.22</v>
      </c>
    </row>
    <row r="238" spans="3:9">
      <c r="C238" t="s">
        <v>20</v>
      </c>
      <c r="D238" t="s">
        <v>24</v>
      </c>
      <c r="E238" t="s">
        <v>12</v>
      </c>
      <c r="F238" s="6">
        <v>9051</v>
      </c>
      <c r="G238" s="7">
        <v>57</v>
      </c>
      <c r="H238" s="8">
        <f>_xlfn.XLOOKUP(Data[[#This Row],[Product]],products[Product],products[Cost per unit])</f>
        <v>14.49</v>
      </c>
      <c r="I238" s="8">
        <f>Data[[#This Row],[Cost per unit]]*Data[[#This Row],[Units]]</f>
        <v>825.93000000000006</v>
      </c>
    </row>
    <row r="239" spans="3:9">
      <c r="C239" t="s">
        <v>20</v>
      </c>
      <c r="D239" t="s">
        <v>11</v>
      </c>
      <c r="E239" t="s">
        <v>56</v>
      </c>
      <c r="F239" s="6">
        <v>2919</v>
      </c>
      <c r="G239" s="7">
        <v>45</v>
      </c>
      <c r="H239" s="8">
        <f>_xlfn.XLOOKUP(Data[[#This Row],[Product]],products[Product],products[Cost per unit])</f>
        <v>10.38</v>
      </c>
      <c r="I239" s="8">
        <f>Data[[#This Row],[Cost per unit]]*Data[[#This Row],[Units]]</f>
        <v>467.1</v>
      </c>
    </row>
    <row r="240" spans="3:9">
      <c r="C240" t="s">
        <v>23</v>
      </c>
      <c r="D240" t="s">
        <v>36</v>
      </c>
      <c r="E240" t="s">
        <v>39</v>
      </c>
      <c r="F240" s="6">
        <v>5915</v>
      </c>
      <c r="G240" s="7">
        <v>3</v>
      </c>
      <c r="H240" s="8">
        <f>_xlfn.XLOOKUP(Data[[#This Row],[Product]],products[Product],products[Cost per unit])</f>
        <v>9.77</v>
      </c>
      <c r="I240" s="8">
        <f>Data[[#This Row],[Cost per unit]]*Data[[#This Row],[Units]]</f>
        <v>29.31</v>
      </c>
    </row>
    <row r="241" spans="3:9">
      <c r="C241" t="s">
        <v>57</v>
      </c>
      <c r="D241" t="s">
        <v>16</v>
      </c>
      <c r="E241" t="s">
        <v>27</v>
      </c>
      <c r="F241" s="6">
        <v>2562</v>
      </c>
      <c r="G241" s="7">
        <v>6</v>
      </c>
      <c r="H241" s="8">
        <f>_xlfn.XLOOKUP(Data[[#This Row],[Product]],products[Product],products[Cost per unit])</f>
        <v>11.73</v>
      </c>
      <c r="I241" s="8">
        <f>Data[[#This Row],[Cost per unit]]*Data[[#This Row],[Units]]</f>
        <v>70.38</v>
      </c>
    </row>
    <row r="242" spans="3:9">
      <c r="C242" t="s">
        <v>45</v>
      </c>
      <c r="D242" t="s">
        <v>11</v>
      </c>
      <c r="E242" t="s">
        <v>30</v>
      </c>
      <c r="F242" s="6">
        <v>8813</v>
      </c>
      <c r="G242" s="7">
        <v>21</v>
      </c>
      <c r="H242" s="8">
        <f>_xlfn.XLOOKUP(Data[[#This Row],[Product]],products[Product],products[Cost per unit])</f>
        <v>13.15</v>
      </c>
      <c r="I242" s="8">
        <f>Data[[#This Row],[Cost per unit]]*Data[[#This Row],[Units]]</f>
        <v>276.15000000000003</v>
      </c>
    </row>
    <row r="243" spans="3:9">
      <c r="C243" t="s">
        <v>45</v>
      </c>
      <c r="D243" t="s">
        <v>24</v>
      </c>
      <c r="E243" t="s">
        <v>25</v>
      </c>
      <c r="F243" s="6">
        <v>6111</v>
      </c>
      <c r="G243" s="7">
        <v>3</v>
      </c>
      <c r="H243" s="8">
        <f>_xlfn.XLOOKUP(Data[[#This Row],[Product]],products[Product],products[Cost per unit])</f>
        <v>6.47</v>
      </c>
      <c r="I243" s="8">
        <f>Data[[#This Row],[Cost per unit]]*Data[[#This Row],[Units]]</f>
        <v>19.41</v>
      </c>
    </row>
    <row r="244" spans="3:9">
      <c r="C244" t="s">
        <v>15</v>
      </c>
      <c r="D244" t="s">
        <v>52</v>
      </c>
      <c r="E244" t="s">
        <v>37</v>
      </c>
      <c r="F244" s="6">
        <v>3507</v>
      </c>
      <c r="G244" s="7">
        <v>288</v>
      </c>
      <c r="H244" s="8">
        <f>_xlfn.XLOOKUP(Data[[#This Row],[Product]],products[Product],products[Cost per unit])</f>
        <v>5.79</v>
      </c>
      <c r="I244" s="8">
        <f>Data[[#This Row],[Cost per unit]]*Data[[#This Row],[Units]]</f>
        <v>1667.52</v>
      </c>
    </row>
    <row r="245" spans="3:9">
      <c r="C245" t="s">
        <v>28</v>
      </c>
      <c r="D245" t="s">
        <v>24</v>
      </c>
      <c r="E245" t="s">
        <v>14</v>
      </c>
      <c r="F245" s="6">
        <v>4319</v>
      </c>
      <c r="G245" s="7">
        <v>30</v>
      </c>
      <c r="H245" s="8">
        <f>_xlfn.XLOOKUP(Data[[#This Row],[Product]],products[Product],products[Cost per unit])</f>
        <v>9.33</v>
      </c>
      <c r="I245" s="8">
        <f>Data[[#This Row],[Cost per unit]]*Data[[#This Row],[Units]]</f>
        <v>279.89999999999998</v>
      </c>
    </row>
    <row r="246" spans="3:9">
      <c r="C246" t="s">
        <v>10</v>
      </c>
      <c r="D246" t="s">
        <v>36</v>
      </c>
      <c r="E246" t="s">
        <v>53</v>
      </c>
      <c r="F246" s="6">
        <v>609</v>
      </c>
      <c r="G246" s="7">
        <v>87</v>
      </c>
      <c r="H246" s="8">
        <f>_xlfn.XLOOKUP(Data[[#This Row],[Product]],products[Product],products[Cost per unit])</f>
        <v>5.6</v>
      </c>
      <c r="I246" s="8">
        <f>Data[[#This Row],[Cost per unit]]*Data[[#This Row],[Units]]</f>
        <v>487.2</v>
      </c>
    </row>
    <row r="247" spans="3:9">
      <c r="C247" t="s">
        <v>10</v>
      </c>
      <c r="D247" t="s">
        <v>29</v>
      </c>
      <c r="E247" t="s">
        <v>55</v>
      </c>
      <c r="F247" s="6">
        <v>6370</v>
      </c>
      <c r="G247" s="7">
        <v>30</v>
      </c>
      <c r="H247" s="8">
        <f>_xlfn.XLOOKUP(Data[[#This Row],[Product]],products[Product],products[Cost per unit])</f>
        <v>16.73</v>
      </c>
      <c r="I247" s="8">
        <f>Data[[#This Row],[Cost per unit]]*Data[[#This Row],[Units]]</f>
        <v>501.90000000000003</v>
      </c>
    </row>
    <row r="248" spans="3:9">
      <c r="C248" t="s">
        <v>45</v>
      </c>
      <c r="D248" t="s">
        <v>36</v>
      </c>
      <c r="E248" t="s">
        <v>41</v>
      </c>
      <c r="F248" s="6">
        <v>5474</v>
      </c>
      <c r="G248" s="7">
        <v>168</v>
      </c>
      <c r="H248" s="8">
        <f>_xlfn.XLOOKUP(Data[[#This Row],[Product]],products[Product],products[Cost per unit])</f>
        <v>7.64</v>
      </c>
      <c r="I248" s="8">
        <f>Data[[#This Row],[Cost per unit]]*Data[[#This Row],[Units]]</f>
        <v>1283.52</v>
      </c>
    </row>
    <row r="249" spans="3:9">
      <c r="C249" t="s">
        <v>10</v>
      </c>
      <c r="D249" t="s">
        <v>24</v>
      </c>
      <c r="E249" t="s">
        <v>55</v>
      </c>
      <c r="F249" s="6">
        <v>3164</v>
      </c>
      <c r="G249" s="7">
        <v>306</v>
      </c>
      <c r="H249" s="8">
        <f>_xlfn.XLOOKUP(Data[[#This Row],[Product]],products[Product],products[Cost per unit])</f>
        <v>16.73</v>
      </c>
      <c r="I249" s="8">
        <f>Data[[#This Row],[Cost per unit]]*Data[[#This Row],[Units]]</f>
        <v>5119.38</v>
      </c>
    </row>
    <row r="250" spans="3:9">
      <c r="C250" t="s">
        <v>28</v>
      </c>
      <c r="D250" t="s">
        <v>16</v>
      </c>
      <c r="E250" t="s">
        <v>21</v>
      </c>
      <c r="F250" s="6">
        <v>1302</v>
      </c>
      <c r="G250" s="7">
        <v>402</v>
      </c>
      <c r="H250" s="8">
        <f>_xlfn.XLOOKUP(Data[[#This Row],[Product]],products[Product],products[Cost per unit])</f>
        <v>11.88</v>
      </c>
      <c r="I250" s="8">
        <f>Data[[#This Row],[Cost per unit]]*Data[[#This Row],[Units]]</f>
        <v>4775.76</v>
      </c>
    </row>
    <row r="251" spans="3:9">
      <c r="C251" t="s">
        <v>49</v>
      </c>
      <c r="D251" t="s">
        <v>11</v>
      </c>
      <c r="E251" t="s">
        <v>56</v>
      </c>
      <c r="F251" s="6">
        <v>7308</v>
      </c>
      <c r="G251" s="7">
        <v>327</v>
      </c>
      <c r="H251" s="8">
        <f>_xlfn.XLOOKUP(Data[[#This Row],[Product]],products[Product],products[Cost per unit])</f>
        <v>10.38</v>
      </c>
      <c r="I251" s="8">
        <f>Data[[#This Row],[Cost per unit]]*Data[[#This Row],[Units]]</f>
        <v>3394.26</v>
      </c>
    </row>
    <row r="252" spans="3:9">
      <c r="C252" t="s">
        <v>10</v>
      </c>
      <c r="D252" t="s">
        <v>11</v>
      </c>
      <c r="E252" t="s">
        <v>55</v>
      </c>
      <c r="F252" s="6">
        <v>6132</v>
      </c>
      <c r="G252" s="7">
        <v>93</v>
      </c>
      <c r="H252" s="8">
        <f>_xlfn.XLOOKUP(Data[[#This Row],[Product]],products[Product],products[Cost per unit])</f>
        <v>16.73</v>
      </c>
      <c r="I252" s="8">
        <f>Data[[#This Row],[Cost per unit]]*Data[[#This Row],[Units]]</f>
        <v>1555.89</v>
      </c>
    </row>
    <row r="253" spans="3:9">
      <c r="C253" t="s">
        <v>57</v>
      </c>
      <c r="D253" t="s">
        <v>16</v>
      </c>
      <c r="E253" t="s">
        <v>19</v>
      </c>
      <c r="F253" s="6">
        <v>3472</v>
      </c>
      <c r="G253" s="7">
        <v>96</v>
      </c>
      <c r="H253" s="8">
        <f>_xlfn.XLOOKUP(Data[[#This Row],[Product]],products[Product],products[Cost per unit])</f>
        <v>11.7</v>
      </c>
      <c r="I253" s="8">
        <f>Data[[#This Row],[Cost per unit]]*Data[[#This Row],[Units]]</f>
        <v>1123.1999999999998</v>
      </c>
    </row>
    <row r="254" spans="3:9">
      <c r="C254" t="s">
        <v>15</v>
      </c>
      <c r="D254" t="s">
        <v>29</v>
      </c>
      <c r="E254" t="s">
        <v>25</v>
      </c>
      <c r="F254" s="6">
        <v>9660</v>
      </c>
      <c r="G254" s="7">
        <v>27</v>
      </c>
      <c r="H254" s="8">
        <f>_xlfn.XLOOKUP(Data[[#This Row],[Product]],products[Product],products[Cost per unit])</f>
        <v>6.47</v>
      </c>
      <c r="I254" s="8">
        <f>Data[[#This Row],[Cost per unit]]*Data[[#This Row],[Units]]</f>
        <v>174.69</v>
      </c>
    </row>
    <row r="255" spans="3:9">
      <c r="C255" t="s">
        <v>20</v>
      </c>
      <c r="D255" t="s">
        <v>36</v>
      </c>
      <c r="E255" t="s">
        <v>53</v>
      </c>
      <c r="F255" s="6">
        <v>2436</v>
      </c>
      <c r="G255" s="7">
        <v>99</v>
      </c>
      <c r="H255" s="8">
        <f>_xlfn.XLOOKUP(Data[[#This Row],[Product]],products[Product],products[Cost per unit])</f>
        <v>5.6</v>
      </c>
      <c r="I255" s="8">
        <f>Data[[#This Row],[Cost per unit]]*Data[[#This Row],[Units]]</f>
        <v>554.4</v>
      </c>
    </row>
    <row r="256" spans="3:9">
      <c r="C256" t="s">
        <v>20</v>
      </c>
      <c r="D256" t="s">
        <v>36</v>
      </c>
      <c r="E256" t="s">
        <v>33</v>
      </c>
      <c r="F256" s="6">
        <v>9506</v>
      </c>
      <c r="G256" s="7">
        <v>87</v>
      </c>
      <c r="H256" s="8">
        <f>_xlfn.XLOOKUP(Data[[#This Row],[Product]],products[Product],products[Cost per unit])</f>
        <v>12.37</v>
      </c>
      <c r="I256" s="8">
        <f>Data[[#This Row],[Cost per unit]]*Data[[#This Row],[Units]]</f>
        <v>1076.1899999999998</v>
      </c>
    </row>
    <row r="257" spans="3:9">
      <c r="C257" t="s">
        <v>57</v>
      </c>
      <c r="D257" t="s">
        <v>11</v>
      </c>
      <c r="E257" t="s">
        <v>47</v>
      </c>
      <c r="F257" s="6">
        <v>245</v>
      </c>
      <c r="G257" s="7">
        <v>288</v>
      </c>
      <c r="H257" s="8">
        <f>_xlfn.XLOOKUP(Data[[#This Row],[Product]],products[Product],products[Cost per unit])</f>
        <v>9</v>
      </c>
      <c r="I257" s="8">
        <f>Data[[#This Row],[Cost per unit]]*Data[[#This Row],[Units]]</f>
        <v>2592</v>
      </c>
    </row>
    <row r="258" spans="3:9">
      <c r="C258" t="s">
        <v>15</v>
      </c>
      <c r="D258" t="s">
        <v>16</v>
      </c>
      <c r="E258" t="s">
        <v>44</v>
      </c>
      <c r="F258" s="6">
        <v>2702</v>
      </c>
      <c r="G258" s="7">
        <v>363</v>
      </c>
      <c r="H258" s="8">
        <f>_xlfn.XLOOKUP(Data[[#This Row],[Product]],products[Product],products[Cost per unit])</f>
        <v>10.62</v>
      </c>
      <c r="I258" s="8">
        <f>Data[[#This Row],[Cost per unit]]*Data[[#This Row],[Units]]</f>
        <v>3855.0599999999995</v>
      </c>
    </row>
    <row r="259" spans="3:9">
      <c r="C259" t="s">
        <v>57</v>
      </c>
      <c r="D259" t="s">
        <v>52</v>
      </c>
      <c r="E259" t="s">
        <v>35</v>
      </c>
      <c r="F259" s="6">
        <v>700</v>
      </c>
      <c r="G259" s="7">
        <v>87</v>
      </c>
      <c r="H259" s="8">
        <f>_xlfn.XLOOKUP(Data[[#This Row],[Product]],products[Product],products[Cost per unit])</f>
        <v>3.11</v>
      </c>
      <c r="I259" s="8">
        <f>Data[[#This Row],[Cost per unit]]*Data[[#This Row],[Units]]</f>
        <v>270.57</v>
      </c>
    </row>
    <row r="260" spans="3:9">
      <c r="C260" t="s">
        <v>28</v>
      </c>
      <c r="D260" t="s">
        <v>52</v>
      </c>
      <c r="E260" t="s">
        <v>35</v>
      </c>
      <c r="F260" s="6">
        <v>3759</v>
      </c>
      <c r="G260" s="7">
        <v>150</v>
      </c>
      <c r="H260" s="8">
        <f>_xlfn.XLOOKUP(Data[[#This Row],[Product]],products[Product],products[Cost per unit])</f>
        <v>3.11</v>
      </c>
      <c r="I260" s="8">
        <f>Data[[#This Row],[Cost per unit]]*Data[[#This Row],[Units]]</f>
        <v>466.5</v>
      </c>
    </row>
    <row r="261" spans="3:9">
      <c r="C261" t="s">
        <v>48</v>
      </c>
      <c r="D261" t="s">
        <v>16</v>
      </c>
      <c r="E261" t="s">
        <v>35</v>
      </c>
      <c r="F261" s="6">
        <v>1589</v>
      </c>
      <c r="G261" s="7">
        <v>303</v>
      </c>
      <c r="H261" s="8">
        <f>_xlfn.XLOOKUP(Data[[#This Row],[Product]],products[Product],products[Cost per unit])</f>
        <v>3.11</v>
      </c>
      <c r="I261" s="8">
        <f>Data[[#This Row],[Cost per unit]]*Data[[#This Row],[Units]]</f>
        <v>942.32999999999993</v>
      </c>
    </row>
    <row r="262" spans="3:9">
      <c r="C262" t="s">
        <v>42</v>
      </c>
      <c r="D262" t="s">
        <v>16</v>
      </c>
      <c r="E262" t="s">
        <v>56</v>
      </c>
      <c r="F262" s="6">
        <v>5194</v>
      </c>
      <c r="G262" s="7">
        <v>288</v>
      </c>
      <c r="H262" s="8">
        <f>_xlfn.XLOOKUP(Data[[#This Row],[Product]],products[Product],products[Cost per unit])</f>
        <v>10.38</v>
      </c>
      <c r="I262" s="8">
        <f>Data[[#This Row],[Cost per unit]]*Data[[#This Row],[Units]]</f>
        <v>2989.44</v>
      </c>
    </row>
    <row r="263" spans="3:9">
      <c r="C263" t="s">
        <v>57</v>
      </c>
      <c r="D263" t="s">
        <v>24</v>
      </c>
      <c r="E263" t="s">
        <v>14</v>
      </c>
      <c r="F263" s="6">
        <v>945</v>
      </c>
      <c r="G263" s="7">
        <v>75</v>
      </c>
      <c r="H263" s="8">
        <f>_xlfn.XLOOKUP(Data[[#This Row],[Product]],products[Product],products[Cost per unit])</f>
        <v>9.33</v>
      </c>
      <c r="I263" s="8">
        <f>Data[[#This Row],[Cost per unit]]*Data[[#This Row],[Units]]</f>
        <v>699.75</v>
      </c>
    </row>
    <row r="264" spans="3:9">
      <c r="C264" t="s">
        <v>10</v>
      </c>
      <c r="D264" t="s">
        <v>36</v>
      </c>
      <c r="E264" t="s">
        <v>37</v>
      </c>
      <c r="F264" s="6">
        <v>1988</v>
      </c>
      <c r="G264" s="7">
        <v>39</v>
      </c>
      <c r="H264" s="8">
        <f>_xlfn.XLOOKUP(Data[[#This Row],[Product]],products[Product],products[Cost per unit])</f>
        <v>5.79</v>
      </c>
      <c r="I264" s="8">
        <f>Data[[#This Row],[Cost per unit]]*Data[[#This Row],[Units]]</f>
        <v>225.81</v>
      </c>
    </row>
    <row r="265" spans="3:9">
      <c r="C265" t="s">
        <v>28</v>
      </c>
      <c r="D265" t="s">
        <v>52</v>
      </c>
      <c r="E265" t="s">
        <v>17</v>
      </c>
      <c r="F265" s="6">
        <v>6734</v>
      </c>
      <c r="G265" s="7">
        <v>123</v>
      </c>
      <c r="H265" s="8">
        <f>_xlfn.XLOOKUP(Data[[#This Row],[Product]],products[Product],products[Cost per unit])</f>
        <v>8.65</v>
      </c>
      <c r="I265" s="8">
        <f>Data[[#This Row],[Cost per unit]]*Data[[#This Row],[Units]]</f>
        <v>1063.95</v>
      </c>
    </row>
    <row r="266" spans="3:9">
      <c r="C266" t="s">
        <v>10</v>
      </c>
      <c r="D266" t="s">
        <v>24</v>
      </c>
      <c r="E266" t="s">
        <v>21</v>
      </c>
      <c r="F266" s="6">
        <v>217</v>
      </c>
      <c r="G266" s="7">
        <v>36</v>
      </c>
      <c r="H266" s="8">
        <f>_xlfn.XLOOKUP(Data[[#This Row],[Product]],products[Product],products[Cost per unit])</f>
        <v>11.88</v>
      </c>
      <c r="I266" s="8">
        <f>Data[[#This Row],[Cost per unit]]*Data[[#This Row],[Units]]</f>
        <v>427.68</v>
      </c>
    </row>
    <row r="267" spans="3:9">
      <c r="C267" t="s">
        <v>45</v>
      </c>
      <c r="D267" t="s">
        <v>52</v>
      </c>
      <c r="E267" t="s">
        <v>39</v>
      </c>
      <c r="F267" s="6">
        <v>6279</v>
      </c>
      <c r="G267" s="7">
        <v>237</v>
      </c>
      <c r="H267" s="8">
        <f>_xlfn.XLOOKUP(Data[[#This Row],[Product]],products[Product],products[Cost per unit])</f>
        <v>9.77</v>
      </c>
      <c r="I267" s="8">
        <f>Data[[#This Row],[Cost per unit]]*Data[[#This Row],[Units]]</f>
        <v>2315.4899999999998</v>
      </c>
    </row>
    <row r="268" spans="3:9">
      <c r="C268" t="s">
        <v>10</v>
      </c>
      <c r="D268" t="s">
        <v>24</v>
      </c>
      <c r="E268" t="s">
        <v>14</v>
      </c>
      <c r="F268" s="6">
        <v>4424</v>
      </c>
      <c r="G268" s="7">
        <v>201</v>
      </c>
      <c r="H268" s="8">
        <f>_xlfn.XLOOKUP(Data[[#This Row],[Product]],products[Product],products[Cost per unit])</f>
        <v>9.33</v>
      </c>
      <c r="I268" s="8">
        <f>Data[[#This Row],[Cost per unit]]*Data[[#This Row],[Units]]</f>
        <v>1875.33</v>
      </c>
    </row>
    <row r="269" spans="3:9">
      <c r="C269" t="s">
        <v>48</v>
      </c>
      <c r="D269" t="s">
        <v>24</v>
      </c>
      <c r="E269" t="s">
        <v>35</v>
      </c>
      <c r="F269" s="6">
        <v>189</v>
      </c>
      <c r="G269" s="7">
        <v>48</v>
      </c>
      <c r="H269" s="8">
        <f>_xlfn.XLOOKUP(Data[[#This Row],[Product]],products[Product],products[Cost per unit])</f>
        <v>3.11</v>
      </c>
      <c r="I269" s="8">
        <f>Data[[#This Row],[Cost per unit]]*Data[[#This Row],[Units]]</f>
        <v>149.28</v>
      </c>
    </row>
    <row r="270" spans="3:9">
      <c r="C270" t="s">
        <v>45</v>
      </c>
      <c r="D270" t="s">
        <v>16</v>
      </c>
      <c r="E270" t="s">
        <v>39</v>
      </c>
      <c r="F270" s="6">
        <v>490</v>
      </c>
      <c r="G270" s="7">
        <v>84</v>
      </c>
      <c r="H270" s="8">
        <f>_xlfn.XLOOKUP(Data[[#This Row],[Product]],products[Product],products[Cost per unit])</f>
        <v>9.77</v>
      </c>
      <c r="I270" s="8">
        <f>Data[[#This Row],[Cost per unit]]*Data[[#This Row],[Units]]</f>
        <v>820.68</v>
      </c>
    </row>
    <row r="271" spans="3:9">
      <c r="C271" t="s">
        <v>15</v>
      </c>
      <c r="D271" t="s">
        <v>11</v>
      </c>
      <c r="E271" t="s">
        <v>47</v>
      </c>
      <c r="F271" s="6">
        <v>434</v>
      </c>
      <c r="G271" s="7">
        <v>87</v>
      </c>
      <c r="H271" s="8">
        <f>_xlfn.XLOOKUP(Data[[#This Row],[Product]],products[Product],products[Cost per unit])</f>
        <v>9</v>
      </c>
      <c r="I271" s="8">
        <f>Data[[#This Row],[Cost per unit]]*Data[[#This Row],[Units]]</f>
        <v>783</v>
      </c>
    </row>
    <row r="272" spans="3:9">
      <c r="C272" t="s">
        <v>42</v>
      </c>
      <c r="D272" t="s">
        <v>36</v>
      </c>
      <c r="E272" t="s">
        <v>12</v>
      </c>
      <c r="F272" s="6">
        <v>10129</v>
      </c>
      <c r="G272" s="7">
        <v>312</v>
      </c>
      <c r="H272" s="8">
        <f>_xlfn.XLOOKUP(Data[[#This Row],[Product]],products[Product],products[Cost per unit])</f>
        <v>14.49</v>
      </c>
      <c r="I272" s="8">
        <f>Data[[#This Row],[Cost per unit]]*Data[[#This Row],[Units]]</f>
        <v>4520.88</v>
      </c>
    </row>
    <row r="273" spans="3:9">
      <c r="C273" t="s">
        <v>49</v>
      </c>
      <c r="D273" t="s">
        <v>29</v>
      </c>
      <c r="E273" t="s">
        <v>56</v>
      </c>
      <c r="F273" s="6">
        <v>1652</v>
      </c>
      <c r="G273" s="7">
        <v>102</v>
      </c>
      <c r="H273" s="8">
        <f>_xlfn.XLOOKUP(Data[[#This Row],[Product]],products[Product],products[Cost per unit])</f>
        <v>10.38</v>
      </c>
      <c r="I273" s="8">
        <f>Data[[#This Row],[Cost per unit]]*Data[[#This Row],[Units]]</f>
        <v>1058.76</v>
      </c>
    </row>
    <row r="274" spans="3:9">
      <c r="C274" t="s">
        <v>15</v>
      </c>
      <c r="D274" t="s">
        <v>36</v>
      </c>
      <c r="E274" t="s">
        <v>47</v>
      </c>
      <c r="F274" s="6">
        <v>6433</v>
      </c>
      <c r="G274" s="7">
        <v>78</v>
      </c>
      <c r="H274" s="8">
        <f>_xlfn.XLOOKUP(Data[[#This Row],[Product]],products[Product],products[Cost per unit])</f>
        <v>9</v>
      </c>
      <c r="I274" s="8">
        <f>Data[[#This Row],[Cost per unit]]*Data[[#This Row],[Units]]</f>
        <v>702</v>
      </c>
    </row>
    <row r="275" spans="3:9">
      <c r="C275" t="s">
        <v>49</v>
      </c>
      <c r="D275" t="s">
        <v>52</v>
      </c>
      <c r="E275" t="s">
        <v>50</v>
      </c>
      <c r="F275" s="6">
        <v>2212</v>
      </c>
      <c r="G275" s="7">
        <v>117</v>
      </c>
      <c r="H275" s="8">
        <f>_xlfn.XLOOKUP(Data[[#This Row],[Product]],products[Product],products[Cost per unit])</f>
        <v>6.49</v>
      </c>
      <c r="I275" s="8">
        <f>Data[[#This Row],[Cost per unit]]*Data[[#This Row],[Units]]</f>
        <v>759.33</v>
      </c>
    </row>
    <row r="276" spans="3:9">
      <c r="C276" t="s">
        <v>23</v>
      </c>
      <c r="D276" t="s">
        <v>16</v>
      </c>
      <c r="E276" t="s">
        <v>41</v>
      </c>
      <c r="F276" s="6">
        <v>609</v>
      </c>
      <c r="G276" s="7">
        <v>99</v>
      </c>
      <c r="H276" s="8">
        <f>_xlfn.XLOOKUP(Data[[#This Row],[Product]],products[Product],products[Cost per unit])</f>
        <v>7.64</v>
      </c>
      <c r="I276" s="8">
        <f>Data[[#This Row],[Cost per unit]]*Data[[#This Row],[Units]]</f>
        <v>756.36</v>
      </c>
    </row>
    <row r="277" spans="3:9">
      <c r="C277" t="s">
        <v>10</v>
      </c>
      <c r="D277" t="s">
        <v>16</v>
      </c>
      <c r="E277" t="s">
        <v>51</v>
      </c>
      <c r="F277" s="6">
        <v>1638</v>
      </c>
      <c r="G277" s="7">
        <v>48</v>
      </c>
      <c r="H277" s="8">
        <f>_xlfn.XLOOKUP(Data[[#This Row],[Product]],products[Product],products[Cost per unit])</f>
        <v>4.97</v>
      </c>
      <c r="I277" s="8">
        <f>Data[[#This Row],[Cost per unit]]*Data[[#This Row],[Units]]</f>
        <v>238.56</v>
      </c>
    </row>
    <row r="278" spans="3:9">
      <c r="C278" t="s">
        <v>42</v>
      </c>
      <c r="D278" t="s">
        <v>52</v>
      </c>
      <c r="E278" t="s">
        <v>27</v>
      </c>
      <c r="F278" s="6">
        <v>3829</v>
      </c>
      <c r="G278" s="7">
        <v>24</v>
      </c>
      <c r="H278" s="8">
        <f>_xlfn.XLOOKUP(Data[[#This Row],[Product]],products[Product],products[Cost per unit])</f>
        <v>11.73</v>
      </c>
      <c r="I278" s="8">
        <f>Data[[#This Row],[Cost per unit]]*Data[[#This Row],[Units]]</f>
        <v>281.52</v>
      </c>
    </row>
    <row r="279" spans="3:9">
      <c r="C279" t="s">
        <v>10</v>
      </c>
      <c r="D279" t="s">
        <v>29</v>
      </c>
      <c r="E279" t="s">
        <v>27</v>
      </c>
      <c r="F279" s="6">
        <v>5775</v>
      </c>
      <c r="G279" s="7">
        <v>42</v>
      </c>
      <c r="H279" s="8">
        <f>_xlfn.XLOOKUP(Data[[#This Row],[Product]],products[Product],products[Cost per unit])</f>
        <v>11.73</v>
      </c>
      <c r="I279" s="8">
        <f>Data[[#This Row],[Cost per unit]]*Data[[#This Row],[Units]]</f>
        <v>492.66</v>
      </c>
    </row>
    <row r="280" spans="3:9">
      <c r="C280" t="s">
        <v>28</v>
      </c>
      <c r="D280" t="s">
        <v>16</v>
      </c>
      <c r="E280" t="s">
        <v>44</v>
      </c>
      <c r="F280" s="6">
        <v>1071</v>
      </c>
      <c r="G280" s="7">
        <v>270</v>
      </c>
      <c r="H280" s="8">
        <f>_xlfn.XLOOKUP(Data[[#This Row],[Product]],products[Product],products[Cost per unit])</f>
        <v>10.62</v>
      </c>
      <c r="I280" s="8">
        <f>Data[[#This Row],[Cost per unit]]*Data[[#This Row],[Units]]</f>
        <v>2867.3999999999996</v>
      </c>
    </row>
    <row r="281" spans="3:9">
      <c r="C281" t="s">
        <v>15</v>
      </c>
      <c r="D281" t="s">
        <v>24</v>
      </c>
      <c r="E281" t="s">
        <v>50</v>
      </c>
      <c r="F281" s="6">
        <v>5019</v>
      </c>
      <c r="G281" s="7">
        <v>150</v>
      </c>
      <c r="H281" s="8">
        <f>_xlfn.XLOOKUP(Data[[#This Row],[Product]],products[Product],products[Cost per unit])</f>
        <v>6.49</v>
      </c>
      <c r="I281" s="8">
        <f>Data[[#This Row],[Cost per unit]]*Data[[#This Row],[Units]]</f>
        <v>973.5</v>
      </c>
    </row>
    <row r="282" spans="3:9">
      <c r="C282" t="s">
        <v>48</v>
      </c>
      <c r="D282" t="s">
        <v>11</v>
      </c>
      <c r="E282" t="s">
        <v>27</v>
      </c>
      <c r="F282" s="6">
        <v>2863</v>
      </c>
      <c r="G282" s="7">
        <v>42</v>
      </c>
      <c r="H282" s="8">
        <f>_xlfn.XLOOKUP(Data[[#This Row],[Product]],products[Product],products[Cost per unit])</f>
        <v>11.73</v>
      </c>
      <c r="I282" s="8">
        <f>Data[[#This Row],[Cost per unit]]*Data[[#This Row],[Units]]</f>
        <v>492.66</v>
      </c>
    </row>
    <row r="283" spans="3:9">
      <c r="C283" t="s">
        <v>10</v>
      </c>
      <c r="D283" t="s">
        <v>16</v>
      </c>
      <c r="E283" t="s">
        <v>54</v>
      </c>
      <c r="F283" s="6">
        <v>1617</v>
      </c>
      <c r="G283" s="7">
        <v>126</v>
      </c>
      <c r="H283" s="8">
        <f>_xlfn.XLOOKUP(Data[[#This Row],[Product]],products[Product],products[Cost per unit])</f>
        <v>7.16</v>
      </c>
      <c r="I283" s="8">
        <f>Data[[#This Row],[Cost per unit]]*Data[[#This Row],[Units]]</f>
        <v>902.16</v>
      </c>
    </row>
    <row r="284" spans="3:9">
      <c r="C284" t="s">
        <v>28</v>
      </c>
      <c r="D284" t="s">
        <v>11</v>
      </c>
      <c r="E284" t="s">
        <v>53</v>
      </c>
      <c r="F284" s="6">
        <v>6818</v>
      </c>
      <c r="G284" s="7">
        <v>6</v>
      </c>
      <c r="H284" s="8">
        <f>_xlfn.XLOOKUP(Data[[#This Row],[Product]],products[Product],products[Cost per unit])</f>
        <v>5.6</v>
      </c>
      <c r="I284" s="8">
        <f>Data[[#This Row],[Cost per unit]]*Data[[#This Row],[Units]]</f>
        <v>33.599999999999994</v>
      </c>
    </row>
    <row r="285" spans="3:9">
      <c r="C285" t="s">
        <v>49</v>
      </c>
      <c r="D285" t="s">
        <v>16</v>
      </c>
      <c r="E285" t="s">
        <v>27</v>
      </c>
      <c r="F285" s="6">
        <v>6657</v>
      </c>
      <c r="G285" s="7">
        <v>276</v>
      </c>
      <c r="H285" s="8">
        <f>_xlfn.XLOOKUP(Data[[#This Row],[Product]],products[Product],products[Cost per unit])</f>
        <v>11.73</v>
      </c>
      <c r="I285" s="8">
        <f>Data[[#This Row],[Cost per unit]]*Data[[#This Row],[Units]]</f>
        <v>3237.48</v>
      </c>
    </row>
    <row r="286" spans="3:9">
      <c r="C286" t="s">
        <v>49</v>
      </c>
      <c r="D286" t="s">
        <v>52</v>
      </c>
      <c r="E286" t="s">
        <v>35</v>
      </c>
      <c r="F286" s="6">
        <v>2919</v>
      </c>
      <c r="G286" s="7">
        <v>93</v>
      </c>
      <c r="H286" s="8">
        <f>_xlfn.XLOOKUP(Data[[#This Row],[Product]],products[Product],products[Cost per unit])</f>
        <v>3.11</v>
      </c>
      <c r="I286" s="8">
        <f>Data[[#This Row],[Cost per unit]]*Data[[#This Row],[Units]]</f>
        <v>289.22999999999996</v>
      </c>
    </row>
    <row r="287" spans="3:9">
      <c r="C287" t="s">
        <v>48</v>
      </c>
      <c r="D287" t="s">
        <v>24</v>
      </c>
      <c r="E287" t="s">
        <v>37</v>
      </c>
      <c r="F287" s="6">
        <v>3094</v>
      </c>
      <c r="G287" s="7">
        <v>246</v>
      </c>
      <c r="H287" s="8">
        <f>_xlfn.XLOOKUP(Data[[#This Row],[Product]],products[Product],products[Cost per unit])</f>
        <v>5.79</v>
      </c>
      <c r="I287" s="8">
        <f>Data[[#This Row],[Cost per unit]]*Data[[#This Row],[Units]]</f>
        <v>1424.34</v>
      </c>
    </row>
    <row r="288" spans="3:9">
      <c r="C288" t="s">
        <v>28</v>
      </c>
      <c r="D288" t="s">
        <v>29</v>
      </c>
      <c r="E288" t="s">
        <v>51</v>
      </c>
      <c r="F288" s="6">
        <v>2989</v>
      </c>
      <c r="G288" s="7">
        <v>3</v>
      </c>
      <c r="H288" s="8">
        <f>_xlfn.XLOOKUP(Data[[#This Row],[Product]],products[Product],products[Cost per unit])</f>
        <v>4.97</v>
      </c>
      <c r="I288" s="8">
        <f>Data[[#This Row],[Cost per unit]]*Data[[#This Row],[Units]]</f>
        <v>14.91</v>
      </c>
    </row>
    <row r="289" spans="3:9">
      <c r="C289" t="s">
        <v>15</v>
      </c>
      <c r="D289" t="s">
        <v>36</v>
      </c>
      <c r="E289" t="s">
        <v>55</v>
      </c>
      <c r="F289" s="6">
        <v>2268</v>
      </c>
      <c r="G289" s="7">
        <v>63</v>
      </c>
      <c r="H289" s="8">
        <f>_xlfn.XLOOKUP(Data[[#This Row],[Product]],products[Product],products[Cost per unit])</f>
        <v>16.73</v>
      </c>
      <c r="I289" s="8">
        <f>Data[[#This Row],[Cost per unit]]*Data[[#This Row],[Units]]</f>
        <v>1053.99</v>
      </c>
    </row>
    <row r="290" spans="3:9">
      <c r="C290" t="s">
        <v>45</v>
      </c>
      <c r="D290" t="s">
        <v>16</v>
      </c>
      <c r="E290" t="s">
        <v>37</v>
      </c>
      <c r="F290" s="6">
        <v>4753</v>
      </c>
      <c r="G290" s="7">
        <v>246</v>
      </c>
      <c r="H290" s="8">
        <f>_xlfn.XLOOKUP(Data[[#This Row],[Product]],products[Product],products[Cost per unit])</f>
        <v>5.79</v>
      </c>
      <c r="I290" s="8">
        <f>Data[[#This Row],[Cost per unit]]*Data[[#This Row],[Units]]</f>
        <v>1424.34</v>
      </c>
    </row>
    <row r="291" spans="3:9">
      <c r="C291" t="s">
        <v>48</v>
      </c>
      <c r="D291" t="s">
        <v>52</v>
      </c>
      <c r="E291" t="s">
        <v>41</v>
      </c>
      <c r="F291" s="6">
        <v>7511</v>
      </c>
      <c r="G291" s="7">
        <v>120</v>
      </c>
      <c r="H291" s="8">
        <f>_xlfn.XLOOKUP(Data[[#This Row],[Product]],products[Product],products[Cost per unit])</f>
        <v>7.64</v>
      </c>
      <c r="I291" s="8">
        <f>Data[[#This Row],[Cost per unit]]*Data[[#This Row],[Units]]</f>
        <v>916.8</v>
      </c>
    </row>
    <row r="292" spans="3:9">
      <c r="C292" t="s">
        <v>48</v>
      </c>
      <c r="D292" t="s">
        <v>36</v>
      </c>
      <c r="E292" t="s">
        <v>37</v>
      </c>
      <c r="F292" s="6">
        <v>4326</v>
      </c>
      <c r="G292" s="7">
        <v>348</v>
      </c>
      <c r="H292" s="8">
        <f>_xlfn.XLOOKUP(Data[[#This Row],[Product]],products[Product],products[Cost per unit])</f>
        <v>5.79</v>
      </c>
      <c r="I292" s="8">
        <f>Data[[#This Row],[Cost per unit]]*Data[[#This Row],[Units]]</f>
        <v>2014.92</v>
      </c>
    </row>
    <row r="293" spans="3:9">
      <c r="C293" t="s">
        <v>23</v>
      </c>
      <c r="D293" t="s">
        <v>52</v>
      </c>
      <c r="E293" t="s">
        <v>50</v>
      </c>
      <c r="F293" s="6">
        <v>4935</v>
      </c>
      <c r="G293" s="7">
        <v>126</v>
      </c>
      <c r="H293" s="8">
        <f>_xlfn.XLOOKUP(Data[[#This Row],[Product]],products[Product],products[Cost per unit])</f>
        <v>6.49</v>
      </c>
      <c r="I293" s="8">
        <f>Data[[#This Row],[Cost per unit]]*Data[[#This Row],[Units]]</f>
        <v>817.74</v>
      </c>
    </row>
    <row r="294" spans="3:9">
      <c r="C294" t="s">
        <v>28</v>
      </c>
      <c r="D294" t="s">
        <v>16</v>
      </c>
      <c r="E294" t="s">
        <v>12</v>
      </c>
      <c r="F294" s="6">
        <v>4781</v>
      </c>
      <c r="G294" s="7">
        <v>123</v>
      </c>
      <c r="H294" s="8">
        <f>_xlfn.XLOOKUP(Data[[#This Row],[Product]],products[Product],products[Cost per unit])</f>
        <v>14.49</v>
      </c>
      <c r="I294" s="8">
        <f>Data[[#This Row],[Cost per unit]]*Data[[#This Row],[Units]]</f>
        <v>1782.27</v>
      </c>
    </row>
    <row r="295" spans="3:9">
      <c r="C295" t="s">
        <v>45</v>
      </c>
      <c r="D295" t="s">
        <v>36</v>
      </c>
      <c r="E295" t="s">
        <v>30</v>
      </c>
      <c r="F295" s="6">
        <v>7483</v>
      </c>
      <c r="G295" s="7">
        <v>45</v>
      </c>
      <c r="H295" s="8">
        <f>_xlfn.XLOOKUP(Data[[#This Row],[Product]],products[Product],products[Cost per unit])</f>
        <v>13.15</v>
      </c>
      <c r="I295" s="8">
        <f>Data[[#This Row],[Cost per unit]]*Data[[#This Row],[Units]]</f>
        <v>591.75</v>
      </c>
    </row>
    <row r="296" spans="3:9">
      <c r="C296" t="s">
        <v>57</v>
      </c>
      <c r="D296" t="s">
        <v>36</v>
      </c>
      <c r="E296" t="s">
        <v>21</v>
      </c>
      <c r="F296" s="6">
        <v>6860</v>
      </c>
      <c r="G296" s="7">
        <v>126</v>
      </c>
      <c r="H296" s="8">
        <f>_xlfn.XLOOKUP(Data[[#This Row],[Product]],products[Product],products[Cost per unit])</f>
        <v>11.88</v>
      </c>
      <c r="I296" s="8">
        <f>Data[[#This Row],[Cost per unit]]*Data[[#This Row],[Units]]</f>
        <v>1496.88</v>
      </c>
    </row>
    <row r="297" spans="3:9">
      <c r="C297" t="s">
        <v>10</v>
      </c>
      <c r="D297" t="s">
        <v>11</v>
      </c>
      <c r="E297" t="s">
        <v>54</v>
      </c>
      <c r="F297" s="6">
        <v>9002</v>
      </c>
      <c r="G297" s="7">
        <v>72</v>
      </c>
      <c r="H297" s="8">
        <f>_xlfn.XLOOKUP(Data[[#This Row],[Product]],products[Product],products[Cost per unit])</f>
        <v>7.16</v>
      </c>
      <c r="I297" s="8">
        <f>Data[[#This Row],[Cost per unit]]*Data[[#This Row],[Units]]</f>
        <v>515.52</v>
      </c>
    </row>
    <row r="298" spans="3:9">
      <c r="C298" t="s">
        <v>28</v>
      </c>
      <c r="D298" t="s">
        <v>24</v>
      </c>
      <c r="E298" t="s">
        <v>54</v>
      </c>
      <c r="F298" s="6">
        <v>1400</v>
      </c>
      <c r="G298" s="7">
        <v>135</v>
      </c>
      <c r="H298" s="8">
        <f>_xlfn.XLOOKUP(Data[[#This Row],[Product]],products[Product],products[Cost per unit])</f>
        <v>7.16</v>
      </c>
      <c r="I298" s="8">
        <f>Data[[#This Row],[Cost per unit]]*Data[[#This Row],[Units]]</f>
        <v>966.6</v>
      </c>
    </row>
    <row r="299" spans="3:9">
      <c r="C299" t="s">
        <v>57</v>
      </c>
      <c r="D299" t="s">
        <v>52</v>
      </c>
      <c r="E299" t="s">
        <v>39</v>
      </c>
      <c r="F299" s="6">
        <v>4053</v>
      </c>
      <c r="G299" s="7">
        <v>24</v>
      </c>
      <c r="H299" s="8">
        <f>_xlfn.XLOOKUP(Data[[#This Row],[Product]],products[Product],products[Cost per unit])</f>
        <v>9.77</v>
      </c>
      <c r="I299" s="8">
        <f>Data[[#This Row],[Cost per unit]]*Data[[#This Row],[Units]]</f>
        <v>234.48</v>
      </c>
    </row>
    <row r="300" spans="3:9">
      <c r="C300" t="s">
        <v>42</v>
      </c>
      <c r="D300" t="s">
        <v>24</v>
      </c>
      <c r="E300" t="s">
        <v>37</v>
      </c>
      <c r="F300" s="6">
        <v>2149</v>
      </c>
      <c r="G300" s="7">
        <v>117</v>
      </c>
      <c r="H300" s="8">
        <f>_xlfn.XLOOKUP(Data[[#This Row],[Product]],products[Product],products[Cost per unit])</f>
        <v>5.79</v>
      </c>
      <c r="I300" s="8">
        <f>Data[[#This Row],[Cost per unit]]*Data[[#This Row],[Units]]</f>
        <v>677.43</v>
      </c>
    </row>
    <row r="301" spans="3:9">
      <c r="C301" t="s">
        <v>49</v>
      </c>
      <c r="D301" t="s">
        <v>29</v>
      </c>
      <c r="E301" t="s">
        <v>54</v>
      </c>
      <c r="F301" s="6">
        <v>3640</v>
      </c>
      <c r="G301" s="7">
        <v>51</v>
      </c>
      <c r="H301" s="8">
        <f>_xlfn.XLOOKUP(Data[[#This Row],[Product]],products[Product],products[Cost per unit])</f>
        <v>7.16</v>
      </c>
      <c r="I301" s="8">
        <f>Data[[#This Row],[Cost per unit]]*Data[[#This Row],[Units]]</f>
        <v>365.16</v>
      </c>
    </row>
    <row r="302" spans="3:9">
      <c r="C302" t="s">
        <v>48</v>
      </c>
      <c r="D302" t="s">
        <v>29</v>
      </c>
      <c r="E302" t="s">
        <v>50</v>
      </c>
      <c r="F302" s="6">
        <v>630</v>
      </c>
      <c r="G302" s="7">
        <v>36</v>
      </c>
      <c r="H302" s="8">
        <f>_xlfn.XLOOKUP(Data[[#This Row],[Product]],products[Product],products[Cost per unit])</f>
        <v>6.49</v>
      </c>
      <c r="I302" s="8">
        <f>Data[[#This Row],[Cost per unit]]*Data[[#This Row],[Units]]</f>
        <v>233.64000000000001</v>
      </c>
    </row>
    <row r="303" spans="3:9">
      <c r="C303" t="s">
        <v>20</v>
      </c>
      <c r="D303" t="s">
        <v>16</v>
      </c>
      <c r="E303" t="s">
        <v>55</v>
      </c>
      <c r="F303" s="6">
        <v>2429</v>
      </c>
      <c r="G303" s="7">
        <v>144</v>
      </c>
      <c r="H303" s="8">
        <f>_xlfn.XLOOKUP(Data[[#This Row],[Product]],products[Product],products[Cost per unit])</f>
        <v>16.73</v>
      </c>
      <c r="I303" s="8">
        <f>Data[[#This Row],[Cost per unit]]*Data[[#This Row],[Units]]</f>
        <v>2409.12</v>
      </c>
    </row>
    <row r="304" spans="3:9">
      <c r="C304" t="s">
        <v>20</v>
      </c>
      <c r="D304" t="s">
        <v>24</v>
      </c>
      <c r="E304" t="s">
        <v>30</v>
      </c>
      <c r="F304" s="6">
        <v>2142</v>
      </c>
      <c r="G304" s="7">
        <v>114</v>
      </c>
      <c r="H304" s="8">
        <f>_xlfn.XLOOKUP(Data[[#This Row],[Product]],products[Product],products[Cost per unit])</f>
        <v>13.15</v>
      </c>
      <c r="I304" s="8">
        <f>Data[[#This Row],[Cost per unit]]*Data[[#This Row],[Units]]</f>
        <v>1499.1000000000001</v>
      </c>
    </row>
    <row r="305" spans="3:9">
      <c r="C305" t="s">
        <v>42</v>
      </c>
      <c r="D305" t="s">
        <v>11</v>
      </c>
      <c r="E305" t="s">
        <v>12</v>
      </c>
      <c r="F305" s="6">
        <v>6454</v>
      </c>
      <c r="G305" s="7">
        <v>54</v>
      </c>
      <c r="H305" s="8">
        <f>_xlfn.XLOOKUP(Data[[#This Row],[Product]],products[Product],products[Cost per unit])</f>
        <v>14.49</v>
      </c>
      <c r="I305" s="8">
        <f>Data[[#This Row],[Cost per unit]]*Data[[#This Row],[Units]]</f>
        <v>782.46</v>
      </c>
    </row>
    <row r="306" spans="3:9">
      <c r="C306" t="s">
        <v>42</v>
      </c>
      <c r="D306" t="s">
        <v>11</v>
      </c>
      <c r="E306" t="s">
        <v>32</v>
      </c>
      <c r="F306" s="6">
        <v>4487</v>
      </c>
      <c r="G306" s="7">
        <v>333</v>
      </c>
      <c r="H306" s="8">
        <f>_xlfn.XLOOKUP(Data[[#This Row],[Product]],products[Product],products[Cost per unit])</f>
        <v>8.7899999999999991</v>
      </c>
      <c r="I306" s="8">
        <f>Data[[#This Row],[Cost per unit]]*Data[[#This Row],[Units]]</f>
        <v>2927.0699999999997</v>
      </c>
    </row>
    <row r="307" spans="3:9">
      <c r="C307" t="s">
        <v>49</v>
      </c>
      <c r="D307" t="s">
        <v>11</v>
      </c>
      <c r="E307" t="s">
        <v>21</v>
      </c>
      <c r="F307" s="6">
        <v>938</v>
      </c>
      <c r="G307" s="7">
        <v>366</v>
      </c>
      <c r="H307" s="8">
        <f>_xlfn.XLOOKUP(Data[[#This Row],[Product]],products[Product],products[Cost per unit])</f>
        <v>11.88</v>
      </c>
      <c r="I307" s="8">
        <f>Data[[#This Row],[Cost per unit]]*Data[[#This Row],[Units]]</f>
        <v>4348.08</v>
      </c>
    </row>
    <row r="308" spans="3:9">
      <c r="C308" t="s">
        <v>49</v>
      </c>
      <c r="D308" t="s">
        <v>36</v>
      </c>
      <c r="E308" t="s">
        <v>53</v>
      </c>
      <c r="F308" s="6">
        <v>8841</v>
      </c>
      <c r="G308" s="7">
        <v>303</v>
      </c>
      <c r="H308" s="8">
        <f>_xlfn.XLOOKUP(Data[[#This Row],[Product]],products[Product],products[Cost per unit])</f>
        <v>5.6</v>
      </c>
      <c r="I308" s="8">
        <f>Data[[#This Row],[Cost per unit]]*Data[[#This Row],[Units]]</f>
        <v>1696.8</v>
      </c>
    </row>
    <row r="309" spans="3:9">
      <c r="C309" t="s">
        <v>48</v>
      </c>
      <c r="D309" t="s">
        <v>29</v>
      </c>
      <c r="E309" t="s">
        <v>33</v>
      </c>
      <c r="F309" s="6">
        <v>4018</v>
      </c>
      <c r="G309" s="7">
        <v>126</v>
      </c>
      <c r="H309" s="8">
        <f>_xlfn.XLOOKUP(Data[[#This Row],[Product]],products[Product],products[Cost per unit])</f>
        <v>12.37</v>
      </c>
      <c r="I309" s="8">
        <f>Data[[#This Row],[Cost per unit]]*Data[[#This Row],[Units]]</f>
        <v>1558.62</v>
      </c>
    </row>
    <row r="310" spans="3:9">
      <c r="C310" t="s">
        <v>23</v>
      </c>
      <c r="D310" t="s">
        <v>11</v>
      </c>
      <c r="E310" t="s">
        <v>27</v>
      </c>
      <c r="F310" s="6">
        <v>714</v>
      </c>
      <c r="G310" s="7">
        <v>231</v>
      </c>
      <c r="H310" s="8">
        <f>_xlfn.XLOOKUP(Data[[#This Row],[Product]],products[Product],products[Cost per unit])</f>
        <v>11.73</v>
      </c>
      <c r="I310" s="8">
        <f>Data[[#This Row],[Cost per unit]]*Data[[#This Row],[Units]]</f>
        <v>2709.63</v>
      </c>
    </row>
    <row r="311" spans="3:9">
      <c r="C311" t="s">
        <v>20</v>
      </c>
      <c r="D311" t="s">
        <v>36</v>
      </c>
      <c r="E311" t="s">
        <v>30</v>
      </c>
      <c r="F311" s="6">
        <v>3850</v>
      </c>
      <c r="G311" s="7">
        <v>102</v>
      </c>
      <c r="H311" s="8">
        <f>_xlfn.XLOOKUP(Data[[#This Row],[Product]],products[Product],products[Cost per unit])</f>
        <v>13.15</v>
      </c>
      <c r="I311" s="8">
        <f>Data[[#This Row],[Cost per unit]]*Data[[#This Row],[Units]]</f>
        <v>1341.3</v>
      </c>
    </row>
    <row r="312" spans="3:9">
      <c r="F312" s="6"/>
      <c r="G312" s="7"/>
      <c r="H312" s="8"/>
      <c r="I312" s="8"/>
    </row>
    <row r="313" spans="3:9">
      <c r="F313" s="6"/>
      <c r="G313" s="7"/>
    </row>
    <row r="314" spans="3:9">
      <c r="F314" s="6"/>
      <c r="G314" s="7"/>
    </row>
    <row r="315" spans="3:9">
      <c r="F315" s="6"/>
      <c r="G315" s="7"/>
    </row>
    <row r="316" spans="3:9">
      <c r="F316" s="6"/>
      <c r="G316" s="7"/>
    </row>
    <row r="317" spans="3:9">
      <c r="F317" s="6"/>
      <c r="G317" s="7"/>
    </row>
    <row r="318" spans="3:9">
      <c r="F318" s="6"/>
      <c r="G318" s="7"/>
    </row>
    <row r="319" spans="3:9">
      <c r="F319" s="6"/>
      <c r="G319" s="7"/>
    </row>
    <row r="320" spans="3:9">
      <c r="F320" s="6"/>
      <c r="G320" s="7"/>
    </row>
    <row r="321" spans="6:7">
      <c r="F321" s="6"/>
      <c r="G321" s="7"/>
    </row>
    <row r="322" spans="6:7">
      <c r="F322" s="6"/>
      <c r="G322" s="7"/>
    </row>
    <row r="323" spans="6:7">
      <c r="F323" s="6"/>
      <c r="G323" s="7"/>
    </row>
    <row r="324" spans="6:7">
      <c r="F324" s="6"/>
      <c r="G324" s="7"/>
    </row>
    <row r="325" spans="6:7">
      <c r="F325" s="6"/>
      <c r="G325" s="7"/>
    </row>
    <row r="326" spans="6:7">
      <c r="F326" s="6"/>
      <c r="G326" s="7"/>
    </row>
    <row r="327" spans="6:7">
      <c r="F327" s="6"/>
      <c r="G327" s="7"/>
    </row>
    <row r="328" spans="6:7">
      <c r="F328" s="6"/>
      <c r="G328" s="7"/>
    </row>
    <row r="329" spans="6:7">
      <c r="F329" s="6"/>
      <c r="G329" s="7"/>
    </row>
    <row r="330" spans="6:7">
      <c r="F330" s="6"/>
      <c r="G330" s="7"/>
    </row>
    <row r="331" spans="6:7">
      <c r="F331" s="6"/>
      <c r="G331" s="7"/>
    </row>
    <row r="332" spans="6:7">
      <c r="F332" s="6"/>
      <c r="G332" s="7"/>
    </row>
    <row r="333" spans="6:7">
      <c r="F333" s="6"/>
      <c r="G333" s="7"/>
    </row>
    <row r="334" spans="6:7">
      <c r="F334" s="6"/>
      <c r="G334" s="7"/>
    </row>
    <row r="335" spans="6:7">
      <c r="F335" s="6"/>
      <c r="G335" s="7"/>
    </row>
    <row r="336" spans="6:7">
      <c r="F336" s="6"/>
      <c r="G336" s="7"/>
    </row>
    <row r="337" spans="6:7">
      <c r="F337" s="6"/>
      <c r="G337" s="7"/>
    </row>
    <row r="338" spans="6:7">
      <c r="F338" s="6"/>
      <c r="G338" s="7"/>
    </row>
    <row r="339" spans="6:7">
      <c r="F339" s="6"/>
      <c r="G339" s="7"/>
    </row>
    <row r="340" spans="6:7">
      <c r="F340" s="6"/>
      <c r="G340" s="7"/>
    </row>
    <row r="341" spans="6:7">
      <c r="F341" s="6"/>
      <c r="G341" s="7"/>
    </row>
    <row r="342" spans="6:7">
      <c r="F342" s="6"/>
      <c r="G342" s="7"/>
    </row>
    <row r="343" spans="6:7">
      <c r="F343" s="6"/>
      <c r="G343" s="7"/>
    </row>
    <row r="344" spans="6:7">
      <c r="F344" s="6"/>
      <c r="G344" s="7"/>
    </row>
    <row r="345" spans="6:7">
      <c r="F345" s="6"/>
      <c r="G345" s="7"/>
    </row>
    <row r="346" spans="6:7">
      <c r="F346" s="6"/>
      <c r="G346" s="7"/>
    </row>
    <row r="347" spans="6:7">
      <c r="F347" s="6"/>
      <c r="G347" s="7"/>
    </row>
    <row r="348" spans="6:7">
      <c r="F348" s="6"/>
      <c r="G348" s="7"/>
    </row>
    <row r="349" spans="6:7">
      <c r="F349" s="6"/>
      <c r="G349" s="7"/>
    </row>
    <row r="350" spans="6:7">
      <c r="F350" s="6"/>
      <c r="G350" s="7"/>
    </row>
    <row r="351" spans="6:7">
      <c r="F351" s="6"/>
      <c r="G351" s="7"/>
    </row>
    <row r="352" spans="6:7">
      <c r="F352" s="6"/>
      <c r="G352" s="7"/>
    </row>
    <row r="353" spans="6:7">
      <c r="F353" s="6"/>
      <c r="G353" s="7"/>
    </row>
    <row r="354" spans="6:7">
      <c r="F354" s="6"/>
      <c r="G354" s="7"/>
    </row>
    <row r="355" spans="6:7">
      <c r="F355" s="6"/>
      <c r="G355" s="7"/>
    </row>
    <row r="356" spans="6:7">
      <c r="F356" s="6"/>
      <c r="G356" s="7"/>
    </row>
    <row r="357" spans="6:7">
      <c r="F357" s="6"/>
      <c r="G357" s="7"/>
    </row>
    <row r="358" spans="6:7">
      <c r="F358" s="6"/>
      <c r="G358" s="7"/>
    </row>
    <row r="359" spans="6:7">
      <c r="F359" s="6"/>
      <c r="G359" s="7"/>
    </row>
    <row r="360" spans="6:7">
      <c r="F360" s="6"/>
      <c r="G360" s="7"/>
    </row>
    <row r="361" spans="6:7">
      <c r="F361" s="6"/>
      <c r="G361" s="7"/>
    </row>
    <row r="362" spans="6:7">
      <c r="F362" s="6"/>
      <c r="G362" s="7"/>
    </row>
    <row r="363" spans="6:7">
      <c r="F363" s="6"/>
      <c r="G363" s="7"/>
    </row>
    <row r="364" spans="6:7">
      <c r="F364" s="6"/>
      <c r="G364" s="7"/>
    </row>
    <row r="365" spans="6:7">
      <c r="F365" s="6"/>
      <c r="G365" s="7"/>
    </row>
    <row r="366" spans="6:7">
      <c r="F366" s="6"/>
      <c r="G366" s="7"/>
    </row>
    <row r="367" spans="6:7">
      <c r="F367" s="6"/>
      <c r="G367" s="7"/>
    </row>
    <row r="368" spans="6:7">
      <c r="F368" s="6"/>
      <c r="G368" s="7"/>
    </row>
    <row r="369" spans="6:7">
      <c r="F369" s="6"/>
      <c r="G369" s="7"/>
    </row>
    <row r="370" spans="6:7">
      <c r="F370" s="6"/>
      <c r="G370" s="7"/>
    </row>
    <row r="371" spans="6:7">
      <c r="F371" s="6"/>
      <c r="G371" s="7"/>
    </row>
    <row r="372" spans="6:7">
      <c r="F372" s="6"/>
      <c r="G372" s="7"/>
    </row>
    <row r="373" spans="6:7">
      <c r="F373" s="6"/>
      <c r="G373" s="7"/>
    </row>
    <row r="374" spans="6:7">
      <c r="F374" s="6"/>
      <c r="G374" s="7"/>
    </row>
    <row r="375" spans="6:7">
      <c r="F375" s="6"/>
      <c r="G375" s="7"/>
    </row>
    <row r="376" spans="6:7">
      <c r="F376" s="6"/>
      <c r="G376" s="7"/>
    </row>
    <row r="377" spans="6:7">
      <c r="F377" s="6"/>
      <c r="G377" s="7"/>
    </row>
    <row r="378" spans="6:7">
      <c r="F378" s="6"/>
      <c r="G378" s="7"/>
    </row>
    <row r="379" spans="6:7">
      <c r="F379" s="6"/>
      <c r="G379" s="7"/>
    </row>
    <row r="380" spans="6:7">
      <c r="F380" s="6"/>
      <c r="G380" s="7"/>
    </row>
    <row r="381" spans="6:7">
      <c r="F381" s="6"/>
      <c r="G381" s="7"/>
    </row>
    <row r="382" spans="6:7">
      <c r="F382" s="6"/>
      <c r="G382" s="7"/>
    </row>
    <row r="383" spans="6:7">
      <c r="F383" s="6"/>
      <c r="G383" s="7"/>
    </row>
    <row r="384" spans="6:7">
      <c r="F384" s="6"/>
      <c r="G384" s="7"/>
    </row>
    <row r="385" spans="6:7">
      <c r="F385" s="6"/>
      <c r="G385" s="7"/>
    </row>
    <row r="386" spans="6:7">
      <c r="F386" s="6"/>
      <c r="G386" s="7"/>
    </row>
    <row r="387" spans="6:7">
      <c r="F387" s="6"/>
      <c r="G387" s="7"/>
    </row>
    <row r="388" spans="6:7">
      <c r="F388" s="6"/>
      <c r="G388" s="7"/>
    </row>
    <row r="389" spans="6:7">
      <c r="F389" s="6"/>
      <c r="G389" s="7"/>
    </row>
    <row r="390" spans="6:7">
      <c r="F390" s="6"/>
      <c r="G390" s="7"/>
    </row>
    <row r="391" spans="6:7">
      <c r="F391" s="6"/>
      <c r="G391" s="7"/>
    </row>
    <row r="392" spans="6:7">
      <c r="F392" s="6"/>
      <c r="G392" s="7"/>
    </row>
    <row r="393" spans="6:7">
      <c r="F393" s="6"/>
      <c r="G393" s="7"/>
    </row>
    <row r="394" spans="6:7">
      <c r="F394" s="6"/>
      <c r="G394" s="7"/>
    </row>
    <row r="395" spans="6:7">
      <c r="F395" s="6"/>
      <c r="G395" s="7"/>
    </row>
    <row r="396" spans="6:7">
      <c r="F396" s="6"/>
      <c r="G396" s="7"/>
    </row>
    <row r="397" spans="6:7">
      <c r="F397" s="6"/>
      <c r="G397" s="7"/>
    </row>
    <row r="398" spans="6:7">
      <c r="F398" s="6"/>
      <c r="G398" s="7"/>
    </row>
    <row r="399" spans="6:7">
      <c r="F399" s="6"/>
      <c r="G399" s="7"/>
    </row>
    <row r="400" spans="6:7">
      <c r="F400" s="6"/>
      <c r="G400" s="7"/>
    </row>
    <row r="401" spans="6:7">
      <c r="F401" s="6"/>
      <c r="G401" s="7"/>
    </row>
    <row r="402" spans="6:7">
      <c r="F402" s="6"/>
      <c r="G402" s="7"/>
    </row>
    <row r="403" spans="6:7">
      <c r="F403" s="6"/>
      <c r="G403" s="7"/>
    </row>
    <row r="404" spans="6:7">
      <c r="F404" s="6"/>
      <c r="G404" s="7"/>
    </row>
    <row r="405" spans="6:7">
      <c r="F405" s="6"/>
      <c r="G405" s="7"/>
    </row>
    <row r="406" spans="6:7">
      <c r="F406" s="6"/>
      <c r="G406" s="7"/>
    </row>
    <row r="407" spans="6:7">
      <c r="F407" s="6"/>
      <c r="G407" s="7"/>
    </row>
    <row r="408" spans="6:7">
      <c r="F408" s="6"/>
      <c r="G408" s="7"/>
    </row>
    <row r="409" spans="6:7">
      <c r="F409" s="6"/>
      <c r="G409" s="7"/>
    </row>
    <row r="410" spans="6:7">
      <c r="F410" s="6"/>
      <c r="G410" s="7"/>
    </row>
    <row r="411" spans="6:7">
      <c r="F411" s="6"/>
      <c r="G411" s="7"/>
    </row>
    <row r="412" spans="6:7">
      <c r="F412" s="6"/>
      <c r="G412" s="7"/>
    </row>
    <row r="413" spans="6:7">
      <c r="F413" s="6"/>
      <c r="G413" s="7"/>
    </row>
    <row r="414" spans="6:7">
      <c r="F414" s="6"/>
      <c r="G414" s="7"/>
    </row>
    <row r="415" spans="6:7">
      <c r="F415" s="6"/>
      <c r="G415" s="7"/>
    </row>
    <row r="416" spans="6:7">
      <c r="F416" s="6"/>
      <c r="G416" s="7"/>
    </row>
    <row r="417" spans="6:7">
      <c r="F417" s="6"/>
      <c r="G417" s="7"/>
    </row>
    <row r="418" spans="6:7">
      <c r="F418" s="6"/>
      <c r="G418" s="7"/>
    </row>
    <row r="419" spans="6:7">
      <c r="F419" s="6"/>
      <c r="G419" s="7"/>
    </row>
    <row r="420" spans="6:7">
      <c r="F420" s="6"/>
      <c r="G420" s="7"/>
    </row>
    <row r="421" spans="6:7">
      <c r="F421" s="6"/>
      <c r="G421" s="7"/>
    </row>
    <row r="422" spans="6:7">
      <c r="F422" s="6"/>
      <c r="G422" s="7"/>
    </row>
    <row r="423" spans="6:7">
      <c r="F423" s="6"/>
      <c r="G423" s="7"/>
    </row>
    <row r="424" spans="6:7">
      <c r="F424" s="6"/>
      <c r="G424" s="7"/>
    </row>
    <row r="425" spans="6:7">
      <c r="F425" s="6"/>
      <c r="G425" s="7"/>
    </row>
    <row r="426" spans="6:7">
      <c r="F426" s="6"/>
      <c r="G426" s="7"/>
    </row>
    <row r="427" spans="6:7">
      <c r="F427" s="6"/>
      <c r="G427" s="7"/>
    </row>
    <row r="428" spans="6:7">
      <c r="F428" s="6"/>
      <c r="G428" s="7"/>
    </row>
    <row r="429" spans="6:7">
      <c r="F429" s="6"/>
      <c r="G429" s="7"/>
    </row>
    <row r="430" spans="6:7">
      <c r="F430" s="6"/>
      <c r="G430" s="7"/>
    </row>
    <row r="431" spans="6:7">
      <c r="F431" s="6"/>
      <c r="G431" s="7"/>
    </row>
    <row r="432" spans="6:7">
      <c r="F432" s="6"/>
      <c r="G432" s="7"/>
    </row>
    <row r="433" spans="6:7">
      <c r="F433" s="6"/>
      <c r="G433" s="7"/>
    </row>
    <row r="434" spans="6:7">
      <c r="F434" s="6"/>
      <c r="G434" s="7"/>
    </row>
    <row r="435" spans="6:7">
      <c r="F435" s="6"/>
      <c r="G435" s="7"/>
    </row>
    <row r="436" spans="6:7">
      <c r="F436" s="6"/>
      <c r="G436" s="7"/>
    </row>
    <row r="437" spans="6:7">
      <c r="F437" s="6"/>
      <c r="G437" s="7"/>
    </row>
    <row r="438" spans="6:7">
      <c r="F438" s="6"/>
      <c r="G438" s="7"/>
    </row>
    <row r="439" spans="6:7">
      <c r="F439" s="6"/>
      <c r="G439" s="7"/>
    </row>
    <row r="440" spans="6:7">
      <c r="F440" s="6"/>
      <c r="G440" s="7"/>
    </row>
    <row r="441" spans="6:7">
      <c r="F441" s="6"/>
      <c r="G441" s="7"/>
    </row>
    <row r="442" spans="6:7">
      <c r="F442" s="6"/>
      <c r="G442" s="7"/>
    </row>
    <row r="443" spans="6:7">
      <c r="F443" s="6"/>
      <c r="G443" s="7"/>
    </row>
    <row r="444" spans="6:7">
      <c r="F444" s="6"/>
      <c r="G444" s="7"/>
    </row>
    <row r="445" spans="6:7">
      <c r="F445" s="6"/>
      <c r="G445" s="7"/>
    </row>
    <row r="446" spans="6:7">
      <c r="F446" s="6"/>
      <c r="G446" s="7"/>
    </row>
    <row r="447" spans="6:7">
      <c r="F447" s="6"/>
      <c r="G447" s="7"/>
    </row>
    <row r="448" spans="6:7">
      <c r="F448" s="6"/>
      <c r="G448" s="7"/>
    </row>
    <row r="449" spans="6:7">
      <c r="F449" s="6"/>
      <c r="G449" s="7"/>
    </row>
    <row r="450" spans="6:7">
      <c r="F450" s="6"/>
      <c r="G450" s="7"/>
    </row>
    <row r="451" spans="6:7">
      <c r="F451" s="6"/>
      <c r="G451" s="7"/>
    </row>
    <row r="452" spans="6:7">
      <c r="F452" s="6"/>
      <c r="G452" s="7"/>
    </row>
    <row r="453" spans="6:7">
      <c r="F453" s="6"/>
      <c r="G453" s="7"/>
    </row>
    <row r="454" spans="6:7">
      <c r="F454" s="6"/>
      <c r="G454" s="7"/>
    </row>
    <row r="455" spans="6:7">
      <c r="F455" s="6"/>
      <c r="G455" s="7"/>
    </row>
    <row r="456" spans="6:7">
      <c r="F456" s="6"/>
      <c r="G456" s="7"/>
    </row>
    <row r="457" spans="6:7">
      <c r="F457" s="6"/>
      <c r="G457" s="7"/>
    </row>
    <row r="458" spans="6:7">
      <c r="F458" s="6"/>
      <c r="G458" s="7"/>
    </row>
    <row r="459" spans="6:7">
      <c r="F459" s="6"/>
      <c r="G459" s="7"/>
    </row>
    <row r="460" spans="6:7">
      <c r="F460" s="6"/>
      <c r="G460" s="7"/>
    </row>
    <row r="461" spans="6:7">
      <c r="F461" s="6"/>
      <c r="G461" s="7"/>
    </row>
    <row r="462" spans="6:7">
      <c r="F462" s="6"/>
      <c r="G462" s="7"/>
    </row>
    <row r="463" spans="6:7">
      <c r="F463" s="6"/>
      <c r="G463" s="7"/>
    </row>
    <row r="464" spans="6:7">
      <c r="F464" s="6"/>
      <c r="G464" s="7"/>
    </row>
    <row r="465" spans="6:7">
      <c r="F465" s="6"/>
      <c r="G465" s="7"/>
    </row>
    <row r="466" spans="6:7">
      <c r="F466" s="6"/>
      <c r="G466" s="7"/>
    </row>
    <row r="467" spans="6:7">
      <c r="F467" s="6"/>
      <c r="G467" s="7"/>
    </row>
    <row r="468" spans="6:7">
      <c r="F468" s="6"/>
      <c r="G468" s="7"/>
    </row>
    <row r="469" spans="6:7">
      <c r="F469" s="6"/>
      <c r="G469" s="7"/>
    </row>
    <row r="470" spans="6:7">
      <c r="F470" s="6"/>
      <c r="G470" s="7"/>
    </row>
    <row r="471" spans="6:7">
      <c r="F471" s="6"/>
      <c r="G471" s="7"/>
    </row>
    <row r="472" spans="6:7">
      <c r="F472" s="6"/>
      <c r="G472" s="7"/>
    </row>
    <row r="473" spans="6:7">
      <c r="F473" s="6"/>
      <c r="G473" s="7"/>
    </row>
    <row r="474" spans="6:7">
      <c r="F474" s="6"/>
      <c r="G474" s="7"/>
    </row>
    <row r="475" spans="6:7">
      <c r="F475" s="6"/>
      <c r="G475" s="7"/>
    </row>
    <row r="476" spans="6:7">
      <c r="F476" s="6"/>
      <c r="G476" s="7"/>
    </row>
    <row r="477" spans="6:7">
      <c r="F477" s="6"/>
      <c r="G477" s="7"/>
    </row>
    <row r="478" spans="6:7">
      <c r="F478" s="6"/>
      <c r="G478" s="7"/>
    </row>
    <row r="479" spans="6:7">
      <c r="F479" s="6"/>
      <c r="G479" s="7"/>
    </row>
    <row r="480" spans="6:7">
      <c r="F480" s="6"/>
      <c r="G480" s="7"/>
    </row>
    <row r="481" spans="6:7">
      <c r="F481" s="6"/>
      <c r="G481" s="7"/>
    </row>
    <row r="482" spans="6:7">
      <c r="F482" s="6"/>
      <c r="G482" s="7"/>
    </row>
    <row r="483" spans="6:7">
      <c r="F483" s="6"/>
      <c r="G483" s="7"/>
    </row>
    <row r="484" spans="6:7">
      <c r="F484" s="6"/>
      <c r="G484" s="7"/>
    </row>
    <row r="485" spans="6:7">
      <c r="F485" s="6"/>
      <c r="G485" s="7"/>
    </row>
    <row r="486" spans="6:7">
      <c r="F486" s="6"/>
      <c r="G486" s="7"/>
    </row>
    <row r="487" spans="6:7">
      <c r="F487" s="6"/>
      <c r="G487" s="7"/>
    </row>
    <row r="488" spans="6:7">
      <c r="F488" s="6"/>
      <c r="G488" s="7"/>
    </row>
    <row r="489" spans="6:7">
      <c r="F489" s="6"/>
      <c r="G489" s="7"/>
    </row>
    <row r="490" spans="6:7">
      <c r="F490" s="6"/>
      <c r="G490" s="7"/>
    </row>
    <row r="491" spans="6:7">
      <c r="F491" s="6"/>
      <c r="G491" s="7"/>
    </row>
    <row r="492" spans="6:7">
      <c r="F492" s="6"/>
      <c r="G492" s="7"/>
    </row>
    <row r="493" spans="6:7">
      <c r="F493" s="6"/>
      <c r="G493" s="7"/>
    </row>
    <row r="494" spans="6:7">
      <c r="F494" s="6"/>
      <c r="G494" s="7"/>
    </row>
    <row r="495" spans="6:7">
      <c r="F495" s="6"/>
      <c r="G495" s="7"/>
    </row>
    <row r="496" spans="6:7">
      <c r="F496" s="6"/>
      <c r="G496" s="7"/>
    </row>
    <row r="497" spans="6:7">
      <c r="F497" s="6"/>
      <c r="G497" s="7"/>
    </row>
    <row r="498" spans="6:7">
      <c r="F498" s="6"/>
      <c r="G498" s="7"/>
    </row>
    <row r="499" spans="6:7">
      <c r="F499" s="6"/>
      <c r="G499" s="7"/>
    </row>
    <row r="500" spans="6:7">
      <c r="F500" s="6"/>
      <c r="G500" s="7"/>
    </row>
    <row r="501" spans="6:7">
      <c r="F501" s="6"/>
      <c r="G501" s="7"/>
    </row>
    <row r="502" spans="6:7">
      <c r="F502" s="6"/>
      <c r="G502" s="7"/>
    </row>
    <row r="503" spans="6:7">
      <c r="F503" s="6"/>
      <c r="G503" s="7"/>
    </row>
    <row r="504" spans="6:7">
      <c r="F504" s="6"/>
      <c r="G504" s="7"/>
    </row>
    <row r="505" spans="6:7">
      <c r="F505" s="6"/>
      <c r="G505" s="7"/>
    </row>
    <row r="506" spans="6:7">
      <c r="F506" s="6"/>
      <c r="G506" s="7"/>
    </row>
    <row r="507" spans="6:7">
      <c r="F507" s="6"/>
      <c r="G507" s="7"/>
    </row>
    <row r="508" spans="6:7">
      <c r="F508" s="6"/>
      <c r="G508" s="7"/>
    </row>
    <row r="509" spans="6:7">
      <c r="F509" s="6"/>
      <c r="G509" s="7"/>
    </row>
    <row r="510" spans="6:7">
      <c r="F510" s="6"/>
      <c r="G510" s="7"/>
    </row>
    <row r="511" spans="6:7">
      <c r="F511" s="6"/>
      <c r="G511" s="7"/>
    </row>
    <row r="512" spans="6:7">
      <c r="F512" s="6"/>
      <c r="G512" s="7"/>
    </row>
    <row r="513" spans="6:7">
      <c r="F513" s="6"/>
      <c r="G513" s="7"/>
    </row>
    <row r="514" spans="6:7">
      <c r="F514" s="6"/>
      <c r="G514" s="7"/>
    </row>
    <row r="515" spans="6:7">
      <c r="F515" s="6"/>
      <c r="G515" s="7"/>
    </row>
    <row r="516" spans="6:7">
      <c r="F516" s="6"/>
      <c r="G516" s="7"/>
    </row>
    <row r="517" spans="6:7">
      <c r="F517" s="6"/>
      <c r="G517" s="7"/>
    </row>
    <row r="518" spans="6:7">
      <c r="F518" s="6"/>
      <c r="G518" s="7"/>
    </row>
    <row r="519" spans="6:7">
      <c r="F519" s="6"/>
      <c r="G519" s="7"/>
    </row>
    <row r="520" spans="6:7">
      <c r="F520" s="6"/>
      <c r="G520" s="7"/>
    </row>
    <row r="521" spans="6:7">
      <c r="F521" s="6"/>
      <c r="G521" s="7"/>
    </row>
    <row r="522" spans="6:7">
      <c r="F522" s="6"/>
      <c r="G522" s="7"/>
    </row>
    <row r="523" spans="6:7">
      <c r="F523" s="6"/>
      <c r="G523" s="7"/>
    </row>
    <row r="524" spans="6:7">
      <c r="F524" s="6"/>
      <c r="G524" s="7"/>
    </row>
    <row r="525" spans="6:7">
      <c r="F525" s="6"/>
      <c r="G525" s="7"/>
    </row>
    <row r="526" spans="6:7">
      <c r="F526" s="6"/>
      <c r="G526" s="7"/>
    </row>
    <row r="527" spans="6:7">
      <c r="F527" s="6"/>
      <c r="G527" s="7"/>
    </row>
    <row r="528" spans="6:7">
      <c r="F528" s="6"/>
      <c r="G528" s="7"/>
    </row>
    <row r="529" spans="6:7">
      <c r="F529" s="6"/>
      <c r="G529" s="7"/>
    </row>
    <row r="530" spans="6:7">
      <c r="F530" s="6"/>
      <c r="G530" s="7"/>
    </row>
    <row r="531" spans="6:7">
      <c r="F531" s="6"/>
      <c r="G531" s="7"/>
    </row>
    <row r="532" spans="6:7">
      <c r="F532" s="6"/>
      <c r="G532" s="7"/>
    </row>
    <row r="533" spans="6:7">
      <c r="F533" s="6"/>
      <c r="G533" s="7"/>
    </row>
    <row r="534" spans="6:7">
      <c r="F534" s="6"/>
      <c r="G534" s="7"/>
    </row>
    <row r="535" spans="6:7">
      <c r="F535" s="6"/>
      <c r="G535" s="7"/>
    </row>
    <row r="536" spans="6:7">
      <c r="F536" s="6"/>
      <c r="G536" s="7"/>
    </row>
    <row r="537" spans="6:7">
      <c r="F537" s="6"/>
      <c r="G537" s="7"/>
    </row>
    <row r="538" spans="6:7">
      <c r="F538" s="6"/>
      <c r="G538" s="7"/>
    </row>
    <row r="539" spans="6:7">
      <c r="F539" s="6"/>
      <c r="G539" s="7"/>
    </row>
    <row r="540" spans="6:7">
      <c r="F540" s="6"/>
      <c r="G540" s="7"/>
    </row>
    <row r="541" spans="6:7">
      <c r="F541" s="6"/>
      <c r="G541" s="7"/>
    </row>
    <row r="542" spans="6:7">
      <c r="F542" s="6"/>
      <c r="G542" s="7"/>
    </row>
    <row r="543" spans="6:7">
      <c r="F543" s="6"/>
      <c r="G543" s="7"/>
    </row>
    <row r="544" spans="6:7">
      <c r="F544" s="6"/>
      <c r="G544" s="7"/>
    </row>
    <row r="545" spans="6:7">
      <c r="F545" s="6"/>
      <c r="G545" s="7"/>
    </row>
    <row r="546" spans="6:7">
      <c r="F546" s="6"/>
      <c r="G546" s="7"/>
    </row>
    <row r="547" spans="6:7">
      <c r="F547" s="6"/>
      <c r="G547" s="7"/>
    </row>
    <row r="548" spans="6:7">
      <c r="F548" s="6"/>
      <c r="G548" s="7"/>
    </row>
    <row r="549" spans="6:7">
      <c r="F549" s="6"/>
      <c r="G549" s="7"/>
    </row>
    <row r="550" spans="6:7">
      <c r="F550" s="6"/>
      <c r="G550" s="7"/>
    </row>
    <row r="551" spans="6:7">
      <c r="F551" s="6"/>
      <c r="G551" s="7"/>
    </row>
    <row r="552" spans="6:7">
      <c r="F552" s="6"/>
      <c r="G552" s="7"/>
    </row>
    <row r="553" spans="6:7">
      <c r="F553" s="6"/>
      <c r="G553" s="7"/>
    </row>
    <row r="554" spans="6:7">
      <c r="F554" s="6"/>
      <c r="G554" s="7"/>
    </row>
    <row r="555" spans="6:7">
      <c r="F555" s="6"/>
      <c r="G555" s="7"/>
    </row>
    <row r="556" spans="6:7">
      <c r="F556" s="6"/>
      <c r="G556" s="7"/>
    </row>
    <row r="557" spans="6:7">
      <c r="F557" s="6"/>
      <c r="G557" s="7"/>
    </row>
    <row r="558" spans="6:7">
      <c r="F558" s="6"/>
      <c r="G558" s="7"/>
    </row>
    <row r="559" spans="6:7">
      <c r="F559" s="6"/>
      <c r="G559" s="7"/>
    </row>
    <row r="560" spans="6:7">
      <c r="F560" s="6"/>
      <c r="G560" s="7"/>
    </row>
    <row r="561" spans="6:7">
      <c r="F561" s="6"/>
      <c r="G561" s="7"/>
    </row>
    <row r="562" spans="6:7">
      <c r="F562" s="6"/>
      <c r="G562" s="7"/>
    </row>
    <row r="563" spans="6:7">
      <c r="F563" s="6"/>
      <c r="G563" s="7"/>
    </row>
    <row r="564" spans="6:7">
      <c r="F564" s="6"/>
      <c r="G564" s="7"/>
    </row>
    <row r="565" spans="6:7">
      <c r="F565" s="6"/>
      <c r="G565" s="7"/>
    </row>
    <row r="566" spans="6:7">
      <c r="F566" s="6"/>
      <c r="G566" s="7"/>
    </row>
    <row r="567" spans="6:7">
      <c r="F567" s="6"/>
      <c r="G567" s="7"/>
    </row>
    <row r="568" spans="6:7">
      <c r="F568" s="6"/>
      <c r="G568" s="7"/>
    </row>
    <row r="569" spans="6:7">
      <c r="F569" s="6"/>
      <c r="G569" s="7"/>
    </row>
    <row r="570" spans="6:7">
      <c r="F570" s="6"/>
      <c r="G570" s="7"/>
    </row>
    <row r="571" spans="6:7">
      <c r="F571" s="6"/>
      <c r="G571" s="7"/>
    </row>
    <row r="572" spans="6:7">
      <c r="F572" s="6"/>
      <c r="G572" s="7"/>
    </row>
    <row r="573" spans="6:7">
      <c r="F573" s="6"/>
      <c r="G573" s="7"/>
    </row>
    <row r="574" spans="6:7">
      <c r="F574" s="6"/>
      <c r="G574" s="7"/>
    </row>
    <row r="575" spans="6:7">
      <c r="F575" s="6"/>
      <c r="G575" s="7"/>
    </row>
    <row r="576" spans="6:7">
      <c r="F576" s="6"/>
      <c r="G576" s="7"/>
    </row>
    <row r="577" spans="6:7">
      <c r="F577" s="6"/>
      <c r="G577" s="7"/>
    </row>
    <row r="578" spans="6:7">
      <c r="F578" s="6"/>
      <c r="G578" s="7"/>
    </row>
    <row r="579" spans="6:7">
      <c r="F579" s="6"/>
      <c r="G579" s="7"/>
    </row>
    <row r="580" spans="6:7">
      <c r="F580" s="6"/>
      <c r="G580" s="7"/>
    </row>
    <row r="581" spans="6:7">
      <c r="F581" s="6"/>
      <c r="G581" s="7"/>
    </row>
    <row r="582" spans="6:7">
      <c r="F582" s="6"/>
      <c r="G582" s="7"/>
    </row>
    <row r="583" spans="6:7">
      <c r="F583" s="6"/>
      <c r="G583" s="7"/>
    </row>
    <row r="584" spans="6:7">
      <c r="F584" s="6"/>
      <c r="G584" s="7"/>
    </row>
    <row r="585" spans="6:7">
      <c r="F585" s="6"/>
      <c r="G585" s="7"/>
    </row>
    <row r="586" spans="6:7">
      <c r="F586" s="6"/>
      <c r="G586" s="7"/>
    </row>
    <row r="587" spans="6:7">
      <c r="F587" s="6"/>
      <c r="G587" s="7"/>
    </row>
    <row r="588" spans="6:7">
      <c r="F588" s="6"/>
      <c r="G588" s="7"/>
    </row>
    <row r="589" spans="6:7">
      <c r="F589" s="6"/>
      <c r="G589" s="7"/>
    </row>
    <row r="590" spans="6:7">
      <c r="F590" s="6"/>
      <c r="G590" s="7"/>
    </row>
    <row r="591" spans="6:7">
      <c r="F591" s="6"/>
      <c r="G591" s="7"/>
    </row>
    <row r="592" spans="6:7">
      <c r="F592" s="6"/>
      <c r="G592" s="7"/>
    </row>
    <row r="593" spans="6:7">
      <c r="F593" s="6"/>
      <c r="G593" s="7"/>
    </row>
    <row r="594" spans="6:7">
      <c r="F594" s="6"/>
      <c r="G594" s="7"/>
    </row>
    <row r="595" spans="6:7">
      <c r="F595" s="6"/>
      <c r="G595" s="7"/>
    </row>
    <row r="596" spans="6:7">
      <c r="F596" s="6"/>
      <c r="G596" s="7"/>
    </row>
    <row r="597" spans="6:7">
      <c r="F597" s="6"/>
      <c r="G597" s="7"/>
    </row>
    <row r="598" spans="6:7">
      <c r="F598" s="6"/>
      <c r="G598" s="7"/>
    </row>
    <row r="599" spans="6:7">
      <c r="F599" s="6"/>
      <c r="G599" s="7"/>
    </row>
    <row r="600" spans="6:7">
      <c r="F600" s="6"/>
      <c r="G600" s="7"/>
    </row>
    <row r="601" spans="6:7">
      <c r="F601" s="6"/>
      <c r="G601" s="7"/>
    </row>
    <row r="602" spans="6:7">
      <c r="F602" s="6"/>
      <c r="G602" s="7"/>
    </row>
    <row r="603" spans="6:7">
      <c r="F603" s="6"/>
      <c r="G603" s="7"/>
    </row>
    <row r="604" spans="6:7">
      <c r="F604" s="6"/>
      <c r="G604" s="7"/>
    </row>
    <row r="605" spans="6:7">
      <c r="F605" s="6"/>
      <c r="G605" s="7"/>
    </row>
    <row r="606" spans="6:7">
      <c r="F606" s="6"/>
      <c r="G606" s="7"/>
    </row>
    <row r="607" spans="6:7">
      <c r="F607" s="6"/>
      <c r="G607" s="7"/>
    </row>
    <row r="608" spans="6:7">
      <c r="F608" s="6"/>
      <c r="G608" s="7"/>
    </row>
    <row r="609" spans="6:7">
      <c r="F609" s="6"/>
      <c r="G609" s="7"/>
    </row>
    <row r="610" spans="6:7">
      <c r="F610" s="6"/>
      <c r="G610" s="7"/>
    </row>
    <row r="611" spans="6:7">
      <c r="F611" s="6"/>
      <c r="G611" s="7"/>
    </row>
    <row r="612" spans="6:7">
      <c r="F612" s="6"/>
      <c r="G612" s="7"/>
    </row>
    <row r="613" spans="6:7">
      <c r="F613" s="6"/>
      <c r="G613" s="7"/>
    </row>
    <row r="614" spans="6:7">
      <c r="F614" s="6"/>
      <c r="G614" s="7"/>
    </row>
    <row r="615" spans="6:7">
      <c r="F615" s="6"/>
      <c r="G615" s="7"/>
    </row>
    <row r="616" spans="6:7">
      <c r="F616" s="6"/>
      <c r="G616" s="7"/>
    </row>
    <row r="617" spans="6:7">
      <c r="F617" s="6"/>
      <c r="G617" s="7"/>
    </row>
    <row r="618" spans="6:7">
      <c r="F618" s="6"/>
      <c r="G618" s="7"/>
    </row>
    <row r="619" spans="6:7">
      <c r="F619" s="6"/>
      <c r="G619" s="7"/>
    </row>
    <row r="620" spans="6:7">
      <c r="F620" s="6"/>
      <c r="G620" s="7"/>
    </row>
    <row r="621" spans="6:7">
      <c r="F621" s="6"/>
      <c r="G621" s="7"/>
    </row>
    <row r="622" spans="6:7">
      <c r="F622" s="6"/>
      <c r="G622" s="7"/>
    </row>
    <row r="623" spans="6:7">
      <c r="F623" s="6"/>
      <c r="G623" s="7"/>
    </row>
    <row r="624" spans="6:7">
      <c r="F624" s="6"/>
      <c r="G624" s="7"/>
    </row>
    <row r="625" spans="6:7">
      <c r="F625" s="6"/>
      <c r="G625" s="7"/>
    </row>
    <row r="626" spans="6:7">
      <c r="F626" s="6"/>
      <c r="G626" s="7"/>
    </row>
    <row r="627" spans="6:7">
      <c r="F627" s="6"/>
      <c r="G627" s="7"/>
    </row>
    <row r="628" spans="6:7">
      <c r="F628" s="6"/>
      <c r="G628" s="7"/>
    </row>
    <row r="629" spans="6:7">
      <c r="F629" s="6"/>
      <c r="G629" s="7"/>
    </row>
    <row r="630" spans="6:7">
      <c r="F630" s="6"/>
      <c r="G630" s="7"/>
    </row>
    <row r="631" spans="6:7">
      <c r="F631" s="6"/>
      <c r="G631" s="7"/>
    </row>
    <row r="632" spans="6:7">
      <c r="F632" s="6"/>
      <c r="G632" s="7"/>
    </row>
    <row r="633" spans="6:7">
      <c r="F633" s="6"/>
      <c r="G633" s="7"/>
    </row>
    <row r="634" spans="6:7">
      <c r="F634" s="6"/>
      <c r="G634" s="7"/>
    </row>
    <row r="635" spans="6:7">
      <c r="F635" s="6"/>
      <c r="G635" s="7"/>
    </row>
    <row r="636" spans="6:7">
      <c r="F636" s="6"/>
      <c r="G636" s="7"/>
    </row>
    <row r="637" spans="6:7">
      <c r="F637" s="6"/>
      <c r="G637" s="7"/>
    </row>
    <row r="638" spans="6:7">
      <c r="F638" s="6"/>
      <c r="G638" s="7"/>
    </row>
    <row r="639" spans="6:7">
      <c r="F639" s="6"/>
      <c r="G639" s="7"/>
    </row>
    <row r="640" spans="6:7">
      <c r="F640" s="6"/>
      <c r="G640" s="7"/>
    </row>
    <row r="641" spans="6:7">
      <c r="F641" s="6"/>
      <c r="G641" s="7"/>
    </row>
    <row r="642" spans="6:7">
      <c r="F642" s="6"/>
      <c r="G642" s="7"/>
    </row>
    <row r="643" spans="6:7">
      <c r="F643" s="6"/>
      <c r="G643" s="7"/>
    </row>
    <row r="644" spans="6:7">
      <c r="F644" s="6"/>
      <c r="G644" s="7"/>
    </row>
    <row r="645" spans="6:7">
      <c r="F645" s="6"/>
      <c r="G645" s="7"/>
    </row>
    <row r="646" spans="6:7">
      <c r="F646" s="6"/>
      <c r="G646" s="7"/>
    </row>
    <row r="647" spans="6:7">
      <c r="F647" s="6"/>
      <c r="G647" s="7"/>
    </row>
    <row r="648" spans="6:7">
      <c r="F648" s="6"/>
      <c r="G648" s="7"/>
    </row>
    <row r="649" spans="6:7">
      <c r="F649" s="6"/>
      <c r="G649" s="7"/>
    </row>
    <row r="650" spans="6:7">
      <c r="F650" s="6"/>
      <c r="G650" s="7"/>
    </row>
    <row r="651" spans="6:7">
      <c r="F651" s="6"/>
      <c r="G651" s="7"/>
    </row>
    <row r="652" spans="6:7">
      <c r="F652" s="6"/>
      <c r="G652" s="7"/>
    </row>
    <row r="653" spans="6:7">
      <c r="F653" s="6"/>
      <c r="G653" s="7"/>
    </row>
    <row r="654" spans="6:7">
      <c r="F654" s="6"/>
      <c r="G654" s="7"/>
    </row>
    <row r="655" spans="6:7">
      <c r="F655" s="6"/>
      <c r="G655" s="7"/>
    </row>
    <row r="656" spans="6:7">
      <c r="F656" s="6"/>
      <c r="G656" s="7"/>
    </row>
    <row r="657" spans="6:7">
      <c r="F657" s="6"/>
      <c r="G657" s="7"/>
    </row>
    <row r="658" spans="6:7">
      <c r="F658" s="6"/>
      <c r="G658" s="7"/>
    </row>
  </sheetData>
  <mergeCells count="1">
    <mergeCell ref="H10:I10"/>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6CF8B-99DE-CB47-BD5D-65231F0AE3E7}">
  <dimension ref="B4:F25"/>
  <sheetViews>
    <sheetView showGridLines="0" workbookViewId="0">
      <selection activeCell="E20" sqref="E20"/>
    </sheetView>
  </sheetViews>
  <sheetFormatPr baseColWidth="10" defaultRowHeight="16"/>
  <cols>
    <col min="2" max="2" width="20.33203125" bestFit="1" customWidth="1"/>
    <col min="3" max="3" width="15" bestFit="1" customWidth="1"/>
    <col min="4" max="4" width="12.5" bestFit="1" customWidth="1"/>
    <col min="5" max="5" width="17.83203125" bestFit="1" customWidth="1"/>
    <col min="6" max="6" width="15.1640625" bestFit="1" customWidth="1"/>
  </cols>
  <sheetData>
    <row r="4" spans="2:6">
      <c r="B4" s="21" t="s">
        <v>66</v>
      </c>
      <c r="C4" t="s">
        <v>68</v>
      </c>
      <c r="D4" t="s">
        <v>69</v>
      </c>
      <c r="E4" t="s">
        <v>93</v>
      </c>
      <c r="F4" t="s">
        <v>94</v>
      </c>
    </row>
    <row r="5" spans="2:6">
      <c r="B5" s="22" t="s">
        <v>19</v>
      </c>
      <c r="C5">
        <v>6867</v>
      </c>
      <c r="D5">
        <v>600</v>
      </c>
      <c r="E5">
        <v>-153</v>
      </c>
      <c r="F5" s="34">
        <v>-2.2280471821756225E-2</v>
      </c>
    </row>
    <row r="6" spans="2:6">
      <c r="B6" s="22" t="s">
        <v>12</v>
      </c>
      <c r="C6">
        <v>10129</v>
      </c>
      <c r="D6">
        <v>312</v>
      </c>
      <c r="E6">
        <v>5608.12</v>
      </c>
      <c r="F6" s="34">
        <v>0.55366966136834828</v>
      </c>
    </row>
    <row r="7" spans="2:6">
      <c r="B7" s="22" t="s">
        <v>51</v>
      </c>
      <c r="C7">
        <v>4760</v>
      </c>
      <c r="D7">
        <v>111</v>
      </c>
      <c r="E7">
        <v>4208.33</v>
      </c>
      <c r="F7" s="34">
        <v>0.88410294117647059</v>
      </c>
    </row>
    <row r="8" spans="2:6">
      <c r="B8" s="22" t="s">
        <v>41</v>
      </c>
      <c r="C8">
        <v>5474</v>
      </c>
      <c r="D8">
        <v>168</v>
      </c>
      <c r="E8">
        <v>4190.4799999999996</v>
      </c>
      <c r="F8" s="34">
        <v>0.76552429667519173</v>
      </c>
    </row>
    <row r="9" spans="2:6">
      <c r="B9" s="22" t="s">
        <v>39</v>
      </c>
      <c r="C9">
        <v>8288</v>
      </c>
      <c r="D9">
        <v>228</v>
      </c>
      <c r="E9">
        <v>6060.4400000000005</v>
      </c>
      <c r="F9" s="34">
        <v>0.73123069498069504</v>
      </c>
    </row>
    <row r="10" spans="2:6">
      <c r="B10" s="22" t="s">
        <v>21</v>
      </c>
      <c r="C10">
        <v>16534</v>
      </c>
      <c r="D10">
        <v>231</v>
      </c>
      <c r="E10">
        <v>13789.72</v>
      </c>
      <c r="F10" s="34">
        <v>0.83402201524132091</v>
      </c>
    </row>
    <row r="11" spans="2:6">
      <c r="B11" s="22" t="s">
        <v>53</v>
      </c>
      <c r="C11">
        <v>11886</v>
      </c>
      <c r="D11">
        <v>489</v>
      </c>
      <c r="E11">
        <v>9147.6</v>
      </c>
      <c r="F11" s="34">
        <v>0.76961130742049477</v>
      </c>
    </row>
    <row r="12" spans="2:6">
      <c r="B12" s="22" t="s">
        <v>56</v>
      </c>
      <c r="C12">
        <v>12257</v>
      </c>
      <c r="D12">
        <v>441</v>
      </c>
      <c r="E12">
        <v>7679.4199999999992</v>
      </c>
      <c r="F12" s="34">
        <v>0.6265334094802969</v>
      </c>
    </row>
    <row r="13" spans="2:6">
      <c r="B13" s="22" t="s">
        <v>17</v>
      </c>
      <c r="C13">
        <v>8827</v>
      </c>
      <c r="D13">
        <v>234</v>
      </c>
      <c r="E13">
        <v>6802.9</v>
      </c>
      <c r="F13" s="34">
        <v>0.77069219440353454</v>
      </c>
    </row>
    <row r="14" spans="2:6">
      <c r="B14" s="22" t="s">
        <v>25</v>
      </c>
      <c r="C14">
        <v>1778</v>
      </c>
      <c r="D14">
        <v>270</v>
      </c>
      <c r="E14">
        <v>31.100000000000136</v>
      </c>
      <c r="F14" s="34">
        <v>1.7491563554555757E-2</v>
      </c>
    </row>
    <row r="15" spans="2:6">
      <c r="B15" s="22" t="s">
        <v>35</v>
      </c>
      <c r="C15">
        <v>2408</v>
      </c>
      <c r="D15">
        <v>9</v>
      </c>
      <c r="E15">
        <v>2380.0100000000002</v>
      </c>
      <c r="F15" s="34">
        <v>0.9883762458471762</v>
      </c>
    </row>
    <row r="16" spans="2:6">
      <c r="B16" s="22" t="s">
        <v>50</v>
      </c>
      <c r="C16">
        <v>6118</v>
      </c>
      <c r="D16">
        <v>387</v>
      </c>
      <c r="E16">
        <v>3606.37</v>
      </c>
      <c r="F16" s="34">
        <v>0.58946878064727037</v>
      </c>
    </row>
    <row r="17" spans="2:6">
      <c r="B17" s="22" t="s">
        <v>54</v>
      </c>
      <c r="C17">
        <v>2541</v>
      </c>
      <c r="D17">
        <v>45</v>
      </c>
      <c r="E17">
        <v>2218.8000000000002</v>
      </c>
      <c r="F17" s="34">
        <v>0.87319952774498233</v>
      </c>
    </row>
    <row r="18" spans="2:6">
      <c r="B18" s="22" t="s">
        <v>14</v>
      </c>
      <c r="C18">
        <v>16114</v>
      </c>
      <c r="D18">
        <v>1158</v>
      </c>
      <c r="E18">
        <v>5309.8599999999988</v>
      </c>
      <c r="F18" s="34">
        <v>0.32951843117785767</v>
      </c>
    </row>
    <row r="19" spans="2:6">
      <c r="B19" s="22" t="s">
        <v>32</v>
      </c>
      <c r="C19">
        <v>3584</v>
      </c>
      <c r="D19">
        <v>126</v>
      </c>
      <c r="E19">
        <v>2476.46</v>
      </c>
      <c r="F19" s="34">
        <v>0.69097656250000006</v>
      </c>
    </row>
    <row r="20" spans="2:6">
      <c r="B20" s="22" t="s">
        <v>55</v>
      </c>
      <c r="C20">
        <v>3402</v>
      </c>
      <c r="D20">
        <v>345</v>
      </c>
      <c r="E20">
        <v>-2369.8499999999995</v>
      </c>
      <c r="F20" s="34">
        <v>-0.69660493827160475</v>
      </c>
    </row>
    <row r="21" spans="2:6">
      <c r="B21" s="22" t="s">
        <v>33</v>
      </c>
      <c r="C21">
        <v>10465</v>
      </c>
      <c r="D21">
        <v>222</v>
      </c>
      <c r="E21">
        <v>7718.8600000000006</v>
      </c>
      <c r="F21" s="34">
        <v>0.7375881509794554</v>
      </c>
    </row>
    <row r="22" spans="2:6">
      <c r="B22" s="22" t="s">
        <v>37</v>
      </c>
      <c r="C22">
        <v>8995</v>
      </c>
      <c r="D22">
        <v>441</v>
      </c>
      <c r="E22">
        <v>6441.6100000000006</v>
      </c>
      <c r="F22" s="34">
        <v>0.71613229571984438</v>
      </c>
    </row>
    <row r="23" spans="2:6">
      <c r="B23" s="22" t="s">
        <v>47</v>
      </c>
      <c r="C23">
        <v>13755</v>
      </c>
      <c r="D23">
        <v>114</v>
      </c>
      <c r="E23">
        <v>12729</v>
      </c>
      <c r="F23" s="34">
        <v>0.92540894220283532</v>
      </c>
    </row>
    <row r="24" spans="2:6">
      <c r="B24" s="22" t="s">
        <v>30</v>
      </c>
      <c r="C24">
        <v>14497</v>
      </c>
      <c r="D24">
        <v>333</v>
      </c>
      <c r="E24">
        <v>10118.049999999999</v>
      </c>
      <c r="F24" s="34">
        <v>0.69794095330068284</v>
      </c>
    </row>
    <row r="25" spans="2:6">
      <c r="B25" s="22" t="s">
        <v>67</v>
      </c>
      <c r="C25">
        <v>168679</v>
      </c>
      <c r="D25">
        <v>6264</v>
      </c>
      <c r="E25">
        <v>107994.27999999998</v>
      </c>
      <c r="F25" s="34">
        <v>0.64023547685248305</v>
      </c>
    </row>
  </sheetData>
  <conditionalFormatting pivot="1" sqref="F5:F24">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7085E-4576-974B-BB1D-B382B1AE54AF}">
  <dimension ref="B3:D13"/>
  <sheetViews>
    <sheetView workbookViewId="0">
      <selection activeCell="E15" sqref="E15"/>
    </sheetView>
  </sheetViews>
  <sheetFormatPr baseColWidth="10" defaultRowHeight="16"/>
  <sheetData>
    <row r="3" spans="2:4">
      <c r="B3" s="39"/>
      <c r="C3" s="40" t="s">
        <v>5</v>
      </c>
      <c r="D3" s="40" t="s">
        <v>6</v>
      </c>
    </row>
    <row r="4" spans="2:4">
      <c r="B4" s="39" t="s">
        <v>58</v>
      </c>
      <c r="C4" s="39">
        <f>AVERAGE(Data[Amount])</f>
        <v>4136.2299999999996</v>
      </c>
      <c r="D4" s="39">
        <f>AVERAGE(Data[Units])</f>
        <v>152.19999999999999</v>
      </c>
    </row>
    <row r="5" spans="2:4">
      <c r="B5" s="39" t="s">
        <v>59</v>
      </c>
      <c r="C5" s="39">
        <f>MEDIAN(Data[Amount])</f>
        <v>3437</v>
      </c>
      <c r="D5" s="39">
        <f>MEDIAN(Data[Units])</f>
        <v>124.5</v>
      </c>
    </row>
    <row r="6" spans="2:4">
      <c r="B6" s="39" t="s">
        <v>60</v>
      </c>
      <c r="C6" s="39">
        <f>MIN(Data[Amount])</f>
        <v>0</v>
      </c>
      <c r="D6" s="39">
        <f>MIN(Data[Units])</f>
        <v>0</v>
      </c>
    </row>
    <row r="7" spans="2:4">
      <c r="B7" s="39" t="s">
        <v>61</v>
      </c>
      <c r="C7" s="39">
        <f>MAX(Data[Amount])</f>
        <v>16184</v>
      </c>
      <c r="D7" s="39">
        <f>MAX(Data[Units])</f>
        <v>525</v>
      </c>
    </row>
    <row r="8" spans="2:4">
      <c r="B8" s="39" t="s">
        <v>62</v>
      </c>
      <c r="C8" s="39">
        <f>C7-C6</f>
        <v>16184</v>
      </c>
      <c r="D8" s="39">
        <f>D7-D6</f>
        <v>525</v>
      </c>
    </row>
    <row r="9" spans="2:4">
      <c r="B9" s="39"/>
      <c r="C9" s="39"/>
      <c r="D9" s="39"/>
    </row>
    <row r="10" spans="2:4">
      <c r="B10" s="39" t="s">
        <v>63</v>
      </c>
      <c r="C10" s="39">
        <f>_xlfn.PERCENTILE.EXC(Data[Amount],0.25)</f>
        <v>1652</v>
      </c>
      <c r="D10" s="39">
        <f>_xlfn.PERCENTILE.EXC(Data[Units],0.25)</f>
        <v>54</v>
      </c>
    </row>
    <row r="11" spans="2:4">
      <c r="B11" s="39" t="s">
        <v>64</v>
      </c>
      <c r="C11" s="39">
        <f>_xlfn.PERCENTILE.EXC(Data[Amount],0.75)</f>
        <v>6245.75</v>
      </c>
      <c r="D11" s="39">
        <f>_xlfn.PERCENTILE.EXC(Data[Units],0.75)</f>
        <v>223.5</v>
      </c>
    </row>
    <row r="13" spans="2:4">
      <c r="B13"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D4309-2110-E345-92B6-54F8BB29B7EC}">
  <dimension ref="B2:F302"/>
  <sheetViews>
    <sheetView topLeftCell="A230" workbookViewId="0">
      <selection activeCell="H237" sqref="H237"/>
    </sheetView>
  </sheetViews>
  <sheetFormatPr baseColWidth="10" defaultRowHeight="16"/>
  <sheetData>
    <row r="2" spans="2:6">
      <c r="B2" s="11" t="s">
        <v>2</v>
      </c>
      <c r="C2" s="12" t="s">
        <v>3</v>
      </c>
      <c r="D2" s="12" t="s">
        <v>4</v>
      </c>
      <c r="E2" s="12" t="s">
        <v>5</v>
      </c>
      <c r="F2" s="12" t="s">
        <v>6</v>
      </c>
    </row>
    <row r="3" spans="2:6">
      <c r="B3" s="13" t="s">
        <v>45</v>
      </c>
      <c r="C3" s="14" t="s">
        <v>24</v>
      </c>
      <c r="D3" s="14" t="s">
        <v>32</v>
      </c>
      <c r="E3" s="19">
        <v>16184</v>
      </c>
      <c r="F3" s="15">
        <v>39</v>
      </c>
    </row>
    <row r="4" spans="2:6">
      <c r="B4" s="16" t="s">
        <v>45</v>
      </c>
      <c r="C4" s="17" t="s">
        <v>52</v>
      </c>
      <c r="D4" s="17" t="s">
        <v>44</v>
      </c>
      <c r="E4" s="20">
        <v>15610</v>
      </c>
      <c r="F4" s="18">
        <v>339</v>
      </c>
    </row>
    <row r="5" spans="2:6">
      <c r="B5" s="13" t="s">
        <v>20</v>
      </c>
      <c r="C5" s="14" t="s">
        <v>52</v>
      </c>
      <c r="D5" s="14" t="s">
        <v>56</v>
      </c>
      <c r="E5" s="19">
        <v>14329</v>
      </c>
      <c r="F5" s="15">
        <v>150</v>
      </c>
    </row>
    <row r="6" spans="2:6">
      <c r="B6" s="16" t="s">
        <v>45</v>
      </c>
      <c r="C6" s="17" t="s">
        <v>16</v>
      </c>
      <c r="D6" s="17" t="s">
        <v>27</v>
      </c>
      <c r="E6" s="20">
        <v>13391</v>
      </c>
      <c r="F6" s="18">
        <v>201</v>
      </c>
    </row>
    <row r="7" spans="2:6">
      <c r="B7" s="16" t="s">
        <v>57</v>
      </c>
      <c r="C7" s="17" t="s">
        <v>29</v>
      </c>
      <c r="D7" s="17" t="s">
        <v>33</v>
      </c>
      <c r="E7" s="20">
        <v>12950</v>
      </c>
      <c r="F7" s="18">
        <v>30</v>
      </c>
    </row>
    <row r="8" spans="2:6">
      <c r="B8" s="13" t="s">
        <v>10</v>
      </c>
      <c r="C8" s="14" t="s">
        <v>16</v>
      </c>
      <c r="D8" s="14" t="s">
        <v>17</v>
      </c>
      <c r="E8" s="19">
        <v>12348</v>
      </c>
      <c r="F8" s="15">
        <v>234</v>
      </c>
    </row>
    <row r="9" spans="2:6">
      <c r="B9" s="13" t="s">
        <v>48</v>
      </c>
      <c r="C9" s="14" t="s">
        <v>11</v>
      </c>
      <c r="D9" s="14" t="s">
        <v>25</v>
      </c>
      <c r="E9" s="19">
        <v>11571</v>
      </c>
      <c r="F9" s="15">
        <v>138</v>
      </c>
    </row>
    <row r="10" spans="2:6">
      <c r="B10" s="16" t="s">
        <v>20</v>
      </c>
      <c r="C10" s="17" t="s">
        <v>24</v>
      </c>
      <c r="D10" s="17" t="s">
        <v>55</v>
      </c>
      <c r="E10" s="20">
        <v>11522</v>
      </c>
      <c r="F10" s="18">
        <v>204</v>
      </c>
    </row>
    <row r="11" spans="2:6">
      <c r="B11" s="13" t="s">
        <v>48</v>
      </c>
      <c r="C11" s="14" t="s">
        <v>24</v>
      </c>
      <c r="D11" s="14" t="s">
        <v>32</v>
      </c>
      <c r="E11" s="19">
        <v>11417</v>
      </c>
      <c r="F11" s="15">
        <v>21</v>
      </c>
    </row>
    <row r="12" spans="2:6">
      <c r="B12" s="16" t="s">
        <v>23</v>
      </c>
      <c r="C12" s="17" t="s">
        <v>24</v>
      </c>
      <c r="D12" s="17" t="s">
        <v>14</v>
      </c>
      <c r="E12" s="20">
        <v>10311</v>
      </c>
      <c r="F12" s="18">
        <v>231</v>
      </c>
    </row>
    <row r="13" spans="2:6">
      <c r="B13" s="13" t="s">
        <v>23</v>
      </c>
      <c r="C13" s="14" t="s">
        <v>24</v>
      </c>
      <c r="D13" s="14" t="s">
        <v>17</v>
      </c>
      <c r="E13" s="19">
        <v>10304</v>
      </c>
      <c r="F13" s="15">
        <v>84</v>
      </c>
    </row>
    <row r="14" spans="2:6">
      <c r="B14" s="13" t="s">
        <v>42</v>
      </c>
      <c r="C14" s="14" t="s">
        <v>36</v>
      </c>
      <c r="D14" s="14" t="s">
        <v>12</v>
      </c>
      <c r="E14" s="19">
        <v>10129</v>
      </c>
      <c r="F14" s="15">
        <v>312</v>
      </c>
    </row>
    <row r="15" spans="2:6">
      <c r="B15" s="16" t="s">
        <v>28</v>
      </c>
      <c r="C15" s="17" t="s">
        <v>24</v>
      </c>
      <c r="D15" s="17" t="s">
        <v>21</v>
      </c>
      <c r="E15" s="20">
        <v>10073</v>
      </c>
      <c r="F15" s="18">
        <v>120</v>
      </c>
    </row>
    <row r="16" spans="2:6">
      <c r="B16" s="13" t="s">
        <v>48</v>
      </c>
      <c r="C16" s="14" t="s">
        <v>11</v>
      </c>
      <c r="D16" s="14" t="s">
        <v>35</v>
      </c>
      <c r="E16" s="19">
        <v>9926</v>
      </c>
      <c r="F16" s="15">
        <v>201</v>
      </c>
    </row>
    <row r="17" spans="2:6">
      <c r="B17" s="16" t="s">
        <v>42</v>
      </c>
      <c r="C17" s="17" t="s">
        <v>11</v>
      </c>
      <c r="D17" s="17" t="s">
        <v>39</v>
      </c>
      <c r="E17" s="20">
        <v>9835</v>
      </c>
      <c r="F17" s="18">
        <v>207</v>
      </c>
    </row>
    <row r="18" spans="2:6">
      <c r="B18" s="13" t="s">
        <v>10</v>
      </c>
      <c r="C18" s="14" t="s">
        <v>24</v>
      </c>
      <c r="D18" s="14" t="s">
        <v>33</v>
      </c>
      <c r="E18" s="19">
        <v>9772</v>
      </c>
      <c r="F18" s="15">
        <v>90</v>
      </c>
    </row>
    <row r="19" spans="2:6">
      <c r="B19" s="13" t="s">
        <v>15</v>
      </c>
      <c r="C19" s="14" t="s">
        <v>11</v>
      </c>
      <c r="D19" s="14" t="s">
        <v>27</v>
      </c>
      <c r="E19" s="19">
        <v>9709</v>
      </c>
      <c r="F19" s="15">
        <v>30</v>
      </c>
    </row>
    <row r="20" spans="2:6">
      <c r="B20" s="13" t="s">
        <v>15</v>
      </c>
      <c r="C20" s="14" t="s">
        <v>29</v>
      </c>
      <c r="D20" s="14" t="s">
        <v>25</v>
      </c>
      <c r="E20" s="19">
        <v>9660</v>
      </c>
      <c r="F20" s="15">
        <v>27</v>
      </c>
    </row>
    <row r="21" spans="2:6">
      <c r="B21" s="16" t="s">
        <v>23</v>
      </c>
      <c r="C21" s="17" t="s">
        <v>24</v>
      </c>
      <c r="D21" s="17" t="s">
        <v>25</v>
      </c>
      <c r="E21" s="20">
        <v>9632</v>
      </c>
      <c r="F21" s="18">
        <v>288</v>
      </c>
    </row>
    <row r="22" spans="2:6">
      <c r="B22" s="13" t="s">
        <v>20</v>
      </c>
      <c r="C22" s="14" t="s">
        <v>36</v>
      </c>
      <c r="D22" s="14" t="s">
        <v>33</v>
      </c>
      <c r="E22" s="19">
        <v>9506</v>
      </c>
      <c r="F22" s="15">
        <v>87</v>
      </c>
    </row>
    <row r="23" spans="2:6">
      <c r="B23" s="16" t="s">
        <v>48</v>
      </c>
      <c r="C23" s="17" t="s">
        <v>29</v>
      </c>
      <c r="D23" s="17" t="s">
        <v>44</v>
      </c>
      <c r="E23" s="20">
        <v>9443</v>
      </c>
      <c r="F23" s="18">
        <v>162</v>
      </c>
    </row>
    <row r="24" spans="2:6">
      <c r="B24" s="16" t="s">
        <v>49</v>
      </c>
      <c r="C24" s="17" t="s">
        <v>24</v>
      </c>
      <c r="D24" s="17" t="s">
        <v>32</v>
      </c>
      <c r="E24" s="20">
        <v>9198</v>
      </c>
      <c r="F24" s="18">
        <v>36</v>
      </c>
    </row>
    <row r="25" spans="2:6">
      <c r="B25" s="13" t="s">
        <v>20</v>
      </c>
      <c r="C25" s="14" t="s">
        <v>24</v>
      </c>
      <c r="D25" s="14" t="s">
        <v>12</v>
      </c>
      <c r="E25" s="19">
        <v>9051</v>
      </c>
      <c r="F25" s="15">
        <v>57</v>
      </c>
    </row>
    <row r="26" spans="2:6">
      <c r="B26" s="16" t="s">
        <v>10</v>
      </c>
      <c r="C26" s="17" t="s">
        <v>11</v>
      </c>
      <c r="D26" s="17" t="s">
        <v>54</v>
      </c>
      <c r="E26" s="20">
        <v>9002</v>
      </c>
      <c r="F26" s="18">
        <v>72</v>
      </c>
    </row>
    <row r="27" spans="2:6">
      <c r="B27" s="13" t="s">
        <v>15</v>
      </c>
      <c r="C27" s="14" t="s">
        <v>29</v>
      </c>
      <c r="D27" s="14" t="s">
        <v>37</v>
      </c>
      <c r="E27" s="19">
        <v>8890</v>
      </c>
      <c r="F27" s="15">
        <v>210</v>
      </c>
    </row>
    <row r="28" spans="2:6">
      <c r="B28" s="16" t="s">
        <v>10</v>
      </c>
      <c r="C28" s="17" t="s">
        <v>16</v>
      </c>
      <c r="D28" s="17" t="s">
        <v>33</v>
      </c>
      <c r="E28" s="20">
        <v>8869</v>
      </c>
      <c r="F28" s="18">
        <v>432</v>
      </c>
    </row>
    <row r="29" spans="2:6">
      <c r="B29" s="13" t="s">
        <v>42</v>
      </c>
      <c r="C29" s="14" t="s">
        <v>52</v>
      </c>
      <c r="D29" s="14" t="s">
        <v>51</v>
      </c>
      <c r="E29" s="19">
        <v>8862</v>
      </c>
      <c r="F29" s="15">
        <v>189</v>
      </c>
    </row>
    <row r="30" spans="2:6">
      <c r="B30" s="13" t="s">
        <v>49</v>
      </c>
      <c r="C30" s="14" t="s">
        <v>36</v>
      </c>
      <c r="D30" s="14" t="s">
        <v>53</v>
      </c>
      <c r="E30" s="19">
        <v>8841</v>
      </c>
      <c r="F30" s="15">
        <v>303</v>
      </c>
    </row>
    <row r="31" spans="2:6">
      <c r="B31" s="13" t="s">
        <v>45</v>
      </c>
      <c r="C31" s="14" t="s">
        <v>11</v>
      </c>
      <c r="D31" s="14" t="s">
        <v>30</v>
      </c>
      <c r="E31" s="19">
        <v>8813</v>
      </c>
      <c r="F31" s="15">
        <v>21</v>
      </c>
    </row>
    <row r="32" spans="2:6">
      <c r="B32" s="16" t="s">
        <v>20</v>
      </c>
      <c r="C32" s="17" t="s">
        <v>52</v>
      </c>
      <c r="D32" s="17" t="s">
        <v>44</v>
      </c>
      <c r="E32" s="20">
        <v>8463</v>
      </c>
      <c r="F32" s="18">
        <v>492</v>
      </c>
    </row>
    <row r="33" spans="2:6">
      <c r="B33" s="13" t="s">
        <v>42</v>
      </c>
      <c r="C33" s="14" t="s">
        <v>24</v>
      </c>
      <c r="D33" s="14" t="s">
        <v>39</v>
      </c>
      <c r="E33" s="19">
        <v>8435</v>
      </c>
      <c r="F33" s="15">
        <v>42</v>
      </c>
    </row>
    <row r="34" spans="2:6">
      <c r="B34" s="13" t="s">
        <v>48</v>
      </c>
      <c r="C34" s="14" t="s">
        <v>24</v>
      </c>
      <c r="D34" s="14" t="s">
        <v>54</v>
      </c>
      <c r="E34" s="19">
        <v>8211</v>
      </c>
      <c r="F34" s="15">
        <v>75</v>
      </c>
    </row>
    <row r="35" spans="2:6">
      <c r="B35" s="13" t="s">
        <v>20</v>
      </c>
      <c r="C35" s="14" t="s">
        <v>52</v>
      </c>
      <c r="D35" s="14" t="s">
        <v>50</v>
      </c>
      <c r="E35" s="19">
        <v>8155</v>
      </c>
      <c r="F35" s="15">
        <v>90</v>
      </c>
    </row>
    <row r="36" spans="2:6">
      <c r="B36" s="16" t="s">
        <v>28</v>
      </c>
      <c r="C36" s="17" t="s">
        <v>52</v>
      </c>
      <c r="D36" s="17" t="s">
        <v>53</v>
      </c>
      <c r="E36" s="20">
        <v>8008</v>
      </c>
      <c r="F36" s="18">
        <v>456</v>
      </c>
    </row>
    <row r="37" spans="2:6">
      <c r="B37" s="16" t="s">
        <v>23</v>
      </c>
      <c r="C37" s="17" t="s">
        <v>52</v>
      </c>
      <c r="D37" s="17" t="s">
        <v>33</v>
      </c>
      <c r="E37" s="20">
        <v>7847</v>
      </c>
      <c r="F37" s="18">
        <v>174</v>
      </c>
    </row>
    <row r="38" spans="2:6">
      <c r="B38" s="16" t="s">
        <v>20</v>
      </c>
      <c r="C38" s="17" t="s">
        <v>16</v>
      </c>
      <c r="D38" s="17" t="s">
        <v>27</v>
      </c>
      <c r="E38" s="20">
        <v>7833</v>
      </c>
      <c r="F38" s="18">
        <v>243</v>
      </c>
    </row>
    <row r="39" spans="2:6">
      <c r="B39" s="16" t="s">
        <v>48</v>
      </c>
      <c r="C39" s="17" t="s">
        <v>29</v>
      </c>
      <c r="D39" s="17" t="s">
        <v>55</v>
      </c>
      <c r="E39" s="20">
        <v>7812</v>
      </c>
      <c r="F39" s="18">
        <v>81</v>
      </c>
    </row>
    <row r="40" spans="2:6">
      <c r="B40" s="16" t="s">
        <v>49</v>
      </c>
      <c r="C40" s="17" t="s">
        <v>52</v>
      </c>
      <c r="D40" s="17" t="s">
        <v>17</v>
      </c>
      <c r="E40" s="20">
        <v>7777</v>
      </c>
      <c r="F40" s="18">
        <v>504</v>
      </c>
    </row>
    <row r="41" spans="2:6">
      <c r="B41" s="16" t="s">
        <v>42</v>
      </c>
      <c r="C41" s="17" t="s">
        <v>52</v>
      </c>
      <c r="D41" s="17" t="s">
        <v>35</v>
      </c>
      <c r="E41" s="20">
        <v>7777</v>
      </c>
      <c r="F41" s="18">
        <v>39</v>
      </c>
    </row>
    <row r="42" spans="2:6">
      <c r="B42" s="13" t="s">
        <v>28</v>
      </c>
      <c r="C42" s="14" t="s">
        <v>11</v>
      </c>
      <c r="D42" s="14" t="s">
        <v>37</v>
      </c>
      <c r="E42" s="19">
        <v>7693</v>
      </c>
      <c r="F42" s="15">
        <v>87</v>
      </c>
    </row>
    <row r="43" spans="2:6">
      <c r="B43" s="13" t="s">
        <v>10</v>
      </c>
      <c r="C43" s="14" t="s">
        <v>11</v>
      </c>
      <c r="D43" s="14" t="s">
        <v>41</v>
      </c>
      <c r="E43" s="19">
        <v>7693</v>
      </c>
      <c r="F43" s="15">
        <v>21</v>
      </c>
    </row>
    <row r="44" spans="2:6">
      <c r="B44" s="13" t="s">
        <v>48</v>
      </c>
      <c r="C44" s="14" t="s">
        <v>29</v>
      </c>
      <c r="D44" s="14" t="s">
        <v>47</v>
      </c>
      <c r="E44" s="19">
        <v>7651</v>
      </c>
      <c r="F44" s="15">
        <v>213</v>
      </c>
    </row>
    <row r="45" spans="2:6">
      <c r="B45" s="16" t="s">
        <v>48</v>
      </c>
      <c r="C45" s="17" t="s">
        <v>52</v>
      </c>
      <c r="D45" s="17" t="s">
        <v>41</v>
      </c>
      <c r="E45" s="20">
        <v>7511</v>
      </c>
      <c r="F45" s="18">
        <v>120</v>
      </c>
    </row>
    <row r="46" spans="2:6">
      <c r="B46" s="16" t="s">
        <v>45</v>
      </c>
      <c r="C46" s="17" t="s">
        <v>36</v>
      </c>
      <c r="D46" s="17" t="s">
        <v>30</v>
      </c>
      <c r="E46" s="20">
        <v>7483</v>
      </c>
      <c r="F46" s="18">
        <v>45</v>
      </c>
    </row>
    <row r="47" spans="2:6">
      <c r="B47" s="16" t="s">
        <v>23</v>
      </c>
      <c r="C47" s="17" t="s">
        <v>16</v>
      </c>
      <c r="D47" s="17" t="s">
        <v>56</v>
      </c>
      <c r="E47" s="20">
        <v>7455</v>
      </c>
      <c r="F47" s="18">
        <v>216</v>
      </c>
    </row>
    <row r="48" spans="2:6">
      <c r="B48" s="16" t="s">
        <v>28</v>
      </c>
      <c r="C48" s="17" t="s">
        <v>36</v>
      </c>
      <c r="D48" s="17" t="s">
        <v>47</v>
      </c>
      <c r="E48" s="20">
        <v>7322</v>
      </c>
      <c r="F48" s="18">
        <v>36</v>
      </c>
    </row>
    <row r="49" spans="2:6">
      <c r="B49" s="16" t="s">
        <v>49</v>
      </c>
      <c r="C49" s="17" t="s">
        <v>11</v>
      </c>
      <c r="D49" s="17" t="s">
        <v>56</v>
      </c>
      <c r="E49" s="20">
        <v>7308</v>
      </c>
      <c r="F49" s="18">
        <v>327</v>
      </c>
    </row>
    <row r="50" spans="2:6">
      <c r="B50" s="13" t="s">
        <v>45</v>
      </c>
      <c r="C50" s="14" t="s">
        <v>52</v>
      </c>
      <c r="D50" s="14" t="s">
        <v>27</v>
      </c>
      <c r="E50" s="19">
        <v>7280</v>
      </c>
      <c r="F50" s="15">
        <v>201</v>
      </c>
    </row>
    <row r="51" spans="2:6">
      <c r="B51" s="13" t="s">
        <v>20</v>
      </c>
      <c r="C51" s="14" t="s">
        <v>11</v>
      </c>
      <c r="D51" s="14" t="s">
        <v>44</v>
      </c>
      <c r="E51" s="19">
        <v>7273</v>
      </c>
      <c r="F51" s="15">
        <v>96</v>
      </c>
    </row>
    <row r="52" spans="2:6">
      <c r="B52" s="16" t="s">
        <v>49</v>
      </c>
      <c r="C52" s="17" t="s">
        <v>52</v>
      </c>
      <c r="D52" s="17" t="s">
        <v>19</v>
      </c>
      <c r="E52" s="20">
        <v>7259</v>
      </c>
      <c r="F52" s="18">
        <v>276</v>
      </c>
    </row>
    <row r="53" spans="2:6">
      <c r="B53" s="13" t="s">
        <v>45</v>
      </c>
      <c r="C53" s="14" t="s">
        <v>36</v>
      </c>
      <c r="D53" s="14" t="s">
        <v>14</v>
      </c>
      <c r="E53" s="19">
        <v>7189</v>
      </c>
      <c r="F53" s="15">
        <v>54</v>
      </c>
    </row>
    <row r="54" spans="2:6">
      <c r="B54" s="13" t="s">
        <v>15</v>
      </c>
      <c r="C54" s="14" t="s">
        <v>29</v>
      </c>
      <c r="D54" s="14" t="s">
        <v>12</v>
      </c>
      <c r="E54" s="19">
        <v>7021</v>
      </c>
      <c r="F54" s="15">
        <v>183</v>
      </c>
    </row>
    <row r="55" spans="2:6">
      <c r="B55" s="13" t="s">
        <v>45</v>
      </c>
      <c r="C55" s="14" t="s">
        <v>52</v>
      </c>
      <c r="D55" s="14" t="s">
        <v>55</v>
      </c>
      <c r="E55" s="19">
        <v>6986</v>
      </c>
      <c r="F55" s="15">
        <v>21</v>
      </c>
    </row>
    <row r="56" spans="2:6">
      <c r="B56" s="16" t="s">
        <v>45</v>
      </c>
      <c r="C56" s="17" t="s">
        <v>29</v>
      </c>
      <c r="D56" s="17" t="s">
        <v>39</v>
      </c>
      <c r="E56" s="20">
        <v>6909</v>
      </c>
      <c r="F56" s="18">
        <v>81</v>
      </c>
    </row>
    <row r="57" spans="2:6">
      <c r="B57" s="13" t="s">
        <v>57</v>
      </c>
      <c r="C57" s="14" t="s">
        <v>36</v>
      </c>
      <c r="D57" s="14" t="s">
        <v>21</v>
      </c>
      <c r="E57" s="19">
        <v>6860</v>
      </c>
      <c r="F57" s="15">
        <v>126</v>
      </c>
    </row>
    <row r="58" spans="2:6">
      <c r="B58" s="13" t="s">
        <v>10</v>
      </c>
      <c r="C58" s="14" t="s">
        <v>16</v>
      </c>
      <c r="D58" s="14" t="s">
        <v>39</v>
      </c>
      <c r="E58" s="19">
        <v>6853</v>
      </c>
      <c r="F58" s="15">
        <v>372</v>
      </c>
    </row>
    <row r="59" spans="2:6">
      <c r="B59" s="16" t="s">
        <v>20</v>
      </c>
      <c r="C59" s="17" t="s">
        <v>52</v>
      </c>
      <c r="D59" s="17" t="s">
        <v>47</v>
      </c>
      <c r="E59" s="20">
        <v>6832</v>
      </c>
      <c r="F59" s="18">
        <v>27</v>
      </c>
    </row>
    <row r="60" spans="2:6">
      <c r="B60" s="13" t="s">
        <v>28</v>
      </c>
      <c r="C60" s="14" t="s">
        <v>11</v>
      </c>
      <c r="D60" s="14" t="s">
        <v>53</v>
      </c>
      <c r="E60" s="19">
        <v>6818</v>
      </c>
      <c r="F60" s="15">
        <v>6</v>
      </c>
    </row>
    <row r="61" spans="2:6">
      <c r="B61" s="16" t="s">
        <v>42</v>
      </c>
      <c r="C61" s="17" t="s">
        <v>16</v>
      </c>
      <c r="D61" s="17" t="s">
        <v>12</v>
      </c>
      <c r="E61" s="20">
        <v>6755</v>
      </c>
      <c r="F61" s="18">
        <v>252</v>
      </c>
    </row>
    <row r="62" spans="2:6">
      <c r="B62" s="16" t="s">
        <v>10</v>
      </c>
      <c r="C62" s="17" t="s">
        <v>52</v>
      </c>
      <c r="D62" s="17" t="s">
        <v>53</v>
      </c>
      <c r="E62" s="20">
        <v>6748</v>
      </c>
      <c r="F62" s="18">
        <v>48</v>
      </c>
    </row>
    <row r="63" spans="2:6">
      <c r="B63" s="16" t="s">
        <v>28</v>
      </c>
      <c r="C63" s="17" t="s">
        <v>52</v>
      </c>
      <c r="D63" s="17" t="s">
        <v>17</v>
      </c>
      <c r="E63" s="20">
        <v>6734</v>
      </c>
      <c r="F63" s="18">
        <v>123</v>
      </c>
    </row>
    <row r="64" spans="2:6">
      <c r="B64" s="16" t="s">
        <v>15</v>
      </c>
      <c r="C64" s="17" t="s">
        <v>16</v>
      </c>
      <c r="D64" s="17" t="s">
        <v>17</v>
      </c>
      <c r="E64" s="20">
        <v>6706</v>
      </c>
      <c r="F64" s="18">
        <v>459</v>
      </c>
    </row>
    <row r="65" spans="2:6">
      <c r="B65" s="13" t="s">
        <v>57</v>
      </c>
      <c r="C65" s="14" t="s">
        <v>24</v>
      </c>
      <c r="D65" s="14" t="s">
        <v>17</v>
      </c>
      <c r="E65" s="19">
        <v>6657</v>
      </c>
      <c r="F65" s="15">
        <v>303</v>
      </c>
    </row>
    <row r="66" spans="2:6">
      <c r="B66" s="16" t="s">
        <v>49</v>
      </c>
      <c r="C66" s="17" t="s">
        <v>16</v>
      </c>
      <c r="D66" s="17" t="s">
        <v>27</v>
      </c>
      <c r="E66" s="20">
        <v>6657</v>
      </c>
      <c r="F66" s="18">
        <v>276</v>
      </c>
    </row>
    <row r="67" spans="2:6">
      <c r="B67" s="13" t="s">
        <v>42</v>
      </c>
      <c r="C67" s="14" t="s">
        <v>11</v>
      </c>
      <c r="D67" s="14" t="s">
        <v>19</v>
      </c>
      <c r="E67" s="19">
        <v>6608</v>
      </c>
      <c r="F67" s="15">
        <v>225</v>
      </c>
    </row>
    <row r="68" spans="2:6">
      <c r="B68" s="16" t="s">
        <v>48</v>
      </c>
      <c r="C68" s="17" t="s">
        <v>36</v>
      </c>
      <c r="D68" s="17" t="s">
        <v>56</v>
      </c>
      <c r="E68" s="20">
        <v>6580</v>
      </c>
      <c r="F68" s="18">
        <v>183</v>
      </c>
    </row>
    <row r="69" spans="2:6">
      <c r="B69" s="16" t="s">
        <v>42</v>
      </c>
      <c r="C69" s="17" t="s">
        <v>11</v>
      </c>
      <c r="D69" s="17" t="s">
        <v>12</v>
      </c>
      <c r="E69" s="20">
        <v>6454</v>
      </c>
      <c r="F69" s="18">
        <v>54</v>
      </c>
    </row>
    <row r="70" spans="2:6">
      <c r="B70" s="13" t="s">
        <v>15</v>
      </c>
      <c r="C70" s="14" t="s">
        <v>36</v>
      </c>
      <c r="D70" s="14" t="s">
        <v>47</v>
      </c>
      <c r="E70" s="19">
        <v>6433</v>
      </c>
      <c r="F70" s="15">
        <v>78</v>
      </c>
    </row>
    <row r="71" spans="2:6">
      <c r="B71" s="13" t="s">
        <v>23</v>
      </c>
      <c r="C71" s="14" t="s">
        <v>11</v>
      </c>
      <c r="D71" s="14" t="s">
        <v>51</v>
      </c>
      <c r="E71" s="19">
        <v>6398</v>
      </c>
      <c r="F71" s="15">
        <v>102</v>
      </c>
    </row>
    <row r="72" spans="2:6">
      <c r="B72" s="16" t="s">
        <v>42</v>
      </c>
      <c r="C72" s="17" t="s">
        <v>11</v>
      </c>
      <c r="D72" s="17" t="s">
        <v>33</v>
      </c>
      <c r="E72" s="20">
        <v>6391</v>
      </c>
      <c r="F72" s="18">
        <v>48</v>
      </c>
    </row>
    <row r="73" spans="2:6">
      <c r="B73" s="16" t="s">
        <v>10</v>
      </c>
      <c r="C73" s="17" t="s">
        <v>29</v>
      </c>
      <c r="D73" s="17" t="s">
        <v>55</v>
      </c>
      <c r="E73" s="20">
        <v>6370</v>
      </c>
      <c r="F73" s="18">
        <v>30</v>
      </c>
    </row>
    <row r="74" spans="2:6">
      <c r="B74" s="13" t="s">
        <v>45</v>
      </c>
      <c r="C74" s="14" t="s">
        <v>24</v>
      </c>
      <c r="D74" s="14" t="s">
        <v>50</v>
      </c>
      <c r="E74" s="19">
        <v>6314</v>
      </c>
      <c r="F74" s="15">
        <v>15</v>
      </c>
    </row>
    <row r="75" spans="2:6">
      <c r="B75" s="16" t="s">
        <v>49</v>
      </c>
      <c r="C75" s="17" t="s">
        <v>52</v>
      </c>
      <c r="D75" s="17" t="s">
        <v>30</v>
      </c>
      <c r="E75" s="20">
        <v>6300</v>
      </c>
      <c r="F75" s="18">
        <v>42</v>
      </c>
    </row>
    <row r="76" spans="2:6">
      <c r="B76" s="13" t="s">
        <v>15</v>
      </c>
      <c r="C76" s="14" t="s">
        <v>11</v>
      </c>
      <c r="D76" s="14" t="s">
        <v>53</v>
      </c>
      <c r="E76" s="19">
        <v>6279</v>
      </c>
      <c r="F76" s="15">
        <v>45</v>
      </c>
    </row>
    <row r="77" spans="2:6">
      <c r="B77" s="16" t="s">
        <v>45</v>
      </c>
      <c r="C77" s="17" t="s">
        <v>52</v>
      </c>
      <c r="D77" s="17" t="s">
        <v>39</v>
      </c>
      <c r="E77" s="20">
        <v>6279</v>
      </c>
      <c r="F77" s="18">
        <v>237</v>
      </c>
    </row>
    <row r="78" spans="2:6">
      <c r="B78" s="16" t="s">
        <v>45</v>
      </c>
      <c r="C78" s="17" t="s">
        <v>24</v>
      </c>
      <c r="D78" s="17" t="s">
        <v>14</v>
      </c>
      <c r="E78" s="20">
        <v>6146</v>
      </c>
      <c r="F78" s="18">
        <v>63</v>
      </c>
    </row>
    <row r="79" spans="2:6">
      <c r="B79" s="13" t="s">
        <v>10</v>
      </c>
      <c r="C79" s="14" t="s">
        <v>11</v>
      </c>
      <c r="D79" s="14" t="s">
        <v>55</v>
      </c>
      <c r="E79" s="19">
        <v>6132</v>
      </c>
      <c r="F79" s="15">
        <v>93</v>
      </c>
    </row>
    <row r="80" spans="2:6">
      <c r="B80" s="16" t="s">
        <v>10</v>
      </c>
      <c r="C80" s="17" t="s">
        <v>36</v>
      </c>
      <c r="D80" s="17" t="s">
        <v>21</v>
      </c>
      <c r="E80" s="20">
        <v>6125</v>
      </c>
      <c r="F80" s="18">
        <v>102</v>
      </c>
    </row>
    <row r="81" spans="2:6">
      <c r="B81" s="16" t="s">
        <v>28</v>
      </c>
      <c r="C81" s="17" t="s">
        <v>24</v>
      </c>
      <c r="D81" s="17" t="s">
        <v>17</v>
      </c>
      <c r="E81" s="20">
        <v>6118</v>
      </c>
      <c r="F81" s="18">
        <v>9</v>
      </c>
    </row>
    <row r="82" spans="2:6">
      <c r="B82" s="13" t="s">
        <v>23</v>
      </c>
      <c r="C82" s="14" t="s">
        <v>24</v>
      </c>
      <c r="D82" s="14" t="s">
        <v>12</v>
      </c>
      <c r="E82" s="19">
        <v>6118</v>
      </c>
      <c r="F82" s="15">
        <v>174</v>
      </c>
    </row>
    <row r="83" spans="2:6">
      <c r="B83" s="16" t="s">
        <v>45</v>
      </c>
      <c r="C83" s="17" t="s">
        <v>24</v>
      </c>
      <c r="D83" s="17" t="s">
        <v>25</v>
      </c>
      <c r="E83" s="20">
        <v>6111</v>
      </c>
      <c r="F83" s="18">
        <v>3</v>
      </c>
    </row>
    <row r="84" spans="2:6">
      <c r="B84" s="13" t="s">
        <v>28</v>
      </c>
      <c r="C84" s="14" t="s">
        <v>29</v>
      </c>
      <c r="D84" s="14" t="s">
        <v>35</v>
      </c>
      <c r="E84" s="19">
        <v>6048</v>
      </c>
      <c r="F84" s="15">
        <v>27</v>
      </c>
    </row>
    <row r="85" spans="2:6">
      <c r="B85" s="13" t="s">
        <v>48</v>
      </c>
      <c r="C85" s="14" t="s">
        <v>29</v>
      </c>
      <c r="D85" s="14" t="s">
        <v>56</v>
      </c>
      <c r="E85" s="19">
        <v>6027</v>
      </c>
      <c r="F85" s="15">
        <v>144</v>
      </c>
    </row>
    <row r="86" spans="2:6">
      <c r="B86" s="13" t="s">
        <v>23</v>
      </c>
      <c r="C86" s="14" t="s">
        <v>36</v>
      </c>
      <c r="D86" s="14" t="s">
        <v>39</v>
      </c>
      <c r="E86" s="19">
        <v>5915</v>
      </c>
      <c r="F86" s="15">
        <v>3</v>
      </c>
    </row>
    <row r="87" spans="2:6">
      <c r="B87" s="16" t="s">
        <v>10</v>
      </c>
      <c r="C87" s="17" t="s">
        <v>29</v>
      </c>
      <c r="D87" s="17" t="s">
        <v>39</v>
      </c>
      <c r="E87" s="20">
        <v>5817</v>
      </c>
      <c r="F87" s="18">
        <v>12</v>
      </c>
    </row>
    <row r="88" spans="2:6">
      <c r="B88" s="16" t="s">
        <v>10</v>
      </c>
      <c r="C88" s="17" t="s">
        <v>29</v>
      </c>
      <c r="D88" s="17" t="s">
        <v>27</v>
      </c>
      <c r="E88" s="20">
        <v>5775</v>
      </c>
      <c r="F88" s="18">
        <v>42</v>
      </c>
    </row>
    <row r="89" spans="2:6">
      <c r="B89" s="16" t="s">
        <v>42</v>
      </c>
      <c r="C89" s="17" t="s">
        <v>36</v>
      </c>
      <c r="D89" s="17" t="s">
        <v>56</v>
      </c>
      <c r="E89" s="20">
        <v>5677</v>
      </c>
      <c r="F89" s="18">
        <v>258</v>
      </c>
    </row>
    <row r="90" spans="2:6">
      <c r="B90" s="13" t="s">
        <v>10</v>
      </c>
      <c r="C90" s="14" t="s">
        <v>36</v>
      </c>
      <c r="D90" s="14" t="s">
        <v>14</v>
      </c>
      <c r="E90" s="19">
        <v>5670</v>
      </c>
      <c r="F90" s="15">
        <v>297</v>
      </c>
    </row>
    <row r="91" spans="2:6">
      <c r="B91" s="13" t="s">
        <v>57</v>
      </c>
      <c r="C91" s="14" t="s">
        <v>36</v>
      </c>
      <c r="D91" s="14" t="s">
        <v>19</v>
      </c>
      <c r="E91" s="19">
        <v>5586</v>
      </c>
      <c r="F91" s="15">
        <v>525</v>
      </c>
    </row>
    <row r="92" spans="2:6">
      <c r="B92" s="16" t="s">
        <v>42</v>
      </c>
      <c r="C92" s="17" t="s">
        <v>24</v>
      </c>
      <c r="D92" s="17" t="s">
        <v>54</v>
      </c>
      <c r="E92" s="20">
        <v>5551</v>
      </c>
      <c r="F92" s="18">
        <v>252</v>
      </c>
    </row>
    <row r="93" spans="2:6">
      <c r="B93" s="13" t="s">
        <v>45</v>
      </c>
      <c r="C93" s="14" t="s">
        <v>36</v>
      </c>
      <c r="D93" s="14" t="s">
        <v>41</v>
      </c>
      <c r="E93" s="19">
        <v>5474</v>
      </c>
      <c r="F93" s="15">
        <v>168</v>
      </c>
    </row>
    <row r="94" spans="2:6">
      <c r="B94" s="16" t="s">
        <v>10</v>
      </c>
      <c r="C94" s="17" t="s">
        <v>24</v>
      </c>
      <c r="D94" s="17" t="s">
        <v>30</v>
      </c>
      <c r="E94" s="20">
        <v>5439</v>
      </c>
      <c r="F94" s="18">
        <v>30</v>
      </c>
    </row>
    <row r="95" spans="2:6">
      <c r="B95" s="13" t="s">
        <v>57</v>
      </c>
      <c r="C95" s="14" t="s">
        <v>52</v>
      </c>
      <c r="D95" s="14" t="s">
        <v>41</v>
      </c>
      <c r="E95" s="19">
        <v>5355</v>
      </c>
      <c r="F95" s="15">
        <v>204</v>
      </c>
    </row>
    <row r="96" spans="2:6">
      <c r="B96" s="16" t="s">
        <v>42</v>
      </c>
      <c r="C96" s="17" t="s">
        <v>11</v>
      </c>
      <c r="D96" s="17" t="s">
        <v>53</v>
      </c>
      <c r="E96" s="20">
        <v>5306</v>
      </c>
      <c r="F96" s="18">
        <v>0</v>
      </c>
    </row>
    <row r="97" spans="2:6">
      <c r="B97" s="13" t="s">
        <v>45</v>
      </c>
      <c r="C97" s="14" t="s">
        <v>29</v>
      </c>
      <c r="D97" s="14" t="s">
        <v>53</v>
      </c>
      <c r="E97" s="19">
        <v>5236</v>
      </c>
      <c r="F97" s="15">
        <v>51</v>
      </c>
    </row>
    <row r="98" spans="2:6">
      <c r="B98" s="13" t="s">
        <v>42</v>
      </c>
      <c r="C98" s="14" t="s">
        <v>16</v>
      </c>
      <c r="D98" s="14" t="s">
        <v>56</v>
      </c>
      <c r="E98" s="19">
        <v>5194</v>
      </c>
      <c r="F98" s="15">
        <v>288</v>
      </c>
    </row>
    <row r="99" spans="2:6">
      <c r="B99" s="13" t="s">
        <v>45</v>
      </c>
      <c r="C99" s="14" t="s">
        <v>36</v>
      </c>
      <c r="D99" s="14" t="s">
        <v>17</v>
      </c>
      <c r="E99" s="19">
        <v>5075</v>
      </c>
      <c r="F99" s="15">
        <v>21</v>
      </c>
    </row>
    <row r="100" spans="2:6">
      <c r="B100" s="16" t="s">
        <v>10</v>
      </c>
      <c r="C100" s="17" t="s">
        <v>52</v>
      </c>
      <c r="D100" s="17" t="s">
        <v>35</v>
      </c>
      <c r="E100" s="20">
        <v>5019</v>
      </c>
      <c r="F100" s="18">
        <v>156</v>
      </c>
    </row>
    <row r="101" spans="2:6">
      <c r="B101" s="16" t="s">
        <v>15</v>
      </c>
      <c r="C101" s="17" t="s">
        <v>24</v>
      </c>
      <c r="D101" s="17" t="s">
        <v>50</v>
      </c>
      <c r="E101" s="20">
        <v>5019</v>
      </c>
      <c r="F101" s="18">
        <v>150</v>
      </c>
    </row>
    <row r="102" spans="2:6">
      <c r="B102" s="16" t="s">
        <v>15</v>
      </c>
      <c r="C102" s="17" t="s">
        <v>16</v>
      </c>
      <c r="D102" s="17" t="s">
        <v>39</v>
      </c>
      <c r="E102" s="20">
        <v>5012</v>
      </c>
      <c r="F102" s="18">
        <v>210</v>
      </c>
    </row>
    <row r="103" spans="2:6">
      <c r="B103" s="16" t="s">
        <v>45</v>
      </c>
      <c r="C103" s="17" t="s">
        <v>11</v>
      </c>
      <c r="D103" s="17" t="s">
        <v>19</v>
      </c>
      <c r="E103" s="20">
        <v>4991</v>
      </c>
      <c r="F103" s="18">
        <v>12</v>
      </c>
    </row>
    <row r="104" spans="2:6">
      <c r="B104" s="13" t="s">
        <v>57</v>
      </c>
      <c r="C104" s="14" t="s">
        <v>52</v>
      </c>
      <c r="D104" s="14" t="s">
        <v>53</v>
      </c>
      <c r="E104" s="19">
        <v>4991</v>
      </c>
      <c r="F104" s="15">
        <v>9</v>
      </c>
    </row>
    <row r="105" spans="2:6">
      <c r="B105" s="16" t="s">
        <v>28</v>
      </c>
      <c r="C105" s="17" t="s">
        <v>24</v>
      </c>
      <c r="D105" s="17" t="s">
        <v>35</v>
      </c>
      <c r="E105" s="20">
        <v>4970</v>
      </c>
      <c r="F105" s="18">
        <v>156</v>
      </c>
    </row>
    <row r="106" spans="2:6">
      <c r="B106" s="16" t="s">
        <v>49</v>
      </c>
      <c r="C106" s="17" t="s">
        <v>29</v>
      </c>
      <c r="D106" s="17" t="s">
        <v>53</v>
      </c>
      <c r="E106" s="20">
        <v>4956</v>
      </c>
      <c r="F106" s="18">
        <v>171</v>
      </c>
    </row>
    <row r="107" spans="2:6">
      <c r="B107" s="16" t="s">
        <v>28</v>
      </c>
      <c r="C107" s="17" t="s">
        <v>11</v>
      </c>
      <c r="D107" s="17" t="s">
        <v>50</v>
      </c>
      <c r="E107" s="20">
        <v>4949</v>
      </c>
      <c r="F107" s="18">
        <v>189</v>
      </c>
    </row>
    <row r="108" spans="2:6">
      <c r="B108" s="16" t="s">
        <v>23</v>
      </c>
      <c r="C108" s="17" t="s">
        <v>52</v>
      </c>
      <c r="D108" s="17" t="s">
        <v>50</v>
      </c>
      <c r="E108" s="20">
        <v>4935</v>
      </c>
      <c r="F108" s="18">
        <v>126</v>
      </c>
    </row>
    <row r="109" spans="2:6">
      <c r="B109" s="16" t="s">
        <v>57</v>
      </c>
      <c r="C109" s="17" t="s">
        <v>29</v>
      </c>
      <c r="D109" s="17" t="s">
        <v>47</v>
      </c>
      <c r="E109" s="20">
        <v>4858</v>
      </c>
      <c r="F109" s="18">
        <v>279</v>
      </c>
    </row>
    <row r="110" spans="2:6">
      <c r="B110" s="16" t="s">
        <v>48</v>
      </c>
      <c r="C110" s="17" t="s">
        <v>29</v>
      </c>
      <c r="D110" s="17" t="s">
        <v>27</v>
      </c>
      <c r="E110" s="20">
        <v>4802</v>
      </c>
      <c r="F110" s="18">
        <v>36</v>
      </c>
    </row>
    <row r="111" spans="2:6">
      <c r="B111" s="13" t="s">
        <v>28</v>
      </c>
      <c r="C111" s="14" t="s">
        <v>16</v>
      </c>
      <c r="D111" s="14" t="s">
        <v>12</v>
      </c>
      <c r="E111" s="19">
        <v>4781</v>
      </c>
      <c r="F111" s="15">
        <v>123</v>
      </c>
    </row>
    <row r="112" spans="2:6">
      <c r="B112" s="13" t="s">
        <v>23</v>
      </c>
      <c r="C112" s="14" t="s">
        <v>16</v>
      </c>
      <c r="D112" s="14" t="s">
        <v>14</v>
      </c>
      <c r="E112" s="19">
        <v>4760</v>
      </c>
      <c r="F112" s="15">
        <v>69</v>
      </c>
    </row>
    <row r="113" spans="2:6">
      <c r="B113" s="16" t="s">
        <v>15</v>
      </c>
      <c r="C113" s="17" t="s">
        <v>16</v>
      </c>
      <c r="D113" s="17" t="s">
        <v>55</v>
      </c>
      <c r="E113" s="20">
        <v>4753</v>
      </c>
      <c r="F113" s="18">
        <v>300</v>
      </c>
    </row>
    <row r="114" spans="2:6">
      <c r="B114" s="13" t="s">
        <v>45</v>
      </c>
      <c r="C114" s="14" t="s">
        <v>16</v>
      </c>
      <c r="D114" s="14" t="s">
        <v>37</v>
      </c>
      <c r="E114" s="19">
        <v>4753</v>
      </c>
      <c r="F114" s="15">
        <v>246</v>
      </c>
    </row>
    <row r="115" spans="2:6">
      <c r="B115" s="16" t="s">
        <v>10</v>
      </c>
      <c r="C115" s="17" t="s">
        <v>16</v>
      </c>
      <c r="D115" s="17" t="s">
        <v>32</v>
      </c>
      <c r="E115" s="20">
        <v>4725</v>
      </c>
      <c r="F115" s="18">
        <v>174</v>
      </c>
    </row>
    <row r="116" spans="2:6">
      <c r="B116" s="16" t="s">
        <v>57</v>
      </c>
      <c r="C116" s="17" t="s">
        <v>11</v>
      </c>
      <c r="D116" s="17" t="s">
        <v>50</v>
      </c>
      <c r="E116" s="20">
        <v>4683</v>
      </c>
      <c r="F116" s="18">
        <v>30</v>
      </c>
    </row>
    <row r="117" spans="2:6">
      <c r="B117" s="13" t="s">
        <v>42</v>
      </c>
      <c r="C117" s="14" t="s">
        <v>16</v>
      </c>
      <c r="D117" s="14" t="s">
        <v>19</v>
      </c>
      <c r="E117" s="19">
        <v>4606</v>
      </c>
      <c r="F117" s="15">
        <v>63</v>
      </c>
    </row>
    <row r="118" spans="2:6">
      <c r="B118" s="13" t="s">
        <v>49</v>
      </c>
      <c r="C118" s="14" t="s">
        <v>11</v>
      </c>
      <c r="D118" s="14" t="s">
        <v>54</v>
      </c>
      <c r="E118" s="19">
        <v>4592</v>
      </c>
      <c r="F118" s="15">
        <v>324</v>
      </c>
    </row>
    <row r="119" spans="2:6">
      <c r="B119" s="13" t="s">
        <v>42</v>
      </c>
      <c r="C119" s="14" t="s">
        <v>16</v>
      </c>
      <c r="D119" s="14" t="s">
        <v>41</v>
      </c>
      <c r="E119" s="19">
        <v>4585</v>
      </c>
      <c r="F119" s="15">
        <v>240</v>
      </c>
    </row>
    <row r="120" spans="2:6">
      <c r="B120" s="13" t="s">
        <v>42</v>
      </c>
      <c r="C120" s="14" t="s">
        <v>11</v>
      </c>
      <c r="D120" s="14" t="s">
        <v>35</v>
      </c>
      <c r="E120" s="19">
        <v>4487</v>
      </c>
      <c r="F120" s="15">
        <v>111</v>
      </c>
    </row>
    <row r="121" spans="2:6">
      <c r="B121" s="13" t="s">
        <v>42</v>
      </c>
      <c r="C121" s="14" t="s">
        <v>11</v>
      </c>
      <c r="D121" s="14" t="s">
        <v>32</v>
      </c>
      <c r="E121" s="19">
        <v>4487</v>
      </c>
      <c r="F121" s="15">
        <v>333</v>
      </c>
    </row>
    <row r="122" spans="2:6">
      <c r="B122" s="13" t="s">
        <v>45</v>
      </c>
      <c r="C122" s="14" t="s">
        <v>16</v>
      </c>
      <c r="D122" s="14" t="s">
        <v>54</v>
      </c>
      <c r="E122" s="19">
        <v>4480</v>
      </c>
      <c r="F122" s="15">
        <v>357</v>
      </c>
    </row>
    <row r="123" spans="2:6">
      <c r="B123" s="16" t="s">
        <v>42</v>
      </c>
      <c r="C123" s="17" t="s">
        <v>29</v>
      </c>
      <c r="D123" s="17" t="s">
        <v>35</v>
      </c>
      <c r="E123" s="20">
        <v>4438</v>
      </c>
      <c r="F123" s="18">
        <v>246</v>
      </c>
    </row>
    <row r="124" spans="2:6">
      <c r="B124" s="13" t="s">
        <v>10</v>
      </c>
      <c r="C124" s="14" t="s">
        <v>24</v>
      </c>
      <c r="D124" s="14" t="s">
        <v>14</v>
      </c>
      <c r="E124" s="19">
        <v>4424</v>
      </c>
      <c r="F124" s="15">
        <v>201</v>
      </c>
    </row>
    <row r="125" spans="2:6">
      <c r="B125" s="16" t="s">
        <v>48</v>
      </c>
      <c r="C125" s="17" t="s">
        <v>36</v>
      </c>
      <c r="D125" s="17" t="s">
        <v>50</v>
      </c>
      <c r="E125" s="20">
        <v>4417</v>
      </c>
      <c r="F125" s="18">
        <v>153</v>
      </c>
    </row>
    <row r="126" spans="2:6">
      <c r="B126" s="13" t="s">
        <v>48</v>
      </c>
      <c r="C126" s="14" t="s">
        <v>36</v>
      </c>
      <c r="D126" s="14" t="s">
        <v>37</v>
      </c>
      <c r="E126" s="19">
        <v>4326</v>
      </c>
      <c r="F126" s="15">
        <v>348</v>
      </c>
    </row>
    <row r="127" spans="2:6">
      <c r="B127" s="16" t="s">
        <v>28</v>
      </c>
      <c r="C127" s="17" t="s">
        <v>24</v>
      </c>
      <c r="D127" s="17" t="s">
        <v>14</v>
      </c>
      <c r="E127" s="20">
        <v>4319</v>
      </c>
      <c r="F127" s="18">
        <v>30</v>
      </c>
    </row>
    <row r="128" spans="2:6">
      <c r="B128" s="16" t="s">
        <v>20</v>
      </c>
      <c r="C128" s="17" t="s">
        <v>11</v>
      </c>
      <c r="D128" s="17" t="s">
        <v>30</v>
      </c>
      <c r="E128" s="20">
        <v>4305</v>
      </c>
      <c r="F128" s="18">
        <v>156</v>
      </c>
    </row>
    <row r="129" spans="2:6">
      <c r="B129" s="13" t="s">
        <v>28</v>
      </c>
      <c r="C129" s="14" t="s">
        <v>52</v>
      </c>
      <c r="D129" s="14" t="s">
        <v>55</v>
      </c>
      <c r="E129" s="19">
        <v>4242</v>
      </c>
      <c r="F129" s="15">
        <v>207</v>
      </c>
    </row>
    <row r="130" spans="2:6">
      <c r="B130" s="13" t="s">
        <v>20</v>
      </c>
      <c r="C130" s="14" t="s">
        <v>36</v>
      </c>
      <c r="D130" s="14" t="s">
        <v>51</v>
      </c>
      <c r="E130" s="19">
        <v>4137</v>
      </c>
      <c r="F130" s="15">
        <v>60</v>
      </c>
    </row>
    <row r="131" spans="2:6">
      <c r="B131" s="16" t="s">
        <v>57</v>
      </c>
      <c r="C131" s="17" t="s">
        <v>52</v>
      </c>
      <c r="D131" s="17" t="s">
        <v>39</v>
      </c>
      <c r="E131" s="20">
        <v>4053</v>
      </c>
      <c r="F131" s="18">
        <v>24</v>
      </c>
    </row>
    <row r="132" spans="2:6">
      <c r="B132" s="13" t="s">
        <v>10</v>
      </c>
      <c r="C132" s="14" t="s">
        <v>52</v>
      </c>
      <c r="D132" s="14" t="s">
        <v>41</v>
      </c>
      <c r="E132" s="19">
        <v>4018</v>
      </c>
      <c r="F132" s="15">
        <v>162</v>
      </c>
    </row>
    <row r="133" spans="2:6">
      <c r="B133" s="13" t="s">
        <v>45</v>
      </c>
      <c r="C133" s="14" t="s">
        <v>29</v>
      </c>
      <c r="D133" s="14" t="s">
        <v>51</v>
      </c>
      <c r="E133" s="19">
        <v>4018</v>
      </c>
      <c r="F133" s="15">
        <v>171</v>
      </c>
    </row>
    <row r="134" spans="2:6">
      <c r="B134" s="16" t="s">
        <v>48</v>
      </c>
      <c r="C134" s="17" t="s">
        <v>29</v>
      </c>
      <c r="D134" s="17" t="s">
        <v>33</v>
      </c>
      <c r="E134" s="20">
        <v>4018</v>
      </c>
      <c r="F134" s="18">
        <v>126</v>
      </c>
    </row>
    <row r="135" spans="2:6">
      <c r="B135" s="16" t="s">
        <v>49</v>
      </c>
      <c r="C135" s="17" t="s">
        <v>11</v>
      </c>
      <c r="D135" s="17" t="s">
        <v>35</v>
      </c>
      <c r="E135" s="20">
        <v>3983</v>
      </c>
      <c r="F135" s="18">
        <v>144</v>
      </c>
    </row>
    <row r="136" spans="2:6">
      <c r="B136" s="13" t="s">
        <v>23</v>
      </c>
      <c r="C136" s="14" t="s">
        <v>29</v>
      </c>
      <c r="D136" s="14" t="s">
        <v>19</v>
      </c>
      <c r="E136" s="19">
        <v>3976</v>
      </c>
      <c r="F136" s="15">
        <v>72</v>
      </c>
    </row>
    <row r="137" spans="2:6">
      <c r="B137" s="13" t="s">
        <v>20</v>
      </c>
      <c r="C137" s="14" t="s">
        <v>29</v>
      </c>
      <c r="D137" s="14" t="s">
        <v>51</v>
      </c>
      <c r="E137" s="19">
        <v>3920</v>
      </c>
      <c r="F137" s="15">
        <v>306</v>
      </c>
    </row>
    <row r="138" spans="2:6">
      <c r="B138" s="13" t="s">
        <v>28</v>
      </c>
      <c r="C138" s="14" t="s">
        <v>16</v>
      </c>
      <c r="D138" s="14" t="s">
        <v>55</v>
      </c>
      <c r="E138" s="19">
        <v>3864</v>
      </c>
      <c r="F138" s="15">
        <v>177</v>
      </c>
    </row>
    <row r="139" spans="2:6">
      <c r="B139" s="16" t="s">
        <v>20</v>
      </c>
      <c r="C139" s="17" t="s">
        <v>36</v>
      </c>
      <c r="D139" s="17" t="s">
        <v>30</v>
      </c>
      <c r="E139" s="20">
        <v>3850</v>
      </c>
      <c r="F139" s="18">
        <v>102</v>
      </c>
    </row>
    <row r="140" spans="2:6">
      <c r="B140" s="13" t="s">
        <v>42</v>
      </c>
      <c r="C140" s="14" t="s">
        <v>52</v>
      </c>
      <c r="D140" s="14" t="s">
        <v>27</v>
      </c>
      <c r="E140" s="19">
        <v>3829</v>
      </c>
      <c r="F140" s="15">
        <v>24</v>
      </c>
    </row>
    <row r="141" spans="2:6">
      <c r="B141" s="16" t="s">
        <v>57</v>
      </c>
      <c r="C141" s="17" t="s">
        <v>16</v>
      </c>
      <c r="D141" s="17" t="s">
        <v>25</v>
      </c>
      <c r="E141" s="20">
        <v>3808</v>
      </c>
      <c r="F141" s="18">
        <v>279</v>
      </c>
    </row>
    <row r="142" spans="2:6">
      <c r="B142" s="16" t="s">
        <v>10</v>
      </c>
      <c r="C142" s="17" t="s">
        <v>52</v>
      </c>
      <c r="D142" s="17" t="s">
        <v>33</v>
      </c>
      <c r="E142" s="20">
        <v>3794</v>
      </c>
      <c r="F142" s="18">
        <v>159</v>
      </c>
    </row>
    <row r="143" spans="2:6">
      <c r="B143" s="16" t="s">
        <v>49</v>
      </c>
      <c r="C143" s="17" t="s">
        <v>24</v>
      </c>
      <c r="D143" s="17" t="s">
        <v>50</v>
      </c>
      <c r="E143" s="20">
        <v>3773</v>
      </c>
      <c r="F143" s="18">
        <v>165</v>
      </c>
    </row>
    <row r="144" spans="2:6">
      <c r="B144" s="13" t="s">
        <v>28</v>
      </c>
      <c r="C144" s="14" t="s">
        <v>52</v>
      </c>
      <c r="D144" s="14" t="s">
        <v>35</v>
      </c>
      <c r="E144" s="19">
        <v>3759</v>
      </c>
      <c r="F144" s="15">
        <v>150</v>
      </c>
    </row>
    <row r="145" spans="2:6">
      <c r="B145" s="16" t="s">
        <v>15</v>
      </c>
      <c r="C145" s="17" t="s">
        <v>36</v>
      </c>
      <c r="D145" s="17" t="s">
        <v>17</v>
      </c>
      <c r="E145" s="20">
        <v>3752</v>
      </c>
      <c r="F145" s="18">
        <v>213</v>
      </c>
    </row>
    <row r="146" spans="2:6">
      <c r="B146" s="16" t="s">
        <v>49</v>
      </c>
      <c r="C146" s="17" t="s">
        <v>52</v>
      </c>
      <c r="D146" s="17" t="s">
        <v>56</v>
      </c>
      <c r="E146" s="20">
        <v>3689</v>
      </c>
      <c r="F146" s="18">
        <v>312</v>
      </c>
    </row>
    <row r="147" spans="2:6">
      <c r="B147" s="16" t="s">
        <v>49</v>
      </c>
      <c r="C147" s="17" t="s">
        <v>29</v>
      </c>
      <c r="D147" s="17" t="s">
        <v>54</v>
      </c>
      <c r="E147" s="20">
        <v>3640</v>
      </c>
      <c r="F147" s="18">
        <v>51</v>
      </c>
    </row>
    <row r="148" spans="2:6">
      <c r="B148" s="16" t="s">
        <v>15</v>
      </c>
      <c r="C148" s="17" t="s">
        <v>16</v>
      </c>
      <c r="D148" s="17" t="s">
        <v>12</v>
      </c>
      <c r="E148" s="20">
        <v>3598</v>
      </c>
      <c r="F148" s="18">
        <v>81</v>
      </c>
    </row>
    <row r="149" spans="2:6">
      <c r="B149" s="16" t="s">
        <v>28</v>
      </c>
      <c r="C149" s="17" t="s">
        <v>11</v>
      </c>
      <c r="D149" s="17" t="s">
        <v>56</v>
      </c>
      <c r="E149" s="20">
        <v>3556</v>
      </c>
      <c r="F149" s="18">
        <v>459</v>
      </c>
    </row>
    <row r="150" spans="2:6">
      <c r="B150" s="13" t="s">
        <v>48</v>
      </c>
      <c r="C150" s="14" t="s">
        <v>36</v>
      </c>
      <c r="D150" s="14" t="s">
        <v>21</v>
      </c>
      <c r="E150" s="19">
        <v>3549</v>
      </c>
      <c r="F150" s="15">
        <v>3</v>
      </c>
    </row>
    <row r="151" spans="2:6">
      <c r="B151" s="13" t="s">
        <v>15</v>
      </c>
      <c r="C151" s="14" t="s">
        <v>52</v>
      </c>
      <c r="D151" s="14" t="s">
        <v>37</v>
      </c>
      <c r="E151" s="19">
        <v>3507</v>
      </c>
      <c r="F151" s="15">
        <v>288</v>
      </c>
    </row>
    <row r="152" spans="2:6">
      <c r="B152" s="16" t="s">
        <v>57</v>
      </c>
      <c r="C152" s="17" t="s">
        <v>16</v>
      </c>
      <c r="D152" s="17" t="s">
        <v>19</v>
      </c>
      <c r="E152" s="20">
        <v>3472</v>
      </c>
      <c r="F152" s="18">
        <v>96</v>
      </c>
    </row>
    <row r="153" spans="2:6">
      <c r="B153" s="16" t="s">
        <v>28</v>
      </c>
      <c r="C153" s="17" t="s">
        <v>52</v>
      </c>
      <c r="D153" s="17" t="s">
        <v>12</v>
      </c>
      <c r="E153" s="20">
        <v>3402</v>
      </c>
      <c r="F153" s="18">
        <v>366</v>
      </c>
    </row>
    <row r="154" spans="2:6">
      <c r="B154" s="16" t="s">
        <v>23</v>
      </c>
      <c r="C154" s="17" t="s">
        <v>11</v>
      </c>
      <c r="D154" s="17" t="s">
        <v>44</v>
      </c>
      <c r="E154" s="20">
        <v>3388</v>
      </c>
      <c r="F154" s="18">
        <v>123</v>
      </c>
    </row>
    <row r="155" spans="2:6">
      <c r="B155" s="13" t="s">
        <v>28</v>
      </c>
      <c r="C155" s="14" t="s">
        <v>52</v>
      </c>
      <c r="D155" s="14" t="s">
        <v>54</v>
      </c>
      <c r="E155" s="19">
        <v>3339</v>
      </c>
      <c r="F155" s="15">
        <v>75</v>
      </c>
    </row>
    <row r="156" spans="2:6">
      <c r="B156" s="13" t="s">
        <v>49</v>
      </c>
      <c r="C156" s="14" t="s">
        <v>24</v>
      </c>
      <c r="D156" s="14" t="s">
        <v>30</v>
      </c>
      <c r="E156" s="19">
        <v>3339</v>
      </c>
      <c r="F156" s="15">
        <v>39</v>
      </c>
    </row>
    <row r="157" spans="2:6">
      <c r="B157" s="13" t="s">
        <v>45</v>
      </c>
      <c r="C157" s="14" t="s">
        <v>24</v>
      </c>
      <c r="D157" s="14" t="s">
        <v>35</v>
      </c>
      <c r="E157" s="19">
        <v>3339</v>
      </c>
      <c r="F157" s="15">
        <v>348</v>
      </c>
    </row>
    <row r="158" spans="2:6">
      <c r="B158" s="13" t="s">
        <v>42</v>
      </c>
      <c r="C158" s="14" t="s">
        <v>52</v>
      </c>
      <c r="D158" s="14" t="s">
        <v>17</v>
      </c>
      <c r="E158" s="19">
        <v>3262</v>
      </c>
      <c r="F158" s="15">
        <v>75</v>
      </c>
    </row>
    <row r="159" spans="2:6">
      <c r="B159" s="16" t="s">
        <v>20</v>
      </c>
      <c r="C159" s="17" t="s">
        <v>29</v>
      </c>
      <c r="D159" s="17" t="s">
        <v>30</v>
      </c>
      <c r="E159" s="20">
        <v>3192</v>
      </c>
      <c r="F159" s="18">
        <v>72</v>
      </c>
    </row>
    <row r="160" spans="2:6">
      <c r="B160" s="16" t="s">
        <v>10</v>
      </c>
      <c r="C160" s="17" t="s">
        <v>24</v>
      </c>
      <c r="D160" s="17" t="s">
        <v>55</v>
      </c>
      <c r="E160" s="20">
        <v>3164</v>
      </c>
      <c r="F160" s="18">
        <v>306</v>
      </c>
    </row>
    <row r="161" spans="2:6">
      <c r="B161" s="13" t="s">
        <v>49</v>
      </c>
      <c r="C161" s="14" t="s">
        <v>52</v>
      </c>
      <c r="D161" s="14" t="s">
        <v>53</v>
      </c>
      <c r="E161" s="19">
        <v>3108</v>
      </c>
      <c r="F161" s="15">
        <v>54</v>
      </c>
    </row>
    <row r="162" spans="2:6">
      <c r="B162" s="16" t="s">
        <v>10</v>
      </c>
      <c r="C162" s="17" t="s">
        <v>29</v>
      </c>
      <c r="D162" s="17" t="s">
        <v>56</v>
      </c>
      <c r="E162" s="20">
        <v>3101</v>
      </c>
      <c r="F162" s="18">
        <v>225</v>
      </c>
    </row>
    <row r="163" spans="2:6">
      <c r="B163" s="16" t="s">
        <v>48</v>
      </c>
      <c r="C163" s="17" t="s">
        <v>24</v>
      </c>
      <c r="D163" s="17" t="s">
        <v>37</v>
      </c>
      <c r="E163" s="20">
        <v>3094</v>
      </c>
      <c r="F163" s="18">
        <v>246</v>
      </c>
    </row>
    <row r="164" spans="2:6">
      <c r="B164" s="16" t="s">
        <v>57</v>
      </c>
      <c r="C164" s="17" t="s">
        <v>11</v>
      </c>
      <c r="D164" s="17" t="s">
        <v>56</v>
      </c>
      <c r="E164" s="20">
        <v>3059</v>
      </c>
      <c r="F164" s="18">
        <v>27</v>
      </c>
    </row>
    <row r="165" spans="2:6">
      <c r="B165" s="13" t="s">
        <v>28</v>
      </c>
      <c r="C165" s="14" t="s">
        <v>29</v>
      </c>
      <c r="D165" s="14" t="s">
        <v>54</v>
      </c>
      <c r="E165" s="19">
        <v>3052</v>
      </c>
      <c r="F165" s="15">
        <v>378</v>
      </c>
    </row>
    <row r="166" spans="2:6">
      <c r="B166" s="13" t="s">
        <v>28</v>
      </c>
      <c r="C166" s="14" t="s">
        <v>29</v>
      </c>
      <c r="D166" s="14" t="s">
        <v>51</v>
      </c>
      <c r="E166" s="19">
        <v>2989</v>
      </c>
      <c r="F166" s="15">
        <v>3</v>
      </c>
    </row>
    <row r="167" spans="2:6">
      <c r="B167" s="13" t="s">
        <v>20</v>
      </c>
      <c r="C167" s="14" t="s">
        <v>24</v>
      </c>
      <c r="D167" s="14" t="s">
        <v>17</v>
      </c>
      <c r="E167" s="19">
        <v>2954</v>
      </c>
      <c r="F167" s="15">
        <v>189</v>
      </c>
    </row>
    <row r="168" spans="2:6">
      <c r="B168" s="13" t="s">
        <v>23</v>
      </c>
      <c r="C168" s="14" t="s">
        <v>11</v>
      </c>
      <c r="D168" s="14" t="s">
        <v>47</v>
      </c>
      <c r="E168" s="19">
        <v>2933</v>
      </c>
      <c r="F168" s="15">
        <v>9</v>
      </c>
    </row>
    <row r="169" spans="2:6">
      <c r="B169" s="16" t="s">
        <v>20</v>
      </c>
      <c r="C169" s="17" t="s">
        <v>11</v>
      </c>
      <c r="D169" s="17" t="s">
        <v>56</v>
      </c>
      <c r="E169" s="20">
        <v>2919</v>
      </c>
      <c r="F169" s="18">
        <v>45</v>
      </c>
    </row>
    <row r="170" spans="2:6">
      <c r="B170" s="13" t="s">
        <v>49</v>
      </c>
      <c r="C170" s="14" t="s">
        <v>52</v>
      </c>
      <c r="D170" s="14" t="s">
        <v>35</v>
      </c>
      <c r="E170" s="19">
        <v>2919</v>
      </c>
      <c r="F170" s="15">
        <v>93</v>
      </c>
    </row>
    <row r="171" spans="2:6">
      <c r="B171" s="13" t="s">
        <v>45</v>
      </c>
      <c r="C171" s="14" t="s">
        <v>52</v>
      </c>
      <c r="D171" s="14" t="s">
        <v>54</v>
      </c>
      <c r="E171" s="19">
        <v>2891</v>
      </c>
      <c r="F171" s="15">
        <v>102</v>
      </c>
    </row>
    <row r="172" spans="2:6">
      <c r="B172" s="13" t="s">
        <v>42</v>
      </c>
      <c r="C172" s="14" t="s">
        <v>24</v>
      </c>
      <c r="D172" s="14" t="s">
        <v>41</v>
      </c>
      <c r="E172" s="19">
        <v>2870</v>
      </c>
      <c r="F172" s="15">
        <v>300</v>
      </c>
    </row>
    <row r="173" spans="2:6">
      <c r="B173" s="13" t="s">
        <v>48</v>
      </c>
      <c r="C173" s="14" t="s">
        <v>11</v>
      </c>
      <c r="D173" s="14" t="s">
        <v>27</v>
      </c>
      <c r="E173" s="19">
        <v>2863</v>
      </c>
      <c r="F173" s="15">
        <v>42</v>
      </c>
    </row>
    <row r="174" spans="2:6">
      <c r="B174" s="16" t="s">
        <v>20</v>
      </c>
      <c r="C174" s="17" t="s">
        <v>11</v>
      </c>
      <c r="D174" s="17" t="s">
        <v>53</v>
      </c>
      <c r="E174" s="20">
        <v>2856</v>
      </c>
      <c r="F174" s="18">
        <v>246</v>
      </c>
    </row>
    <row r="175" spans="2:6">
      <c r="B175" s="16" t="s">
        <v>42</v>
      </c>
      <c r="C175" s="17" t="s">
        <v>16</v>
      </c>
      <c r="D175" s="17" t="s">
        <v>51</v>
      </c>
      <c r="E175" s="20">
        <v>2793</v>
      </c>
      <c r="F175" s="18">
        <v>114</v>
      </c>
    </row>
    <row r="176" spans="2:6">
      <c r="B176" s="13" t="s">
        <v>10</v>
      </c>
      <c r="C176" s="14" t="s">
        <v>52</v>
      </c>
      <c r="D176" s="14" t="s">
        <v>50</v>
      </c>
      <c r="E176" s="19">
        <v>2779</v>
      </c>
      <c r="F176" s="15">
        <v>75</v>
      </c>
    </row>
    <row r="177" spans="2:6">
      <c r="B177" s="16" t="s">
        <v>45</v>
      </c>
      <c r="C177" s="17" t="s">
        <v>16</v>
      </c>
      <c r="D177" s="17" t="s">
        <v>21</v>
      </c>
      <c r="E177" s="20">
        <v>2744</v>
      </c>
      <c r="F177" s="18">
        <v>9</v>
      </c>
    </row>
    <row r="178" spans="2:6">
      <c r="B178" s="13" t="s">
        <v>20</v>
      </c>
      <c r="C178" s="14" t="s">
        <v>11</v>
      </c>
      <c r="D178" s="14" t="s">
        <v>50</v>
      </c>
      <c r="E178" s="19">
        <v>2737</v>
      </c>
      <c r="F178" s="15">
        <v>93</v>
      </c>
    </row>
    <row r="179" spans="2:6">
      <c r="B179" s="13" t="s">
        <v>15</v>
      </c>
      <c r="C179" s="14" t="s">
        <v>16</v>
      </c>
      <c r="D179" s="14" t="s">
        <v>44</v>
      </c>
      <c r="E179" s="19">
        <v>2702</v>
      </c>
      <c r="F179" s="15">
        <v>363</v>
      </c>
    </row>
    <row r="180" spans="2:6">
      <c r="B180" s="13" t="s">
        <v>28</v>
      </c>
      <c r="C180" s="14" t="s">
        <v>36</v>
      </c>
      <c r="D180" s="14" t="s">
        <v>37</v>
      </c>
      <c r="E180" s="19">
        <v>2681</v>
      </c>
      <c r="F180" s="15">
        <v>54</v>
      </c>
    </row>
    <row r="181" spans="2:6">
      <c r="B181" s="13" t="s">
        <v>20</v>
      </c>
      <c r="C181" s="14" t="s">
        <v>36</v>
      </c>
      <c r="D181" s="14" t="s">
        <v>32</v>
      </c>
      <c r="E181" s="19">
        <v>2646</v>
      </c>
      <c r="F181" s="15">
        <v>120</v>
      </c>
    </row>
    <row r="182" spans="2:6">
      <c r="B182" s="13" t="s">
        <v>42</v>
      </c>
      <c r="C182" s="14" t="s">
        <v>24</v>
      </c>
      <c r="D182" s="14" t="s">
        <v>25</v>
      </c>
      <c r="E182" s="19">
        <v>2646</v>
      </c>
      <c r="F182" s="15">
        <v>177</v>
      </c>
    </row>
    <row r="183" spans="2:6">
      <c r="B183" s="13" t="s">
        <v>20</v>
      </c>
      <c r="C183" s="14" t="s">
        <v>29</v>
      </c>
      <c r="D183" s="14" t="s">
        <v>25</v>
      </c>
      <c r="E183" s="19">
        <v>2639</v>
      </c>
      <c r="F183" s="15">
        <v>204</v>
      </c>
    </row>
    <row r="184" spans="2:6">
      <c r="B184" s="16" t="s">
        <v>49</v>
      </c>
      <c r="C184" s="17" t="s">
        <v>52</v>
      </c>
      <c r="D184" s="17" t="s">
        <v>44</v>
      </c>
      <c r="E184" s="20">
        <v>2583</v>
      </c>
      <c r="F184" s="18">
        <v>18</v>
      </c>
    </row>
    <row r="185" spans="2:6">
      <c r="B185" s="16" t="s">
        <v>57</v>
      </c>
      <c r="C185" s="17" t="s">
        <v>16</v>
      </c>
      <c r="D185" s="17" t="s">
        <v>27</v>
      </c>
      <c r="E185" s="20">
        <v>2562</v>
      </c>
      <c r="F185" s="18">
        <v>6</v>
      </c>
    </row>
    <row r="186" spans="2:6">
      <c r="B186" s="16" t="s">
        <v>10</v>
      </c>
      <c r="C186" s="17" t="s">
        <v>36</v>
      </c>
      <c r="D186" s="17" t="s">
        <v>30</v>
      </c>
      <c r="E186" s="20">
        <v>2541</v>
      </c>
      <c r="F186" s="18">
        <v>90</v>
      </c>
    </row>
    <row r="187" spans="2:6">
      <c r="B187" s="16" t="s">
        <v>10</v>
      </c>
      <c r="C187" s="17" t="s">
        <v>36</v>
      </c>
      <c r="D187" s="17" t="s">
        <v>54</v>
      </c>
      <c r="E187" s="20">
        <v>2541</v>
      </c>
      <c r="F187" s="18">
        <v>45</v>
      </c>
    </row>
    <row r="188" spans="2:6">
      <c r="B188" s="13" t="s">
        <v>42</v>
      </c>
      <c r="C188" s="14" t="s">
        <v>16</v>
      </c>
      <c r="D188" s="14" t="s">
        <v>55</v>
      </c>
      <c r="E188" s="19">
        <v>2478</v>
      </c>
      <c r="F188" s="15">
        <v>21</v>
      </c>
    </row>
    <row r="189" spans="2:6">
      <c r="B189" s="16" t="s">
        <v>57</v>
      </c>
      <c r="C189" s="17" t="s">
        <v>24</v>
      </c>
      <c r="D189" s="17" t="s">
        <v>54</v>
      </c>
      <c r="E189" s="20">
        <v>2471</v>
      </c>
      <c r="F189" s="18">
        <v>342</v>
      </c>
    </row>
    <row r="190" spans="2:6">
      <c r="B190" s="13" t="s">
        <v>49</v>
      </c>
      <c r="C190" s="14" t="s">
        <v>16</v>
      </c>
      <c r="D190" s="14" t="s">
        <v>30</v>
      </c>
      <c r="E190" s="19">
        <v>2464</v>
      </c>
      <c r="F190" s="15">
        <v>234</v>
      </c>
    </row>
    <row r="191" spans="2:6">
      <c r="B191" s="16" t="s">
        <v>20</v>
      </c>
      <c r="C191" s="17" t="s">
        <v>36</v>
      </c>
      <c r="D191" s="17" t="s">
        <v>53</v>
      </c>
      <c r="E191" s="20">
        <v>2436</v>
      </c>
      <c r="F191" s="18">
        <v>99</v>
      </c>
    </row>
    <row r="192" spans="2:6">
      <c r="B192" s="16" t="s">
        <v>20</v>
      </c>
      <c r="C192" s="17" t="s">
        <v>16</v>
      </c>
      <c r="D192" s="17" t="s">
        <v>55</v>
      </c>
      <c r="E192" s="20">
        <v>2429</v>
      </c>
      <c r="F192" s="18">
        <v>144</v>
      </c>
    </row>
    <row r="193" spans="2:6">
      <c r="B193" s="16" t="s">
        <v>49</v>
      </c>
      <c r="C193" s="17" t="s">
        <v>16</v>
      </c>
      <c r="D193" s="17" t="s">
        <v>19</v>
      </c>
      <c r="E193" s="20">
        <v>2415</v>
      </c>
      <c r="F193" s="18">
        <v>255</v>
      </c>
    </row>
    <row r="194" spans="2:6">
      <c r="B194" s="16" t="s">
        <v>45</v>
      </c>
      <c r="C194" s="17" t="s">
        <v>16</v>
      </c>
      <c r="D194" s="17" t="s">
        <v>25</v>
      </c>
      <c r="E194" s="20">
        <v>2415</v>
      </c>
      <c r="F194" s="18">
        <v>15</v>
      </c>
    </row>
    <row r="195" spans="2:6">
      <c r="B195" s="13" t="s">
        <v>20</v>
      </c>
      <c r="C195" s="14" t="s">
        <v>36</v>
      </c>
      <c r="D195" s="14" t="s">
        <v>35</v>
      </c>
      <c r="E195" s="19">
        <v>2408</v>
      </c>
      <c r="F195" s="15">
        <v>9</v>
      </c>
    </row>
    <row r="196" spans="2:6">
      <c r="B196" s="13" t="s">
        <v>23</v>
      </c>
      <c r="C196" s="14" t="s">
        <v>11</v>
      </c>
      <c r="D196" s="14" t="s">
        <v>53</v>
      </c>
      <c r="E196" s="19">
        <v>2324</v>
      </c>
      <c r="F196" s="15">
        <v>177</v>
      </c>
    </row>
    <row r="197" spans="2:6">
      <c r="B197" s="13" t="s">
        <v>57</v>
      </c>
      <c r="C197" s="14" t="s">
        <v>24</v>
      </c>
      <c r="D197" s="14" t="s">
        <v>50</v>
      </c>
      <c r="E197" s="19">
        <v>2317</v>
      </c>
      <c r="F197" s="15">
        <v>261</v>
      </c>
    </row>
    <row r="198" spans="2:6">
      <c r="B198" s="13" t="s">
        <v>28</v>
      </c>
      <c r="C198" s="14" t="s">
        <v>36</v>
      </c>
      <c r="D198" s="14" t="s">
        <v>14</v>
      </c>
      <c r="E198" s="19">
        <v>2317</v>
      </c>
      <c r="F198" s="15">
        <v>123</v>
      </c>
    </row>
    <row r="199" spans="2:6">
      <c r="B199" s="16" t="s">
        <v>10</v>
      </c>
      <c r="C199" s="17" t="s">
        <v>52</v>
      </c>
      <c r="D199" s="17" t="s">
        <v>55</v>
      </c>
      <c r="E199" s="20">
        <v>2289</v>
      </c>
      <c r="F199" s="18">
        <v>135</v>
      </c>
    </row>
    <row r="200" spans="2:6">
      <c r="B200" s="16" t="s">
        <v>10</v>
      </c>
      <c r="C200" s="17" t="s">
        <v>16</v>
      </c>
      <c r="D200" s="17" t="s">
        <v>12</v>
      </c>
      <c r="E200" s="20">
        <v>2275</v>
      </c>
      <c r="F200" s="18">
        <v>447</v>
      </c>
    </row>
    <row r="201" spans="2:6">
      <c r="B201" s="16" t="s">
        <v>15</v>
      </c>
      <c r="C201" s="17" t="s">
        <v>36</v>
      </c>
      <c r="D201" s="17" t="s">
        <v>55</v>
      </c>
      <c r="E201" s="20">
        <v>2268</v>
      </c>
      <c r="F201" s="18">
        <v>63</v>
      </c>
    </row>
    <row r="202" spans="2:6">
      <c r="B202" s="16" t="s">
        <v>42</v>
      </c>
      <c r="C202" s="17" t="s">
        <v>52</v>
      </c>
      <c r="D202" s="17" t="s">
        <v>33</v>
      </c>
      <c r="E202" s="20">
        <v>2226</v>
      </c>
      <c r="F202" s="18">
        <v>48</v>
      </c>
    </row>
    <row r="203" spans="2:6">
      <c r="B203" s="16" t="s">
        <v>28</v>
      </c>
      <c r="C203" s="17" t="s">
        <v>52</v>
      </c>
      <c r="D203" s="17" t="s">
        <v>32</v>
      </c>
      <c r="E203" s="20">
        <v>2219</v>
      </c>
      <c r="F203" s="18">
        <v>75</v>
      </c>
    </row>
    <row r="204" spans="2:6">
      <c r="B204" s="16" t="s">
        <v>49</v>
      </c>
      <c r="C204" s="17" t="s">
        <v>52</v>
      </c>
      <c r="D204" s="17" t="s">
        <v>50</v>
      </c>
      <c r="E204" s="20">
        <v>2212</v>
      </c>
      <c r="F204" s="18">
        <v>117</v>
      </c>
    </row>
    <row r="205" spans="2:6">
      <c r="B205" s="13" t="s">
        <v>57</v>
      </c>
      <c r="C205" s="14" t="s">
        <v>36</v>
      </c>
      <c r="D205" s="14" t="s">
        <v>39</v>
      </c>
      <c r="E205" s="19">
        <v>2205</v>
      </c>
      <c r="F205" s="15">
        <v>141</v>
      </c>
    </row>
    <row r="206" spans="2:6">
      <c r="B206" s="16" t="s">
        <v>42</v>
      </c>
      <c r="C206" s="17" t="s">
        <v>52</v>
      </c>
      <c r="D206" s="17" t="s">
        <v>44</v>
      </c>
      <c r="E206" s="20">
        <v>2205</v>
      </c>
      <c r="F206" s="18">
        <v>138</v>
      </c>
    </row>
    <row r="207" spans="2:6">
      <c r="B207" s="13" t="s">
        <v>42</v>
      </c>
      <c r="C207" s="14" t="s">
        <v>24</v>
      </c>
      <c r="D207" s="14" t="s">
        <v>37</v>
      </c>
      <c r="E207" s="19">
        <v>2149</v>
      </c>
      <c r="F207" s="15">
        <v>117</v>
      </c>
    </row>
    <row r="208" spans="2:6">
      <c r="B208" s="13" t="s">
        <v>20</v>
      </c>
      <c r="C208" s="14" t="s">
        <v>24</v>
      </c>
      <c r="D208" s="14" t="s">
        <v>30</v>
      </c>
      <c r="E208" s="19">
        <v>2142</v>
      </c>
      <c r="F208" s="15">
        <v>114</v>
      </c>
    </row>
    <row r="209" spans="2:6">
      <c r="B209" s="16" t="s">
        <v>42</v>
      </c>
      <c r="C209" s="17" t="s">
        <v>16</v>
      </c>
      <c r="D209" s="17" t="s">
        <v>32</v>
      </c>
      <c r="E209" s="20">
        <v>2135</v>
      </c>
      <c r="F209" s="18">
        <v>27</v>
      </c>
    </row>
    <row r="210" spans="2:6">
      <c r="B210" s="16" t="s">
        <v>49</v>
      </c>
      <c r="C210" s="17" t="s">
        <v>16</v>
      </c>
      <c r="D210" s="17" t="s">
        <v>54</v>
      </c>
      <c r="E210" s="20">
        <v>2114</v>
      </c>
      <c r="F210" s="18">
        <v>66</v>
      </c>
    </row>
    <row r="211" spans="2:6">
      <c r="B211" s="13" t="s">
        <v>23</v>
      </c>
      <c r="C211" s="14" t="s">
        <v>16</v>
      </c>
      <c r="D211" s="14" t="s">
        <v>27</v>
      </c>
      <c r="E211" s="19">
        <v>2114</v>
      </c>
      <c r="F211" s="15">
        <v>186</v>
      </c>
    </row>
    <row r="212" spans="2:6">
      <c r="B212" s="13" t="s">
        <v>28</v>
      </c>
      <c r="C212" s="14" t="s">
        <v>29</v>
      </c>
      <c r="D212" s="14" t="s">
        <v>30</v>
      </c>
      <c r="E212" s="19">
        <v>2100</v>
      </c>
      <c r="F212" s="15">
        <v>414</v>
      </c>
    </row>
    <row r="213" spans="2:6">
      <c r="B213" s="16" t="s">
        <v>15</v>
      </c>
      <c r="C213" s="17" t="s">
        <v>16</v>
      </c>
      <c r="D213" s="17" t="s">
        <v>54</v>
      </c>
      <c r="E213" s="20">
        <v>2023</v>
      </c>
      <c r="F213" s="18">
        <v>168</v>
      </c>
    </row>
    <row r="214" spans="2:6">
      <c r="B214" s="16" t="s">
        <v>49</v>
      </c>
      <c r="C214" s="17" t="s">
        <v>16</v>
      </c>
      <c r="D214" s="17" t="s">
        <v>50</v>
      </c>
      <c r="E214" s="20">
        <v>2023</v>
      </c>
      <c r="F214" s="18">
        <v>78</v>
      </c>
    </row>
    <row r="215" spans="2:6">
      <c r="B215" s="13" t="s">
        <v>48</v>
      </c>
      <c r="C215" s="14" t="s">
        <v>29</v>
      </c>
      <c r="D215" s="14" t="s">
        <v>32</v>
      </c>
      <c r="E215" s="19">
        <v>2016</v>
      </c>
      <c r="F215" s="15">
        <v>117</v>
      </c>
    </row>
    <row r="216" spans="2:6">
      <c r="B216" s="16" t="s">
        <v>15</v>
      </c>
      <c r="C216" s="17" t="s">
        <v>52</v>
      </c>
      <c r="D216" s="17" t="s">
        <v>32</v>
      </c>
      <c r="E216" s="20">
        <v>2009</v>
      </c>
      <c r="F216" s="18">
        <v>219</v>
      </c>
    </row>
    <row r="217" spans="2:6">
      <c r="B217" s="13" t="s">
        <v>10</v>
      </c>
      <c r="C217" s="14" t="s">
        <v>36</v>
      </c>
      <c r="D217" s="14" t="s">
        <v>37</v>
      </c>
      <c r="E217" s="19">
        <v>1988</v>
      </c>
      <c r="F217" s="15">
        <v>39</v>
      </c>
    </row>
    <row r="218" spans="2:6">
      <c r="B218" s="16" t="s">
        <v>57</v>
      </c>
      <c r="C218" s="17" t="s">
        <v>16</v>
      </c>
      <c r="D218" s="17" t="s">
        <v>44</v>
      </c>
      <c r="E218" s="20">
        <v>1974</v>
      </c>
      <c r="F218" s="18">
        <v>195</v>
      </c>
    </row>
    <row r="219" spans="2:6">
      <c r="B219" s="13" t="s">
        <v>42</v>
      </c>
      <c r="C219" s="14" t="s">
        <v>52</v>
      </c>
      <c r="D219" s="14" t="s">
        <v>19</v>
      </c>
      <c r="E219" s="19">
        <v>1932</v>
      </c>
      <c r="F219" s="15">
        <v>369</v>
      </c>
    </row>
    <row r="220" spans="2:6">
      <c r="B220" s="16" t="s">
        <v>23</v>
      </c>
      <c r="C220" s="17" t="s">
        <v>24</v>
      </c>
      <c r="D220" s="17" t="s">
        <v>41</v>
      </c>
      <c r="E220" s="20">
        <v>1925</v>
      </c>
      <c r="F220" s="18">
        <v>192</v>
      </c>
    </row>
    <row r="221" spans="2:6">
      <c r="B221" s="16" t="s">
        <v>28</v>
      </c>
      <c r="C221" s="17" t="s">
        <v>11</v>
      </c>
      <c r="D221" s="17" t="s">
        <v>32</v>
      </c>
      <c r="E221" s="20">
        <v>1904</v>
      </c>
      <c r="F221" s="18">
        <v>405</v>
      </c>
    </row>
    <row r="222" spans="2:6">
      <c r="B222" s="16" t="s">
        <v>15</v>
      </c>
      <c r="C222" s="17" t="s">
        <v>11</v>
      </c>
      <c r="D222" s="17" t="s">
        <v>39</v>
      </c>
      <c r="E222" s="20">
        <v>1890</v>
      </c>
      <c r="F222" s="18">
        <v>195</v>
      </c>
    </row>
    <row r="223" spans="2:6">
      <c r="B223" s="13" t="s">
        <v>48</v>
      </c>
      <c r="C223" s="14" t="s">
        <v>29</v>
      </c>
      <c r="D223" s="14" t="s">
        <v>30</v>
      </c>
      <c r="E223" s="19">
        <v>1785</v>
      </c>
      <c r="F223" s="15">
        <v>462</v>
      </c>
    </row>
    <row r="224" spans="2:6">
      <c r="B224" s="13" t="s">
        <v>42</v>
      </c>
      <c r="C224" s="14" t="s">
        <v>36</v>
      </c>
      <c r="D224" s="14" t="s">
        <v>25</v>
      </c>
      <c r="E224" s="19">
        <v>1778</v>
      </c>
      <c r="F224" s="15">
        <v>270</v>
      </c>
    </row>
    <row r="225" spans="2:6">
      <c r="B225" s="16" t="s">
        <v>15</v>
      </c>
      <c r="C225" s="17" t="s">
        <v>11</v>
      </c>
      <c r="D225" s="17" t="s">
        <v>41</v>
      </c>
      <c r="E225" s="20">
        <v>1771</v>
      </c>
      <c r="F225" s="18">
        <v>204</v>
      </c>
    </row>
    <row r="226" spans="2:6">
      <c r="B226" s="16" t="s">
        <v>15</v>
      </c>
      <c r="C226" s="17" t="s">
        <v>36</v>
      </c>
      <c r="D226" s="17" t="s">
        <v>50</v>
      </c>
      <c r="E226" s="20">
        <v>1701</v>
      </c>
      <c r="F226" s="18">
        <v>234</v>
      </c>
    </row>
    <row r="227" spans="2:6">
      <c r="B227" s="16" t="s">
        <v>45</v>
      </c>
      <c r="C227" s="17" t="s">
        <v>52</v>
      </c>
      <c r="D227" s="17" t="s">
        <v>33</v>
      </c>
      <c r="E227" s="20">
        <v>1652</v>
      </c>
      <c r="F227" s="18">
        <v>93</v>
      </c>
    </row>
    <row r="228" spans="2:6">
      <c r="B228" s="16" t="s">
        <v>49</v>
      </c>
      <c r="C228" s="17" t="s">
        <v>29</v>
      </c>
      <c r="D228" s="17" t="s">
        <v>56</v>
      </c>
      <c r="E228" s="20">
        <v>1652</v>
      </c>
      <c r="F228" s="18">
        <v>102</v>
      </c>
    </row>
    <row r="229" spans="2:6">
      <c r="B229" s="16" t="s">
        <v>28</v>
      </c>
      <c r="C229" s="17" t="s">
        <v>29</v>
      </c>
      <c r="D229" s="17" t="s">
        <v>12</v>
      </c>
      <c r="E229" s="20">
        <v>1638</v>
      </c>
      <c r="F229" s="18">
        <v>63</v>
      </c>
    </row>
    <row r="230" spans="2:6">
      <c r="B230" s="16" t="s">
        <v>10</v>
      </c>
      <c r="C230" s="17" t="s">
        <v>16</v>
      </c>
      <c r="D230" s="17" t="s">
        <v>51</v>
      </c>
      <c r="E230" s="20">
        <v>1638</v>
      </c>
      <c r="F230" s="18">
        <v>48</v>
      </c>
    </row>
    <row r="231" spans="2:6">
      <c r="B231" s="13" t="s">
        <v>10</v>
      </c>
      <c r="C231" s="14" t="s">
        <v>11</v>
      </c>
      <c r="D231" s="14" t="s">
        <v>12</v>
      </c>
      <c r="E231" s="19">
        <v>1624</v>
      </c>
      <c r="F231" s="15">
        <v>114</v>
      </c>
    </row>
    <row r="232" spans="2:6">
      <c r="B232" s="16" t="s">
        <v>10</v>
      </c>
      <c r="C232" s="17" t="s">
        <v>16</v>
      </c>
      <c r="D232" s="17" t="s">
        <v>54</v>
      </c>
      <c r="E232" s="20">
        <v>1617</v>
      </c>
      <c r="F232" s="18">
        <v>126</v>
      </c>
    </row>
    <row r="233" spans="2:6">
      <c r="B233" s="16" t="s">
        <v>48</v>
      </c>
      <c r="C233" s="17" t="s">
        <v>16</v>
      </c>
      <c r="D233" s="17" t="s">
        <v>35</v>
      </c>
      <c r="E233" s="20">
        <v>1589</v>
      </c>
      <c r="F233" s="18">
        <v>303</v>
      </c>
    </row>
    <row r="234" spans="2:6">
      <c r="B234" s="16" t="s">
        <v>42</v>
      </c>
      <c r="C234" s="17" t="s">
        <v>52</v>
      </c>
      <c r="D234" s="17" t="s">
        <v>30</v>
      </c>
      <c r="E234" s="20">
        <v>1568</v>
      </c>
      <c r="F234" s="18">
        <v>96</v>
      </c>
    </row>
    <row r="235" spans="2:6">
      <c r="B235" s="13" t="s">
        <v>48</v>
      </c>
      <c r="C235" s="14" t="s">
        <v>29</v>
      </c>
      <c r="D235" s="14" t="s">
        <v>39</v>
      </c>
      <c r="E235" s="19">
        <v>1568</v>
      </c>
      <c r="F235" s="15">
        <v>141</v>
      </c>
    </row>
    <row r="236" spans="2:6">
      <c r="B236" s="13" t="s">
        <v>15</v>
      </c>
      <c r="C236" s="14" t="s">
        <v>29</v>
      </c>
      <c r="D236" s="14" t="s">
        <v>53</v>
      </c>
      <c r="E236" s="19">
        <v>1561</v>
      </c>
      <c r="F236" s="15">
        <v>27</v>
      </c>
    </row>
    <row r="237" spans="2:6">
      <c r="B237" s="13" t="s">
        <v>23</v>
      </c>
      <c r="C237" s="14" t="s">
        <v>11</v>
      </c>
      <c r="D237" s="14" t="s">
        <v>12</v>
      </c>
      <c r="E237" s="19">
        <v>1526</v>
      </c>
      <c r="F237" s="15">
        <v>240</v>
      </c>
    </row>
    <row r="238" spans="2:6">
      <c r="B238" s="13" t="s">
        <v>45</v>
      </c>
      <c r="C238" s="14" t="s">
        <v>24</v>
      </c>
      <c r="D238" s="14" t="s">
        <v>12</v>
      </c>
      <c r="E238" s="19">
        <v>1526</v>
      </c>
      <c r="F238" s="15">
        <v>105</v>
      </c>
    </row>
    <row r="239" spans="2:6">
      <c r="B239" s="13" t="s">
        <v>28</v>
      </c>
      <c r="C239" s="14" t="s">
        <v>11</v>
      </c>
      <c r="D239" s="14" t="s">
        <v>25</v>
      </c>
      <c r="E239" s="19">
        <v>1505</v>
      </c>
      <c r="F239" s="15">
        <v>102</v>
      </c>
    </row>
    <row r="240" spans="2:6">
      <c r="B240" s="13" t="s">
        <v>23</v>
      </c>
      <c r="C240" s="14" t="s">
        <v>52</v>
      </c>
      <c r="D240" s="14" t="s">
        <v>35</v>
      </c>
      <c r="E240" s="19">
        <v>1463</v>
      </c>
      <c r="F240" s="15">
        <v>39</v>
      </c>
    </row>
    <row r="241" spans="2:6">
      <c r="B241" s="13" t="s">
        <v>28</v>
      </c>
      <c r="C241" s="14" t="s">
        <v>52</v>
      </c>
      <c r="D241" s="14" t="s">
        <v>27</v>
      </c>
      <c r="E241" s="19">
        <v>1442</v>
      </c>
      <c r="F241" s="15">
        <v>15</v>
      </c>
    </row>
    <row r="242" spans="2:6">
      <c r="B242" s="13" t="s">
        <v>57</v>
      </c>
      <c r="C242" s="14" t="s">
        <v>52</v>
      </c>
      <c r="D242" s="14" t="s">
        <v>30</v>
      </c>
      <c r="E242" s="19">
        <v>1428</v>
      </c>
      <c r="F242" s="15">
        <v>93</v>
      </c>
    </row>
    <row r="243" spans="2:6">
      <c r="B243" s="13" t="s">
        <v>57</v>
      </c>
      <c r="C243" s="14" t="s">
        <v>24</v>
      </c>
      <c r="D243" s="14" t="s">
        <v>55</v>
      </c>
      <c r="E243" s="19">
        <v>1407</v>
      </c>
      <c r="F243" s="15">
        <v>72</v>
      </c>
    </row>
    <row r="244" spans="2:6">
      <c r="B244" s="13" t="s">
        <v>28</v>
      </c>
      <c r="C244" s="14" t="s">
        <v>24</v>
      </c>
      <c r="D244" s="14" t="s">
        <v>54</v>
      </c>
      <c r="E244" s="19">
        <v>1400</v>
      </c>
      <c r="F244" s="15">
        <v>135</v>
      </c>
    </row>
    <row r="245" spans="2:6">
      <c r="B245" s="13" t="s">
        <v>28</v>
      </c>
      <c r="C245" s="14" t="s">
        <v>16</v>
      </c>
      <c r="D245" s="14" t="s">
        <v>21</v>
      </c>
      <c r="E245" s="19">
        <v>1302</v>
      </c>
      <c r="F245" s="15">
        <v>402</v>
      </c>
    </row>
    <row r="246" spans="2:6">
      <c r="B246" s="13" t="s">
        <v>42</v>
      </c>
      <c r="C246" s="14" t="s">
        <v>36</v>
      </c>
      <c r="D246" s="14" t="s">
        <v>19</v>
      </c>
      <c r="E246" s="19">
        <v>1281</v>
      </c>
      <c r="F246" s="15">
        <v>75</v>
      </c>
    </row>
    <row r="247" spans="2:6">
      <c r="B247" s="16" t="s">
        <v>49</v>
      </c>
      <c r="C247" s="17" t="s">
        <v>24</v>
      </c>
      <c r="D247" s="17" t="s">
        <v>41</v>
      </c>
      <c r="E247" s="20">
        <v>1281</v>
      </c>
      <c r="F247" s="18">
        <v>18</v>
      </c>
    </row>
    <row r="248" spans="2:6">
      <c r="B248" s="16" t="s">
        <v>23</v>
      </c>
      <c r="C248" s="17" t="s">
        <v>52</v>
      </c>
      <c r="D248" s="17" t="s">
        <v>32</v>
      </c>
      <c r="E248" s="20">
        <v>1274</v>
      </c>
      <c r="F248" s="18">
        <v>225</v>
      </c>
    </row>
    <row r="249" spans="2:6">
      <c r="B249" s="16" t="s">
        <v>28</v>
      </c>
      <c r="C249" s="17" t="s">
        <v>36</v>
      </c>
      <c r="D249" s="17" t="s">
        <v>55</v>
      </c>
      <c r="E249" s="20">
        <v>1134</v>
      </c>
      <c r="F249" s="18">
        <v>282</v>
      </c>
    </row>
    <row r="250" spans="2:6">
      <c r="B250" s="13" t="s">
        <v>20</v>
      </c>
      <c r="C250" s="14" t="s">
        <v>11</v>
      </c>
      <c r="D250" s="14" t="s">
        <v>54</v>
      </c>
      <c r="E250" s="19">
        <v>1085</v>
      </c>
      <c r="F250" s="15">
        <v>273</v>
      </c>
    </row>
    <row r="251" spans="2:6">
      <c r="B251" s="13" t="s">
        <v>28</v>
      </c>
      <c r="C251" s="14" t="s">
        <v>16</v>
      </c>
      <c r="D251" s="14" t="s">
        <v>44</v>
      </c>
      <c r="E251" s="19">
        <v>1071</v>
      </c>
      <c r="F251" s="15">
        <v>270</v>
      </c>
    </row>
    <row r="252" spans="2:6">
      <c r="B252" s="13" t="s">
        <v>48</v>
      </c>
      <c r="C252" s="14" t="s">
        <v>11</v>
      </c>
      <c r="D252" s="14" t="s">
        <v>19</v>
      </c>
      <c r="E252" s="19">
        <v>1057</v>
      </c>
      <c r="F252" s="15">
        <v>54</v>
      </c>
    </row>
    <row r="253" spans="2:6">
      <c r="B253" s="16" t="s">
        <v>49</v>
      </c>
      <c r="C253" s="17" t="s">
        <v>24</v>
      </c>
      <c r="D253" s="17" t="s">
        <v>56</v>
      </c>
      <c r="E253" s="20">
        <v>973</v>
      </c>
      <c r="F253" s="18">
        <v>162</v>
      </c>
    </row>
    <row r="254" spans="2:6">
      <c r="B254" s="16" t="s">
        <v>42</v>
      </c>
      <c r="C254" s="17" t="s">
        <v>29</v>
      </c>
      <c r="D254" s="17" t="s">
        <v>55</v>
      </c>
      <c r="E254" s="20">
        <v>966</v>
      </c>
      <c r="F254" s="18">
        <v>198</v>
      </c>
    </row>
    <row r="255" spans="2:6">
      <c r="B255" s="13" t="s">
        <v>20</v>
      </c>
      <c r="C255" s="14" t="s">
        <v>16</v>
      </c>
      <c r="D255" s="14" t="s">
        <v>21</v>
      </c>
      <c r="E255" s="19">
        <v>959</v>
      </c>
      <c r="F255" s="15">
        <v>147</v>
      </c>
    </row>
    <row r="256" spans="2:6">
      <c r="B256" s="13" t="s">
        <v>28</v>
      </c>
      <c r="C256" s="14" t="s">
        <v>36</v>
      </c>
      <c r="D256" s="14" t="s">
        <v>33</v>
      </c>
      <c r="E256" s="19">
        <v>959</v>
      </c>
      <c r="F256" s="15">
        <v>135</v>
      </c>
    </row>
    <row r="257" spans="2:6">
      <c r="B257" s="16" t="s">
        <v>57</v>
      </c>
      <c r="C257" s="17" t="s">
        <v>24</v>
      </c>
      <c r="D257" s="17" t="s">
        <v>14</v>
      </c>
      <c r="E257" s="20">
        <v>945</v>
      </c>
      <c r="F257" s="18">
        <v>75</v>
      </c>
    </row>
    <row r="258" spans="2:6">
      <c r="B258" s="16" t="s">
        <v>28</v>
      </c>
      <c r="C258" s="17" t="s">
        <v>36</v>
      </c>
      <c r="D258" s="17" t="s">
        <v>32</v>
      </c>
      <c r="E258" s="20">
        <v>938</v>
      </c>
      <c r="F258" s="18">
        <v>6</v>
      </c>
    </row>
    <row r="259" spans="2:6">
      <c r="B259" s="16" t="s">
        <v>20</v>
      </c>
      <c r="C259" s="17" t="s">
        <v>52</v>
      </c>
      <c r="D259" s="17" t="s">
        <v>32</v>
      </c>
      <c r="E259" s="20">
        <v>938</v>
      </c>
      <c r="F259" s="18">
        <v>189</v>
      </c>
    </row>
    <row r="260" spans="2:6">
      <c r="B260" s="16" t="s">
        <v>49</v>
      </c>
      <c r="C260" s="17" t="s">
        <v>11</v>
      </c>
      <c r="D260" s="17" t="s">
        <v>21</v>
      </c>
      <c r="E260" s="20">
        <v>938</v>
      </c>
      <c r="F260" s="18">
        <v>366</v>
      </c>
    </row>
    <row r="261" spans="2:6">
      <c r="B261" s="16" t="s">
        <v>45</v>
      </c>
      <c r="C261" s="17" t="s">
        <v>52</v>
      </c>
      <c r="D261" s="17" t="s">
        <v>41</v>
      </c>
      <c r="E261" s="20">
        <v>861</v>
      </c>
      <c r="F261" s="18">
        <v>195</v>
      </c>
    </row>
    <row r="262" spans="2:6">
      <c r="B262" s="13" t="s">
        <v>23</v>
      </c>
      <c r="C262" s="14" t="s">
        <v>24</v>
      </c>
      <c r="D262" s="14" t="s">
        <v>56</v>
      </c>
      <c r="E262" s="19">
        <v>854</v>
      </c>
      <c r="F262" s="15">
        <v>309</v>
      </c>
    </row>
    <row r="263" spans="2:6">
      <c r="B263" s="13" t="s">
        <v>23</v>
      </c>
      <c r="C263" s="14" t="s">
        <v>16</v>
      </c>
      <c r="D263" s="14" t="s">
        <v>55</v>
      </c>
      <c r="E263" s="19">
        <v>847</v>
      </c>
      <c r="F263" s="15">
        <v>129</v>
      </c>
    </row>
    <row r="264" spans="2:6">
      <c r="B264" s="16" t="s">
        <v>15</v>
      </c>
      <c r="C264" s="17" t="s">
        <v>36</v>
      </c>
      <c r="D264" s="17" t="s">
        <v>14</v>
      </c>
      <c r="E264" s="20">
        <v>819</v>
      </c>
      <c r="F264" s="18">
        <v>510</v>
      </c>
    </row>
    <row r="265" spans="2:6">
      <c r="B265" s="13" t="s">
        <v>49</v>
      </c>
      <c r="C265" s="14" t="s">
        <v>16</v>
      </c>
      <c r="D265" s="14" t="s">
        <v>33</v>
      </c>
      <c r="E265" s="19">
        <v>819</v>
      </c>
      <c r="F265" s="15">
        <v>306</v>
      </c>
    </row>
    <row r="266" spans="2:6">
      <c r="B266" s="16" t="s">
        <v>48</v>
      </c>
      <c r="C266" s="17" t="s">
        <v>24</v>
      </c>
      <c r="D266" s="17" t="s">
        <v>55</v>
      </c>
      <c r="E266" s="20">
        <v>798</v>
      </c>
      <c r="F266" s="18">
        <v>519</v>
      </c>
    </row>
    <row r="267" spans="2:6">
      <c r="B267" s="13" t="s">
        <v>23</v>
      </c>
      <c r="C267" s="14" t="s">
        <v>11</v>
      </c>
      <c r="D267" s="14" t="s">
        <v>27</v>
      </c>
      <c r="E267" s="19">
        <v>714</v>
      </c>
      <c r="F267" s="15">
        <v>231</v>
      </c>
    </row>
    <row r="268" spans="2:6">
      <c r="B268" s="13" t="s">
        <v>20</v>
      </c>
      <c r="C268" s="14" t="s">
        <v>52</v>
      </c>
      <c r="D268" s="14" t="s">
        <v>35</v>
      </c>
      <c r="E268" s="19">
        <v>707</v>
      </c>
      <c r="F268" s="15">
        <v>174</v>
      </c>
    </row>
    <row r="269" spans="2:6">
      <c r="B269" s="16" t="s">
        <v>57</v>
      </c>
      <c r="C269" s="17" t="s">
        <v>52</v>
      </c>
      <c r="D269" s="17" t="s">
        <v>35</v>
      </c>
      <c r="E269" s="20">
        <v>700</v>
      </c>
      <c r="F269" s="18">
        <v>87</v>
      </c>
    </row>
    <row r="270" spans="2:6">
      <c r="B270" s="13" t="s">
        <v>48</v>
      </c>
      <c r="C270" s="14" t="s">
        <v>29</v>
      </c>
      <c r="D270" s="14" t="s">
        <v>50</v>
      </c>
      <c r="E270" s="19">
        <v>630</v>
      </c>
      <c r="F270" s="15">
        <v>36</v>
      </c>
    </row>
    <row r="271" spans="2:6">
      <c r="B271" s="13" t="s">
        <v>10</v>
      </c>
      <c r="C271" s="14" t="s">
        <v>36</v>
      </c>
      <c r="D271" s="14" t="s">
        <v>51</v>
      </c>
      <c r="E271" s="19">
        <v>623</v>
      </c>
      <c r="F271" s="15">
        <v>51</v>
      </c>
    </row>
    <row r="272" spans="2:6">
      <c r="B272" s="13" t="s">
        <v>10</v>
      </c>
      <c r="C272" s="14" t="s">
        <v>36</v>
      </c>
      <c r="D272" s="14" t="s">
        <v>53</v>
      </c>
      <c r="E272" s="19">
        <v>609</v>
      </c>
      <c r="F272" s="15">
        <v>87</v>
      </c>
    </row>
    <row r="273" spans="2:6">
      <c r="B273" s="13" t="s">
        <v>23</v>
      </c>
      <c r="C273" s="14" t="s">
        <v>16</v>
      </c>
      <c r="D273" s="14" t="s">
        <v>41</v>
      </c>
      <c r="E273" s="19">
        <v>609</v>
      </c>
      <c r="F273" s="15">
        <v>99</v>
      </c>
    </row>
    <row r="274" spans="2:6">
      <c r="B274" s="13" t="s">
        <v>57</v>
      </c>
      <c r="C274" s="14" t="s">
        <v>16</v>
      </c>
      <c r="D274" s="14" t="s">
        <v>47</v>
      </c>
      <c r="E274" s="19">
        <v>567</v>
      </c>
      <c r="F274" s="15">
        <v>228</v>
      </c>
    </row>
    <row r="275" spans="2:6">
      <c r="B275" s="13" t="s">
        <v>28</v>
      </c>
      <c r="C275" s="14" t="s">
        <v>11</v>
      </c>
      <c r="D275" s="14" t="s">
        <v>12</v>
      </c>
      <c r="E275" s="19">
        <v>560</v>
      </c>
      <c r="F275" s="15">
        <v>81</v>
      </c>
    </row>
    <row r="276" spans="2:6">
      <c r="B276" s="16" t="s">
        <v>48</v>
      </c>
      <c r="C276" s="17" t="s">
        <v>16</v>
      </c>
      <c r="D276" s="17" t="s">
        <v>41</v>
      </c>
      <c r="E276" s="20">
        <v>553</v>
      </c>
      <c r="F276" s="18">
        <v>15</v>
      </c>
    </row>
    <row r="277" spans="2:6">
      <c r="B277" s="16" t="s">
        <v>28</v>
      </c>
      <c r="C277" s="17" t="s">
        <v>52</v>
      </c>
      <c r="D277" s="17" t="s">
        <v>21</v>
      </c>
      <c r="E277" s="20">
        <v>525</v>
      </c>
      <c r="F277" s="18">
        <v>48</v>
      </c>
    </row>
    <row r="278" spans="2:6">
      <c r="B278" s="13" t="s">
        <v>45</v>
      </c>
      <c r="C278" s="14" t="s">
        <v>11</v>
      </c>
      <c r="D278" s="14" t="s">
        <v>39</v>
      </c>
      <c r="E278" s="19">
        <v>518</v>
      </c>
      <c r="F278" s="15">
        <v>75</v>
      </c>
    </row>
    <row r="279" spans="2:6">
      <c r="B279" s="16" t="s">
        <v>28</v>
      </c>
      <c r="C279" s="17" t="s">
        <v>24</v>
      </c>
      <c r="D279" s="17" t="s">
        <v>47</v>
      </c>
      <c r="E279" s="20">
        <v>497</v>
      </c>
      <c r="F279" s="18">
        <v>63</v>
      </c>
    </row>
    <row r="280" spans="2:6">
      <c r="B280" s="13" t="s">
        <v>45</v>
      </c>
      <c r="C280" s="14" t="s">
        <v>16</v>
      </c>
      <c r="D280" s="14" t="s">
        <v>39</v>
      </c>
      <c r="E280" s="19">
        <v>490</v>
      </c>
      <c r="F280" s="15">
        <v>84</v>
      </c>
    </row>
    <row r="281" spans="2:6">
      <c r="B281" s="16" t="s">
        <v>28</v>
      </c>
      <c r="C281" s="17" t="s">
        <v>36</v>
      </c>
      <c r="D281" s="17" t="s">
        <v>30</v>
      </c>
      <c r="E281" s="20">
        <v>469</v>
      </c>
      <c r="F281" s="18">
        <v>75</v>
      </c>
    </row>
    <row r="282" spans="2:6">
      <c r="B282" s="16" t="s">
        <v>15</v>
      </c>
      <c r="C282" s="17" t="s">
        <v>11</v>
      </c>
      <c r="D282" s="17" t="s">
        <v>47</v>
      </c>
      <c r="E282" s="20">
        <v>434</v>
      </c>
      <c r="F282" s="18">
        <v>87</v>
      </c>
    </row>
    <row r="283" spans="2:6">
      <c r="B283" s="13" t="s">
        <v>45</v>
      </c>
      <c r="C283" s="14" t="s">
        <v>29</v>
      </c>
      <c r="D283" s="14" t="s">
        <v>25</v>
      </c>
      <c r="E283" s="19">
        <v>385</v>
      </c>
      <c r="F283" s="15">
        <v>249</v>
      </c>
    </row>
    <row r="284" spans="2:6">
      <c r="B284" s="13" t="s">
        <v>15</v>
      </c>
      <c r="C284" s="14" t="s">
        <v>16</v>
      </c>
      <c r="D284" s="14" t="s">
        <v>33</v>
      </c>
      <c r="E284" s="19">
        <v>357</v>
      </c>
      <c r="F284" s="15">
        <v>126</v>
      </c>
    </row>
    <row r="285" spans="2:6">
      <c r="B285" s="13" t="s">
        <v>23</v>
      </c>
      <c r="C285" s="14" t="s">
        <v>52</v>
      </c>
      <c r="D285" s="14" t="s">
        <v>39</v>
      </c>
      <c r="E285" s="19">
        <v>336</v>
      </c>
      <c r="F285" s="15">
        <v>144</v>
      </c>
    </row>
    <row r="286" spans="2:6">
      <c r="B286" s="16" t="s">
        <v>42</v>
      </c>
      <c r="C286" s="17" t="s">
        <v>24</v>
      </c>
      <c r="D286" s="17" t="s">
        <v>17</v>
      </c>
      <c r="E286" s="20">
        <v>280</v>
      </c>
      <c r="F286" s="18">
        <v>87</v>
      </c>
    </row>
    <row r="287" spans="2:6">
      <c r="B287" s="16" t="s">
        <v>20</v>
      </c>
      <c r="C287" s="17" t="s">
        <v>11</v>
      </c>
      <c r="D287" s="17" t="s">
        <v>21</v>
      </c>
      <c r="E287" s="20">
        <v>259</v>
      </c>
      <c r="F287" s="18">
        <v>207</v>
      </c>
    </row>
    <row r="288" spans="2:6">
      <c r="B288" s="16" t="s">
        <v>48</v>
      </c>
      <c r="C288" s="17" t="s">
        <v>52</v>
      </c>
      <c r="D288" s="17" t="s">
        <v>14</v>
      </c>
      <c r="E288" s="20">
        <v>252</v>
      </c>
      <c r="F288" s="18">
        <v>54</v>
      </c>
    </row>
    <row r="289" spans="2:6">
      <c r="B289" s="16" t="s">
        <v>57</v>
      </c>
      <c r="C289" s="17" t="s">
        <v>11</v>
      </c>
      <c r="D289" s="17" t="s">
        <v>47</v>
      </c>
      <c r="E289" s="20">
        <v>245</v>
      </c>
      <c r="F289" s="18">
        <v>288</v>
      </c>
    </row>
    <row r="290" spans="2:6">
      <c r="B290" s="13" t="s">
        <v>48</v>
      </c>
      <c r="C290" s="14" t="s">
        <v>11</v>
      </c>
      <c r="D290" s="14" t="s">
        <v>41</v>
      </c>
      <c r="E290" s="19">
        <v>238</v>
      </c>
      <c r="F290" s="15">
        <v>18</v>
      </c>
    </row>
    <row r="291" spans="2:6">
      <c r="B291" s="13" t="s">
        <v>10</v>
      </c>
      <c r="C291" s="14" t="s">
        <v>24</v>
      </c>
      <c r="D291" s="14" t="s">
        <v>21</v>
      </c>
      <c r="E291" s="19">
        <v>217</v>
      </c>
      <c r="F291" s="15">
        <v>36</v>
      </c>
    </row>
    <row r="292" spans="2:6">
      <c r="B292" s="16" t="s">
        <v>48</v>
      </c>
      <c r="C292" s="17" t="s">
        <v>24</v>
      </c>
      <c r="D292" s="17" t="s">
        <v>35</v>
      </c>
      <c r="E292" s="20">
        <v>189</v>
      </c>
      <c r="F292" s="18">
        <v>48</v>
      </c>
    </row>
    <row r="293" spans="2:6">
      <c r="B293" s="16" t="s">
        <v>45</v>
      </c>
      <c r="C293" s="17" t="s">
        <v>11</v>
      </c>
      <c r="D293" s="17" t="s">
        <v>37</v>
      </c>
      <c r="E293" s="20">
        <v>182</v>
      </c>
      <c r="F293" s="18">
        <v>48</v>
      </c>
    </row>
    <row r="294" spans="2:6">
      <c r="B294" s="13" t="s">
        <v>15</v>
      </c>
      <c r="C294" s="14" t="s">
        <v>36</v>
      </c>
      <c r="D294" s="14" t="s">
        <v>39</v>
      </c>
      <c r="E294" s="19">
        <v>168</v>
      </c>
      <c r="F294" s="15">
        <v>84</v>
      </c>
    </row>
    <row r="295" spans="2:6">
      <c r="B295" s="13" t="s">
        <v>23</v>
      </c>
      <c r="C295" s="14" t="s">
        <v>36</v>
      </c>
      <c r="D295" s="14" t="s">
        <v>30</v>
      </c>
      <c r="E295" s="19">
        <v>154</v>
      </c>
      <c r="F295" s="15">
        <v>21</v>
      </c>
    </row>
    <row r="296" spans="2:6">
      <c r="B296" s="13" t="s">
        <v>20</v>
      </c>
      <c r="C296" s="14" t="s">
        <v>16</v>
      </c>
      <c r="D296" s="14" t="s">
        <v>53</v>
      </c>
      <c r="E296" s="19">
        <v>98</v>
      </c>
      <c r="F296" s="15">
        <v>159</v>
      </c>
    </row>
    <row r="297" spans="2:6">
      <c r="B297" s="16" t="s">
        <v>23</v>
      </c>
      <c r="C297" s="17" t="s">
        <v>24</v>
      </c>
      <c r="D297" s="17" t="s">
        <v>53</v>
      </c>
      <c r="E297" s="20">
        <v>98</v>
      </c>
      <c r="F297" s="18">
        <v>204</v>
      </c>
    </row>
    <row r="298" spans="2:6">
      <c r="B298" s="13" t="s">
        <v>57</v>
      </c>
      <c r="C298" s="14" t="s">
        <v>36</v>
      </c>
      <c r="D298" s="14" t="s">
        <v>14</v>
      </c>
      <c r="E298" s="19">
        <v>63</v>
      </c>
      <c r="F298" s="15">
        <v>123</v>
      </c>
    </row>
    <row r="299" spans="2:6">
      <c r="B299" s="16" t="s">
        <v>48</v>
      </c>
      <c r="C299" s="17" t="s">
        <v>36</v>
      </c>
      <c r="D299" s="17" t="s">
        <v>14</v>
      </c>
      <c r="E299" s="20">
        <v>56</v>
      </c>
      <c r="F299" s="18">
        <v>51</v>
      </c>
    </row>
    <row r="300" spans="2:6">
      <c r="B300" s="13" t="s">
        <v>15</v>
      </c>
      <c r="C300" s="14" t="s">
        <v>11</v>
      </c>
      <c r="D300" s="14" t="s">
        <v>12</v>
      </c>
      <c r="E300" s="19">
        <v>42</v>
      </c>
      <c r="F300" s="15">
        <v>150</v>
      </c>
    </row>
    <row r="301" spans="2:6">
      <c r="B301" s="13" t="s">
        <v>49</v>
      </c>
      <c r="C301" s="14" t="s">
        <v>29</v>
      </c>
      <c r="D301" s="14" t="s">
        <v>32</v>
      </c>
      <c r="E301" s="19">
        <v>21</v>
      </c>
      <c r="F301" s="15">
        <v>168</v>
      </c>
    </row>
    <row r="302" spans="2:6">
      <c r="B302" s="16" t="s">
        <v>10</v>
      </c>
      <c r="C302" s="17" t="s">
        <v>29</v>
      </c>
      <c r="D302" s="17" t="s">
        <v>54</v>
      </c>
      <c r="E302" s="20">
        <v>0</v>
      </c>
      <c r="F302" s="18">
        <v>135</v>
      </c>
    </row>
  </sheetData>
  <sortState xmlns:xlrd2="http://schemas.microsoft.com/office/spreadsheetml/2017/richdata2" ref="B3:F302">
    <sortCondition descending="1" ref="E2:E302"/>
  </sortState>
  <conditionalFormatting sqref="E2">
    <cfRule type="dataBar" priority="2">
      <dataBar>
        <cfvo type="min"/>
        <cfvo type="max"/>
        <color rgb="FF638EC6"/>
      </dataBar>
      <extLst>
        <ext xmlns:x14="http://schemas.microsoft.com/office/spreadsheetml/2009/9/main" uri="{B025F937-C7B1-47D3-B67F-A62EFF666E3E}">
          <x14:id>{82D0BB71-9234-6C40-8418-CB181311F713}</x14:id>
        </ext>
      </extLst>
    </cfRule>
  </conditionalFormatting>
  <conditionalFormatting sqref="E3:E302">
    <cfRule type="colorScale" priority="1">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2D0BB71-9234-6C40-8418-CB181311F713}">
            <x14:dataBar minLength="0" maxLength="100" border="1" negativeBarBorderColorSameAsPositive="0">
              <x14:cfvo type="autoMin"/>
              <x14:cfvo type="autoMax"/>
              <x14:borderColor rgb="FF638EC6"/>
              <x14:negativeFillColor rgb="FFFF0000"/>
              <x14:negativeBorderColor rgb="FFFF0000"/>
              <x14:axisColor rgb="FF000000"/>
            </x14:dataBar>
          </x14:cfRule>
          <xm:sqref>E2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BB7ED-9DB2-8443-916C-7D6D52F0A739}">
  <dimension ref="B3:E10"/>
  <sheetViews>
    <sheetView showGridLines="0" zoomScale="125" workbookViewId="0">
      <selection sqref="A1:XFD2"/>
    </sheetView>
  </sheetViews>
  <sheetFormatPr baseColWidth="10" defaultRowHeight="16"/>
  <cols>
    <col min="2" max="2" width="12" bestFit="1" customWidth="1"/>
    <col min="3" max="3" width="14.5" bestFit="1" customWidth="1"/>
    <col min="4" max="4" width="8.5" bestFit="1" customWidth="1"/>
    <col min="5" max="5" width="10" bestFit="1" customWidth="1"/>
  </cols>
  <sheetData>
    <row r="3" spans="2:5">
      <c r="B3" s="21" t="s">
        <v>79</v>
      </c>
      <c r="C3" t="s">
        <v>96</v>
      </c>
      <c r="D3" t="s">
        <v>70</v>
      </c>
      <c r="E3" t="s">
        <v>97</v>
      </c>
    </row>
    <row r="4" spans="2:5">
      <c r="B4" s="22" t="s">
        <v>52</v>
      </c>
      <c r="C4" s="23">
        <v>252469</v>
      </c>
      <c r="D4">
        <v>252469</v>
      </c>
      <c r="E4">
        <v>8760</v>
      </c>
    </row>
    <row r="5" spans="2:5">
      <c r="B5" s="22" t="s">
        <v>24</v>
      </c>
      <c r="C5" s="23">
        <v>237944</v>
      </c>
      <c r="D5">
        <v>237944</v>
      </c>
      <c r="E5">
        <v>7302</v>
      </c>
    </row>
    <row r="6" spans="2:5">
      <c r="B6" s="22" t="s">
        <v>11</v>
      </c>
      <c r="C6" s="23">
        <v>218813</v>
      </c>
      <c r="D6">
        <v>218813</v>
      </c>
      <c r="E6">
        <v>7431</v>
      </c>
    </row>
    <row r="7" spans="2:5">
      <c r="B7" s="22" t="s">
        <v>16</v>
      </c>
      <c r="C7" s="23">
        <v>189434</v>
      </c>
      <c r="D7">
        <v>189434</v>
      </c>
      <c r="E7">
        <v>10158</v>
      </c>
    </row>
    <row r="8" spans="2:5">
      <c r="B8" s="22" t="s">
        <v>29</v>
      </c>
      <c r="C8" s="23">
        <v>173530</v>
      </c>
      <c r="D8">
        <v>173530</v>
      </c>
      <c r="E8">
        <v>5745</v>
      </c>
    </row>
    <row r="9" spans="2:5">
      <c r="B9" s="22" t="s">
        <v>36</v>
      </c>
      <c r="C9" s="23">
        <v>168679</v>
      </c>
      <c r="D9">
        <v>168679</v>
      </c>
      <c r="E9">
        <v>6264</v>
      </c>
    </row>
    <row r="10" spans="2:5">
      <c r="B10" s="22" t="s">
        <v>67</v>
      </c>
      <c r="C10" s="23">
        <v>1240869</v>
      </c>
      <c r="D10">
        <v>1240869</v>
      </c>
      <c r="E10">
        <v>45660</v>
      </c>
    </row>
  </sheetData>
  <conditionalFormatting pivot="1" sqref="D4:D9">
    <cfRule type="dataBar" priority="1">
      <dataBar showValue="0">
        <cfvo type="min"/>
        <cfvo type="max"/>
        <color theme="7" tint="0.59999389629810485"/>
      </dataBar>
      <extLst>
        <ext xmlns:x14="http://schemas.microsoft.com/office/spreadsheetml/2009/9/main" uri="{B025F937-C7B1-47D3-B67F-A62EFF666E3E}">
          <x14:id>{7D1424DF-85C4-3C42-89A7-EDCD09AB7E15}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7D1424DF-85C4-3C42-89A7-EDCD09AB7E15}">
            <x14:dataBar minLength="0" maxLength="100" gradient="0">
              <x14:cfvo type="autoMin"/>
              <x14:cfvo type="autoMax"/>
              <x14:negativeFillColor rgb="FFFF0000"/>
              <x14:axisColor rgb="FF000000"/>
            </x14:dataBar>
          </x14:cfRule>
          <xm:sqref>D4:D9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C2169-635D-D748-9F80-DF957DDCAC53}">
  <sheetPr filterMode="1"/>
  <dimension ref="B3:E34"/>
  <sheetViews>
    <sheetView zoomScale="107" zoomScaleNormal="100" workbookViewId="0">
      <selection sqref="A1:XFD2"/>
    </sheetView>
  </sheetViews>
  <sheetFormatPr baseColWidth="10" defaultRowHeight="16"/>
  <cols>
    <col min="2" max="2" width="21.5" bestFit="1" customWidth="1"/>
    <col min="3" max="3" width="15" bestFit="1" customWidth="1"/>
    <col min="4" max="4" width="12.5" bestFit="1" customWidth="1"/>
    <col min="5" max="5" width="20" bestFit="1" customWidth="1"/>
  </cols>
  <sheetData>
    <row r="3" spans="2:5">
      <c r="B3" t="s">
        <v>66</v>
      </c>
      <c r="C3" t="s">
        <v>68</v>
      </c>
      <c r="D3" t="s">
        <v>69</v>
      </c>
      <c r="E3" t="s">
        <v>71</v>
      </c>
    </row>
    <row r="4" spans="2:5">
      <c r="B4" t="s">
        <v>27</v>
      </c>
      <c r="C4">
        <v>68971</v>
      </c>
      <c r="D4">
        <v>1533</v>
      </c>
      <c r="E4" s="23">
        <f t="shared" ref="E4:E26" si="0">C4/D4</f>
        <v>44.990867579908674</v>
      </c>
    </row>
    <row r="5" spans="2:5">
      <c r="B5" t="s">
        <v>33</v>
      </c>
      <c r="C5">
        <v>69160</v>
      </c>
      <c r="D5">
        <v>1854</v>
      </c>
      <c r="E5" s="23">
        <f t="shared" si="0"/>
        <v>37.303128371089535</v>
      </c>
    </row>
    <row r="6" spans="2:5">
      <c r="B6" t="s">
        <v>51</v>
      </c>
      <c r="C6">
        <v>35378</v>
      </c>
      <c r="D6">
        <v>1044</v>
      </c>
      <c r="E6" s="23">
        <f t="shared" si="0"/>
        <v>33.88697318007663</v>
      </c>
    </row>
    <row r="7" spans="2:5">
      <c r="B7" t="s">
        <v>53</v>
      </c>
      <c r="C7">
        <v>70273</v>
      </c>
      <c r="D7">
        <v>2142</v>
      </c>
      <c r="E7" s="23">
        <f t="shared" si="0"/>
        <v>32.807189542483663</v>
      </c>
    </row>
    <row r="8" spans="2:5">
      <c r="B8" t="s">
        <v>39</v>
      </c>
      <c r="C8">
        <v>66283</v>
      </c>
      <c r="D8">
        <v>2052</v>
      </c>
      <c r="E8" s="23">
        <f t="shared" si="0"/>
        <v>32.301656920077974</v>
      </c>
    </row>
    <row r="9" spans="2:5" hidden="1">
      <c r="B9" t="s">
        <v>17</v>
      </c>
      <c r="C9">
        <v>71967</v>
      </c>
      <c r="D9">
        <v>2301</v>
      </c>
      <c r="E9">
        <f t="shared" si="0"/>
        <v>31.276401564537156</v>
      </c>
    </row>
    <row r="10" spans="2:5" hidden="1">
      <c r="B10" t="s">
        <v>50</v>
      </c>
      <c r="C10">
        <v>56644</v>
      </c>
      <c r="D10">
        <v>1812</v>
      </c>
      <c r="E10">
        <f t="shared" si="0"/>
        <v>31.260485651214129</v>
      </c>
    </row>
    <row r="11" spans="2:5" hidden="1">
      <c r="B11" t="s">
        <v>25</v>
      </c>
      <c r="C11">
        <v>52150</v>
      </c>
      <c r="D11">
        <v>1752</v>
      </c>
      <c r="E11">
        <f t="shared" si="0"/>
        <v>29.765981735159816</v>
      </c>
    </row>
    <row r="12" spans="2:5" hidden="1">
      <c r="B12" t="s">
        <v>47</v>
      </c>
      <c r="C12">
        <v>37772</v>
      </c>
      <c r="D12">
        <v>1308</v>
      </c>
      <c r="E12">
        <f t="shared" si="0"/>
        <v>28.877675840978593</v>
      </c>
    </row>
    <row r="13" spans="2:5" hidden="1">
      <c r="B13" t="s">
        <v>32</v>
      </c>
      <c r="C13">
        <v>62111</v>
      </c>
      <c r="D13">
        <v>2154</v>
      </c>
      <c r="E13">
        <f t="shared" si="0"/>
        <v>28.835190343546891</v>
      </c>
    </row>
    <row r="14" spans="2:5" hidden="1">
      <c r="B14" t="s">
        <v>35</v>
      </c>
      <c r="C14">
        <v>63721</v>
      </c>
      <c r="D14">
        <v>2331</v>
      </c>
      <c r="E14">
        <f t="shared" si="0"/>
        <v>27.336336336336338</v>
      </c>
    </row>
    <row r="15" spans="2:5" hidden="1">
      <c r="B15" t="s">
        <v>30</v>
      </c>
      <c r="C15">
        <v>57372</v>
      </c>
      <c r="D15">
        <v>2106</v>
      </c>
      <c r="E15">
        <f t="shared" si="0"/>
        <v>27.242165242165242</v>
      </c>
    </row>
    <row r="16" spans="2:5" hidden="1">
      <c r="B16" t="s">
        <v>67</v>
      </c>
      <c r="C16">
        <v>1240869</v>
      </c>
      <c r="D16">
        <v>45660</v>
      </c>
      <c r="E16">
        <f t="shared" si="0"/>
        <v>27.17628120893561</v>
      </c>
    </row>
    <row r="17" spans="2:5" hidden="1">
      <c r="B17" t="s">
        <v>14</v>
      </c>
      <c r="C17">
        <v>47271</v>
      </c>
      <c r="D17">
        <v>1881</v>
      </c>
      <c r="E17">
        <f t="shared" si="0"/>
        <v>25.130781499202552</v>
      </c>
    </row>
    <row r="18" spans="2:5" hidden="1">
      <c r="B18" t="s">
        <v>44</v>
      </c>
      <c r="C18">
        <v>54712</v>
      </c>
      <c r="D18">
        <v>2196</v>
      </c>
      <c r="E18">
        <f t="shared" si="0"/>
        <v>24.9143897996357</v>
      </c>
    </row>
    <row r="19" spans="2:5" hidden="1">
      <c r="B19" t="s">
        <v>12</v>
      </c>
      <c r="C19">
        <v>66500</v>
      </c>
      <c r="D19">
        <v>2802</v>
      </c>
      <c r="E19">
        <f t="shared" si="0"/>
        <v>23.733047822983583</v>
      </c>
    </row>
    <row r="20" spans="2:5" hidden="1">
      <c r="B20" t="s">
        <v>37</v>
      </c>
      <c r="C20">
        <v>39263</v>
      </c>
      <c r="D20">
        <v>1683</v>
      </c>
      <c r="E20">
        <f t="shared" si="0"/>
        <v>23.329174093879978</v>
      </c>
    </row>
    <row r="21" spans="2:5" hidden="1">
      <c r="B21" t="s">
        <v>55</v>
      </c>
      <c r="C21">
        <v>69461</v>
      </c>
      <c r="D21">
        <v>2982</v>
      </c>
      <c r="E21">
        <f t="shared" si="0"/>
        <v>23.293427230046948</v>
      </c>
    </row>
    <row r="22" spans="2:5" hidden="1">
      <c r="B22" t="s">
        <v>41</v>
      </c>
      <c r="C22">
        <v>44744</v>
      </c>
      <c r="D22">
        <v>1956</v>
      </c>
      <c r="E22">
        <f t="shared" si="0"/>
        <v>22.87525562372188</v>
      </c>
    </row>
    <row r="23" spans="2:5" hidden="1">
      <c r="B23" t="s">
        <v>56</v>
      </c>
      <c r="C23">
        <v>72373</v>
      </c>
      <c r="D23">
        <v>3207</v>
      </c>
      <c r="E23">
        <f t="shared" si="0"/>
        <v>22.567196757093857</v>
      </c>
    </row>
    <row r="24" spans="2:5" hidden="1">
      <c r="B24" t="s">
        <v>21</v>
      </c>
      <c r="C24">
        <v>33551</v>
      </c>
      <c r="D24">
        <v>1566</v>
      </c>
      <c r="E24">
        <f t="shared" si="0"/>
        <v>21.424648786717754</v>
      </c>
    </row>
    <row r="25" spans="2:5" hidden="1">
      <c r="B25" t="s">
        <v>19</v>
      </c>
      <c r="C25">
        <v>43183</v>
      </c>
      <c r="D25">
        <v>2022</v>
      </c>
      <c r="E25">
        <f t="shared" si="0"/>
        <v>21.356577645895154</v>
      </c>
    </row>
    <row r="26" spans="2:5" hidden="1">
      <c r="B26" t="s">
        <v>54</v>
      </c>
      <c r="C26">
        <v>58009</v>
      </c>
      <c r="D26">
        <v>2976</v>
      </c>
      <c r="E26">
        <f t="shared" si="0"/>
        <v>19.492271505376344</v>
      </c>
    </row>
    <row r="28" spans="2:5">
      <c r="B28" s="21" t="s">
        <v>4</v>
      </c>
      <c r="C28" t="s">
        <v>98</v>
      </c>
      <c r="D28" t="s">
        <v>97</v>
      </c>
      <c r="E28" t="s">
        <v>99</v>
      </c>
    </row>
    <row r="29" spans="2:5">
      <c r="B29" s="22" t="s">
        <v>56</v>
      </c>
      <c r="C29" s="35">
        <v>72373</v>
      </c>
      <c r="D29">
        <v>3207</v>
      </c>
      <c r="E29" s="35">
        <v>22.567196757093857</v>
      </c>
    </row>
    <row r="30" spans="2:5">
      <c r="B30" s="22" t="s">
        <v>17</v>
      </c>
      <c r="C30" s="35">
        <v>71967</v>
      </c>
      <c r="D30">
        <v>2301</v>
      </c>
      <c r="E30" s="35">
        <v>31.276401564537156</v>
      </c>
    </row>
    <row r="31" spans="2:5">
      <c r="B31" s="22" t="s">
        <v>53</v>
      </c>
      <c r="C31" s="35">
        <v>70273</v>
      </c>
      <c r="D31">
        <v>2142</v>
      </c>
      <c r="E31" s="35">
        <v>32.807189542483663</v>
      </c>
    </row>
    <row r="32" spans="2:5">
      <c r="B32" s="22" t="s">
        <v>55</v>
      </c>
      <c r="C32" s="35">
        <v>69461</v>
      </c>
      <c r="D32">
        <v>2982</v>
      </c>
      <c r="E32" s="35">
        <v>23.293427230046948</v>
      </c>
    </row>
    <row r="33" spans="2:5">
      <c r="B33" s="22" t="s">
        <v>33</v>
      </c>
      <c r="C33" s="35">
        <v>69160</v>
      </c>
      <c r="D33">
        <v>1854</v>
      </c>
      <c r="E33" s="35">
        <v>37.303128371089535</v>
      </c>
    </row>
    <row r="34" spans="2:5">
      <c r="B34" s="22" t="s">
        <v>67</v>
      </c>
      <c r="C34" s="35">
        <v>353234</v>
      </c>
      <c r="D34">
        <v>12486</v>
      </c>
      <c r="E34" s="35">
        <v>28.290405253884352</v>
      </c>
    </row>
  </sheetData>
  <autoFilter ref="B3:E26" xr:uid="{D33C2169-635D-D748-9F80-DF957DDCAC53}">
    <filterColumn colId="3">
      <top10 val="5" filterVal="32.301656920077974"/>
    </filterColumn>
    <sortState xmlns:xlrd2="http://schemas.microsoft.com/office/spreadsheetml/2017/richdata2" ref="B4:E8">
      <sortCondition descending="1" ref="E3:E26"/>
    </sortState>
  </autoFilter>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592C9-615D-7146-95DF-5AD304EE7CB2}">
  <dimension ref="G3:P303"/>
  <sheetViews>
    <sheetView topLeftCell="A14" zoomScale="106" workbookViewId="0">
      <selection activeCell="J14" sqref="J14"/>
    </sheetView>
  </sheetViews>
  <sheetFormatPr baseColWidth="10" defaultRowHeight="16"/>
  <cols>
    <col min="12" max="12" width="15.1640625" bestFit="1" customWidth="1"/>
    <col min="14" max="14" width="20.33203125" bestFit="1" customWidth="1"/>
  </cols>
  <sheetData>
    <row r="3" spans="7:16">
      <c r="L3" s="4" t="s">
        <v>2</v>
      </c>
      <c r="M3" s="4" t="s">
        <v>3</v>
      </c>
      <c r="N3" s="4" t="s">
        <v>4</v>
      </c>
      <c r="O3" s="4" t="s">
        <v>5</v>
      </c>
      <c r="P3" s="4" t="s">
        <v>6</v>
      </c>
    </row>
    <row r="4" spans="7:16">
      <c r="G4" s="37" t="s">
        <v>72</v>
      </c>
      <c r="H4" s="37"/>
      <c r="I4" s="37"/>
      <c r="J4" s="37"/>
      <c r="L4" t="s">
        <v>10</v>
      </c>
      <c r="M4" t="s">
        <v>11</v>
      </c>
      <c r="N4" t="s">
        <v>12</v>
      </c>
      <c r="O4" s="6">
        <v>1624</v>
      </c>
      <c r="P4" s="7">
        <v>114</v>
      </c>
    </row>
    <row r="5" spans="7:16">
      <c r="G5" s="37"/>
      <c r="H5" s="37"/>
      <c r="I5" s="37"/>
      <c r="J5" s="37"/>
      <c r="L5" t="s">
        <v>15</v>
      </c>
      <c r="M5" t="s">
        <v>16</v>
      </c>
      <c r="N5" t="s">
        <v>17</v>
      </c>
      <c r="O5" s="6">
        <v>6706</v>
      </c>
      <c r="P5" s="7">
        <v>459</v>
      </c>
    </row>
    <row r="6" spans="7:16">
      <c r="G6" s="37"/>
      <c r="H6" s="37"/>
      <c r="I6" s="37"/>
      <c r="J6" s="37"/>
      <c r="L6" t="s">
        <v>20</v>
      </c>
      <c r="M6" t="s">
        <v>16</v>
      </c>
      <c r="N6" t="s">
        <v>21</v>
      </c>
      <c r="O6" s="6">
        <v>959</v>
      </c>
      <c r="P6" s="7">
        <v>147</v>
      </c>
    </row>
    <row r="7" spans="7:16">
      <c r="G7" s="37"/>
      <c r="H7" s="37"/>
      <c r="I7" s="37"/>
      <c r="J7" s="37"/>
      <c r="L7" t="s">
        <v>23</v>
      </c>
      <c r="M7" t="s">
        <v>24</v>
      </c>
      <c r="N7" t="s">
        <v>25</v>
      </c>
      <c r="O7" s="6">
        <v>9632</v>
      </c>
      <c r="P7" s="7">
        <v>288</v>
      </c>
    </row>
    <row r="8" spans="7:16">
      <c r="G8" s="37"/>
      <c r="H8" s="37"/>
      <c r="I8" s="37"/>
      <c r="J8" s="37"/>
      <c r="L8" t="s">
        <v>28</v>
      </c>
      <c r="M8" t="s">
        <v>29</v>
      </c>
      <c r="N8" t="s">
        <v>30</v>
      </c>
      <c r="O8" s="6">
        <v>2100</v>
      </c>
      <c r="P8" s="7">
        <v>414</v>
      </c>
    </row>
    <row r="9" spans="7:16">
      <c r="G9" s="37"/>
      <c r="H9" s="37"/>
      <c r="I9" s="37"/>
      <c r="J9" s="37"/>
      <c r="L9" t="s">
        <v>10</v>
      </c>
      <c r="M9" t="s">
        <v>16</v>
      </c>
      <c r="N9" t="s">
        <v>33</v>
      </c>
      <c r="O9" s="6">
        <v>8869</v>
      </c>
      <c r="P9" s="7">
        <v>432</v>
      </c>
    </row>
    <row r="10" spans="7:16">
      <c r="G10" s="37"/>
      <c r="H10" s="37"/>
      <c r="I10" s="37"/>
      <c r="J10" s="37"/>
      <c r="L10" t="s">
        <v>28</v>
      </c>
      <c r="M10" t="s">
        <v>36</v>
      </c>
      <c r="N10" t="s">
        <v>37</v>
      </c>
      <c r="O10" s="6">
        <v>2681</v>
      </c>
      <c r="P10" s="7">
        <v>54</v>
      </c>
    </row>
    <row r="11" spans="7:16">
      <c r="G11" s="37"/>
      <c r="H11" s="37"/>
      <c r="I11" s="37"/>
      <c r="J11" s="37"/>
      <c r="L11" t="s">
        <v>15</v>
      </c>
      <c r="M11" t="s">
        <v>16</v>
      </c>
      <c r="N11" t="s">
        <v>39</v>
      </c>
      <c r="O11" s="6">
        <v>5012</v>
      </c>
      <c r="P11" s="7">
        <v>210</v>
      </c>
    </row>
    <row r="12" spans="7:16">
      <c r="G12" s="37"/>
      <c r="H12" s="37"/>
      <c r="I12" s="37"/>
      <c r="J12" s="37"/>
      <c r="L12" t="s">
        <v>42</v>
      </c>
      <c r="M12" t="s">
        <v>36</v>
      </c>
      <c r="N12" t="s">
        <v>19</v>
      </c>
      <c r="O12" s="6">
        <v>1281</v>
      </c>
      <c r="P12" s="7">
        <v>75</v>
      </c>
    </row>
    <row r="13" spans="7:16">
      <c r="G13" s="37"/>
      <c r="H13" s="37"/>
      <c r="I13" s="37"/>
      <c r="J13" s="37"/>
      <c r="L13" t="s">
        <v>45</v>
      </c>
      <c r="M13" t="s">
        <v>11</v>
      </c>
      <c r="N13" t="s">
        <v>19</v>
      </c>
      <c r="O13" s="6">
        <v>4991</v>
      </c>
      <c r="P13" s="7">
        <v>12</v>
      </c>
    </row>
    <row r="14" spans="7:16">
      <c r="L14" t="s">
        <v>48</v>
      </c>
      <c r="M14" t="s">
        <v>29</v>
      </c>
      <c r="N14" t="s">
        <v>30</v>
      </c>
      <c r="O14" s="6">
        <v>1785</v>
      </c>
      <c r="P14" s="7">
        <v>462</v>
      </c>
    </row>
    <row r="15" spans="7:16">
      <c r="L15" t="s">
        <v>49</v>
      </c>
      <c r="M15" t="s">
        <v>11</v>
      </c>
      <c r="N15" t="s">
        <v>35</v>
      </c>
      <c r="O15" s="6">
        <v>3983</v>
      </c>
      <c r="P15" s="7">
        <v>144</v>
      </c>
    </row>
    <row r="16" spans="7:16">
      <c r="L16" t="s">
        <v>20</v>
      </c>
      <c r="M16" t="s">
        <v>36</v>
      </c>
      <c r="N16" t="s">
        <v>32</v>
      </c>
      <c r="O16" s="6">
        <v>2646</v>
      </c>
      <c r="P16" s="7">
        <v>120</v>
      </c>
    </row>
    <row r="17" spans="8:16">
      <c r="L17" t="s">
        <v>48</v>
      </c>
      <c r="M17" t="s">
        <v>52</v>
      </c>
      <c r="N17" t="s">
        <v>14</v>
      </c>
      <c r="O17" s="6">
        <v>252</v>
      </c>
      <c r="P17" s="7">
        <v>54</v>
      </c>
    </row>
    <row r="18" spans="8:16" ht="16" customHeight="1">
      <c r="H18" s="37" t="s">
        <v>73</v>
      </c>
      <c r="I18" s="37"/>
      <c r="J18" s="37"/>
      <c r="K18" s="37"/>
      <c r="L18" t="s">
        <v>49</v>
      </c>
      <c r="M18" t="s">
        <v>16</v>
      </c>
      <c r="N18" t="s">
        <v>30</v>
      </c>
      <c r="O18" s="6">
        <v>2464</v>
      </c>
      <c r="P18" s="7">
        <v>234</v>
      </c>
    </row>
    <row r="19" spans="8:16" ht="16" customHeight="1">
      <c r="H19" s="37"/>
      <c r="I19" s="37"/>
      <c r="J19" s="37"/>
      <c r="K19" s="37"/>
      <c r="L19" t="s">
        <v>49</v>
      </c>
      <c r="M19" t="s">
        <v>16</v>
      </c>
      <c r="N19" t="s">
        <v>54</v>
      </c>
      <c r="O19" s="6">
        <v>2114</v>
      </c>
      <c r="P19" s="7">
        <v>66</v>
      </c>
    </row>
    <row r="20" spans="8:16">
      <c r="H20" s="37"/>
      <c r="I20" s="37"/>
      <c r="J20" s="37"/>
      <c r="K20" s="37"/>
      <c r="L20" t="s">
        <v>28</v>
      </c>
      <c r="M20" t="s">
        <v>11</v>
      </c>
      <c r="N20" t="s">
        <v>37</v>
      </c>
      <c r="O20" s="6">
        <v>7693</v>
      </c>
      <c r="P20" s="7">
        <v>87</v>
      </c>
    </row>
    <row r="21" spans="8:16">
      <c r="H21" s="37"/>
      <c r="I21" s="37"/>
      <c r="J21" s="37"/>
      <c r="K21" s="37"/>
      <c r="L21" t="s">
        <v>45</v>
      </c>
      <c r="M21" t="s">
        <v>52</v>
      </c>
      <c r="N21" t="s">
        <v>44</v>
      </c>
      <c r="O21" s="6">
        <v>15610</v>
      </c>
      <c r="P21" s="7">
        <v>339</v>
      </c>
    </row>
    <row r="22" spans="8:16">
      <c r="H22" s="37"/>
      <c r="I22" s="37"/>
      <c r="J22" s="37"/>
      <c r="K22" s="37"/>
      <c r="L22" t="s">
        <v>23</v>
      </c>
      <c r="M22" t="s">
        <v>52</v>
      </c>
      <c r="N22" t="s">
        <v>39</v>
      </c>
      <c r="O22" s="6">
        <v>336</v>
      </c>
      <c r="P22" s="7">
        <v>144</v>
      </c>
    </row>
    <row r="23" spans="8:16">
      <c r="H23" s="37"/>
      <c r="I23" s="37"/>
      <c r="J23" s="37"/>
      <c r="K23" s="37"/>
      <c r="L23" t="s">
        <v>48</v>
      </c>
      <c r="M23" t="s">
        <v>29</v>
      </c>
      <c r="N23" t="s">
        <v>44</v>
      </c>
      <c r="O23" s="6">
        <v>9443</v>
      </c>
      <c r="P23" s="7">
        <v>162</v>
      </c>
    </row>
    <row r="24" spans="8:16">
      <c r="H24" s="37"/>
      <c r="I24" s="37"/>
      <c r="J24" s="37"/>
      <c r="K24" s="37"/>
      <c r="L24" t="s">
        <v>20</v>
      </c>
      <c r="M24" t="s">
        <v>52</v>
      </c>
      <c r="N24" t="s">
        <v>50</v>
      </c>
      <c r="O24" s="6">
        <v>8155</v>
      </c>
      <c r="P24" s="7">
        <v>90</v>
      </c>
    </row>
    <row r="25" spans="8:16">
      <c r="H25" s="37"/>
      <c r="I25" s="37"/>
      <c r="J25" s="37"/>
      <c r="K25" s="37"/>
      <c r="L25" t="s">
        <v>15</v>
      </c>
      <c r="M25" t="s">
        <v>36</v>
      </c>
      <c r="N25" t="s">
        <v>50</v>
      </c>
      <c r="O25" s="6">
        <v>1701</v>
      </c>
      <c r="P25" s="7">
        <v>234</v>
      </c>
    </row>
    <row r="26" spans="8:16">
      <c r="H26" s="37"/>
      <c r="I26" s="37"/>
      <c r="J26" s="37"/>
      <c r="K26" s="37"/>
      <c r="L26" t="s">
        <v>57</v>
      </c>
      <c r="M26" t="s">
        <v>36</v>
      </c>
      <c r="N26" t="s">
        <v>39</v>
      </c>
      <c r="O26" s="6">
        <v>2205</v>
      </c>
      <c r="P26" s="7">
        <v>141</v>
      </c>
    </row>
    <row r="27" spans="8:16">
      <c r="H27" s="37"/>
      <c r="I27" s="37"/>
      <c r="J27" s="37"/>
      <c r="K27" s="37"/>
      <c r="L27" t="s">
        <v>15</v>
      </c>
      <c r="M27" t="s">
        <v>11</v>
      </c>
      <c r="N27" t="s">
        <v>41</v>
      </c>
      <c r="O27" s="6">
        <v>1771</v>
      </c>
      <c r="P27" s="7">
        <v>204</v>
      </c>
    </row>
    <row r="28" spans="8:16">
      <c r="L28" t="s">
        <v>23</v>
      </c>
      <c r="M28" t="s">
        <v>16</v>
      </c>
      <c r="N28" t="s">
        <v>27</v>
      </c>
      <c r="O28" s="6">
        <v>2114</v>
      </c>
      <c r="P28" s="7">
        <v>186</v>
      </c>
    </row>
    <row r="29" spans="8:16">
      <c r="L29" t="s">
        <v>23</v>
      </c>
      <c r="M29" t="s">
        <v>24</v>
      </c>
      <c r="N29" t="s">
        <v>14</v>
      </c>
      <c r="O29" s="6">
        <v>10311</v>
      </c>
      <c r="P29" s="7">
        <v>231</v>
      </c>
    </row>
    <row r="30" spans="8:16">
      <c r="L30" t="s">
        <v>49</v>
      </c>
      <c r="M30" t="s">
        <v>29</v>
      </c>
      <c r="N30" t="s">
        <v>32</v>
      </c>
      <c r="O30" s="6">
        <v>21</v>
      </c>
      <c r="P30" s="7">
        <v>168</v>
      </c>
    </row>
    <row r="31" spans="8:16">
      <c r="L31" t="s">
        <v>57</v>
      </c>
      <c r="M31" t="s">
        <v>16</v>
      </c>
      <c r="N31" t="s">
        <v>44</v>
      </c>
      <c r="O31" s="6">
        <v>1974</v>
      </c>
      <c r="P31" s="7">
        <v>195</v>
      </c>
    </row>
    <row r="32" spans="8:16">
      <c r="L32" t="s">
        <v>45</v>
      </c>
      <c r="M32" t="s">
        <v>24</v>
      </c>
      <c r="N32" t="s">
        <v>50</v>
      </c>
      <c r="O32" s="6">
        <v>6314</v>
      </c>
      <c r="P32" s="7">
        <v>15</v>
      </c>
    </row>
    <row r="33" spans="8:16">
      <c r="H33" s="37" t="s">
        <v>74</v>
      </c>
      <c r="I33" s="37"/>
      <c r="J33" s="37"/>
      <c r="K33" s="37"/>
      <c r="L33" t="s">
        <v>57</v>
      </c>
      <c r="M33" t="s">
        <v>11</v>
      </c>
      <c r="N33" t="s">
        <v>50</v>
      </c>
      <c r="O33" s="6">
        <v>4683</v>
      </c>
      <c r="P33" s="7">
        <v>30</v>
      </c>
    </row>
    <row r="34" spans="8:16">
      <c r="H34" s="37"/>
      <c r="I34" s="37"/>
      <c r="J34" s="37"/>
      <c r="K34" s="37"/>
      <c r="L34" t="s">
        <v>23</v>
      </c>
      <c r="M34" t="s">
        <v>11</v>
      </c>
      <c r="N34" t="s">
        <v>51</v>
      </c>
      <c r="O34" s="6">
        <v>6398</v>
      </c>
      <c r="P34" s="7">
        <v>102</v>
      </c>
    </row>
    <row r="35" spans="8:16">
      <c r="H35" s="37"/>
      <c r="I35" s="37"/>
      <c r="J35" s="37"/>
      <c r="K35" s="37"/>
      <c r="L35" t="s">
        <v>48</v>
      </c>
      <c r="M35" t="s">
        <v>16</v>
      </c>
      <c r="N35" t="s">
        <v>41</v>
      </c>
      <c r="O35" s="6">
        <v>553</v>
      </c>
      <c r="P35" s="7">
        <v>15</v>
      </c>
    </row>
    <row r="36" spans="8:16">
      <c r="H36" s="37"/>
      <c r="I36" s="37"/>
      <c r="J36" s="37"/>
      <c r="K36" s="37"/>
      <c r="L36" t="s">
        <v>15</v>
      </c>
      <c r="M36" t="s">
        <v>29</v>
      </c>
      <c r="N36" t="s">
        <v>12</v>
      </c>
      <c r="O36" s="6">
        <v>7021</v>
      </c>
      <c r="P36" s="7">
        <v>183</v>
      </c>
    </row>
    <row r="37" spans="8:16">
      <c r="H37" s="37"/>
      <c r="I37" s="37"/>
      <c r="J37" s="37"/>
      <c r="K37" s="37"/>
      <c r="L37" t="s">
        <v>10</v>
      </c>
      <c r="M37" t="s">
        <v>29</v>
      </c>
      <c r="N37" t="s">
        <v>39</v>
      </c>
      <c r="O37" s="6">
        <v>5817</v>
      </c>
      <c r="P37" s="7">
        <v>12</v>
      </c>
    </row>
    <row r="38" spans="8:16">
      <c r="H38" s="37"/>
      <c r="I38" s="37"/>
      <c r="J38" s="37"/>
      <c r="K38" s="37"/>
      <c r="L38" t="s">
        <v>23</v>
      </c>
      <c r="M38" t="s">
        <v>29</v>
      </c>
      <c r="N38" t="s">
        <v>19</v>
      </c>
      <c r="O38" s="6">
        <v>3976</v>
      </c>
      <c r="P38" s="7">
        <v>72</v>
      </c>
    </row>
    <row r="39" spans="8:16">
      <c r="H39" s="37"/>
      <c r="I39" s="37"/>
      <c r="J39" s="37"/>
      <c r="K39" s="37"/>
      <c r="L39" t="s">
        <v>28</v>
      </c>
      <c r="M39" t="s">
        <v>36</v>
      </c>
      <c r="N39" t="s">
        <v>55</v>
      </c>
      <c r="O39" s="6">
        <v>1134</v>
      </c>
      <c r="P39" s="7">
        <v>282</v>
      </c>
    </row>
    <row r="40" spans="8:16">
      <c r="H40" s="37"/>
      <c r="I40" s="37"/>
      <c r="J40" s="37"/>
      <c r="K40" s="37"/>
      <c r="L40" t="s">
        <v>48</v>
      </c>
      <c r="M40" t="s">
        <v>29</v>
      </c>
      <c r="N40" t="s">
        <v>56</v>
      </c>
      <c r="O40" s="6">
        <v>6027</v>
      </c>
      <c r="P40" s="7">
        <v>144</v>
      </c>
    </row>
    <row r="41" spans="8:16">
      <c r="H41" s="37"/>
      <c r="I41" s="37"/>
      <c r="J41" s="37"/>
      <c r="K41" s="37"/>
      <c r="L41" t="s">
        <v>28</v>
      </c>
      <c r="M41" t="s">
        <v>11</v>
      </c>
      <c r="N41" t="s">
        <v>32</v>
      </c>
      <c r="O41" s="6">
        <v>1904</v>
      </c>
      <c r="P41" s="7">
        <v>405</v>
      </c>
    </row>
    <row r="42" spans="8:16">
      <c r="H42" s="37"/>
      <c r="I42" s="37"/>
      <c r="J42" s="37"/>
      <c r="K42" s="37"/>
      <c r="L42" t="s">
        <v>42</v>
      </c>
      <c r="M42" t="s">
        <v>52</v>
      </c>
      <c r="N42" t="s">
        <v>17</v>
      </c>
      <c r="O42" s="6">
        <v>3262</v>
      </c>
      <c r="P42" s="7">
        <v>75</v>
      </c>
    </row>
    <row r="43" spans="8:16">
      <c r="L43" t="s">
        <v>10</v>
      </c>
      <c r="M43" t="s">
        <v>52</v>
      </c>
      <c r="N43" t="s">
        <v>55</v>
      </c>
      <c r="O43" s="6">
        <v>2289</v>
      </c>
      <c r="P43" s="7">
        <v>135</v>
      </c>
    </row>
    <row r="44" spans="8:16">
      <c r="L44" t="s">
        <v>45</v>
      </c>
      <c r="M44" t="s">
        <v>52</v>
      </c>
      <c r="N44" t="s">
        <v>55</v>
      </c>
      <c r="O44" s="6">
        <v>6986</v>
      </c>
      <c r="P44" s="7">
        <v>21</v>
      </c>
    </row>
    <row r="45" spans="8:16">
      <c r="L45" t="s">
        <v>48</v>
      </c>
      <c r="M45" t="s">
        <v>36</v>
      </c>
      <c r="N45" t="s">
        <v>50</v>
      </c>
      <c r="O45" s="6">
        <v>4417</v>
      </c>
      <c r="P45" s="7">
        <v>153</v>
      </c>
    </row>
    <row r="46" spans="8:16">
      <c r="L46" t="s">
        <v>28</v>
      </c>
      <c r="M46" t="s">
        <v>52</v>
      </c>
      <c r="N46" t="s">
        <v>27</v>
      </c>
      <c r="O46" s="6">
        <v>1442</v>
      </c>
      <c r="P46" s="7">
        <v>15</v>
      </c>
    </row>
    <row r="47" spans="8:16">
      <c r="L47" t="s">
        <v>49</v>
      </c>
      <c r="M47" t="s">
        <v>16</v>
      </c>
      <c r="N47" t="s">
        <v>19</v>
      </c>
      <c r="O47" s="6">
        <v>2415</v>
      </c>
      <c r="P47" s="7">
        <v>255</v>
      </c>
    </row>
    <row r="48" spans="8:16">
      <c r="L48" t="s">
        <v>48</v>
      </c>
      <c r="M48" t="s">
        <v>11</v>
      </c>
      <c r="N48" t="s">
        <v>41</v>
      </c>
      <c r="O48" s="6">
        <v>238</v>
      </c>
      <c r="P48" s="7">
        <v>18</v>
      </c>
    </row>
    <row r="49" spans="12:16">
      <c r="L49" t="s">
        <v>28</v>
      </c>
      <c r="M49" t="s">
        <v>11</v>
      </c>
      <c r="N49" t="s">
        <v>50</v>
      </c>
      <c r="O49" s="6">
        <v>4949</v>
      </c>
      <c r="P49" s="7">
        <v>189</v>
      </c>
    </row>
    <row r="50" spans="12:16">
      <c r="L50" t="s">
        <v>45</v>
      </c>
      <c r="M50" t="s">
        <v>36</v>
      </c>
      <c r="N50" t="s">
        <v>17</v>
      </c>
      <c r="O50" s="6">
        <v>5075</v>
      </c>
      <c r="P50" s="7">
        <v>21</v>
      </c>
    </row>
    <row r="51" spans="12:16">
      <c r="L51" t="s">
        <v>49</v>
      </c>
      <c r="M51" t="s">
        <v>24</v>
      </c>
      <c r="N51" t="s">
        <v>32</v>
      </c>
      <c r="O51" s="6">
        <v>9198</v>
      </c>
      <c r="P51" s="7">
        <v>36</v>
      </c>
    </row>
    <row r="52" spans="12:16">
      <c r="L52" t="s">
        <v>28</v>
      </c>
      <c r="M52" t="s">
        <v>52</v>
      </c>
      <c r="N52" t="s">
        <v>54</v>
      </c>
      <c r="O52" s="6">
        <v>3339</v>
      </c>
      <c r="P52" s="7">
        <v>75</v>
      </c>
    </row>
    <row r="53" spans="12:16">
      <c r="L53" t="s">
        <v>10</v>
      </c>
      <c r="M53" t="s">
        <v>52</v>
      </c>
      <c r="N53" t="s">
        <v>35</v>
      </c>
      <c r="O53" s="6">
        <v>5019</v>
      </c>
      <c r="P53" s="7">
        <v>156</v>
      </c>
    </row>
    <row r="54" spans="12:16">
      <c r="L54" t="s">
        <v>45</v>
      </c>
      <c r="M54" t="s">
        <v>24</v>
      </c>
      <c r="N54" t="s">
        <v>32</v>
      </c>
      <c r="O54" s="6">
        <v>16184</v>
      </c>
      <c r="P54" s="7">
        <v>39</v>
      </c>
    </row>
    <row r="55" spans="12:16">
      <c r="L55" t="s">
        <v>28</v>
      </c>
      <c r="M55" t="s">
        <v>24</v>
      </c>
      <c r="N55" t="s">
        <v>47</v>
      </c>
      <c r="O55" s="6">
        <v>497</v>
      </c>
      <c r="P55" s="7">
        <v>63</v>
      </c>
    </row>
    <row r="56" spans="12:16">
      <c r="L56" t="s">
        <v>48</v>
      </c>
      <c r="M56" t="s">
        <v>24</v>
      </c>
      <c r="N56" t="s">
        <v>54</v>
      </c>
      <c r="O56" s="6">
        <v>8211</v>
      </c>
      <c r="P56" s="7">
        <v>75</v>
      </c>
    </row>
    <row r="57" spans="12:16">
      <c r="L57" t="s">
        <v>48</v>
      </c>
      <c r="M57" t="s">
        <v>36</v>
      </c>
      <c r="N57" t="s">
        <v>56</v>
      </c>
      <c r="O57" s="6">
        <v>6580</v>
      </c>
      <c r="P57" s="7">
        <v>183</v>
      </c>
    </row>
    <row r="58" spans="12:16">
      <c r="L58" t="s">
        <v>23</v>
      </c>
      <c r="M58" t="s">
        <v>16</v>
      </c>
      <c r="N58" t="s">
        <v>14</v>
      </c>
      <c r="O58" s="6">
        <v>4760</v>
      </c>
      <c r="P58" s="7">
        <v>69</v>
      </c>
    </row>
    <row r="59" spans="12:16">
      <c r="L59" t="s">
        <v>10</v>
      </c>
      <c r="M59" t="s">
        <v>24</v>
      </c>
      <c r="N59" t="s">
        <v>30</v>
      </c>
      <c r="O59" s="6">
        <v>5439</v>
      </c>
      <c r="P59" s="7">
        <v>30</v>
      </c>
    </row>
    <row r="60" spans="12:16">
      <c r="L60" t="s">
        <v>23</v>
      </c>
      <c r="M60" t="s">
        <v>52</v>
      </c>
      <c r="N60" t="s">
        <v>35</v>
      </c>
      <c r="O60" s="6">
        <v>1463</v>
      </c>
      <c r="P60" s="7">
        <v>39</v>
      </c>
    </row>
    <row r="61" spans="12:16">
      <c r="L61" t="s">
        <v>49</v>
      </c>
      <c r="M61" t="s">
        <v>52</v>
      </c>
      <c r="N61" t="s">
        <v>17</v>
      </c>
      <c r="O61" s="6">
        <v>7777</v>
      </c>
      <c r="P61" s="7">
        <v>504</v>
      </c>
    </row>
    <row r="62" spans="12:16">
      <c r="L62" t="s">
        <v>20</v>
      </c>
      <c r="M62" t="s">
        <v>11</v>
      </c>
      <c r="N62" t="s">
        <v>54</v>
      </c>
      <c r="O62" s="6">
        <v>1085</v>
      </c>
      <c r="P62" s="7">
        <v>273</v>
      </c>
    </row>
    <row r="63" spans="12:16">
      <c r="L63" t="s">
        <v>45</v>
      </c>
      <c r="M63" t="s">
        <v>11</v>
      </c>
      <c r="N63" t="s">
        <v>37</v>
      </c>
      <c r="O63" s="6">
        <v>182</v>
      </c>
      <c r="P63" s="7">
        <v>48</v>
      </c>
    </row>
    <row r="64" spans="12:16">
      <c r="L64" t="s">
        <v>28</v>
      </c>
      <c r="M64" t="s">
        <v>52</v>
      </c>
      <c r="N64" t="s">
        <v>55</v>
      </c>
      <c r="O64" s="6">
        <v>4242</v>
      </c>
      <c r="P64" s="7">
        <v>207</v>
      </c>
    </row>
    <row r="65" spans="12:16">
      <c r="L65" t="s">
        <v>28</v>
      </c>
      <c r="M65" t="s">
        <v>24</v>
      </c>
      <c r="N65" t="s">
        <v>17</v>
      </c>
      <c r="O65" s="6">
        <v>6118</v>
      </c>
      <c r="P65" s="7">
        <v>9</v>
      </c>
    </row>
    <row r="66" spans="12:16">
      <c r="L66" t="s">
        <v>57</v>
      </c>
      <c r="M66" t="s">
        <v>24</v>
      </c>
      <c r="N66" t="s">
        <v>50</v>
      </c>
      <c r="O66" s="6">
        <v>2317</v>
      </c>
      <c r="P66" s="7">
        <v>261</v>
      </c>
    </row>
    <row r="67" spans="12:16">
      <c r="L67" t="s">
        <v>28</v>
      </c>
      <c r="M67" t="s">
        <v>36</v>
      </c>
      <c r="N67" t="s">
        <v>32</v>
      </c>
      <c r="O67" s="6">
        <v>938</v>
      </c>
      <c r="P67" s="7">
        <v>6</v>
      </c>
    </row>
    <row r="68" spans="12:16">
      <c r="L68" t="s">
        <v>15</v>
      </c>
      <c r="M68" t="s">
        <v>11</v>
      </c>
      <c r="N68" t="s">
        <v>27</v>
      </c>
      <c r="O68" s="6">
        <v>9709</v>
      </c>
      <c r="P68" s="7">
        <v>30</v>
      </c>
    </row>
    <row r="69" spans="12:16">
      <c r="L69" t="s">
        <v>42</v>
      </c>
      <c r="M69" t="s">
        <v>52</v>
      </c>
      <c r="N69" t="s">
        <v>44</v>
      </c>
      <c r="O69" s="6">
        <v>2205</v>
      </c>
      <c r="P69" s="7">
        <v>138</v>
      </c>
    </row>
    <row r="70" spans="12:16">
      <c r="L70" t="s">
        <v>42</v>
      </c>
      <c r="M70" t="s">
        <v>11</v>
      </c>
      <c r="N70" t="s">
        <v>35</v>
      </c>
      <c r="O70" s="6">
        <v>4487</v>
      </c>
      <c r="P70" s="7">
        <v>111</v>
      </c>
    </row>
    <row r="71" spans="12:16">
      <c r="L71" t="s">
        <v>45</v>
      </c>
      <c r="M71" t="s">
        <v>16</v>
      </c>
      <c r="N71" t="s">
        <v>25</v>
      </c>
      <c r="O71" s="6">
        <v>2415</v>
      </c>
      <c r="P71" s="7">
        <v>15</v>
      </c>
    </row>
    <row r="72" spans="12:16">
      <c r="L72" t="s">
        <v>10</v>
      </c>
      <c r="M72" t="s">
        <v>52</v>
      </c>
      <c r="N72" t="s">
        <v>41</v>
      </c>
      <c r="O72" s="6">
        <v>4018</v>
      </c>
      <c r="P72" s="7">
        <v>162</v>
      </c>
    </row>
    <row r="73" spans="12:16">
      <c r="L73" t="s">
        <v>45</v>
      </c>
      <c r="M73" t="s">
        <v>52</v>
      </c>
      <c r="N73" t="s">
        <v>41</v>
      </c>
      <c r="O73" s="6">
        <v>861</v>
      </c>
      <c r="P73" s="7">
        <v>195</v>
      </c>
    </row>
    <row r="74" spans="12:16">
      <c r="L74" t="s">
        <v>57</v>
      </c>
      <c r="M74" t="s">
        <v>36</v>
      </c>
      <c r="N74" t="s">
        <v>19</v>
      </c>
      <c r="O74" s="6">
        <v>5586</v>
      </c>
      <c r="P74" s="7">
        <v>525</v>
      </c>
    </row>
    <row r="75" spans="12:16">
      <c r="L75" t="s">
        <v>42</v>
      </c>
      <c r="M75" t="s">
        <v>52</v>
      </c>
      <c r="N75" t="s">
        <v>33</v>
      </c>
      <c r="O75" s="6">
        <v>2226</v>
      </c>
      <c r="P75" s="7">
        <v>48</v>
      </c>
    </row>
    <row r="76" spans="12:16">
      <c r="L76" t="s">
        <v>20</v>
      </c>
      <c r="M76" t="s">
        <v>52</v>
      </c>
      <c r="N76" t="s">
        <v>56</v>
      </c>
      <c r="O76" s="6">
        <v>14329</v>
      </c>
      <c r="P76" s="7">
        <v>150</v>
      </c>
    </row>
    <row r="77" spans="12:16">
      <c r="L77" t="s">
        <v>20</v>
      </c>
      <c r="M77" t="s">
        <v>52</v>
      </c>
      <c r="N77" t="s">
        <v>44</v>
      </c>
      <c r="O77" s="6">
        <v>8463</v>
      </c>
      <c r="P77" s="7">
        <v>492</v>
      </c>
    </row>
    <row r="78" spans="12:16">
      <c r="L78" t="s">
        <v>45</v>
      </c>
      <c r="M78" t="s">
        <v>52</v>
      </c>
      <c r="N78" t="s">
        <v>54</v>
      </c>
      <c r="O78" s="6">
        <v>2891</v>
      </c>
      <c r="P78" s="7">
        <v>102</v>
      </c>
    </row>
    <row r="79" spans="12:16">
      <c r="L79" t="s">
        <v>49</v>
      </c>
      <c r="M79" t="s">
        <v>24</v>
      </c>
      <c r="N79" t="s">
        <v>50</v>
      </c>
      <c r="O79" s="6">
        <v>3773</v>
      </c>
      <c r="P79" s="7">
        <v>165</v>
      </c>
    </row>
    <row r="80" spans="12:16">
      <c r="L80" t="s">
        <v>23</v>
      </c>
      <c r="M80" t="s">
        <v>24</v>
      </c>
      <c r="N80" t="s">
        <v>56</v>
      </c>
      <c r="O80" s="6">
        <v>854</v>
      </c>
      <c r="P80" s="7">
        <v>309</v>
      </c>
    </row>
    <row r="81" spans="12:16">
      <c r="L81" t="s">
        <v>28</v>
      </c>
      <c r="M81" t="s">
        <v>24</v>
      </c>
      <c r="N81" t="s">
        <v>35</v>
      </c>
      <c r="O81" s="6">
        <v>4970</v>
      </c>
      <c r="P81" s="7">
        <v>156</v>
      </c>
    </row>
    <row r="82" spans="12:16">
      <c r="L82" t="s">
        <v>20</v>
      </c>
      <c r="M82" t="s">
        <v>16</v>
      </c>
      <c r="N82" t="s">
        <v>53</v>
      </c>
      <c r="O82" s="6">
        <v>98</v>
      </c>
      <c r="P82" s="7">
        <v>159</v>
      </c>
    </row>
    <row r="83" spans="12:16">
      <c r="L83" t="s">
        <v>45</v>
      </c>
      <c r="M83" t="s">
        <v>16</v>
      </c>
      <c r="N83" t="s">
        <v>27</v>
      </c>
      <c r="O83" s="6">
        <v>13391</v>
      </c>
      <c r="P83" s="7">
        <v>201</v>
      </c>
    </row>
    <row r="84" spans="12:16">
      <c r="L84" t="s">
        <v>15</v>
      </c>
      <c r="M84" t="s">
        <v>29</v>
      </c>
      <c r="N84" t="s">
        <v>37</v>
      </c>
      <c r="O84" s="6">
        <v>8890</v>
      </c>
      <c r="P84" s="7">
        <v>210</v>
      </c>
    </row>
    <row r="85" spans="12:16">
      <c r="L85" t="s">
        <v>48</v>
      </c>
      <c r="M85" t="s">
        <v>36</v>
      </c>
      <c r="N85" t="s">
        <v>14</v>
      </c>
      <c r="O85" s="6">
        <v>56</v>
      </c>
      <c r="P85" s="7">
        <v>51</v>
      </c>
    </row>
    <row r="86" spans="12:16">
      <c r="L86" t="s">
        <v>49</v>
      </c>
      <c r="M86" t="s">
        <v>24</v>
      </c>
      <c r="N86" t="s">
        <v>30</v>
      </c>
      <c r="O86" s="6">
        <v>3339</v>
      </c>
      <c r="P86" s="7">
        <v>39</v>
      </c>
    </row>
    <row r="87" spans="12:16">
      <c r="L87" t="s">
        <v>57</v>
      </c>
      <c r="M87" t="s">
        <v>16</v>
      </c>
      <c r="N87" t="s">
        <v>25</v>
      </c>
      <c r="O87" s="6">
        <v>3808</v>
      </c>
      <c r="P87" s="7">
        <v>279</v>
      </c>
    </row>
    <row r="88" spans="12:16">
      <c r="L88" t="s">
        <v>57</v>
      </c>
      <c r="M88" t="s">
        <v>36</v>
      </c>
      <c r="N88" t="s">
        <v>14</v>
      </c>
      <c r="O88" s="6">
        <v>63</v>
      </c>
      <c r="P88" s="7">
        <v>123</v>
      </c>
    </row>
    <row r="89" spans="12:16">
      <c r="L89" t="s">
        <v>48</v>
      </c>
      <c r="M89" t="s">
        <v>29</v>
      </c>
      <c r="N89" t="s">
        <v>55</v>
      </c>
      <c r="O89" s="6">
        <v>7812</v>
      </c>
      <c r="P89" s="7">
        <v>81</v>
      </c>
    </row>
    <row r="90" spans="12:16">
      <c r="L90" t="s">
        <v>10</v>
      </c>
      <c r="M90" t="s">
        <v>11</v>
      </c>
      <c r="N90" t="s">
        <v>41</v>
      </c>
      <c r="O90" s="6">
        <v>7693</v>
      </c>
      <c r="P90" s="7">
        <v>21</v>
      </c>
    </row>
    <row r="91" spans="12:16">
      <c r="L91" t="s">
        <v>49</v>
      </c>
      <c r="M91" t="s">
        <v>24</v>
      </c>
      <c r="N91" t="s">
        <v>56</v>
      </c>
      <c r="O91" s="6">
        <v>973</v>
      </c>
      <c r="P91" s="7">
        <v>162</v>
      </c>
    </row>
    <row r="92" spans="12:16">
      <c r="L92" t="s">
        <v>57</v>
      </c>
      <c r="M92" t="s">
        <v>16</v>
      </c>
      <c r="N92" t="s">
        <v>47</v>
      </c>
      <c r="O92" s="6">
        <v>567</v>
      </c>
      <c r="P92" s="7">
        <v>228</v>
      </c>
    </row>
    <row r="93" spans="12:16">
      <c r="L93" t="s">
        <v>57</v>
      </c>
      <c r="M93" t="s">
        <v>24</v>
      </c>
      <c r="N93" t="s">
        <v>54</v>
      </c>
      <c r="O93" s="6">
        <v>2471</v>
      </c>
      <c r="P93" s="7">
        <v>342</v>
      </c>
    </row>
    <row r="94" spans="12:16">
      <c r="L94" t="s">
        <v>45</v>
      </c>
      <c r="M94" t="s">
        <v>36</v>
      </c>
      <c r="N94" t="s">
        <v>14</v>
      </c>
      <c r="O94" s="6">
        <v>7189</v>
      </c>
      <c r="P94" s="7">
        <v>54</v>
      </c>
    </row>
    <row r="95" spans="12:16">
      <c r="L95" t="s">
        <v>23</v>
      </c>
      <c r="M95" t="s">
        <v>16</v>
      </c>
      <c r="N95" t="s">
        <v>56</v>
      </c>
      <c r="O95" s="6">
        <v>7455</v>
      </c>
      <c r="P95" s="7">
        <v>216</v>
      </c>
    </row>
    <row r="96" spans="12:16">
      <c r="L96" t="s">
        <v>49</v>
      </c>
      <c r="M96" t="s">
        <v>52</v>
      </c>
      <c r="N96" t="s">
        <v>53</v>
      </c>
      <c r="O96" s="6">
        <v>3108</v>
      </c>
      <c r="P96" s="7">
        <v>54</v>
      </c>
    </row>
    <row r="97" spans="12:16">
      <c r="L97" t="s">
        <v>28</v>
      </c>
      <c r="M97" t="s">
        <v>36</v>
      </c>
      <c r="N97" t="s">
        <v>30</v>
      </c>
      <c r="O97" s="6">
        <v>469</v>
      </c>
      <c r="P97" s="7">
        <v>75</v>
      </c>
    </row>
    <row r="98" spans="12:16">
      <c r="L98" t="s">
        <v>20</v>
      </c>
      <c r="M98" t="s">
        <v>11</v>
      </c>
      <c r="N98" t="s">
        <v>50</v>
      </c>
      <c r="O98" s="6">
        <v>2737</v>
      </c>
      <c r="P98" s="7">
        <v>93</v>
      </c>
    </row>
    <row r="99" spans="12:16">
      <c r="L99" t="s">
        <v>20</v>
      </c>
      <c r="M99" t="s">
        <v>11</v>
      </c>
      <c r="N99" t="s">
        <v>30</v>
      </c>
      <c r="O99" s="6">
        <v>4305</v>
      </c>
      <c r="P99" s="7">
        <v>156</v>
      </c>
    </row>
    <row r="100" spans="12:16">
      <c r="L100" t="s">
        <v>20</v>
      </c>
      <c r="M100" t="s">
        <v>36</v>
      </c>
      <c r="N100" t="s">
        <v>35</v>
      </c>
      <c r="O100" s="6">
        <v>2408</v>
      </c>
      <c r="P100" s="7">
        <v>9</v>
      </c>
    </row>
    <row r="101" spans="12:16">
      <c r="L101" t="s">
        <v>49</v>
      </c>
      <c r="M101" t="s">
        <v>24</v>
      </c>
      <c r="N101" t="s">
        <v>41</v>
      </c>
      <c r="O101" s="6">
        <v>1281</v>
      </c>
      <c r="P101" s="7">
        <v>18</v>
      </c>
    </row>
    <row r="102" spans="12:16">
      <c r="L102" t="s">
        <v>10</v>
      </c>
      <c r="M102" t="s">
        <v>16</v>
      </c>
      <c r="N102" t="s">
        <v>17</v>
      </c>
      <c r="O102" s="6">
        <v>12348</v>
      </c>
      <c r="P102" s="7">
        <v>234</v>
      </c>
    </row>
    <row r="103" spans="12:16">
      <c r="L103" t="s">
        <v>49</v>
      </c>
      <c r="M103" t="s">
        <v>52</v>
      </c>
      <c r="N103" t="s">
        <v>56</v>
      </c>
      <c r="O103" s="6">
        <v>3689</v>
      </c>
      <c r="P103" s="7">
        <v>312</v>
      </c>
    </row>
    <row r="104" spans="12:16">
      <c r="L104" t="s">
        <v>42</v>
      </c>
      <c r="M104" t="s">
        <v>24</v>
      </c>
      <c r="N104" t="s">
        <v>41</v>
      </c>
      <c r="O104" s="6">
        <v>2870</v>
      </c>
      <c r="P104" s="7">
        <v>300</v>
      </c>
    </row>
    <row r="105" spans="12:16">
      <c r="L105" t="s">
        <v>48</v>
      </c>
      <c r="M105" t="s">
        <v>24</v>
      </c>
      <c r="N105" t="s">
        <v>55</v>
      </c>
      <c r="O105" s="6">
        <v>798</v>
      </c>
      <c r="P105" s="7">
        <v>519</v>
      </c>
    </row>
    <row r="106" spans="12:16">
      <c r="L106" t="s">
        <v>23</v>
      </c>
      <c r="M106" t="s">
        <v>11</v>
      </c>
      <c r="N106" t="s">
        <v>47</v>
      </c>
      <c r="O106" s="6">
        <v>2933</v>
      </c>
      <c r="P106" s="7">
        <v>9</v>
      </c>
    </row>
    <row r="107" spans="12:16">
      <c r="L107" t="s">
        <v>45</v>
      </c>
      <c r="M107" t="s">
        <v>16</v>
      </c>
      <c r="N107" t="s">
        <v>21</v>
      </c>
      <c r="O107" s="6">
        <v>2744</v>
      </c>
      <c r="P107" s="7">
        <v>9</v>
      </c>
    </row>
    <row r="108" spans="12:16">
      <c r="L108" t="s">
        <v>10</v>
      </c>
      <c r="M108" t="s">
        <v>24</v>
      </c>
      <c r="N108" t="s">
        <v>33</v>
      </c>
      <c r="O108" s="6">
        <v>9772</v>
      </c>
      <c r="P108" s="7">
        <v>90</v>
      </c>
    </row>
    <row r="109" spans="12:16">
      <c r="L109" t="s">
        <v>42</v>
      </c>
      <c r="M109" t="s">
        <v>52</v>
      </c>
      <c r="N109" t="s">
        <v>30</v>
      </c>
      <c r="O109" s="6">
        <v>1568</v>
      </c>
      <c r="P109" s="7">
        <v>96</v>
      </c>
    </row>
    <row r="110" spans="12:16">
      <c r="L110" t="s">
        <v>48</v>
      </c>
      <c r="M110" t="s">
        <v>24</v>
      </c>
      <c r="N110" t="s">
        <v>32</v>
      </c>
      <c r="O110" s="6">
        <v>11417</v>
      </c>
      <c r="P110" s="7">
        <v>21</v>
      </c>
    </row>
    <row r="111" spans="12:16">
      <c r="L111" t="s">
        <v>10</v>
      </c>
      <c r="M111" t="s">
        <v>52</v>
      </c>
      <c r="N111" t="s">
        <v>53</v>
      </c>
      <c r="O111" s="6">
        <v>6748</v>
      </c>
      <c r="P111" s="7">
        <v>48</v>
      </c>
    </row>
    <row r="112" spans="12:16">
      <c r="L112" t="s">
        <v>57</v>
      </c>
      <c r="M112" t="s">
        <v>24</v>
      </c>
      <c r="N112" t="s">
        <v>55</v>
      </c>
      <c r="O112" s="6">
        <v>1407</v>
      </c>
      <c r="P112" s="7">
        <v>72</v>
      </c>
    </row>
    <row r="113" spans="12:16">
      <c r="L113" t="s">
        <v>15</v>
      </c>
      <c r="M113" t="s">
        <v>16</v>
      </c>
      <c r="N113" t="s">
        <v>54</v>
      </c>
      <c r="O113" s="6">
        <v>2023</v>
      </c>
      <c r="P113" s="7">
        <v>168</v>
      </c>
    </row>
    <row r="114" spans="12:16">
      <c r="L114" t="s">
        <v>45</v>
      </c>
      <c r="M114" t="s">
        <v>29</v>
      </c>
      <c r="N114" t="s">
        <v>53</v>
      </c>
      <c r="O114" s="6">
        <v>5236</v>
      </c>
      <c r="P114" s="7">
        <v>51</v>
      </c>
    </row>
    <row r="115" spans="12:16">
      <c r="L115" t="s">
        <v>23</v>
      </c>
      <c r="M115" t="s">
        <v>24</v>
      </c>
      <c r="N115" t="s">
        <v>41</v>
      </c>
      <c r="O115" s="6">
        <v>1925</v>
      </c>
      <c r="P115" s="7">
        <v>192</v>
      </c>
    </row>
    <row r="116" spans="12:16">
      <c r="L116" t="s">
        <v>42</v>
      </c>
      <c r="M116" t="s">
        <v>11</v>
      </c>
      <c r="N116" t="s">
        <v>19</v>
      </c>
      <c r="O116" s="6">
        <v>6608</v>
      </c>
      <c r="P116" s="7">
        <v>225</v>
      </c>
    </row>
    <row r="117" spans="12:16">
      <c r="L117" t="s">
        <v>28</v>
      </c>
      <c r="M117" t="s">
        <v>52</v>
      </c>
      <c r="N117" t="s">
        <v>53</v>
      </c>
      <c r="O117" s="6">
        <v>8008</v>
      </c>
      <c r="P117" s="7">
        <v>456</v>
      </c>
    </row>
    <row r="118" spans="12:16">
      <c r="L118" t="s">
        <v>57</v>
      </c>
      <c r="M118" t="s">
        <v>52</v>
      </c>
      <c r="N118" t="s">
        <v>30</v>
      </c>
      <c r="O118" s="6">
        <v>1428</v>
      </c>
      <c r="P118" s="7">
        <v>93</v>
      </c>
    </row>
    <row r="119" spans="12:16">
      <c r="L119" t="s">
        <v>28</v>
      </c>
      <c r="M119" t="s">
        <v>52</v>
      </c>
      <c r="N119" t="s">
        <v>21</v>
      </c>
      <c r="O119" s="6">
        <v>525</v>
      </c>
      <c r="P119" s="7">
        <v>48</v>
      </c>
    </row>
    <row r="120" spans="12:16">
      <c r="L120" t="s">
        <v>28</v>
      </c>
      <c r="M120" t="s">
        <v>11</v>
      </c>
      <c r="N120" t="s">
        <v>25</v>
      </c>
      <c r="O120" s="6">
        <v>1505</v>
      </c>
      <c r="P120" s="7">
        <v>102</v>
      </c>
    </row>
    <row r="121" spans="12:16">
      <c r="L121" t="s">
        <v>42</v>
      </c>
      <c r="M121" t="s">
        <v>16</v>
      </c>
      <c r="N121" t="s">
        <v>12</v>
      </c>
      <c r="O121" s="6">
        <v>6755</v>
      </c>
      <c r="P121" s="7">
        <v>252</v>
      </c>
    </row>
    <row r="122" spans="12:16">
      <c r="L122" t="s">
        <v>48</v>
      </c>
      <c r="M122" t="s">
        <v>11</v>
      </c>
      <c r="N122" t="s">
        <v>25</v>
      </c>
      <c r="O122" s="6">
        <v>11571</v>
      </c>
      <c r="P122" s="7">
        <v>138</v>
      </c>
    </row>
    <row r="123" spans="12:16">
      <c r="L123" t="s">
        <v>10</v>
      </c>
      <c r="M123" t="s">
        <v>36</v>
      </c>
      <c r="N123" t="s">
        <v>30</v>
      </c>
      <c r="O123" s="6">
        <v>2541</v>
      </c>
      <c r="P123" s="7">
        <v>90</v>
      </c>
    </row>
    <row r="124" spans="12:16">
      <c r="L124" t="s">
        <v>23</v>
      </c>
      <c r="M124" t="s">
        <v>11</v>
      </c>
      <c r="N124" t="s">
        <v>12</v>
      </c>
      <c r="O124" s="6">
        <v>1526</v>
      </c>
      <c r="P124" s="7">
        <v>240</v>
      </c>
    </row>
    <row r="125" spans="12:16">
      <c r="L125" t="s">
        <v>10</v>
      </c>
      <c r="M125" t="s">
        <v>36</v>
      </c>
      <c r="N125" t="s">
        <v>21</v>
      </c>
      <c r="O125" s="6">
        <v>6125</v>
      </c>
      <c r="P125" s="7">
        <v>102</v>
      </c>
    </row>
    <row r="126" spans="12:16">
      <c r="L126" t="s">
        <v>23</v>
      </c>
      <c r="M126" t="s">
        <v>16</v>
      </c>
      <c r="N126" t="s">
        <v>55</v>
      </c>
      <c r="O126" s="6">
        <v>847</v>
      </c>
      <c r="P126" s="7">
        <v>129</v>
      </c>
    </row>
    <row r="127" spans="12:16">
      <c r="L127" t="s">
        <v>15</v>
      </c>
      <c r="M127" t="s">
        <v>16</v>
      </c>
      <c r="N127" t="s">
        <v>55</v>
      </c>
      <c r="O127" s="6">
        <v>4753</v>
      </c>
      <c r="P127" s="7">
        <v>300</v>
      </c>
    </row>
    <row r="128" spans="12:16">
      <c r="L128" t="s">
        <v>28</v>
      </c>
      <c r="M128" t="s">
        <v>36</v>
      </c>
      <c r="N128" t="s">
        <v>33</v>
      </c>
      <c r="O128" s="6">
        <v>959</v>
      </c>
      <c r="P128" s="7">
        <v>135</v>
      </c>
    </row>
    <row r="129" spans="12:16">
      <c r="L129" t="s">
        <v>42</v>
      </c>
      <c r="M129" t="s">
        <v>16</v>
      </c>
      <c r="N129" t="s">
        <v>51</v>
      </c>
      <c r="O129" s="6">
        <v>2793</v>
      </c>
      <c r="P129" s="7">
        <v>114</v>
      </c>
    </row>
    <row r="130" spans="12:16">
      <c r="L130" t="s">
        <v>42</v>
      </c>
      <c r="M130" t="s">
        <v>16</v>
      </c>
      <c r="N130" t="s">
        <v>19</v>
      </c>
      <c r="O130" s="6">
        <v>4606</v>
      </c>
      <c r="P130" s="7">
        <v>63</v>
      </c>
    </row>
    <row r="131" spans="12:16">
      <c r="L131" t="s">
        <v>42</v>
      </c>
      <c r="M131" t="s">
        <v>24</v>
      </c>
      <c r="N131" t="s">
        <v>54</v>
      </c>
      <c r="O131" s="6">
        <v>5551</v>
      </c>
      <c r="P131" s="7">
        <v>252</v>
      </c>
    </row>
    <row r="132" spans="12:16">
      <c r="L132" t="s">
        <v>57</v>
      </c>
      <c r="M132" t="s">
        <v>24</v>
      </c>
      <c r="N132" t="s">
        <v>17</v>
      </c>
      <c r="O132" s="6">
        <v>6657</v>
      </c>
      <c r="P132" s="7">
        <v>303</v>
      </c>
    </row>
    <row r="133" spans="12:16">
      <c r="L133" t="s">
        <v>42</v>
      </c>
      <c r="M133" t="s">
        <v>29</v>
      </c>
      <c r="N133" t="s">
        <v>35</v>
      </c>
      <c r="O133" s="6">
        <v>4438</v>
      </c>
      <c r="P133" s="7">
        <v>246</v>
      </c>
    </row>
    <row r="134" spans="12:16">
      <c r="L134" t="s">
        <v>15</v>
      </c>
      <c r="M134" t="s">
        <v>36</v>
      </c>
      <c r="N134" t="s">
        <v>39</v>
      </c>
      <c r="O134" s="6">
        <v>168</v>
      </c>
      <c r="P134" s="7">
        <v>84</v>
      </c>
    </row>
    <row r="135" spans="12:16">
      <c r="L135" t="s">
        <v>42</v>
      </c>
      <c r="M135" t="s">
        <v>52</v>
      </c>
      <c r="N135" t="s">
        <v>35</v>
      </c>
      <c r="O135" s="6">
        <v>7777</v>
      </c>
      <c r="P135" s="7">
        <v>39</v>
      </c>
    </row>
    <row r="136" spans="12:16">
      <c r="L136" t="s">
        <v>45</v>
      </c>
      <c r="M136" t="s">
        <v>24</v>
      </c>
      <c r="N136" t="s">
        <v>35</v>
      </c>
      <c r="O136" s="6">
        <v>3339</v>
      </c>
      <c r="P136" s="7">
        <v>348</v>
      </c>
    </row>
    <row r="137" spans="12:16">
      <c r="L137" t="s">
        <v>42</v>
      </c>
      <c r="M137" t="s">
        <v>11</v>
      </c>
      <c r="N137" t="s">
        <v>33</v>
      </c>
      <c r="O137" s="6">
        <v>6391</v>
      </c>
      <c r="P137" s="7">
        <v>48</v>
      </c>
    </row>
    <row r="138" spans="12:16">
      <c r="L138" t="s">
        <v>45</v>
      </c>
      <c r="M138" t="s">
        <v>11</v>
      </c>
      <c r="N138" t="s">
        <v>39</v>
      </c>
      <c r="O138" s="6">
        <v>518</v>
      </c>
      <c r="P138" s="7">
        <v>75</v>
      </c>
    </row>
    <row r="139" spans="12:16">
      <c r="L139" t="s">
        <v>42</v>
      </c>
      <c r="M139" t="s">
        <v>36</v>
      </c>
      <c r="N139" t="s">
        <v>56</v>
      </c>
      <c r="O139" s="6">
        <v>5677</v>
      </c>
      <c r="P139" s="7">
        <v>258</v>
      </c>
    </row>
    <row r="140" spans="12:16">
      <c r="L140" t="s">
        <v>28</v>
      </c>
      <c r="M140" t="s">
        <v>29</v>
      </c>
      <c r="N140" t="s">
        <v>35</v>
      </c>
      <c r="O140" s="6">
        <v>6048</v>
      </c>
      <c r="P140" s="7">
        <v>27</v>
      </c>
    </row>
    <row r="141" spans="12:16">
      <c r="L141" t="s">
        <v>15</v>
      </c>
      <c r="M141" t="s">
        <v>36</v>
      </c>
      <c r="N141" t="s">
        <v>17</v>
      </c>
      <c r="O141" s="6">
        <v>3752</v>
      </c>
      <c r="P141" s="7">
        <v>213</v>
      </c>
    </row>
    <row r="142" spans="12:16">
      <c r="L142" t="s">
        <v>45</v>
      </c>
      <c r="M142" t="s">
        <v>16</v>
      </c>
      <c r="N142" t="s">
        <v>54</v>
      </c>
      <c r="O142" s="6">
        <v>4480</v>
      </c>
      <c r="P142" s="7">
        <v>357</v>
      </c>
    </row>
    <row r="143" spans="12:16">
      <c r="L143" t="s">
        <v>20</v>
      </c>
      <c r="M143" t="s">
        <v>11</v>
      </c>
      <c r="N143" t="s">
        <v>21</v>
      </c>
      <c r="O143" s="6">
        <v>259</v>
      </c>
      <c r="P143" s="7">
        <v>207</v>
      </c>
    </row>
    <row r="144" spans="12:16">
      <c r="L144" t="s">
        <v>15</v>
      </c>
      <c r="M144" t="s">
        <v>11</v>
      </c>
      <c r="N144" t="s">
        <v>12</v>
      </c>
      <c r="O144" s="6">
        <v>42</v>
      </c>
      <c r="P144" s="7">
        <v>150</v>
      </c>
    </row>
    <row r="145" spans="12:16">
      <c r="L145" t="s">
        <v>23</v>
      </c>
      <c r="M145" t="s">
        <v>24</v>
      </c>
      <c r="N145" t="s">
        <v>53</v>
      </c>
      <c r="O145" s="6">
        <v>98</v>
      </c>
      <c r="P145" s="7">
        <v>204</v>
      </c>
    </row>
    <row r="146" spans="12:16">
      <c r="L146" t="s">
        <v>42</v>
      </c>
      <c r="M146" t="s">
        <v>16</v>
      </c>
      <c r="N146" t="s">
        <v>55</v>
      </c>
      <c r="O146" s="6">
        <v>2478</v>
      </c>
      <c r="P146" s="7">
        <v>21</v>
      </c>
    </row>
    <row r="147" spans="12:16">
      <c r="L147" t="s">
        <v>23</v>
      </c>
      <c r="M147" t="s">
        <v>52</v>
      </c>
      <c r="N147" t="s">
        <v>33</v>
      </c>
      <c r="O147" s="6">
        <v>7847</v>
      </c>
      <c r="P147" s="7">
        <v>174</v>
      </c>
    </row>
    <row r="148" spans="12:16">
      <c r="L148" t="s">
        <v>48</v>
      </c>
      <c r="M148" t="s">
        <v>11</v>
      </c>
      <c r="N148" t="s">
        <v>35</v>
      </c>
      <c r="O148" s="6">
        <v>9926</v>
      </c>
      <c r="P148" s="7">
        <v>201</v>
      </c>
    </row>
    <row r="149" spans="12:16">
      <c r="L149" t="s">
        <v>15</v>
      </c>
      <c r="M149" t="s">
        <v>36</v>
      </c>
      <c r="N149" t="s">
        <v>14</v>
      </c>
      <c r="O149" s="6">
        <v>819</v>
      </c>
      <c r="P149" s="7">
        <v>510</v>
      </c>
    </row>
    <row r="150" spans="12:16">
      <c r="L150" t="s">
        <v>28</v>
      </c>
      <c r="M150" t="s">
        <v>29</v>
      </c>
      <c r="N150" t="s">
        <v>54</v>
      </c>
      <c r="O150" s="6">
        <v>3052</v>
      </c>
      <c r="P150" s="7">
        <v>378</v>
      </c>
    </row>
    <row r="151" spans="12:16">
      <c r="L151" t="s">
        <v>20</v>
      </c>
      <c r="M151" t="s">
        <v>52</v>
      </c>
      <c r="N151" t="s">
        <v>47</v>
      </c>
      <c r="O151" s="6">
        <v>6832</v>
      </c>
      <c r="P151" s="7">
        <v>27</v>
      </c>
    </row>
    <row r="152" spans="12:16">
      <c r="L152" t="s">
        <v>48</v>
      </c>
      <c r="M152" t="s">
        <v>29</v>
      </c>
      <c r="N152" t="s">
        <v>32</v>
      </c>
      <c r="O152" s="6">
        <v>2016</v>
      </c>
      <c r="P152" s="7">
        <v>117</v>
      </c>
    </row>
    <row r="153" spans="12:16">
      <c r="L153" t="s">
        <v>28</v>
      </c>
      <c r="M153" t="s">
        <v>36</v>
      </c>
      <c r="N153" t="s">
        <v>47</v>
      </c>
      <c r="O153" s="6">
        <v>7322</v>
      </c>
      <c r="P153" s="7">
        <v>36</v>
      </c>
    </row>
    <row r="154" spans="12:16">
      <c r="L154" t="s">
        <v>15</v>
      </c>
      <c r="M154" t="s">
        <v>16</v>
      </c>
      <c r="N154" t="s">
        <v>33</v>
      </c>
      <c r="O154" s="6">
        <v>357</v>
      </c>
      <c r="P154" s="7">
        <v>126</v>
      </c>
    </row>
    <row r="155" spans="12:16">
      <c r="L155" t="s">
        <v>20</v>
      </c>
      <c r="M155" t="s">
        <v>29</v>
      </c>
      <c r="N155" t="s">
        <v>30</v>
      </c>
      <c r="O155" s="6">
        <v>3192</v>
      </c>
      <c r="P155" s="7">
        <v>72</v>
      </c>
    </row>
    <row r="156" spans="12:16">
      <c r="L156" t="s">
        <v>42</v>
      </c>
      <c r="M156" t="s">
        <v>24</v>
      </c>
      <c r="N156" t="s">
        <v>39</v>
      </c>
      <c r="O156" s="6">
        <v>8435</v>
      </c>
      <c r="P156" s="7">
        <v>42</v>
      </c>
    </row>
    <row r="157" spans="12:16">
      <c r="L157" t="s">
        <v>10</v>
      </c>
      <c r="M157" t="s">
        <v>29</v>
      </c>
      <c r="N157" t="s">
        <v>54</v>
      </c>
      <c r="O157" s="6">
        <v>0</v>
      </c>
      <c r="P157" s="7">
        <v>135</v>
      </c>
    </row>
    <row r="158" spans="12:16">
      <c r="L158" t="s">
        <v>42</v>
      </c>
      <c r="M158" t="s">
        <v>52</v>
      </c>
      <c r="N158" t="s">
        <v>51</v>
      </c>
      <c r="O158" s="6">
        <v>8862</v>
      </c>
      <c r="P158" s="7">
        <v>189</v>
      </c>
    </row>
    <row r="159" spans="12:16">
      <c r="L159" t="s">
        <v>28</v>
      </c>
      <c r="M159" t="s">
        <v>11</v>
      </c>
      <c r="N159" t="s">
        <v>56</v>
      </c>
      <c r="O159" s="6">
        <v>3556</v>
      </c>
      <c r="P159" s="7">
        <v>459</v>
      </c>
    </row>
    <row r="160" spans="12:16">
      <c r="L160" t="s">
        <v>45</v>
      </c>
      <c r="M160" t="s">
        <v>52</v>
      </c>
      <c r="N160" t="s">
        <v>27</v>
      </c>
      <c r="O160" s="6">
        <v>7280</v>
      </c>
      <c r="P160" s="7">
        <v>201</v>
      </c>
    </row>
    <row r="161" spans="12:16">
      <c r="L161" t="s">
        <v>28</v>
      </c>
      <c r="M161" t="s">
        <v>52</v>
      </c>
      <c r="N161" t="s">
        <v>12</v>
      </c>
      <c r="O161" s="6">
        <v>3402</v>
      </c>
      <c r="P161" s="7">
        <v>366</v>
      </c>
    </row>
    <row r="162" spans="12:16">
      <c r="L162" t="s">
        <v>49</v>
      </c>
      <c r="M162" t="s">
        <v>11</v>
      </c>
      <c r="N162" t="s">
        <v>54</v>
      </c>
      <c r="O162" s="6">
        <v>4592</v>
      </c>
      <c r="P162" s="7">
        <v>324</v>
      </c>
    </row>
    <row r="163" spans="12:16">
      <c r="L163" t="s">
        <v>20</v>
      </c>
      <c r="M163" t="s">
        <v>16</v>
      </c>
      <c r="N163" t="s">
        <v>27</v>
      </c>
      <c r="O163" s="6">
        <v>7833</v>
      </c>
      <c r="P163" s="7">
        <v>243</v>
      </c>
    </row>
    <row r="164" spans="12:16">
      <c r="L164" t="s">
        <v>48</v>
      </c>
      <c r="M164" t="s">
        <v>29</v>
      </c>
      <c r="N164" t="s">
        <v>47</v>
      </c>
      <c r="O164" s="6">
        <v>7651</v>
      </c>
      <c r="P164" s="7">
        <v>213</v>
      </c>
    </row>
    <row r="165" spans="12:16">
      <c r="L165" t="s">
        <v>10</v>
      </c>
      <c r="M165" t="s">
        <v>16</v>
      </c>
      <c r="N165" t="s">
        <v>12</v>
      </c>
      <c r="O165" s="6">
        <v>2275</v>
      </c>
      <c r="P165" s="7">
        <v>447</v>
      </c>
    </row>
    <row r="166" spans="12:16">
      <c r="L166" t="s">
        <v>10</v>
      </c>
      <c r="M166" t="s">
        <v>36</v>
      </c>
      <c r="N166" t="s">
        <v>14</v>
      </c>
      <c r="O166" s="6">
        <v>5670</v>
      </c>
      <c r="P166" s="7">
        <v>297</v>
      </c>
    </row>
    <row r="167" spans="12:16">
      <c r="L167" t="s">
        <v>42</v>
      </c>
      <c r="M167" t="s">
        <v>16</v>
      </c>
      <c r="N167" t="s">
        <v>32</v>
      </c>
      <c r="O167" s="6">
        <v>2135</v>
      </c>
      <c r="P167" s="7">
        <v>27</v>
      </c>
    </row>
    <row r="168" spans="12:16">
      <c r="L168" t="s">
        <v>10</v>
      </c>
      <c r="M168" t="s">
        <v>52</v>
      </c>
      <c r="N168" t="s">
        <v>50</v>
      </c>
      <c r="O168" s="6">
        <v>2779</v>
      </c>
      <c r="P168" s="7">
        <v>75</v>
      </c>
    </row>
    <row r="169" spans="12:16">
      <c r="L169" t="s">
        <v>57</v>
      </c>
      <c r="M169" t="s">
        <v>29</v>
      </c>
      <c r="N169" t="s">
        <v>33</v>
      </c>
      <c r="O169" s="6">
        <v>12950</v>
      </c>
      <c r="P169" s="7">
        <v>30</v>
      </c>
    </row>
    <row r="170" spans="12:16">
      <c r="L170" t="s">
        <v>42</v>
      </c>
      <c r="M170" t="s">
        <v>24</v>
      </c>
      <c r="N170" t="s">
        <v>25</v>
      </c>
      <c r="O170" s="6">
        <v>2646</v>
      </c>
      <c r="P170" s="7">
        <v>177</v>
      </c>
    </row>
    <row r="171" spans="12:16">
      <c r="L171" t="s">
        <v>10</v>
      </c>
      <c r="M171" t="s">
        <v>52</v>
      </c>
      <c r="N171" t="s">
        <v>33</v>
      </c>
      <c r="O171" s="6">
        <v>3794</v>
      </c>
      <c r="P171" s="7">
        <v>159</v>
      </c>
    </row>
    <row r="172" spans="12:16">
      <c r="L172" t="s">
        <v>49</v>
      </c>
      <c r="M172" t="s">
        <v>16</v>
      </c>
      <c r="N172" t="s">
        <v>33</v>
      </c>
      <c r="O172" s="6">
        <v>819</v>
      </c>
      <c r="P172" s="7">
        <v>306</v>
      </c>
    </row>
    <row r="173" spans="12:16">
      <c r="L173" t="s">
        <v>49</v>
      </c>
      <c r="M173" t="s">
        <v>52</v>
      </c>
      <c r="N173" t="s">
        <v>44</v>
      </c>
      <c r="O173" s="6">
        <v>2583</v>
      </c>
      <c r="P173" s="7">
        <v>18</v>
      </c>
    </row>
    <row r="174" spans="12:16">
      <c r="L174" t="s">
        <v>42</v>
      </c>
      <c r="M174" t="s">
        <v>16</v>
      </c>
      <c r="N174" t="s">
        <v>41</v>
      </c>
      <c r="O174" s="6">
        <v>4585</v>
      </c>
      <c r="P174" s="7">
        <v>240</v>
      </c>
    </row>
    <row r="175" spans="12:16">
      <c r="L175" t="s">
        <v>45</v>
      </c>
      <c r="M175" t="s">
        <v>52</v>
      </c>
      <c r="N175" t="s">
        <v>33</v>
      </c>
      <c r="O175" s="6">
        <v>1652</v>
      </c>
      <c r="P175" s="7">
        <v>93</v>
      </c>
    </row>
    <row r="176" spans="12:16">
      <c r="L176" t="s">
        <v>57</v>
      </c>
      <c r="M176" t="s">
        <v>52</v>
      </c>
      <c r="N176" t="s">
        <v>53</v>
      </c>
      <c r="O176" s="6">
        <v>4991</v>
      </c>
      <c r="P176" s="7">
        <v>9</v>
      </c>
    </row>
    <row r="177" spans="12:16">
      <c r="L177" t="s">
        <v>15</v>
      </c>
      <c r="M177" t="s">
        <v>52</v>
      </c>
      <c r="N177" t="s">
        <v>32</v>
      </c>
      <c r="O177" s="6">
        <v>2009</v>
      </c>
      <c r="P177" s="7">
        <v>219</v>
      </c>
    </row>
    <row r="178" spans="12:16">
      <c r="L178" t="s">
        <v>48</v>
      </c>
      <c r="M178" t="s">
        <v>29</v>
      </c>
      <c r="N178" t="s">
        <v>39</v>
      </c>
      <c r="O178" s="6">
        <v>1568</v>
      </c>
      <c r="P178" s="7">
        <v>141</v>
      </c>
    </row>
    <row r="179" spans="12:16">
      <c r="L179" t="s">
        <v>23</v>
      </c>
      <c r="M179" t="s">
        <v>11</v>
      </c>
      <c r="N179" t="s">
        <v>44</v>
      </c>
      <c r="O179" s="6">
        <v>3388</v>
      </c>
      <c r="P179" s="7">
        <v>123</v>
      </c>
    </row>
    <row r="180" spans="12:16">
      <c r="L180" t="s">
        <v>10</v>
      </c>
      <c r="M180" t="s">
        <v>36</v>
      </c>
      <c r="N180" t="s">
        <v>51</v>
      </c>
      <c r="O180" s="6">
        <v>623</v>
      </c>
      <c r="P180" s="7">
        <v>51</v>
      </c>
    </row>
    <row r="181" spans="12:16">
      <c r="L181" t="s">
        <v>28</v>
      </c>
      <c r="M181" t="s">
        <v>24</v>
      </c>
      <c r="N181" t="s">
        <v>21</v>
      </c>
      <c r="O181" s="6">
        <v>10073</v>
      </c>
      <c r="P181" s="7">
        <v>120</v>
      </c>
    </row>
    <row r="182" spans="12:16">
      <c r="L182" t="s">
        <v>15</v>
      </c>
      <c r="M182" t="s">
        <v>29</v>
      </c>
      <c r="N182" t="s">
        <v>53</v>
      </c>
      <c r="O182" s="6">
        <v>1561</v>
      </c>
      <c r="P182" s="7">
        <v>27</v>
      </c>
    </row>
    <row r="183" spans="12:16">
      <c r="L183" t="s">
        <v>20</v>
      </c>
      <c r="M183" t="s">
        <v>24</v>
      </c>
      <c r="N183" t="s">
        <v>55</v>
      </c>
      <c r="O183" s="6">
        <v>11522</v>
      </c>
      <c r="P183" s="7">
        <v>204</v>
      </c>
    </row>
    <row r="184" spans="12:16">
      <c r="L184" t="s">
        <v>28</v>
      </c>
      <c r="M184" t="s">
        <v>36</v>
      </c>
      <c r="N184" t="s">
        <v>14</v>
      </c>
      <c r="O184" s="6">
        <v>2317</v>
      </c>
      <c r="P184" s="7">
        <v>123</v>
      </c>
    </row>
    <row r="185" spans="12:16">
      <c r="L185" t="s">
        <v>57</v>
      </c>
      <c r="M185" t="s">
        <v>11</v>
      </c>
      <c r="N185" t="s">
        <v>56</v>
      </c>
      <c r="O185" s="6">
        <v>3059</v>
      </c>
      <c r="P185" s="7">
        <v>27</v>
      </c>
    </row>
    <row r="186" spans="12:16">
      <c r="L186" t="s">
        <v>23</v>
      </c>
      <c r="M186" t="s">
        <v>11</v>
      </c>
      <c r="N186" t="s">
        <v>53</v>
      </c>
      <c r="O186" s="6">
        <v>2324</v>
      </c>
      <c r="P186" s="7">
        <v>177</v>
      </c>
    </row>
    <row r="187" spans="12:16">
      <c r="L187" t="s">
        <v>49</v>
      </c>
      <c r="M187" t="s">
        <v>29</v>
      </c>
      <c r="N187" t="s">
        <v>53</v>
      </c>
      <c r="O187" s="6">
        <v>4956</v>
      </c>
      <c r="P187" s="7">
        <v>171</v>
      </c>
    </row>
    <row r="188" spans="12:16">
      <c r="L188" t="s">
        <v>57</v>
      </c>
      <c r="M188" t="s">
        <v>52</v>
      </c>
      <c r="N188" t="s">
        <v>41</v>
      </c>
      <c r="O188" s="6">
        <v>5355</v>
      </c>
      <c r="P188" s="7">
        <v>204</v>
      </c>
    </row>
    <row r="189" spans="12:16">
      <c r="L189" t="s">
        <v>49</v>
      </c>
      <c r="M189" t="s">
        <v>52</v>
      </c>
      <c r="N189" t="s">
        <v>19</v>
      </c>
      <c r="O189" s="6">
        <v>7259</v>
      </c>
      <c r="P189" s="7">
        <v>276</v>
      </c>
    </row>
    <row r="190" spans="12:16">
      <c r="L190" t="s">
        <v>15</v>
      </c>
      <c r="M190" t="s">
        <v>11</v>
      </c>
      <c r="N190" t="s">
        <v>53</v>
      </c>
      <c r="O190" s="6">
        <v>6279</v>
      </c>
      <c r="P190" s="7">
        <v>45</v>
      </c>
    </row>
    <row r="191" spans="12:16">
      <c r="L191" t="s">
        <v>10</v>
      </c>
      <c r="M191" t="s">
        <v>36</v>
      </c>
      <c r="N191" t="s">
        <v>54</v>
      </c>
      <c r="O191" s="6">
        <v>2541</v>
      </c>
      <c r="P191" s="7">
        <v>45</v>
      </c>
    </row>
    <row r="192" spans="12:16">
      <c r="L192" t="s">
        <v>28</v>
      </c>
      <c r="M192" t="s">
        <v>16</v>
      </c>
      <c r="N192" t="s">
        <v>55</v>
      </c>
      <c r="O192" s="6">
        <v>3864</v>
      </c>
      <c r="P192" s="7">
        <v>177</v>
      </c>
    </row>
    <row r="193" spans="12:16">
      <c r="L193" t="s">
        <v>45</v>
      </c>
      <c r="M193" t="s">
        <v>24</v>
      </c>
      <c r="N193" t="s">
        <v>14</v>
      </c>
      <c r="O193" s="6">
        <v>6146</v>
      </c>
      <c r="P193" s="7">
        <v>63</v>
      </c>
    </row>
    <row r="194" spans="12:16">
      <c r="L194" t="s">
        <v>20</v>
      </c>
      <c r="M194" t="s">
        <v>29</v>
      </c>
      <c r="N194" t="s">
        <v>25</v>
      </c>
      <c r="O194" s="6">
        <v>2639</v>
      </c>
      <c r="P194" s="7">
        <v>204</v>
      </c>
    </row>
    <row r="195" spans="12:16">
      <c r="L195" t="s">
        <v>15</v>
      </c>
      <c r="M195" t="s">
        <v>11</v>
      </c>
      <c r="N195" t="s">
        <v>39</v>
      </c>
      <c r="O195" s="6">
        <v>1890</v>
      </c>
      <c r="P195" s="7">
        <v>195</v>
      </c>
    </row>
    <row r="196" spans="12:16">
      <c r="L196" t="s">
        <v>42</v>
      </c>
      <c r="M196" t="s">
        <v>52</v>
      </c>
      <c r="N196" t="s">
        <v>19</v>
      </c>
      <c r="O196" s="6">
        <v>1932</v>
      </c>
      <c r="P196" s="7">
        <v>369</v>
      </c>
    </row>
    <row r="197" spans="12:16">
      <c r="L197" t="s">
        <v>49</v>
      </c>
      <c r="M197" t="s">
        <v>52</v>
      </c>
      <c r="N197" t="s">
        <v>30</v>
      </c>
      <c r="O197" s="6">
        <v>6300</v>
      </c>
      <c r="P197" s="7">
        <v>42</v>
      </c>
    </row>
    <row r="198" spans="12:16">
      <c r="L198" t="s">
        <v>28</v>
      </c>
      <c r="M198" t="s">
        <v>11</v>
      </c>
      <c r="N198" t="s">
        <v>12</v>
      </c>
      <c r="O198" s="6">
        <v>560</v>
      </c>
      <c r="P198" s="7">
        <v>81</v>
      </c>
    </row>
    <row r="199" spans="12:16">
      <c r="L199" t="s">
        <v>20</v>
      </c>
      <c r="M199" t="s">
        <v>11</v>
      </c>
      <c r="N199" t="s">
        <v>53</v>
      </c>
      <c r="O199" s="6">
        <v>2856</v>
      </c>
      <c r="P199" s="7">
        <v>246</v>
      </c>
    </row>
    <row r="200" spans="12:16">
      <c r="L200" t="s">
        <v>20</v>
      </c>
      <c r="M200" t="s">
        <v>52</v>
      </c>
      <c r="N200" t="s">
        <v>35</v>
      </c>
      <c r="O200" s="6">
        <v>707</v>
      </c>
      <c r="P200" s="7">
        <v>174</v>
      </c>
    </row>
    <row r="201" spans="12:16">
      <c r="L201" t="s">
        <v>15</v>
      </c>
      <c r="M201" t="s">
        <v>16</v>
      </c>
      <c r="N201" t="s">
        <v>12</v>
      </c>
      <c r="O201" s="6">
        <v>3598</v>
      </c>
      <c r="P201" s="7">
        <v>81</v>
      </c>
    </row>
    <row r="202" spans="12:16">
      <c r="L202" t="s">
        <v>10</v>
      </c>
      <c r="M202" t="s">
        <v>16</v>
      </c>
      <c r="N202" t="s">
        <v>39</v>
      </c>
      <c r="O202" s="6">
        <v>6853</v>
      </c>
      <c r="P202" s="7">
        <v>372</v>
      </c>
    </row>
    <row r="203" spans="12:16">
      <c r="L203" t="s">
        <v>10</v>
      </c>
      <c r="M203" t="s">
        <v>16</v>
      </c>
      <c r="N203" t="s">
        <v>32</v>
      </c>
      <c r="O203" s="6">
        <v>4725</v>
      </c>
      <c r="P203" s="7">
        <v>174</v>
      </c>
    </row>
    <row r="204" spans="12:16">
      <c r="L204" t="s">
        <v>23</v>
      </c>
      <c r="M204" t="s">
        <v>24</v>
      </c>
      <c r="N204" t="s">
        <v>17</v>
      </c>
      <c r="O204" s="6">
        <v>10304</v>
      </c>
      <c r="P204" s="7">
        <v>84</v>
      </c>
    </row>
    <row r="205" spans="12:16">
      <c r="L205" t="s">
        <v>23</v>
      </c>
      <c r="M205" t="s">
        <v>52</v>
      </c>
      <c r="N205" t="s">
        <v>32</v>
      </c>
      <c r="O205" s="6">
        <v>1274</v>
      </c>
      <c r="P205" s="7">
        <v>225</v>
      </c>
    </row>
    <row r="206" spans="12:16">
      <c r="L206" t="s">
        <v>45</v>
      </c>
      <c r="M206" t="s">
        <v>24</v>
      </c>
      <c r="N206" t="s">
        <v>12</v>
      </c>
      <c r="O206" s="6">
        <v>1526</v>
      </c>
      <c r="P206" s="7">
        <v>105</v>
      </c>
    </row>
    <row r="207" spans="12:16">
      <c r="L207" t="s">
        <v>10</v>
      </c>
      <c r="M207" t="s">
        <v>29</v>
      </c>
      <c r="N207" t="s">
        <v>56</v>
      </c>
      <c r="O207" s="6">
        <v>3101</v>
      </c>
      <c r="P207" s="7">
        <v>225</v>
      </c>
    </row>
    <row r="208" spans="12:16">
      <c r="L208" t="s">
        <v>48</v>
      </c>
      <c r="M208" t="s">
        <v>11</v>
      </c>
      <c r="N208" t="s">
        <v>19</v>
      </c>
      <c r="O208" s="6">
        <v>1057</v>
      </c>
      <c r="P208" s="7">
        <v>54</v>
      </c>
    </row>
    <row r="209" spans="12:16">
      <c r="L209" t="s">
        <v>42</v>
      </c>
      <c r="M209" t="s">
        <v>11</v>
      </c>
      <c r="N209" t="s">
        <v>53</v>
      </c>
      <c r="O209" s="6">
        <v>5306</v>
      </c>
      <c r="P209" s="7">
        <v>0</v>
      </c>
    </row>
    <row r="210" spans="12:16">
      <c r="L210" t="s">
        <v>45</v>
      </c>
      <c r="M210" t="s">
        <v>29</v>
      </c>
      <c r="N210" t="s">
        <v>51</v>
      </c>
      <c r="O210" s="6">
        <v>4018</v>
      </c>
      <c r="P210" s="7">
        <v>171</v>
      </c>
    </row>
    <row r="211" spans="12:16">
      <c r="L211" t="s">
        <v>20</v>
      </c>
      <c r="M211" t="s">
        <v>52</v>
      </c>
      <c r="N211" t="s">
        <v>32</v>
      </c>
      <c r="O211" s="6">
        <v>938</v>
      </c>
      <c r="P211" s="7">
        <v>189</v>
      </c>
    </row>
    <row r="212" spans="12:16">
      <c r="L212" t="s">
        <v>42</v>
      </c>
      <c r="M212" t="s">
        <v>36</v>
      </c>
      <c r="N212" t="s">
        <v>25</v>
      </c>
      <c r="O212" s="6">
        <v>1778</v>
      </c>
      <c r="P212" s="7">
        <v>270</v>
      </c>
    </row>
    <row r="213" spans="12:16">
      <c r="L213" t="s">
        <v>28</v>
      </c>
      <c r="M213" t="s">
        <v>29</v>
      </c>
      <c r="N213" t="s">
        <v>12</v>
      </c>
      <c r="O213" s="6">
        <v>1638</v>
      </c>
      <c r="P213" s="7">
        <v>63</v>
      </c>
    </row>
    <row r="214" spans="12:16">
      <c r="L214" t="s">
        <v>23</v>
      </c>
      <c r="M214" t="s">
        <v>36</v>
      </c>
      <c r="N214" t="s">
        <v>30</v>
      </c>
      <c r="O214" s="6">
        <v>154</v>
      </c>
      <c r="P214" s="7">
        <v>21</v>
      </c>
    </row>
    <row r="215" spans="12:16">
      <c r="L215" t="s">
        <v>42</v>
      </c>
      <c r="M215" t="s">
        <v>11</v>
      </c>
      <c r="N215" t="s">
        <v>39</v>
      </c>
      <c r="O215" s="6">
        <v>9835</v>
      </c>
      <c r="P215" s="7">
        <v>207</v>
      </c>
    </row>
    <row r="216" spans="12:16">
      <c r="L216" t="s">
        <v>20</v>
      </c>
      <c r="M216" t="s">
        <v>11</v>
      </c>
      <c r="N216" t="s">
        <v>44</v>
      </c>
      <c r="O216" s="6">
        <v>7273</v>
      </c>
      <c r="P216" s="7">
        <v>96</v>
      </c>
    </row>
    <row r="217" spans="12:16">
      <c r="L217" t="s">
        <v>45</v>
      </c>
      <c r="M217" t="s">
        <v>29</v>
      </c>
      <c r="N217" t="s">
        <v>39</v>
      </c>
      <c r="O217" s="6">
        <v>6909</v>
      </c>
      <c r="P217" s="7">
        <v>81</v>
      </c>
    </row>
    <row r="218" spans="12:16">
      <c r="L218" t="s">
        <v>20</v>
      </c>
      <c r="M218" t="s">
        <v>29</v>
      </c>
      <c r="N218" t="s">
        <v>51</v>
      </c>
      <c r="O218" s="6">
        <v>3920</v>
      </c>
      <c r="P218" s="7">
        <v>306</v>
      </c>
    </row>
    <row r="219" spans="12:16">
      <c r="L219" t="s">
        <v>57</v>
      </c>
      <c r="M219" t="s">
        <v>29</v>
      </c>
      <c r="N219" t="s">
        <v>47</v>
      </c>
      <c r="O219" s="6">
        <v>4858</v>
      </c>
      <c r="P219" s="7">
        <v>279</v>
      </c>
    </row>
    <row r="220" spans="12:16">
      <c r="L220" t="s">
        <v>48</v>
      </c>
      <c r="M220" t="s">
        <v>36</v>
      </c>
      <c r="N220" t="s">
        <v>21</v>
      </c>
      <c r="O220" s="6">
        <v>3549</v>
      </c>
      <c r="P220" s="7">
        <v>3</v>
      </c>
    </row>
    <row r="221" spans="12:16">
      <c r="L221" t="s">
        <v>42</v>
      </c>
      <c r="M221" t="s">
        <v>29</v>
      </c>
      <c r="N221" t="s">
        <v>55</v>
      </c>
      <c r="O221" s="6">
        <v>966</v>
      </c>
      <c r="P221" s="7">
        <v>198</v>
      </c>
    </row>
    <row r="222" spans="12:16">
      <c r="L222" t="s">
        <v>45</v>
      </c>
      <c r="M222" t="s">
        <v>29</v>
      </c>
      <c r="N222" t="s">
        <v>25</v>
      </c>
      <c r="O222" s="6">
        <v>385</v>
      </c>
      <c r="P222" s="7">
        <v>249</v>
      </c>
    </row>
    <row r="223" spans="12:16">
      <c r="L223" t="s">
        <v>28</v>
      </c>
      <c r="M223" t="s">
        <v>52</v>
      </c>
      <c r="N223" t="s">
        <v>32</v>
      </c>
      <c r="O223" s="6">
        <v>2219</v>
      </c>
      <c r="P223" s="7">
        <v>75</v>
      </c>
    </row>
    <row r="224" spans="12:16">
      <c r="L224" t="s">
        <v>20</v>
      </c>
      <c r="M224" t="s">
        <v>24</v>
      </c>
      <c r="N224" t="s">
        <v>17</v>
      </c>
      <c r="O224" s="6">
        <v>2954</v>
      </c>
      <c r="P224" s="7">
        <v>189</v>
      </c>
    </row>
    <row r="225" spans="12:16">
      <c r="L225" t="s">
        <v>42</v>
      </c>
      <c r="M225" t="s">
        <v>24</v>
      </c>
      <c r="N225" t="s">
        <v>17</v>
      </c>
      <c r="O225" s="6">
        <v>280</v>
      </c>
      <c r="P225" s="7">
        <v>87</v>
      </c>
    </row>
    <row r="226" spans="12:16">
      <c r="L226" t="s">
        <v>23</v>
      </c>
      <c r="M226" t="s">
        <v>24</v>
      </c>
      <c r="N226" t="s">
        <v>12</v>
      </c>
      <c r="O226" s="6">
        <v>6118</v>
      </c>
      <c r="P226" s="7">
        <v>174</v>
      </c>
    </row>
    <row r="227" spans="12:16">
      <c r="L227" t="s">
        <v>48</v>
      </c>
      <c r="M227" t="s">
        <v>29</v>
      </c>
      <c r="N227" t="s">
        <v>27</v>
      </c>
      <c r="O227" s="6">
        <v>4802</v>
      </c>
      <c r="P227" s="7">
        <v>36</v>
      </c>
    </row>
    <row r="228" spans="12:16">
      <c r="L228" t="s">
        <v>20</v>
      </c>
      <c r="M228" t="s">
        <v>36</v>
      </c>
      <c r="N228" t="s">
        <v>51</v>
      </c>
      <c r="O228" s="6">
        <v>4137</v>
      </c>
      <c r="P228" s="7">
        <v>60</v>
      </c>
    </row>
    <row r="229" spans="12:16">
      <c r="L229" t="s">
        <v>49</v>
      </c>
      <c r="M229" t="s">
        <v>16</v>
      </c>
      <c r="N229" t="s">
        <v>50</v>
      </c>
      <c r="O229" s="6">
        <v>2023</v>
      </c>
      <c r="P229" s="7">
        <v>78</v>
      </c>
    </row>
    <row r="230" spans="12:16">
      <c r="L230" t="s">
        <v>20</v>
      </c>
      <c r="M230" t="s">
        <v>24</v>
      </c>
      <c r="N230" t="s">
        <v>12</v>
      </c>
      <c r="O230" s="6">
        <v>9051</v>
      </c>
      <c r="P230" s="7">
        <v>57</v>
      </c>
    </row>
    <row r="231" spans="12:16">
      <c r="L231" t="s">
        <v>20</v>
      </c>
      <c r="M231" t="s">
        <v>11</v>
      </c>
      <c r="N231" t="s">
        <v>56</v>
      </c>
      <c r="O231" s="6">
        <v>2919</v>
      </c>
      <c r="P231" s="7">
        <v>45</v>
      </c>
    </row>
    <row r="232" spans="12:16">
      <c r="L232" t="s">
        <v>23</v>
      </c>
      <c r="M232" t="s">
        <v>36</v>
      </c>
      <c r="N232" t="s">
        <v>39</v>
      </c>
      <c r="O232" s="6">
        <v>5915</v>
      </c>
      <c r="P232" s="7">
        <v>3</v>
      </c>
    </row>
    <row r="233" spans="12:16">
      <c r="L233" t="s">
        <v>57</v>
      </c>
      <c r="M233" t="s">
        <v>16</v>
      </c>
      <c r="N233" t="s">
        <v>27</v>
      </c>
      <c r="O233" s="6">
        <v>2562</v>
      </c>
      <c r="P233" s="7">
        <v>6</v>
      </c>
    </row>
    <row r="234" spans="12:16">
      <c r="L234" t="s">
        <v>45</v>
      </c>
      <c r="M234" t="s">
        <v>11</v>
      </c>
      <c r="N234" t="s">
        <v>30</v>
      </c>
      <c r="O234" s="6">
        <v>8813</v>
      </c>
      <c r="P234" s="7">
        <v>21</v>
      </c>
    </row>
    <row r="235" spans="12:16">
      <c r="L235" t="s">
        <v>45</v>
      </c>
      <c r="M235" t="s">
        <v>24</v>
      </c>
      <c r="N235" t="s">
        <v>25</v>
      </c>
      <c r="O235" s="6">
        <v>6111</v>
      </c>
      <c r="P235" s="7">
        <v>3</v>
      </c>
    </row>
    <row r="236" spans="12:16">
      <c r="L236" t="s">
        <v>15</v>
      </c>
      <c r="M236" t="s">
        <v>52</v>
      </c>
      <c r="N236" t="s">
        <v>37</v>
      </c>
      <c r="O236" s="6">
        <v>3507</v>
      </c>
      <c r="P236" s="7">
        <v>288</v>
      </c>
    </row>
    <row r="237" spans="12:16">
      <c r="L237" t="s">
        <v>28</v>
      </c>
      <c r="M237" t="s">
        <v>24</v>
      </c>
      <c r="N237" t="s">
        <v>14</v>
      </c>
      <c r="O237" s="6">
        <v>4319</v>
      </c>
      <c r="P237" s="7">
        <v>30</v>
      </c>
    </row>
    <row r="238" spans="12:16">
      <c r="L238" t="s">
        <v>10</v>
      </c>
      <c r="M238" t="s">
        <v>36</v>
      </c>
      <c r="N238" t="s">
        <v>53</v>
      </c>
      <c r="O238" s="6">
        <v>609</v>
      </c>
      <c r="P238" s="7">
        <v>87</v>
      </c>
    </row>
    <row r="239" spans="12:16">
      <c r="L239" t="s">
        <v>10</v>
      </c>
      <c r="M239" t="s">
        <v>29</v>
      </c>
      <c r="N239" t="s">
        <v>55</v>
      </c>
      <c r="O239" s="6">
        <v>6370</v>
      </c>
      <c r="P239" s="7">
        <v>30</v>
      </c>
    </row>
    <row r="240" spans="12:16">
      <c r="L240" t="s">
        <v>45</v>
      </c>
      <c r="M240" t="s">
        <v>36</v>
      </c>
      <c r="N240" t="s">
        <v>41</v>
      </c>
      <c r="O240" s="6">
        <v>5474</v>
      </c>
      <c r="P240" s="7">
        <v>168</v>
      </c>
    </row>
    <row r="241" spans="12:16">
      <c r="L241" t="s">
        <v>10</v>
      </c>
      <c r="M241" t="s">
        <v>24</v>
      </c>
      <c r="N241" t="s">
        <v>55</v>
      </c>
      <c r="O241" s="6">
        <v>3164</v>
      </c>
      <c r="P241" s="7">
        <v>306</v>
      </c>
    </row>
    <row r="242" spans="12:16">
      <c r="L242" t="s">
        <v>28</v>
      </c>
      <c r="M242" t="s">
        <v>16</v>
      </c>
      <c r="N242" t="s">
        <v>21</v>
      </c>
      <c r="O242" s="6">
        <v>1302</v>
      </c>
      <c r="P242" s="7">
        <v>402</v>
      </c>
    </row>
    <row r="243" spans="12:16">
      <c r="L243" t="s">
        <v>49</v>
      </c>
      <c r="M243" t="s">
        <v>11</v>
      </c>
      <c r="N243" t="s">
        <v>56</v>
      </c>
      <c r="O243" s="6">
        <v>7308</v>
      </c>
      <c r="P243" s="7">
        <v>327</v>
      </c>
    </row>
    <row r="244" spans="12:16">
      <c r="L244" t="s">
        <v>10</v>
      </c>
      <c r="M244" t="s">
        <v>11</v>
      </c>
      <c r="N244" t="s">
        <v>55</v>
      </c>
      <c r="O244" s="6">
        <v>6132</v>
      </c>
      <c r="P244" s="7">
        <v>93</v>
      </c>
    </row>
    <row r="245" spans="12:16">
      <c r="L245" t="s">
        <v>57</v>
      </c>
      <c r="M245" t="s">
        <v>16</v>
      </c>
      <c r="N245" t="s">
        <v>19</v>
      </c>
      <c r="O245" s="6">
        <v>3472</v>
      </c>
      <c r="P245" s="7">
        <v>96</v>
      </c>
    </row>
    <row r="246" spans="12:16">
      <c r="L246" t="s">
        <v>15</v>
      </c>
      <c r="M246" t="s">
        <v>29</v>
      </c>
      <c r="N246" t="s">
        <v>25</v>
      </c>
      <c r="O246" s="6">
        <v>9660</v>
      </c>
      <c r="P246" s="7">
        <v>27</v>
      </c>
    </row>
    <row r="247" spans="12:16">
      <c r="L247" t="s">
        <v>20</v>
      </c>
      <c r="M247" t="s">
        <v>36</v>
      </c>
      <c r="N247" t="s">
        <v>53</v>
      </c>
      <c r="O247" s="6">
        <v>2436</v>
      </c>
      <c r="P247" s="7">
        <v>99</v>
      </c>
    </row>
    <row r="248" spans="12:16">
      <c r="L248" t="s">
        <v>20</v>
      </c>
      <c r="M248" t="s">
        <v>36</v>
      </c>
      <c r="N248" t="s">
        <v>33</v>
      </c>
      <c r="O248" s="6">
        <v>9506</v>
      </c>
      <c r="P248" s="7">
        <v>87</v>
      </c>
    </row>
    <row r="249" spans="12:16">
      <c r="L249" t="s">
        <v>57</v>
      </c>
      <c r="M249" t="s">
        <v>11</v>
      </c>
      <c r="N249" t="s">
        <v>47</v>
      </c>
      <c r="O249" s="6">
        <v>245</v>
      </c>
      <c r="P249" s="7">
        <v>288</v>
      </c>
    </row>
    <row r="250" spans="12:16">
      <c r="L250" t="s">
        <v>15</v>
      </c>
      <c r="M250" t="s">
        <v>16</v>
      </c>
      <c r="N250" t="s">
        <v>44</v>
      </c>
      <c r="O250" s="6">
        <v>2702</v>
      </c>
      <c r="P250" s="7">
        <v>363</v>
      </c>
    </row>
    <row r="251" spans="12:16">
      <c r="L251" t="s">
        <v>57</v>
      </c>
      <c r="M251" t="s">
        <v>52</v>
      </c>
      <c r="N251" t="s">
        <v>35</v>
      </c>
      <c r="O251" s="6">
        <v>700</v>
      </c>
      <c r="P251" s="7">
        <v>87</v>
      </c>
    </row>
    <row r="252" spans="12:16">
      <c r="L252" t="s">
        <v>28</v>
      </c>
      <c r="M252" t="s">
        <v>52</v>
      </c>
      <c r="N252" t="s">
        <v>35</v>
      </c>
      <c r="O252" s="6">
        <v>3759</v>
      </c>
      <c r="P252" s="7">
        <v>150</v>
      </c>
    </row>
    <row r="253" spans="12:16">
      <c r="L253" t="s">
        <v>48</v>
      </c>
      <c r="M253" t="s">
        <v>16</v>
      </c>
      <c r="N253" t="s">
        <v>35</v>
      </c>
      <c r="O253" s="6">
        <v>1589</v>
      </c>
      <c r="P253" s="7">
        <v>303</v>
      </c>
    </row>
    <row r="254" spans="12:16">
      <c r="L254" t="s">
        <v>42</v>
      </c>
      <c r="M254" t="s">
        <v>16</v>
      </c>
      <c r="N254" t="s">
        <v>56</v>
      </c>
      <c r="O254" s="6">
        <v>5194</v>
      </c>
      <c r="P254" s="7">
        <v>288</v>
      </c>
    </row>
    <row r="255" spans="12:16">
      <c r="L255" t="s">
        <v>57</v>
      </c>
      <c r="M255" t="s">
        <v>24</v>
      </c>
      <c r="N255" t="s">
        <v>14</v>
      </c>
      <c r="O255" s="6">
        <v>945</v>
      </c>
      <c r="P255" s="7">
        <v>75</v>
      </c>
    </row>
    <row r="256" spans="12:16">
      <c r="L256" t="s">
        <v>10</v>
      </c>
      <c r="M256" t="s">
        <v>36</v>
      </c>
      <c r="N256" t="s">
        <v>37</v>
      </c>
      <c r="O256" s="6">
        <v>1988</v>
      </c>
      <c r="P256" s="7">
        <v>39</v>
      </c>
    </row>
    <row r="257" spans="12:16">
      <c r="L257" t="s">
        <v>28</v>
      </c>
      <c r="M257" t="s">
        <v>52</v>
      </c>
      <c r="N257" t="s">
        <v>17</v>
      </c>
      <c r="O257" s="6">
        <v>6734</v>
      </c>
      <c r="P257" s="7">
        <v>123</v>
      </c>
    </row>
    <row r="258" spans="12:16">
      <c r="L258" t="s">
        <v>10</v>
      </c>
      <c r="M258" t="s">
        <v>24</v>
      </c>
      <c r="N258" t="s">
        <v>21</v>
      </c>
      <c r="O258" s="6">
        <v>217</v>
      </c>
      <c r="P258" s="7">
        <v>36</v>
      </c>
    </row>
    <row r="259" spans="12:16">
      <c r="L259" t="s">
        <v>45</v>
      </c>
      <c r="M259" t="s">
        <v>52</v>
      </c>
      <c r="N259" t="s">
        <v>39</v>
      </c>
      <c r="O259" s="6">
        <v>6279</v>
      </c>
      <c r="P259" s="7">
        <v>237</v>
      </c>
    </row>
    <row r="260" spans="12:16">
      <c r="L260" t="s">
        <v>10</v>
      </c>
      <c r="M260" t="s">
        <v>24</v>
      </c>
      <c r="N260" t="s">
        <v>14</v>
      </c>
      <c r="O260" s="6">
        <v>4424</v>
      </c>
      <c r="P260" s="7">
        <v>201</v>
      </c>
    </row>
    <row r="261" spans="12:16">
      <c r="L261" t="s">
        <v>48</v>
      </c>
      <c r="M261" t="s">
        <v>24</v>
      </c>
      <c r="N261" t="s">
        <v>35</v>
      </c>
      <c r="O261" s="6">
        <v>189</v>
      </c>
      <c r="P261" s="7">
        <v>48</v>
      </c>
    </row>
    <row r="262" spans="12:16">
      <c r="L262" t="s">
        <v>45</v>
      </c>
      <c r="M262" t="s">
        <v>16</v>
      </c>
      <c r="N262" t="s">
        <v>39</v>
      </c>
      <c r="O262" s="6">
        <v>490</v>
      </c>
      <c r="P262" s="7">
        <v>84</v>
      </c>
    </row>
    <row r="263" spans="12:16">
      <c r="L263" t="s">
        <v>15</v>
      </c>
      <c r="M263" t="s">
        <v>11</v>
      </c>
      <c r="N263" t="s">
        <v>47</v>
      </c>
      <c r="O263" s="6">
        <v>434</v>
      </c>
      <c r="P263" s="7">
        <v>87</v>
      </c>
    </row>
    <row r="264" spans="12:16">
      <c r="L264" t="s">
        <v>42</v>
      </c>
      <c r="M264" t="s">
        <v>36</v>
      </c>
      <c r="N264" t="s">
        <v>12</v>
      </c>
      <c r="O264" s="6">
        <v>10129</v>
      </c>
      <c r="P264" s="7">
        <v>312</v>
      </c>
    </row>
    <row r="265" spans="12:16">
      <c r="L265" t="s">
        <v>49</v>
      </c>
      <c r="M265" t="s">
        <v>29</v>
      </c>
      <c r="N265" t="s">
        <v>56</v>
      </c>
      <c r="O265" s="6">
        <v>1652</v>
      </c>
      <c r="P265" s="7">
        <v>102</v>
      </c>
    </row>
    <row r="266" spans="12:16">
      <c r="L266" t="s">
        <v>15</v>
      </c>
      <c r="M266" t="s">
        <v>36</v>
      </c>
      <c r="N266" t="s">
        <v>47</v>
      </c>
      <c r="O266" s="6">
        <v>6433</v>
      </c>
      <c r="P266" s="7">
        <v>78</v>
      </c>
    </row>
    <row r="267" spans="12:16">
      <c r="L267" t="s">
        <v>49</v>
      </c>
      <c r="M267" t="s">
        <v>52</v>
      </c>
      <c r="N267" t="s">
        <v>50</v>
      </c>
      <c r="O267" s="6">
        <v>2212</v>
      </c>
      <c r="P267" s="7">
        <v>117</v>
      </c>
    </row>
    <row r="268" spans="12:16">
      <c r="L268" t="s">
        <v>23</v>
      </c>
      <c r="M268" t="s">
        <v>16</v>
      </c>
      <c r="N268" t="s">
        <v>41</v>
      </c>
      <c r="O268" s="6">
        <v>609</v>
      </c>
      <c r="P268" s="7">
        <v>99</v>
      </c>
    </row>
    <row r="269" spans="12:16">
      <c r="L269" t="s">
        <v>10</v>
      </c>
      <c r="M269" t="s">
        <v>16</v>
      </c>
      <c r="N269" t="s">
        <v>51</v>
      </c>
      <c r="O269" s="6">
        <v>1638</v>
      </c>
      <c r="P269" s="7">
        <v>48</v>
      </c>
    </row>
    <row r="270" spans="12:16">
      <c r="L270" t="s">
        <v>42</v>
      </c>
      <c r="M270" t="s">
        <v>52</v>
      </c>
      <c r="N270" t="s">
        <v>27</v>
      </c>
      <c r="O270" s="6">
        <v>3829</v>
      </c>
      <c r="P270" s="7">
        <v>24</v>
      </c>
    </row>
    <row r="271" spans="12:16">
      <c r="L271" t="s">
        <v>10</v>
      </c>
      <c r="M271" t="s">
        <v>29</v>
      </c>
      <c r="N271" t="s">
        <v>27</v>
      </c>
      <c r="O271" s="6">
        <v>5775</v>
      </c>
      <c r="P271" s="7">
        <v>42</v>
      </c>
    </row>
    <row r="272" spans="12:16">
      <c r="L272" t="s">
        <v>28</v>
      </c>
      <c r="M272" t="s">
        <v>16</v>
      </c>
      <c r="N272" t="s">
        <v>44</v>
      </c>
      <c r="O272" s="6">
        <v>1071</v>
      </c>
      <c r="P272" s="7">
        <v>270</v>
      </c>
    </row>
    <row r="273" spans="12:16">
      <c r="L273" t="s">
        <v>15</v>
      </c>
      <c r="M273" t="s">
        <v>24</v>
      </c>
      <c r="N273" t="s">
        <v>50</v>
      </c>
      <c r="O273" s="6">
        <v>5019</v>
      </c>
      <c r="P273" s="7">
        <v>150</v>
      </c>
    </row>
    <row r="274" spans="12:16">
      <c r="L274" t="s">
        <v>48</v>
      </c>
      <c r="M274" t="s">
        <v>11</v>
      </c>
      <c r="N274" t="s">
        <v>27</v>
      </c>
      <c r="O274" s="6">
        <v>2863</v>
      </c>
      <c r="P274" s="7">
        <v>42</v>
      </c>
    </row>
    <row r="275" spans="12:16">
      <c r="L275" t="s">
        <v>10</v>
      </c>
      <c r="M275" t="s">
        <v>16</v>
      </c>
      <c r="N275" t="s">
        <v>54</v>
      </c>
      <c r="O275" s="6">
        <v>1617</v>
      </c>
      <c r="P275" s="7">
        <v>126</v>
      </c>
    </row>
    <row r="276" spans="12:16">
      <c r="L276" t="s">
        <v>28</v>
      </c>
      <c r="M276" t="s">
        <v>11</v>
      </c>
      <c r="N276" t="s">
        <v>53</v>
      </c>
      <c r="O276" s="6">
        <v>6818</v>
      </c>
      <c r="P276" s="7">
        <v>6</v>
      </c>
    </row>
    <row r="277" spans="12:16">
      <c r="L277" t="s">
        <v>49</v>
      </c>
      <c r="M277" t="s">
        <v>16</v>
      </c>
      <c r="N277" t="s">
        <v>27</v>
      </c>
      <c r="O277" s="6">
        <v>6657</v>
      </c>
      <c r="P277" s="7">
        <v>276</v>
      </c>
    </row>
    <row r="278" spans="12:16">
      <c r="L278" t="s">
        <v>49</v>
      </c>
      <c r="M278" t="s">
        <v>52</v>
      </c>
      <c r="N278" t="s">
        <v>35</v>
      </c>
      <c r="O278" s="6">
        <v>2919</v>
      </c>
      <c r="P278" s="7">
        <v>93</v>
      </c>
    </row>
    <row r="279" spans="12:16">
      <c r="L279" t="s">
        <v>48</v>
      </c>
      <c r="M279" t="s">
        <v>24</v>
      </c>
      <c r="N279" t="s">
        <v>37</v>
      </c>
      <c r="O279" s="6">
        <v>3094</v>
      </c>
      <c r="P279" s="7">
        <v>246</v>
      </c>
    </row>
    <row r="280" spans="12:16">
      <c r="L280" t="s">
        <v>28</v>
      </c>
      <c r="M280" t="s">
        <v>29</v>
      </c>
      <c r="N280" t="s">
        <v>51</v>
      </c>
      <c r="O280" s="6">
        <v>2989</v>
      </c>
      <c r="P280" s="7">
        <v>3</v>
      </c>
    </row>
    <row r="281" spans="12:16">
      <c r="L281" t="s">
        <v>15</v>
      </c>
      <c r="M281" t="s">
        <v>36</v>
      </c>
      <c r="N281" t="s">
        <v>55</v>
      </c>
      <c r="O281" s="6">
        <v>2268</v>
      </c>
      <c r="P281" s="7">
        <v>63</v>
      </c>
    </row>
    <row r="282" spans="12:16">
      <c r="L282" t="s">
        <v>45</v>
      </c>
      <c r="M282" t="s">
        <v>16</v>
      </c>
      <c r="N282" t="s">
        <v>37</v>
      </c>
      <c r="O282" s="6">
        <v>4753</v>
      </c>
      <c r="P282" s="7">
        <v>246</v>
      </c>
    </row>
    <row r="283" spans="12:16">
      <c r="L283" t="s">
        <v>48</v>
      </c>
      <c r="M283" t="s">
        <v>52</v>
      </c>
      <c r="N283" t="s">
        <v>41</v>
      </c>
      <c r="O283" s="6">
        <v>7511</v>
      </c>
      <c r="P283" s="7">
        <v>120</v>
      </c>
    </row>
    <row r="284" spans="12:16">
      <c r="L284" t="s">
        <v>48</v>
      </c>
      <c r="M284" t="s">
        <v>36</v>
      </c>
      <c r="N284" t="s">
        <v>37</v>
      </c>
      <c r="O284" s="6">
        <v>4326</v>
      </c>
      <c r="P284" s="7">
        <v>348</v>
      </c>
    </row>
    <row r="285" spans="12:16">
      <c r="L285" t="s">
        <v>23</v>
      </c>
      <c r="M285" t="s">
        <v>52</v>
      </c>
      <c r="N285" t="s">
        <v>50</v>
      </c>
      <c r="O285" s="6">
        <v>4935</v>
      </c>
      <c r="P285" s="7">
        <v>126</v>
      </c>
    </row>
    <row r="286" spans="12:16">
      <c r="L286" t="s">
        <v>28</v>
      </c>
      <c r="M286" t="s">
        <v>16</v>
      </c>
      <c r="N286" t="s">
        <v>12</v>
      </c>
      <c r="O286" s="6">
        <v>4781</v>
      </c>
      <c r="P286" s="7">
        <v>123</v>
      </c>
    </row>
    <row r="287" spans="12:16">
      <c r="L287" t="s">
        <v>45</v>
      </c>
      <c r="M287" t="s">
        <v>36</v>
      </c>
      <c r="N287" t="s">
        <v>30</v>
      </c>
      <c r="O287" s="6">
        <v>7483</v>
      </c>
      <c r="P287" s="7">
        <v>45</v>
      </c>
    </row>
    <row r="288" spans="12:16">
      <c r="L288" t="s">
        <v>57</v>
      </c>
      <c r="M288" t="s">
        <v>36</v>
      </c>
      <c r="N288" t="s">
        <v>21</v>
      </c>
      <c r="O288" s="6">
        <v>6860</v>
      </c>
      <c r="P288" s="7">
        <v>126</v>
      </c>
    </row>
    <row r="289" spans="12:16">
      <c r="L289" t="s">
        <v>10</v>
      </c>
      <c r="M289" t="s">
        <v>11</v>
      </c>
      <c r="N289" t="s">
        <v>54</v>
      </c>
      <c r="O289" s="6">
        <v>9002</v>
      </c>
      <c r="P289" s="7">
        <v>72</v>
      </c>
    </row>
    <row r="290" spans="12:16">
      <c r="L290" t="s">
        <v>28</v>
      </c>
      <c r="M290" t="s">
        <v>24</v>
      </c>
      <c r="N290" t="s">
        <v>54</v>
      </c>
      <c r="O290" s="6">
        <v>1400</v>
      </c>
      <c r="P290" s="7">
        <v>135</v>
      </c>
    </row>
    <row r="291" spans="12:16">
      <c r="L291" t="s">
        <v>57</v>
      </c>
      <c r="M291" t="s">
        <v>52</v>
      </c>
      <c r="N291" t="s">
        <v>39</v>
      </c>
      <c r="O291" s="6">
        <v>4053</v>
      </c>
      <c r="P291" s="7">
        <v>24</v>
      </c>
    </row>
    <row r="292" spans="12:16">
      <c r="L292" t="s">
        <v>42</v>
      </c>
      <c r="M292" t="s">
        <v>24</v>
      </c>
      <c r="N292" t="s">
        <v>37</v>
      </c>
      <c r="O292" s="6">
        <v>2149</v>
      </c>
      <c r="P292" s="7">
        <v>117</v>
      </c>
    </row>
    <row r="293" spans="12:16">
      <c r="L293" t="s">
        <v>49</v>
      </c>
      <c r="M293" t="s">
        <v>29</v>
      </c>
      <c r="N293" t="s">
        <v>54</v>
      </c>
      <c r="O293" s="6">
        <v>3640</v>
      </c>
      <c r="P293" s="7">
        <v>51</v>
      </c>
    </row>
    <row r="294" spans="12:16">
      <c r="L294" t="s">
        <v>48</v>
      </c>
      <c r="M294" t="s">
        <v>29</v>
      </c>
      <c r="N294" t="s">
        <v>50</v>
      </c>
      <c r="O294" s="6">
        <v>630</v>
      </c>
      <c r="P294" s="7">
        <v>36</v>
      </c>
    </row>
    <row r="295" spans="12:16">
      <c r="L295" t="s">
        <v>20</v>
      </c>
      <c r="M295" t="s">
        <v>16</v>
      </c>
      <c r="N295" t="s">
        <v>55</v>
      </c>
      <c r="O295" s="6">
        <v>2429</v>
      </c>
      <c r="P295" s="7">
        <v>144</v>
      </c>
    </row>
    <row r="296" spans="12:16">
      <c r="L296" t="s">
        <v>20</v>
      </c>
      <c r="M296" t="s">
        <v>24</v>
      </c>
      <c r="N296" t="s">
        <v>30</v>
      </c>
      <c r="O296" s="6">
        <v>2142</v>
      </c>
      <c r="P296" s="7">
        <v>114</v>
      </c>
    </row>
    <row r="297" spans="12:16">
      <c r="L297" t="s">
        <v>42</v>
      </c>
      <c r="M297" t="s">
        <v>11</v>
      </c>
      <c r="N297" t="s">
        <v>12</v>
      </c>
      <c r="O297" s="6">
        <v>6454</v>
      </c>
      <c r="P297" s="7">
        <v>54</v>
      </c>
    </row>
    <row r="298" spans="12:16">
      <c r="L298" t="s">
        <v>42</v>
      </c>
      <c r="M298" t="s">
        <v>11</v>
      </c>
      <c r="N298" t="s">
        <v>32</v>
      </c>
      <c r="O298" s="6">
        <v>4487</v>
      </c>
      <c r="P298" s="7">
        <v>333</v>
      </c>
    </row>
    <row r="299" spans="12:16">
      <c r="L299" t="s">
        <v>49</v>
      </c>
      <c r="M299" t="s">
        <v>11</v>
      </c>
      <c r="N299" t="s">
        <v>21</v>
      </c>
      <c r="O299" s="6">
        <v>938</v>
      </c>
      <c r="P299" s="7">
        <v>366</v>
      </c>
    </row>
    <row r="300" spans="12:16">
      <c r="L300" t="s">
        <v>49</v>
      </c>
      <c r="M300" t="s">
        <v>36</v>
      </c>
      <c r="N300" t="s">
        <v>53</v>
      </c>
      <c r="O300" s="6">
        <v>8841</v>
      </c>
      <c r="P300" s="7">
        <v>303</v>
      </c>
    </row>
    <row r="301" spans="12:16">
      <c r="L301" t="s">
        <v>48</v>
      </c>
      <c r="M301" t="s">
        <v>29</v>
      </c>
      <c r="N301" t="s">
        <v>33</v>
      </c>
      <c r="O301" s="6">
        <v>4018</v>
      </c>
      <c r="P301" s="7">
        <v>126</v>
      </c>
    </row>
    <row r="302" spans="12:16">
      <c r="L302" t="s">
        <v>23</v>
      </c>
      <c r="M302" t="s">
        <v>11</v>
      </c>
      <c r="N302" t="s">
        <v>27</v>
      </c>
      <c r="O302" s="6">
        <v>714</v>
      </c>
      <c r="P302" s="7">
        <v>231</v>
      </c>
    </row>
    <row r="303" spans="12:16">
      <c r="L303" t="s">
        <v>20</v>
      </c>
      <c r="M303" t="s">
        <v>36</v>
      </c>
      <c r="N303" t="s">
        <v>30</v>
      </c>
      <c r="O303" s="6">
        <v>3850</v>
      </c>
      <c r="P303" s="7">
        <v>102</v>
      </c>
    </row>
  </sheetData>
  <mergeCells count="3">
    <mergeCell ref="G4:J13"/>
    <mergeCell ref="H18:K27"/>
    <mergeCell ref="H33:K42"/>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1D454-491D-3E4C-A800-9BB1E1A968D5}">
  <dimension ref="B2:G19"/>
  <sheetViews>
    <sheetView showGridLines="0" tabSelected="1" topLeftCell="A4" zoomScale="132" zoomScaleNormal="58" workbookViewId="0">
      <selection activeCell="E5" sqref="E5"/>
    </sheetView>
  </sheetViews>
  <sheetFormatPr baseColWidth="10" defaultRowHeight="16"/>
  <cols>
    <col min="2" max="2" width="26.33203125" bestFit="1" customWidth="1"/>
    <col min="3" max="3" width="10.5" bestFit="1" customWidth="1"/>
    <col min="6" max="6" width="22.6640625" bestFit="1" customWidth="1"/>
    <col min="7" max="7" width="15.33203125" bestFit="1" customWidth="1"/>
  </cols>
  <sheetData>
    <row r="2" spans="2:7">
      <c r="B2" t="s">
        <v>76</v>
      </c>
    </row>
    <row r="3" spans="2:7">
      <c r="B3" t="s">
        <v>75</v>
      </c>
    </row>
    <row r="5" spans="2:7">
      <c r="F5" t="s">
        <v>77</v>
      </c>
    </row>
    <row r="6" spans="2:7">
      <c r="B6" s="21" t="s">
        <v>100</v>
      </c>
      <c r="C6" t="s">
        <v>101</v>
      </c>
      <c r="F6" s="21" t="s">
        <v>66</v>
      </c>
      <c r="G6" t="s">
        <v>68</v>
      </c>
    </row>
    <row r="7" spans="2:7">
      <c r="B7" s="22" t="s">
        <v>36</v>
      </c>
      <c r="C7" s="35">
        <v>25221</v>
      </c>
      <c r="F7" s="22" t="s">
        <v>36</v>
      </c>
      <c r="G7">
        <v>1778</v>
      </c>
    </row>
    <row r="8" spans="2:7">
      <c r="B8" s="26" t="s">
        <v>45</v>
      </c>
      <c r="C8" s="35">
        <v>25221</v>
      </c>
      <c r="F8" s="26" t="s">
        <v>25</v>
      </c>
      <c r="G8">
        <v>1778</v>
      </c>
    </row>
    <row r="9" spans="2:7">
      <c r="B9" s="22" t="s">
        <v>24</v>
      </c>
      <c r="C9" s="35">
        <v>39620</v>
      </c>
      <c r="F9" s="22" t="s">
        <v>24</v>
      </c>
      <c r="G9">
        <v>98</v>
      </c>
    </row>
    <row r="10" spans="2:7">
      <c r="B10" s="26" t="s">
        <v>45</v>
      </c>
      <c r="C10" s="35">
        <v>39620</v>
      </c>
      <c r="F10" s="26" t="s">
        <v>53</v>
      </c>
      <c r="G10">
        <v>98</v>
      </c>
    </row>
    <row r="11" spans="2:7">
      <c r="B11" s="22" t="s">
        <v>52</v>
      </c>
      <c r="C11" s="35">
        <v>41559</v>
      </c>
      <c r="F11" s="22" t="s">
        <v>52</v>
      </c>
      <c r="G11">
        <v>252</v>
      </c>
    </row>
    <row r="12" spans="2:7">
      <c r="B12" s="26" t="s">
        <v>45</v>
      </c>
      <c r="C12" s="35">
        <v>41559</v>
      </c>
      <c r="F12" s="26" t="s">
        <v>14</v>
      </c>
      <c r="G12">
        <v>252</v>
      </c>
    </row>
    <row r="13" spans="2:7">
      <c r="B13" s="22" t="s">
        <v>11</v>
      </c>
      <c r="C13" s="35">
        <v>43568</v>
      </c>
      <c r="F13" s="22" t="s">
        <v>11</v>
      </c>
      <c r="G13">
        <v>1197</v>
      </c>
    </row>
    <row r="14" spans="2:7">
      <c r="B14" s="26" t="s">
        <v>42</v>
      </c>
      <c r="C14" s="35">
        <v>43568</v>
      </c>
      <c r="F14" s="26" t="s">
        <v>21</v>
      </c>
      <c r="G14">
        <v>1197</v>
      </c>
    </row>
    <row r="15" spans="2:7">
      <c r="B15" s="22" t="s">
        <v>29</v>
      </c>
      <c r="C15" s="35">
        <v>45752</v>
      </c>
      <c r="F15" s="22" t="s">
        <v>29</v>
      </c>
      <c r="G15">
        <v>630</v>
      </c>
    </row>
    <row r="16" spans="2:7">
      <c r="B16" s="26" t="s">
        <v>48</v>
      </c>
      <c r="C16" s="35">
        <v>45752</v>
      </c>
      <c r="F16" s="26" t="s">
        <v>50</v>
      </c>
      <c r="G16">
        <v>630</v>
      </c>
    </row>
    <row r="17" spans="2:7">
      <c r="B17" s="22" t="s">
        <v>16</v>
      </c>
      <c r="C17" s="35">
        <v>38325</v>
      </c>
      <c r="F17" s="22" t="s">
        <v>16</v>
      </c>
      <c r="G17">
        <v>98</v>
      </c>
    </row>
    <row r="18" spans="2:7">
      <c r="B18" s="26" t="s">
        <v>10</v>
      </c>
      <c r="C18" s="35">
        <v>38325</v>
      </c>
      <c r="F18" s="26" t="s">
        <v>53</v>
      </c>
      <c r="G18">
        <v>98</v>
      </c>
    </row>
    <row r="19" spans="2:7">
      <c r="B19" s="22" t="s">
        <v>67</v>
      </c>
      <c r="C19" s="35">
        <v>234045</v>
      </c>
      <c r="F19" s="22" t="s">
        <v>67</v>
      </c>
      <c r="G19">
        <v>4053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E4F81-DC18-F147-9F60-114909E9487C}">
  <dimension ref="A5:I29"/>
  <sheetViews>
    <sheetView workbookViewId="0">
      <selection activeCell="B6" sqref="B6"/>
    </sheetView>
  </sheetViews>
  <sheetFormatPr baseColWidth="10" defaultRowHeight="16"/>
  <cols>
    <col min="1" max="1" width="20.33203125" bestFit="1" customWidth="1"/>
    <col min="2" max="2" width="15" bestFit="1" customWidth="1"/>
    <col min="3" max="3" width="11.83203125" bestFit="1" customWidth="1"/>
    <col min="4" max="4" width="17.83203125" bestFit="1" customWidth="1"/>
    <col min="6" max="6" width="20.33203125" bestFit="1" customWidth="1"/>
    <col min="7" max="7" width="15.1640625" bestFit="1" customWidth="1"/>
    <col min="8" max="9" width="12.5" bestFit="1" customWidth="1"/>
  </cols>
  <sheetData>
    <row r="5" spans="1:9">
      <c r="A5" s="21" t="s">
        <v>66</v>
      </c>
      <c r="B5" t="s">
        <v>68</v>
      </c>
      <c r="C5" t="s">
        <v>78</v>
      </c>
      <c r="D5" t="s">
        <v>93</v>
      </c>
    </row>
    <row r="6" spans="1:9">
      <c r="A6" s="22" t="s">
        <v>19</v>
      </c>
      <c r="B6">
        <v>43183</v>
      </c>
      <c r="C6">
        <v>23657.399999999998</v>
      </c>
      <c r="D6">
        <v>19525.600000000002</v>
      </c>
      <c r="G6" s="27"/>
      <c r="H6" s="27"/>
      <c r="I6" s="27"/>
    </row>
    <row r="7" spans="1:9">
      <c r="A7" s="22" t="s">
        <v>12</v>
      </c>
      <c r="B7">
        <v>66500</v>
      </c>
      <c r="C7">
        <v>40600.979999999989</v>
      </c>
      <c r="D7">
        <v>25899.020000000011</v>
      </c>
      <c r="G7" s="27"/>
      <c r="H7" s="27"/>
      <c r="I7" s="27"/>
    </row>
    <row r="8" spans="1:9">
      <c r="A8" s="22" t="s">
        <v>51</v>
      </c>
      <c r="B8">
        <v>35378</v>
      </c>
      <c r="C8">
        <v>5188.6799999999994</v>
      </c>
      <c r="D8">
        <v>30189.32</v>
      </c>
      <c r="G8" s="27"/>
      <c r="H8" s="27"/>
      <c r="I8" s="27"/>
    </row>
    <row r="9" spans="1:9">
      <c r="A9" s="22" t="s">
        <v>41</v>
      </c>
      <c r="B9">
        <v>44744</v>
      </c>
      <c r="C9">
        <v>14943.839999999998</v>
      </c>
      <c r="D9">
        <v>29800.160000000003</v>
      </c>
      <c r="G9" s="27"/>
      <c r="H9" s="27"/>
      <c r="I9" s="27"/>
    </row>
    <row r="10" spans="1:9">
      <c r="A10" s="22" t="s">
        <v>39</v>
      </c>
      <c r="B10">
        <v>66283</v>
      </c>
      <c r="C10">
        <v>20048.039999999997</v>
      </c>
      <c r="D10">
        <v>46234.960000000006</v>
      </c>
      <c r="G10" s="27"/>
      <c r="H10" s="27"/>
      <c r="I10" s="27"/>
    </row>
    <row r="11" spans="1:9">
      <c r="A11" s="22" t="s">
        <v>21</v>
      </c>
      <c r="B11">
        <v>33551</v>
      </c>
      <c r="C11">
        <v>18604.080000000002</v>
      </c>
      <c r="D11">
        <v>14946.919999999998</v>
      </c>
      <c r="G11" s="27"/>
      <c r="H11" s="27"/>
      <c r="I11" s="27"/>
    </row>
    <row r="12" spans="1:9">
      <c r="A12" s="22" t="s">
        <v>53</v>
      </c>
      <c r="B12">
        <v>70273</v>
      </c>
      <c r="C12">
        <v>11995.199999999999</v>
      </c>
      <c r="D12">
        <v>58277.8</v>
      </c>
      <c r="G12" s="27"/>
      <c r="H12" s="27"/>
      <c r="I12" s="27"/>
    </row>
    <row r="13" spans="1:9">
      <c r="A13" s="22" t="s">
        <v>56</v>
      </c>
      <c r="B13">
        <v>72373</v>
      </c>
      <c r="C13">
        <v>33288.659999999996</v>
      </c>
      <c r="D13">
        <v>39084.340000000004</v>
      </c>
      <c r="G13" s="27"/>
      <c r="H13" s="27"/>
      <c r="I13" s="27"/>
    </row>
    <row r="14" spans="1:9">
      <c r="A14" s="22" t="s">
        <v>17</v>
      </c>
      <c r="B14">
        <v>71967</v>
      </c>
      <c r="C14">
        <v>19903.650000000001</v>
      </c>
      <c r="D14">
        <v>52063.35</v>
      </c>
      <c r="G14" s="27"/>
      <c r="H14" s="27"/>
      <c r="I14" s="27"/>
    </row>
    <row r="15" spans="1:9">
      <c r="A15" s="22" t="s">
        <v>25</v>
      </c>
      <c r="B15">
        <v>52150</v>
      </c>
      <c r="C15">
        <v>11335.44</v>
      </c>
      <c r="D15">
        <v>40814.559999999998</v>
      </c>
      <c r="G15" s="27"/>
      <c r="H15" s="27"/>
      <c r="I15" s="27"/>
    </row>
    <row r="16" spans="1:9">
      <c r="A16" s="22" t="s">
        <v>35</v>
      </c>
      <c r="B16">
        <v>63721</v>
      </c>
      <c r="C16">
        <v>7249.4099999999989</v>
      </c>
      <c r="D16">
        <v>56471.590000000004</v>
      </c>
      <c r="G16" s="27"/>
      <c r="H16" s="27"/>
      <c r="I16" s="27"/>
    </row>
    <row r="17" spans="1:9">
      <c r="A17" s="22" t="s">
        <v>50</v>
      </c>
      <c r="B17">
        <v>56644</v>
      </c>
      <c r="C17">
        <v>11759.88</v>
      </c>
      <c r="D17">
        <v>44884.12</v>
      </c>
      <c r="G17" s="27"/>
      <c r="H17" s="27"/>
      <c r="I17" s="27"/>
    </row>
    <row r="18" spans="1:9">
      <c r="A18" s="22" t="s">
        <v>54</v>
      </c>
      <c r="B18">
        <v>58009</v>
      </c>
      <c r="C18">
        <v>21308.159999999996</v>
      </c>
      <c r="D18">
        <v>36700.840000000004</v>
      </c>
      <c r="G18" s="27"/>
      <c r="H18" s="27"/>
      <c r="I18" s="27"/>
    </row>
    <row r="19" spans="1:9">
      <c r="A19" s="22" t="s">
        <v>14</v>
      </c>
      <c r="B19">
        <v>47271</v>
      </c>
      <c r="C19">
        <v>17549.73</v>
      </c>
      <c r="D19">
        <v>29721.27</v>
      </c>
      <c r="G19" s="27"/>
      <c r="H19" s="27"/>
      <c r="I19" s="27"/>
    </row>
    <row r="20" spans="1:9">
      <c r="A20" s="22" t="s">
        <v>32</v>
      </c>
      <c r="B20">
        <v>62111</v>
      </c>
      <c r="C20">
        <v>18933.659999999996</v>
      </c>
      <c r="D20">
        <v>43177.340000000004</v>
      </c>
      <c r="G20" s="27"/>
      <c r="H20" s="27"/>
      <c r="I20" s="27"/>
    </row>
    <row r="21" spans="1:9">
      <c r="A21" s="22" t="s">
        <v>44</v>
      </c>
      <c r="B21">
        <v>54712</v>
      </c>
      <c r="C21">
        <v>23321.519999999997</v>
      </c>
      <c r="D21">
        <v>31390.480000000003</v>
      </c>
      <c r="G21" s="27"/>
      <c r="H21" s="27"/>
      <c r="I21" s="27"/>
    </row>
    <row r="22" spans="1:9">
      <c r="A22" s="22" t="s">
        <v>55</v>
      </c>
      <c r="B22">
        <v>69461</v>
      </c>
      <c r="C22">
        <v>49888.86</v>
      </c>
      <c r="D22">
        <v>19572.14</v>
      </c>
      <c r="G22" s="27"/>
      <c r="H22" s="27"/>
      <c r="I22" s="27"/>
    </row>
    <row r="23" spans="1:9">
      <c r="A23" s="22" t="s">
        <v>33</v>
      </c>
      <c r="B23">
        <v>69160</v>
      </c>
      <c r="C23">
        <v>22933.979999999996</v>
      </c>
      <c r="D23">
        <v>46226.020000000004</v>
      </c>
      <c r="G23" s="27"/>
      <c r="H23" s="27"/>
      <c r="I23" s="27"/>
    </row>
    <row r="24" spans="1:9">
      <c r="A24" s="22" t="s">
        <v>27</v>
      </c>
      <c r="B24">
        <v>68971</v>
      </c>
      <c r="C24">
        <v>17982.09</v>
      </c>
      <c r="D24">
        <v>50988.91</v>
      </c>
      <c r="G24" s="27"/>
      <c r="H24" s="27"/>
      <c r="I24" s="27"/>
    </row>
    <row r="25" spans="1:9">
      <c r="A25" s="22" t="s">
        <v>37</v>
      </c>
      <c r="B25">
        <v>39263</v>
      </c>
      <c r="C25">
        <v>9744.57</v>
      </c>
      <c r="D25">
        <v>29518.43</v>
      </c>
      <c r="G25" s="27"/>
      <c r="H25" s="27"/>
      <c r="I25" s="27"/>
    </row>
    <row r="26" spans="1:9">
      <c r="A26" s="22" t="s">
        <v>47</v>
      </c>
      <c r="B26">
        <v>37772</v>
      </c>
      <c r="C26">
        <v>11772</v>
      </c>
      <c r="D26">
        <v>26000</v>
      </c>
      <c r="G26" s="27"/>
      <c r="H26" s="27"/>
      <c r="I26" s="27"/>
    </row>
    <row r="27" spans="1:9">
      <c r="A27" s="22" t="s">
        <v>30</v>
      </c>
      <c r="B27">
        <v>57372</v>
      </c>
      <c r="C27">
        <v>27693.900000000005</v>
      </c>
      <c r="D27">
        <v>29678.099999999995</v>
      </c>
      <c r="G27" s="27"/>
      <c r="H27" s="27"/>
      <c r="I27" s="27"/>
    </row>
    <row r="28" spans="1:9">
      <c r="A28" s="22" t="s">
        <v>67</v>
      </c>
      <c r="B28">
        <v>1240869</v>
      </c>
      <c r="C28">
        <v>439703.73000000004</v>
      </c>
      <c r="D28">
        <v>801165.26999999979</v>
      </c>
      <c r="G28" s="27"/>
      <c r="H28" s="27"/>
      <c r="I28" s="27"/>
    </row>
    <row r="29" spans="1:9">
      <c r="G29" s="27"/>
      <c r="H29" s="27"/>
      <c r="I29" s="27"/>
    </row>
  </sheetData>
  <sortState xmlns:xlrd2="http://schemas.microsoft.com/office/spreadsheetml/2017/richdata2" ref="F6:I28">
    <sortCondition descending="1" ref="I6:I28"/>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E1C-90E0-6340-BD59-3377D257EBA2}">
  <dimension ref="B1:K17"/>
  <sheetViews>
    <sheetView showGridLines="0" zoomScale="67" workbookViewId="0">
      <selection activeCell="F24" sqref="F24"/>
    </sheetView>
  </sheetViews>
  <sheetFormatPr baseColWidth="10" defaultRowHeight="16"/>
  <cols>
    <col min="2" max="2" width="22" bestFit="1" customWidth="1"/>
    <col min="3" max="3" width="21.6640625" customWidth="1"/>
    <col min="6" max="6" width="16.33203125" bestFit="1" customWidth="1"/>
    <col min="9" max="9" width="7.1640625" customWidth="1"/>
  </cols>
  <sheetData>
    <row r="1" spans="2:11">
      <c r="K1" t="s">
        <v>79</v>
      </c>
    </row>
    <row r="2" spans="2:11">
      <c r="B2" t="s">
        <v>80</v>
      </c>
      <c r="C2" s="30" t="s">
        <v>24</v>
      </c>
      <c r="K2" t="s">
        <v>52</v>
      </c>
    </row>
    <row r="3" spans="2:11">
      <c r="K3" t="s">
        <v>24</v>
      </c>
    </row>
    <row r="4" spans="2:11">
      <c r="B4" s="29" t="s">
        <v>81</v>
      </c>
      <c r="C4" s="29"/>
      <c r="F4" s="38" t="s">
        <v>89</v>
      </c>
      <c r="G4" s="38"/>
      <c r="H4" s="38"/>
      <c r="K4" s="24" t="s">
        <v>16</v>
      </c>
    </row>
    <row r="5" spans="2:11">
      <c r="K5" t="s">
        <v>36</v>
      </c>
    </row>
    <row r="6" spans="2:11">
      <c r="B6" s="33" t="s">
        <v>82</v>
      </c>
      <c r="C6" s="33">
        <f>COUNTIFS(Data[Geography],C2)</f>
        <v>50</v>
      </c>
      <c r="G6" t="s">
        <v>90</v>
      </c>
      <c r="H6" t="s">
        <v>6</v>
      </c>
      <c r="I6" t="s">
        <v>91</v>
      </c>
      <c r="K6" t="s">
        <v>29</v>
      </c>
    </row>
    <row r="7" spans="2:11">
      <c r="F7" s="32" t="s">
        <v>48</v>
      </c>
      <c r="G7" s="32">
        <f>SUMIFS(Data[Amount],Data[Sales Person],F7,Data[Geography],$C$2)</f>
        <v>23709</v>
      </c>
      <c r="H7" s="32">
        <f>SUMIFS(Data[Units],Data[Sales Person],F7,Data[Geography],$C$2)</f>
        <v>909</v>
      </c>
      <c r="I7" s="25">
        <f>IF(G7&gt;12000,1,-1)</f>
        <v>1</v>
      </c>
      <c r="K7" t="s">
        <v>11</v>
      </c>
    </row>
    <row r="8" spans="2:11">
      <c r="B8" s="31"/>
      <c r="C8" s="31" t="s">
        <v>87</v>
      </c>
      <c r="D8" s="31" t="s">
        <v>88</v>
      </c>
      <c r="F8" t="s">
        <v>15</v>
      </c>
      <c r="G8">
        <f>SUMIFS(Data[Amount],Data[Sales Person],F8,Data[Geography],$C$2)</f>
        <v>5019</v>
      </c>
      <c r="H8">
        <f>SUMIFS(Data[Units],Data[Sales Person],F8,Data[Geography],$C$2)</f>
        <v>150</v>
      </c>
      <c r="I8" s="25">
        <f t="shared" ref="I8:I16" si="0">IF(G8&gt;12000,1,-1)</f>
        <v>-1</v>
      </c>
    </row>
    <row r="9" spans="2:11">
      <c r="B9" s="32" t="s">
        <v>83</v>
      </c>
      <c r="C9" s="32">
        <f>SUMIFS(Data[Amount],Data[Geography],$C$2)</f>
        <v>237944</v>
      </c>
      <c r="D9" s="32">
        <f>AVERAGEIFS(Data[Amount],Data[Geography],$C$2)</f>
        <v>4758.88</v>
      </c>
      <c r="F9" t="s">
        <v>23</v>
      </c>
      <c r="G9">
        <f>SUMIFS(Data[Amount],Data[Sales Person],F9,Data[Geography],$C$2)</f>
        <v>39242</v>
      </c>
      <c r="H9">
        <f>SUMIFS(Data[Units],Data[Sales Person],F9,Data[Geography],$C$2)</f>
        <v>1482</v>
      </c>
      <c r="I9" s="25">
        <f t="shared" si="0"/>
        <v>1</v>
      </c>
    </row>
    <row r="10" spans="2:11">
      <c r="B10" t="s">
        <v>84</v>
      </c>
      <c r="C10">
        <f>SUMIFS(Data[Cost],Data[Geography],C2)</f>
        <v>68259.839999999997</v>
      </c>
      <c r="D10">
        <f>AVERAGEIFS(Data[Cost],Data[Geography],C2)</f>
        <v>1365.1967999999999</v>
      </c>
      <c r="F10" t="s">
        <v>42</v>
      </c>
      <c r="G10">
        <f>SUMIFS(Data[Amount],Data[Sales Person],F10,Data[Geography],$C$2)</f>
        <v>21931</v>
      </c>
      <c r="H10">
        <f>SUMIFS(Data[Units],Data[Sales Person],F10,Data[Geography],$C$2)</f>
        <v>975</v>
      </c>
      <c r="I10" s="25">
        <f t="shared" si="0"/>
        <v>1</v>
      </c>
    </row>
    <row r="11" spans="2:11">
      <c r="B11" t="s">
        <v>85</v>
      </c>
      <c r="C11">
        <f>C9-C10</f>
        <v>169684.16</v>
      </c>
      <c r="D11">
        <f>D9-D10</f>
        <v>3393.6832000000004</v>
      </c>
      <c r="F11" t="s">
        <v>28</v>
      </c>
      <c r="G11">
        <f>SUMIFS(Data[Amount],Data[Sales Person],F11,Data[Geography],$C$2)</f>
        <v>27377</v>
      </c>
      <c r="H11">
        <f>SUMIFS(Data[Units],Data[Sales Person],F11,Data[Geography],$C$2)</f>
        <v>513</v>
      </c>
      <c r="I11" s="25">
        <f t="shared" si="0"/>
        <v>1</v>
      </c>
    </row>
    <row r="12" spans="2:11">
      <c r="B12" s="28" t="s">
        <v>86</v>
      </c>
      <c r="C12" s="28">
        <f>SUMIFS(Data[Units],Data[Geography],C2)</f>
        <v>7302</v>
      </c>
      <c r="D12" s="28">
        <f>AVERAGEIFS(Data[Units],Data[Geography],C2)</f>
        <v>146.04</v>
      </c>
      <c r="F12" t="s">
        <v>45</v>
      </c>
      <c r="G12">
        <f>SUMIFS(Data[Amount],Data[Sales Person],F12,Data[Geography],$C$2)</f>
        <v>39620</v>
      </c>
      <c r="H12">
        <f>SUMIFS(Data[Units],Data[Sales Person],F12,Data[Geography],$C$2)</f>
        <v>573</v>
      </c>
      <c r="I12" s="25">
        <f t="shared" si="0"/>
        <v>1</v>
      </c>
    </row>
    <row r="13" spans="2:11">
      <c r="F13" t="s">
        <v>49</v>
      </c>
      <c r="G13">
        <f>SUMIFS(Data[Amount],Data[Sales Person],F13,Data[Geography],$C$2)</f>
        <v>18564</v>
      </c>
      <c r="H13">
        <f>SUMIFS(Data[Units],Data[Sales Person],F13,Data[Geography],$C$2)</f>
        <v>420</v>
      </c>
      <c r="I13" s="25">
        <f t="shared" si="0"/>
        <v>1</v>
      </c>
    </row>
    <row r="14" spans="2:11">
      <c r="F14" t="s">
        <v>20</v>
      </c>
      <c r="G14">
        <f>SUMIFS(Data[Amount],Data[Sales Person],F14,Data[Geography],$C$2)</f>
        <v>25669</v>
      </c>
      <c r="H14">
        <f>SUMIFS(Data[Units],Data[Sales Person],F14,Data[Geography],$C$2)</f>
        <v>564</v>
      </c>
      <c r="I14" s="25">
        <f t="shared" si="0"/>
        <v>1</v>
      </c>
    </row>
    <row r="15" spans="2:11">
      <c r="F15" t="s">
        <v>57</v>
      </c>
      <c r="G15">
        <f>SUMIFS(Data[Amount],Data[Sales Person],F15,Data[Geography],$C$2)</f>
        <v>13797</v>
      </c>
      <c r="H15">
        <f>SUMIFS(Data[Units],Data[Sales Person],F15,Data[Geography],$C$2)</f>
        <v>1053</v>
      </c>
      <c r="I15" s="25">
        <f t="shared" si="0"/>
        <v>1</v>
      </c>
    </row>
    <row r="16" spans="2:11">
      <c r="F16" s="28" t="s">
        <v>10</v>
      </c>
      <c r="G16" s="28">
        <f>SUMIFS(Data[Amount],Data[Sales Person],F16,Data[Geography],$C$2)</f>
        <v>23016</v>
      </c>
      <c r="H16" s="28">
        <f>SUMIFS(Data[Units],Data[Sales Person],F16,Data[Geography],$C$2)</f>
        <v>663</v>
      </c>
      <c r="I16" s="25">
        <f t="shared" si="0"/>
        <v>1</v>
      </c>
    </row>
    <row r="17" spans="9:9">
      <c r="I17" t="s">
        <v>92</v>
      </c>
    </row>
  </sheetData>
  <mergeCells count="1">
    <mergeCell ref="F4:H4"/>
  </mergeCells>
  <conditionalFormatting sqref="G7:G16">
    <cfRule type="dataBar" priority="1">
      <dataBar>
        <cfvo type="min"/>
        <cfvo type="max"/>
        <color theme="7" tint="0.39997558519241921"/>
      </dataBar>
      <extLst>
        <ext xmlns:x14="http://schemas.microsoft.com/office/spreadsheetml/2009/9/main" uri="{B025F937-C7B1-47D3-B67F-A62EFF666E3E}">
          <x14:id>{52FB7326-AB28-CB48-8B68-607A77CB3532}</x14:id>
        </ext>
      </extLst>
    </cfRule>
  </conditionalFormatting>
  <dataValidations count="1">
    <dataValidation type="list" allowBlank="1" showInputMessage="1" showErrorMessage="1" sqref="C2:C3" xr:uid="{4A91436C-4A1A-624B-9DC9-866F4632984B}">
      <formula1>$K$2:$K$7</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2FB7326-AB28-CB48-8B68-607A77CB3532}">
            <x14:dataBar minLength="0" maxLength="100" gradient="0">
              <x14:cfvo type="autoMin"/>
              <x14:cfvo type="autoMax"/>
              <x14:negativeFillColor rgb="FFFF0000"/>
              <x14:axisColor rgb="FF000000"/>
            </x14:dataBar>
          </x14:cfRule>
          <xm:sqref>G7:G16</xm:sqref>
        </x14:conditionalFormatting>
        <x14:conditionalFormatting xmlns:xm="http://schemas.microsoft.com/office/excel/2006/main">
          <x14:cfRule type="iconSet" priority="2" id="{4457A61E-D743-2C40-94C2-F12C2B4A8E57}">
            <x14:iconSet iconSet="3Symbols" showValue="0" custom="1">
              <x14:cfvo type="percent">
                <xm:f>0</xm:f>
              </x14:cfvo>
              <x14:cfvo type="percent">
                <xm:f>33</xm:f>
              </x14:cfvo>
              <x14:cfvo type="percent">
                <xm:f>67</xm:f>
              </x14:cfvo>
              <x14:cfIcon iconSet="3Symbols" iconId="0"/>
              <x14:cfIcon iconSet="NoIcons" iconId="0"/>
              <x14:cfIcon iconSet="3Symbols" iconId="2"/>
            </x14:iconSet>
          </x14:cfRule>
          <xm:sqref>I7:I16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Data</vt:lpstr>
      <vt:lpstr>1. Quick statistics</vt:lpstr>
      <vt:lpstr>2 EDA</vt:lpstr>
      <vt:lpstr>4. Sales by country (with pivot</vt:lpstr>
      <vt:lpstr>5. Top 5 products by $ per unit</vt:lpstr>
      <vt:lpstr>6, Anomali data</vt:lpstr>
      <vt:lpstr>7. Best Sales person by country</vt:lpstr>
      <vt:lpstr>8. Profit Analysis</vt:lpstr>
      <vt:lpstr>9. Sales Report By Country</vt:lpstr>
      <vt:lpstr>10. products to discontinue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2023-04-06T04:24:54Z</dcterms:created>
  <dcterms:modified xsi:type="dcterms:W3CDTF">2023-04-07T21:29:57Z</dcterms:modified>
</cp:coreProperties>
</file>