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Обязательно для заполнения" sheetId="1" state="visible" r:id="rId1"/>
    <sheet name="Урок 1" sheetId="2" state="visible" r:id="rId2"/>
    <sheet name="Урок 2" sheetId="3" state="visible" r:id="rId3"/>
    <sheet name="Урок 4" sheetId="4" state="visible" r:id="rId4"/>
    <sheet name="Урок 5" sheetId="5" state="visible" r:id="rId5"/>
  </sheets>
  <calcPr/>
</workbook>
</file>

<file path=xl/sharedStrings.xml><?xml version="1.0" encoding="utf-8"?>
<sst xmlns="http://schemas.openxmlformats.org/spreadsheetml/2006/main" count="161" uniqueCount="161">
  <si>
    <t xml:space="preserve"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</si>
  <si>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</si>
  <si>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</si>
  <si>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 xml:space="preserve">💡 Перенос текста на новую строку в текущей ячейке:
MAC - command + Enter
Windows - alt + Enter</t>
  </si>
  <si>
    <t xml:space="preserve"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</si>
  <si>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 xml:space="preserve">Продукт: Ретранслятор чата</t>
  </si>
  <si>
    <t>Проблема:</t>
  </si>
  <si>
    <t xml:space="preserve">Кто будет пользоваться:</t>
  </si>
  <si>
    <t xml:space="preserve">Пользователи, которые занимаются стримингом различных видео сразу на несколько платформах имеют сложность в чтение чата, так как чаты находятся на разных платформах. 
Пользователи, что пишут в чатах не видят, что пишут другие пользователи на других платформах, а так же не видят на какой вопрос отвечает стример.</t>
  </si>
  <si>
    <t xml:space="preserve">Пользователи на стриминговых платформ.</t>
  </si>
  <si>
    <t>Решение:</t>
  </si>
  <si>
    <t xml:space="preserve">Кто будет платить:</t>
  </si>
  <si>
    <t xml:space="preserve">Создание программы, который будет ретранслировать текст чата с одной платформы на другую платформу.</t>
  </si>
  <si>
    <t xml:space="preserve">LEAN CANVAS MODEL</t>
  </si>
  <si>
    <t xml:space="preserve">Проблемы клиента</t>
  </si>
  <si>
    <t xml:space="preserve">Наше решение</t>
  </si>
  <si>
    <t xml:space="preserve">Ценностное предложение</t>
  </si>
  <si>
    <t xml:space="preserve">Нечестное конкурентное преимущество</t>
  </si>
  <si>
    <t xml:space="preserve">Сегменты клиентов</t>
  </si>
  <si>
    <t xml:space="preserve"> - Добавление для программы прав для модерации чата
 - Сколько будет поддерживать программа стриминговых платформ </t>
  </si>
  <si>
    <t xml:space="preserve"> - Создание программы, который будет ретранслировать текст чата с одной платформы на другую платформу.</t>
  </si>
  <si>
    <t xml:space="preserve"> - Отсутствие на Российском рынке данного программного обеспечения</t>
  </si>
  <si>
    <t xml:space="preserve"> - Некоторая база программ с открытым кодом в GitHub</t>
  </si>
  <si>
    <t xml:space="preserve">Существующие альтернативы</t>
  </si>
  <si>
    <t xml:space="preserve">Ключевые метрики</t>
  </si>
  <si>
    <t xml:space="preserve">Высокоуровневый концепт</t>
  </si>
  <si>
    <t xml:space="preserve">Каналы выхода на клиентов</t>
  </si>
  <si>
    <t xml:space="preserve">Ранние последователи</t>
  </si>
  <si>
    <t xml:space="preserve"> - Использование альтернативных программных обеспечений, которые выводят чат поверх видео материала у "стримера"
 - Использование дополнительного мониторинга чатов (например: смартфон, монитор, планшет) и читать текст у пользователей</t>
  </si>
  <si>
    <t xml:space="preserve"> - Количество скачиваний программного обеспечения
 - Общее кол-во визитов на сайт
 - Общее кол-во пользователей зарегестрированных на сайте</t>
  </si>
  <si>
    <t xml:space="preserve"> - Ретранслировать текст чата с одной платформы на другую платформу.</t>
  </si>
  <si>
    <t xml:space="preserve"> - Развитие "коммьюнити каналов"
 - Рассылка в чатах у популярных "стримеров"
 - Реклама в социальных сетях</t>
  </si>
  <si>
    <t xml:space="preserve">Структура расходов</t>
  </si>
  <si>
    <t xml:space="preserve">Потоки выручки</t>
  </si>
  <si>
    <t xml:space="preserve"> - Затраты на разработку программы
 - Затраты на разработку домашнего сайта 
 - Затраты сервера
 - Затраты на привлечение</t>
  </si>
  <si>
    <t xml:space="preserve"> - Пожертвования от стримеров
 - Подписочная модель монетизации</t>
  </si>
  <si>
    <t xml:space="preserve">Курс "Юнит-экономика"</t>
  </si>
  <si>
    <t xml:space="preserve"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</si>
  <si>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</si>
  <si>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</si>
  <si>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 xml:space="preserve">Обозначение (сокращение)</t>
  </si>
  <si>
    <t>Описание</t>
  </si>
  <si>
    <t xml:space="preserve">Обоснование выбора</t>
  </si>
  <si>
    <t xml:space="preserve">Ключевая метрика продукта</t>
  </si>
  <si>
    <t xml:space="preserve">Стоимость одной установки</t>
  </si>
  <si>
    <t xml:space="preserve">Cost Per Install (CPI)</t>
  </si>
  <si>
    <t xml:space="preserve">Cost Per Install (CPI) - это цена приобретения нового клиента с помощью платной рекламы. </t>
  </si>
  <si>
    <t xml:space="preserve">Данная метрика поможет определить жизнеспособность и устойчивость нешей платной рекламы</t>
  </si>
  <si>
    <t xml:space="preserve">Основные метрики</t>
  </si>
  <si>
    <t xml:space="preserve">Метрики вовлеченности</t>
  </si>
  <si>
    <t xml:space="preserve">Metrics for Engagement (ME)</t>
  </si>
  <si>
    <t xml:space="preserve">Отслеживая показатели вовлеченности клиентов.</t>
  </si>
  <si>
    <t xml:space="preserve">Мы сможем понять, как наша аудитория реагирует на ваш  контент, и что можно улучшить, чтобы повысить вовлеченность.</t>
  </si>
  <si>
    <t xml:space="preserve">Коэффициент удержания клиентов</t>
  </si>
  <si>
    <t xml:space="preserve">Retention Rate (RR)</t>
  </si>
  <si>
    <t xml:space="preserve">Коэффициент удержания - это процент клиентов, которых бизнес удерживает в течение определенного периода времени.</t>
  </si>
  <si>
    <t xml:space="preserve">Коэффициент удержания - одна из наиболее важных метрик при работе. Высокий коэффициент удержания логически показывает, что у нас низкий уровень оттока клиентов.
Если не предпринимать активных попыток повысить коэффициент удержания и соответственно снизить коэффициент оттока, это может означать быструю и болезненную смерть для нашей программы.</t>
  </si>
  <si>
    <t xml:space="preserve">Средний доход на пользователя</t>
  </si>
  <si>
    <t xml:space="preserve">Average Revenue Per User (ARPU)</t>
  </si>
  <si>
    <t xml:space="preserve">Средний доход на пользователя (ARPU) - это доход, получаемый (в среднем) на каждого активного пользователя нашего приложения.</t>
  </si>
  <si>
    <t xml:space="preserve">Отслеживать CPI вместе с ARPU, чтобы убедиться, что мы получаем больше дохода, чем тратим на привлечение пользователей. </t>
  </si>
  <si>
    <t xml:space="preserve">Специфичные метрики (если есть)</t>
  </si>
  <si>
    <t xml:space="preserve">Время отклика</t>
  </si>
  <si>
    <t xml:space="preserve">App Latency (AL)</t>
  </si>
  <si>
    <t xml:space="preserve">Задержка обычно измеряется в миллисекундах (мс) и является неизбежной из-за того, как сети взаимодействуют друг с другом. </t>
  </si>
  <si>
    <t xml:space="preserve">Чем текст дольше или быстрее ретранслирует между платформати, тем эффективней или не эффективней будет ответ между пользователями разных платформ</t>
  </si>
  <si>
    <t xml:space="preserve">Домашнее задание №2</t>
  </si>
  <si>
    <t xml:space="preserve"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</si>
  <si>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</si>
  <si>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Клиент</t>
  </si>
  <si>
    <t xml:space="preserve">Обоснование выбора:</t>
  </si>
  <si>
    <t xml:space="preserve">Не важно, сколько программа заработает на первом платеже. Если мы продает подписку, то можем полностью пустить первый платеж в улучшение маркетинга. Это позволит привлечь больше клиентов. В первое время будем в минусе, однако клиент будет использовать программу, и рано или поздно он принесет прибыль.</t>
  </si>
  <si>
    <t xml:space="preserve">Доходная часть</t>
  </si>
  <si>
    <t xml:space="preserve">Расходная часть</t>
  </si>
  <si>
    <t xml:space="preserve">Метрики оборота</t>
  </si>
  <si>
    <t xml:space="preserve">Операционные издержки</t>
  </si>
  <si>
    <t xml:space="preserve">Метрики маркетинга</t>
  </si>
  <si>
    <t xml:space="preserve">Средний чек (AOV)</t>
  </si>
  <si>
    <t xml:space="preserve">Доход с когорты (Сohort Revenue)</t>
  </si>
  <si>
    <t xml:space="preserve">Оплата администратору (COGS)</t>
  </si>
  <si>
    <t xml:space="preserve">Эквайринг (Acquiring)</t>
  </si>
  <si>
    <t xml:space="preserve">Доп. Расходы в расчете на одного пользователя (Overhead)</t>
  </si>
  <si>
    <t xml:space="preserve">Все расходы (Ops costs)</t>
  </si>
  <si>
    <t xml:space="preserve">Маркетинговый бюджет (Marketing Budget)</t>
  </si>
  <si>
    <t xml:space="preserve">Конверсия (CTR)</t>
  </si>
  <si>
    <t xml:space="preserve">Цена за лид (CPA)</t>
  </si>
  <si>
    <t xml:space="preserve">Количество лидов (Leads)</t>
  </si>
  <si>
    <t xml:space="preserve">Конверсия в пользователя бесплатного (Lead/User Conversion)</t>
  </si>
  <si>
    <t xml:space="preserve">Пользователи бесплатного блока (Users)</t>
  </si>
  <si>
    <t xml:space="preserve">Стоимость пользователя бесплатно (CPU)</t>
  </si>
  <si>
    <t xml:space="preserve">Активность взаимодействия (ER)</t>
  </si>
  <si>
    <t xml:space="preserve">Конверсия в покупателя (C1)</t>
  </si>
  <si>
    <t xml:space="preserve">Покупатели (Buyers)</t>
  </si>
  <si>
    <t>CAC</t>
  </si>
  <si>
    <t>LT</t>
  </si>
  <si>
    <t xml:space="preserve">Всего заказов за когорту (Cohort Orders)</t>
  </si>
  <si>
    <t xml:space="preserve">Стоимость реактивации покупателя (Reactivation Costs)</t>
  </si>
  <si>
    <t xml:space="preserve"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</si>
  <si>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 xml:space="preserve"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</si>
  <si>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</si>
  <si>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</si>
  <si>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</si>
  <si>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 xml:space="preserve">Прибыль до маркетинга</t>
  </si>
  <si>
    <t xml:space="preserve">Прибыль после маркетинга</t>
  </si>
  <si>
    <t xml:space="preserve">Валовая прибыль с одного клиента</t>
  </si>
  <si>
    <t xml:space="preserve">Валовая прибыль с когорты</t>
  </si>
  <si>
    <t xml:space="preserve">Месяц 1</t>
  </si>
  <si>
    <t xml:space="preserve">Домашнее задание №5</t>
  </si>
  <si>
    <t xml:space="preserve"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</si>
  <si>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 xml:space="preserve">Маркетинговый бюджет</t>
  </si>
  <si>
    <t xml:space="preserve">Число покупателей подписок</t>
  </si>
  <si>
    <t xml:space="preserve">LT клиента (мес.)</t>
  </si>
  <si>
    <t xml:space="preserve">Возврат в мес.</t>
  </si>
  <si>
    <t xml:space="preserve">Подписок на администратора</t>
  </si>
  <si>
    <t xml:space="preserve">Цена подписки</t>
  </si>
  <si>
    <t>COGS</t>
  </si>
  <si>
    <t xml:space="preserve">COGS, fix.</t>
  </si>
  <si>
    <t>Администратор</t>
  </si>
  <si>
    <t>Налог</t>
  </si>
  <si>
    <t xml:space="preserve">1 месяц</t>
  </si>
  <si>
    <t>Инвестиции</t>
  </si>
  <si>
    <t xml:space="preserve">Количество покупателей подписок</t>
  </si>
  <si>
    <t xml:space="preserve">Месяц 2</t>
  </si>
  <si>
    <t xml:space="preserve">Месяц 3</t>
  </si>
  <si>
    <t xml:space="preserve">Месяц 4</t>
  </si>
  <si>
    <t xml:space="preserve">Месяц 5</t>
  </si>
  <si>
    <t xml:space="preserve">Месяц 6</t>
  </si>
  <si>
    <t xml:space="preserve">Месяц 7</t>
  </si>
  <si>
    <t xml:space="preserve">Месяц 8</t>
  </si>
  <si>
    <t xml:space="preserve">Месяц 9</t>
  </si>
  <si>
    <t xml:space="preserve">Месяц 10</t>
  </si>
  <si>
    <t xml:space="preserve">Месяц 11</t>
  </si>
  <si>
    <t xml:space="preserve">Месяц 12</t>
  </si>
  <si>
    <t xml:space="preserve">когорта 1</t>
  </si>
  <si>
    <t xml:space="preserve">когорта 2</t>
  </si>
  <si>
    <t xml:space="preserve">когорта 3</t>
  </si>
  <si>
    <t xml:space="preserve">когорта 4</t>
  </si>
  <si>
    <t xml:space="preserve">когорта 5</t>
  </si>
  <si>
    <t xml:space="preserve">когорта 6</t>
  </si>
  <si>
    <t xml:space="preserve">когорта 7</t>
  </si>
  <si>
    <t xml:space="preserve">когорта 8</t>
  </si>
  <si>
    <t xml:space="preserve">когорта 9</t>
  </si>
  <si>
    <t xml:space="preserve">когорта 10</t>
  </si>
  <si>
    <t xml:space="preserve">когорта 11</t>
  </si>
  <si>
    <t xml:space="preserve">когорта 12</t>
  </si>
  <si>
    <t xml:space="preserve">Всего число покупателей подписок</t>
  </si>
  <si>
    <t>Выручка</t>
  </si>
  <si>
    <t>EBITDA</t>
  </si>
  <si>
    <t>Налоги</t>
  </si>
  <si>
    <t>Прибыль</t>
  </si>
  <si>
    <t>Инестиции</t>
  </si>
  <si>
    <t>Окупаемость</t>
  </si>
  <si>
    <t xml:space="preserve"> UA</t>
  </si>
  <si>
    <t>C1</t>
  </si>
  <si>
    <t>Покупатели</t>
  </si>
  <si>
    <t>AVP</t>
  </si>
  <si>
    <t>APC</t>
  </si>
  <si>
    <t>ARPC</t>
  </si>
  <si>
    <t>ARPU</t>
  </si>
  <si>
    <t>CPA</t>
  </si>
  <si>
    <t xml:space="preserve">Contribution margin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</si>
</sst>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#,##0.00\ &quot;₽&quot;"/>
    <numFmt numFmtId="161" formatCode="#,##0\ &quot;₽&quot;"/>
    <numFmt numFmtId="162" formatCode="#,##0\ &quot;₽&quot;;\-#,##0\ &quot;₽&quot;"/>
  </numFmts>
  <fonts count="11">
    <font>
      <name val="Arial"/>
      <color indexed="64"/>
      <sz val="10.000000"/>
      <scheme val="minor"/>
    </font>
    <font>
      <name val="IBM Plex Sans"/>
      <b/>
      <color theme="1"/>
      <sz val="12.000000"/>
    </font>
    <font>
      <name val="IBM Plex Sans"/>
      <color theme="1"/>
      <sz val="12.000000"/>
    </font>
    <font>
      <name val="Arial"/>
      <sz val="10.000000"/>
    </font>
    <font>
      <name val="&quot;IBM Plex Sans&quot;"/>
      <b/>
      <color theme="1"/>
      <sz val="12.000000"/>
    </font>
    <font>
      <name val="Arial"/>
      <color theme="1"/>
      <sz val="10.000000"/>
    </font>
    <font>
      <name val="IBM Plex Sans"/>
      <b/>
      <color indexed="65"/>
      <sz val="12.000000"/>
    </font>
    <font>
      <name val="Arial"/>
      <color theme="1"/>
      <sz val="10.000000"/>
      <scheme val="minor"/>
    </font>
    <font>
      <name val="Arial"/>
      <color indexed="64"/>
      <sz val="10.000000"/>
    </font>
    <font>
      <name val="Arial"/>
      <b/>
      <color indexed="64"/>
      <sz val="10.000000"/>
    </font>
    <font>
      <name val="Arial"/>
      <b/>
      <color theme="1"/>
      <sz val="10.000000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indexed="65"/>
        <bgColor indexed="65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7" tint="0.59999389629810485"/>
        <bgColor theme="7" tint="0.59999389629810485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1" fillId="0" borderId="0" numFmtId="0" xfId="0" applyFont="1" applyAlignment="1">
      <alignment horizontal="left"/>
    </xf>
    <xf fontId="0" fillId="0" borderId="0" numFmtId="0" xfId="0"/>
    <xf fontId="2" fillId="0" borderId="0" numFmtId="0" xfId="0" applyFont="1"/>
    <xf fontId="1" fillId="0" borderId="1" numFmtId="0" xfId="0" applyFont="1" applyBorder="1" applyAlignment="1">
      <alignment horizontal="left"/>
    </xf>
    <xf fontId="3" fillId="0" borderId="2" numFmtId="0" xfId="0" applyFont="1" applyBorder="1"/>
    <xf fontId="3" fillId="0" borderId="3" numFmtId="0" xfId="0" applyFont="1" applyBorder="1"/>
    <xf fontId="2" fillId="2" borderId="4" numFmtId="0" xfId="0" applyFont="1" applyFill="1" applyBorder="1" applyAlignment="1">
      <alignment horizontal="left" vertical="top" wrapText="1"/>
    </xf>
    <xf fontId="3" fillId="0" borderId="5" numFmtId="0" xfId="0" applyFont="1" applyBorder="1"/>
    <xf fontId="2" fillId="2" borderId="5" numFmtId="0" xfId="0" applyFont="1" applyFill="1" applyBorder="1" applyAlignment="1">
      <alignment horizontal="left" vertical="top" wrapText="1"/>
    </xf>
    <xf fontId="2" fillId="2" borderId="6" numFmtId="0" xfId="0" applyFont="1" applyFill="1" applyBorder="1" applyAlignment="1">
      <alignment horizontal="left" vertical="top" wrapText="1"/>
    </xf>
    <xf fontId="1" fillId="3" borderId="0" numFmtId="0" xfId="0" applyFont="1" applyFill="1" applyAlignment="1">
      <alignment horizontal="left" vertical="center" wrapText="1"/>
    </xf>
    <xf fontId="1" fillId="4" borderId="7" numFmtId="0" xfId="0" applyFont="1" applyFill="1" applyBorder="1" applyAlignment="1">
      <alignment horizontal="center"/>
    </xf>
    <xf fontId="3" fillId="0" borderId="8" numFmtId="0" xfId="0" applyFont="1" applyBorder="1"/>
    <xf fontId="3" fillId="0" borderId="9" numFmtId="0" xfId="0" applyFont="1" applyBorder="1"/>
    <xf fontId="1" fillId="0" borderId="1" numFmtId="0" xfId="0" applyFont="1" applyBorder="1"/>
    <xf fontId="2" fillId="0" borderId="4" numFmtId="0" xfId="0" applyFont="1" applyBorder="1" applyAlignment="1">
      <alignment vertical="top" wrapText="1"/>
    </xf>
    <xf fontId="3" fillId="0" borderId="5" numFmtId="0" xfId="0" applyFont="1" applyBorder="1" applyAlignment="1">
      <alignment wrapText="1"/>
    </xf>
    <xf fontId="3" fillId="0" borderId="6" numFmtId="0" xfId="0" applyFont="1" applyBorder="1" applyAlignment="1">
      <alignment wrapText="1"/>
    </xf>
    <xf fontId="1" fillId="0" borderId="10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wrapText="1"/>
    </xf>
    <xf fontId="2" fillId="0" borderId="11" numFmtId="0" xfId="0" applyFont="1" applyBorder="1" applyAlignment="1">
      <alignment vertical="top" wrapText="1"/>
    </xf>
    <xf fontId="2" fillId="0" borderId="12" numFmtId="0" xfId="0" applyFont="1" applyBorder="1" applyAlignment="1">
      <alignment vertical="top" wrapText="1"/>
    </xf>
    <xf fontId="3" fillId="0" borderId="13" numFmtId="0" xfId="0" applyFont="1" applyBorder="1" applyAlignment="1">
      <alignment vertical="top" wrapText="1"/>
    </xf>
    <xf fontId="3" fillId="0" borderId="6" numFmtId="0" xfId="0" applyFont="1" applyBorder="1" applyAlignment="1">
      <alignment vertical="top" wrapText="1"/>
    </xf>
    <xf fontId="1" fillId="0" borderId="1" numFmtId="0" xfId="0" applyFont="1" applyBorder="1" applyAlignment="1">
      <alignment horizontal="center" vertical="center"/>
    </xf>
    <xf fontId="3" fillId="0" borderId="5" numFmtId="0" xfId="0" applyFont="1" applyBorder="1" applyAlignment="1">
      <alignment vertical="top" wrapText="1"/>
    </xf>
    <xf fontId="1" fillId="5" borderId="0" numFmtId="0" xfId="0" applyFont="1" applyFill="1" applyAlignment="1">
      <alignment horizontal="left"/>
    </xf>
    <xf fontId="2" fillId="5" borderId="0" numFmtId="0" xfId="0" applyFont="1" applyFill="1" applyAlignment="1">
      <alignment horizontal="left" wrapText="1"/>
    </xf>
    <xf fontId="0" fillId="0" borderId="0" numFmtId="0" xfId="0" applyAlignment="1">
      <alignment wrapText="1"/>
    </xf>
    <xf fontId="4" fillId="6" borderId="14" numFmtId="0" xfId="0" applyFont="1" applyFill="1" applyBorder="1" applyAlignment="1">
      <alignment horizontal="center" vertical="center" wrapText="1"/>
    </xf>
    <xf fontId="4" fillId="6" borderId="15" numFmtId="0" xfId="0" applyFont="1" applyFill="1" applyBorder="1" applyAlignment="1">
      <alignment horizontal="center" vertical="center" wrapText="1"/>
    </xf>
    <xf fontId="4" fillId="6" borderId="16" numFmtId="0" xfId="0" applyFont="1" applyFill="1" applyBorder="1" applyAlignment="1">
      <alignment horizontal="center" vertical="center" wrapText="1"/>
    </xf>
    <xf fontId="2" fillId="0" borderId="0" numFmtId="0" xfId="0" applyFont="1" applyAlignment="1">
      <alignment vertical="center"/>
    </xf>
    <xf fontId="4" fillId="4" borderId="17" numFmtId="0" xfId="0" applyFont="1" applyFill="1" applyBorder="1" applyAlignment="1">
      <alignment horizontal="center" vertical="center" wrapText="1"/>
    </xf>
    <xf fontId="3" fillId="0" borderId="18" numFmtId="0" xfId="0" applyFont="1" applyBorder="1" applyAlignment="1">
      <alignment horizontal="center" vertical="center" wrapText="1"/>
    </xf>
    <xf fontId="3" fillId="0" borderId="19" numFmtId="0" xfId="0" applyFont="1" applyBorder="1" applyAlignment="1">
      <alignment horizontal="center" vertical="center" wrapText="1"/>
    </xf>
    <xf fontId="5" fillId="0" borderId="20" numFmtId="0" xfId="0" applyFont="1" applyBorder="1" applyAlignment="1">
      <alignment horizontal="center" vertical="center" wrapText="1"/>
    </xf>
    <xf fontId="5" fillId="0" borderId="21" numFmtId="0" xfId="0" applyFont="1" applyBorder="1" applyAlignment="1">
      <alignment horizontal="center" vertical="center" wrapText="1"/>
    </xf>
    <xf fontId="5" fillId="0" borderId="22" numFmtId="0" xfId="0" applyFont="1" applyBorder="1" applyAlignment="1">
      <alignment horizontal="center" vertical="center" wrapText="1"/>
    </xf>
    <xf fontId="5" fillId="7" borderId="21" numFmtId="0" xfId="0" applyFont="1" applyFill="1" applyBorder="1" applyAlignment="1">
      <alignment horizontal="center" vertical="center" wrapText="1"/>
    </xf>
    <xf fontId="5" fillId="0" borderId="23" numFmtId="0" xfId="0" applyFont="1" applyBorder="1" applyAlignment="1">
      <alignment horizontal="center" vertical="center" wrapText="1"/>
    </xf>
    <xf fontId="5" fillId="0" borderId="24" numFmtId="0" xfId="0" applyFont="1" applyBorder="1" applyAlignment="1">
      <alignment horizontal="center" vertical="center" wrapText="1"/>
    </xf>
    <xf fontId="5" fillId="0" borderId="25" numFmtId="0" xfId="0" applyFont="1" applyBorder="1" applyAlignment="1">
      <alignment horizontal="center" vertical="center" wrapText="1"/>
    </xf>
    <xf fontId="4" fillId="6" borderId="26" numFmtId="0" xfId="0" applyFont="1" applyFill="1" applyBorder="1" applyAlignment="1">
      <alignment vertical="top"/>
    </xf>
    <xf fontId="3" fillId="0" borderId="27" numFmtId="0" xfId="0" applyFont="1" applyBorder="1"/>
    <xf fontId="3" fillId="0" borderId="27" numFmtId="0" xfId="0" applyFont="1" applyBorder="1" applyAlignment="1">
      <alignment horizontal="left" vertical="top"/>
    </xf>
    <xf fontId="3" fillId="0" borderId="28" numFmtId="0" xfId="0" applyFont="1" applyBorder="1" applyAlignment="1">
      <alignment horizontal="left" vertical="top"/>
    </xf>
    <xf fontId="4" fillId="6" borderId="29" numFmtId="0" xfId="0" applyFont="1" applyFill="1" applyBorder="1" applyAlignment="1">
      <alignment vertical="top"/>
    </xf>
    <xf fontId="3" fillId="0" borderId="30" numFmtId="0" xfId="0" applyFont="1" applyBorder="1"/>
    <xf fontId="3" fillId="0" borderId="30" numFmtId="0" xfId="0" applyFont="1" applyBorder="1" applyAlignment="1">
      <alignment horizontal="left" vertical="top"/>
    </xf>
    <xf fontId="3" fillId="0" borderId="31" numFmtId="0" xfId="0" applyFont="1" applyBorder="1" applyAlignment="1">
      <alignment horizontal="left" vertical="top"/>
    </xf>
    <xf fontId="5" fillId="0" borderId="0" numFmtId="0" xfId="0" applyFont="1"/>
    <xf fontId="4" fillId="6" borderId="26" numFmtId="0" xfId="0" applyFont="1" applyFill="1" applyBorder="1" applyAlignment="1">
      <alignment horizontal="center" vertical="center" wrapText="1"/>
    </xf>
    <xf fontId="4" fillId="6" borderId="32" numFmtId="0" xfId="0" applyFont="1" applyFill="1" applyBorder="1" applyAlignment="1">
      <alignment horizontal="center" vertical="center" wrapText="1"/>
    </xf>
    <xf fontId="3" fillId="0" borderId="28" numFmtId="0" xfId="0" applyFont="1" applyBorder="1"/>
    <xf fontId="4" fillId="8" borderId="26" numFmtId="0" xfId="0" applyFont="1" applyFill="1" applyBorder="1" applyAlignment="1">
      <alignment horizontal="center" vertical="center"/>
    </xf>
    <xf fontId="4" fillId="9" borderId="32" numFmtId="0" xfId="0" applyFont="1" applyFill="1" applyBorder="1" applyAlignment="1">
      <alignment horizontal="center" vertical="center" wrapText="1"/>
    </xf>
    <xf fontId="4" fillId="4" borderId="32" numFmtId="0" xfId="0" applyFont="1" applyFill="1" applyBorder="1" applyAlignment="1">
      <alignment horizontal="center" vertical="center" wrapText="1"/>
    </xf>
    <xf fontId="4" fillId="4" borderId="27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2" fillId="5" borderId="0" numFmtId="0" xfId="0" applyFont="1" applyFill="1" applyAlignment="1">
      <alignment horizontal="left"/>
    </xf>
    <xf fontId="1" fillId="6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center" vertical="center" wrapText="1"/>
    </xf>
    <xf fontId="1" fillId="11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center" vertical="center" wrapText="1"/>
    </xf>
    <xf fontId="1" fillId="12" borderId="0" numFmtId="0" xfId="0" applyFont="1" applyFill="1" applyAlignment="1">
      <alignment horizontal="center" vertical="center" wrapText="1"/>
    </xf>
    <xf fontId="6" fillId="13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vertical="center" wrapText="1"/>
    </xf>
    <xf fontId="2" fillId="4" borderId="0" numFmtId="0" xfId="0" applyFont="1" applyFill="1" applyAlignment="1">
      <alignment horizontal="center" vertical="center" wrapText="1"/>
    </xf>
    <xf fontId="2" fillId="14" borderId="0" numFmtId="0" xfId="0" applyFont="1" applyFill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15" borderId="0" numFmtId="0" xfId="0" applyFont="1" applyFill="1" applyAlignment="1">
      <alignment horizontal="center" vertical="center" wrapText="1"/>
    </xf>
    <xf fontId="2" fillId="5" borderId="0" numFmtId="0" xfId="0" applyFont="1" applyFill="1" applyAlignment="1">
      <alignment horizontal="center" vertical="center" wrapText="1"/>
    </xf>
    <xf fontId="0" fillId="0" borderId="0" numFmtId="160" xfId="0" applyNumberFormat="1"/>
    <xf fontId="0" fillId="0" borderId="0" numFmtId="10" xfId="0" applyNumberFormat="1"/>
    <xf fontId="0" fillId="0" borderId="0" numFmtId="3" xfId="0" applyNumberFormat="1"/>
    <xf fontId="0" fillId="0" borderId="0" numFmtId="161" xfId="0" applyNumberFormat="1"/>
    <xf fontId="7" fillId="0" borderId="0" numFmtId="0" xfId="0" applyFont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7" fillId="0" borderId="0" numFmtId="162" xfId="0" applyNumberFormat="1" applyFont="1" applyAlignment="1">
      <alignment horizontal="center" vertical="center" wrapText="1"/>
    </xf>
    <xf fontId="7" fillId="0" borderId="0" numFmtId="9" xfId="0" applyNumberFormat="1" applyFont="1" applyAlignment="1">
      <alignment horizontal="center" vertical="center" wrapText="1"/>
    </xf>
    <xf fontId="7" fillId="0" borderId="0" numFmtId="161" xfId="0" applyNumberFormat="1" applyFont="1" applyAlignment="1">
      <alignment horizontal="center" vertical="center" wrapText="1"/>
    </xf>
    <xf fontId="9" fillId="0" borderId="0" numFmtId="0" xfId="0" applyFont="1" applyAlignment="1">
      <alignment horizontal="center" vertical="center" wrapText="1"/>
    </xf>
    <xf fontId="7" fillId="0" borderId="0" numFmtId="3" xfId="0" applyNumberFormat="1" applyFont="1" applyAlignment="1">
      <alignment horizontal="center" vertical="center" wrapText="1"/>
    </xf>
    <xf fontId="7" fillId="0" borderId="33" numFmtId="0" xfId="0" applyFont="1" applyBorder="1" applyAlignment="1">
      <alignment horizontal="center" vertical="center" wrapText="1"/>
    </xf>
    <xf fontId="7" fillId="0" borderId="33" numFmtId="3" xfId="0" applyNumberFormat="1" applyFont="1" applyBorder="1" applyAlignment="1">
      <alignment horizontal="center" vertical="center" wrapText="1"/>
    </xf>
    <xf fontId="10" fillId="0" borderId="0" numFmtId="0" xfId="0" applyFont="1" applyAlignment="1">
      <alignment horizontal="center" vertical="center" wrapText="1"/>
    </xf>
    <xf fontId="7" fillId="16" borderId="0" numFmtId="161" xfId="0" applyNumberFormat="1" applyFont="1" applyFill="1" applyAlignment="1">
      <alignment horizontal="center" vertical="center" wrapText="1"/>
    </xf>
    <xf fontId="7" fillId="0" borderId="0" numFmtId="2" xfId="0" applyNumberFormat="1" applyFont="1" applyAlignment="1">
      <alignment horizontal="center" vertical="center" wrapText="1"/>
    </xf>
    <xf fontId="7" fillId="0" borderId="33" numFmtId="161" xfId="0" applyNumberFormat="1" applyFont="1" applyBorder="1" applyAlignment="1">
      <alignment horizontal="center" vertical="center" wrapText="1"/>
    </xf>
    <xf fontId="7" fillId="0" borderId="33" numFmtId="9" xfId="0" applyNumberFormat="1" applyFont="1" applyBorder="1" applyAlignment="1">
      <alignment horizontal="center" vertical="center" wrapText="1"/>
    </xf>
    <xf fontId="7" fillId="0" borderId="33" numFmt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4CCCC"/>
    <outlinePr applyStyles="0" summaryBelow="0" summaryRight="0" showOutlineSymbols="1"/>
    <pageSetUpPr autoPageBreaks="1" fitToPage="0"/>
  </sheetPr>
  <sheetViews>
    <sheetView zoomScale="100" workbookViewId="0">
      <pane ySplit="5" topLeftCell="A6" activePane="bottomLeft" state="frozen"/>
      <selection activeCell="B25" activeCellId="0" sqref="B25"/>
    </sheetView>
  </sheetViews>
  <sheetFormatPr defaultColWidth="12.5703125" defaultRowHeight="15.75" customHeight="1"/>
  <cols>
    <col customWidth="1" min="1" max="2" width="31.28515625"/>
    <col customWidth="1" min="3" max="4" width="16.85546875"/>
    <col customWidth="1" min="5" max="6" width="31.28515625"/>
    <col customWidth="1" min="7" max="7" width="5.42578125"/>
  </cols>
  <sheetData>
    <row r="1">
      <c r="A1" s="1"/>
      <c r="B1" s="2"/>
      <c r="C1" s="2"/>
      <c r="D1" s="2"/>
      <c r="E1" s="2"/>
      <c r="F1" s="2"/>
      <c r="G1" s="3"/>
    </row>
    <row r="2">
      <c r="A2" s="4" t="s">
        <v>0</v>
      </c>
      <c r="B2" s="5"/>
      <c r="C2" s="5"/>
      <c r="D2" s="5"/>
      <c r="E2" s="5"/>
      <c r="F2" s="6"/>
      <c r="G2" s="3"/>
    </row>
    <row r="3" ht="60">
      <c r="A3" s="7" t="s">
        <v>1</v>
      </c>
      <c r="B3" s="8"/>
      <c r="C3" s="9" t="s">
        <v>2</v>
      </c>
      <c r="D3" s="8"/>
      <c r="E3" s="8"/>
      <c r="F3" s="10" t="s">
        <v>3</v>
      </c>
      <c r="G3" s="3"/>
    </row>
    <row r="4" ht="12" customHeight="1">
      <c r="A4" s="1"/>
      <c r="B4" s="1"/>
      <c r="C4" s="3"/>
      <c r="D4" s="1"/>
      <c r="E4" s="1"/>
      <c r="F4" s="3"/>
      <c r="G4" s="3"/>
    </row>
    <row r="5" ht="40.5" customHeight="1">
      <c r="A5" s="11" t="s">
        <v>4</v>
      </c>
      <c r="B5" s="2"/>
      <c r="C5" s="2"/>
      <c r="D5" s="2"/>
      <c r="E5" s="2"/>
      <c r="F5" s="2"/>
      <c r="G5" s="3"/>
    </row>
    <row r="7">
      <c r="A7" s="12" t="s">
        <v>5</v>
      </c>
      <c r="B7" s="13"/>
      <c r="C7" s="13"/>
      <c r="D7" s="13"/>
      <c r="E7" s="13"/>
      <c r="F7" s="14"/>
    </row>
    <row r="8" ht="10.5" customHeight="1"/>
    <row r="9">
      <c r="A9" s="15" t="s">
        <v>6</v>
      </c>
      <c r="B9" s="5"/>
      <c r="C9" s="6"/>
      <c r="D9" s="15" t="s">
        <v>7</v>
      </c>
      <c r="E9" s="5"/>
      <c r="F9" s="6"/>
    </row>
    <row r="10" ht="100.5" customHeight="1">
      <c r="A10" s="16" t="s">
        <v>8</v>
      </c>
      <c r="B10" s="17"/>
      <c r="C10" s="18"/>
      <c r="D10" s="16" t="s">
        <v>9</v>
      </c>
      <c r="E10" s="17"/>
      <c r="F10" s="18"/>
    </row>
    <row r="11">
      <c r="A11" s="15" t="s">
        <v>10</v>
      </c>
      <c r="B11" s="5"/>
      <c r="C11" s="6"/>
      <c r="D11" s="15" t="s">
        <v>11</v>
      </c>
      <c r="E11" s="5"/>
      <c r="F11" s="6"/>
    </row>
    <row r="12" ht="36" customHeight="1">
      <c r="A12" s="16" t="s">
        <v>12</v>
      </c>
      <c r="B12" s="17"/>
      <c r="C12" s="18"/>
      <c r="D12" s="16" t="s">
        <v>9</v>
      </c>
      <c r="E12" s="17"/>
      <c r="F12" s="18"/>
    </row>
    <row r="14">
      <c r="A14" s="12" t="s">
        <v>13</v>
      </c>
      <c r="B14" s="13"/>
      <c r="C14" s="13"/>
      <c r="D14" s="13"/>
      <c r="E14" s="13"/>
      <c r="F14" s="14"/>
      <c r="G14" s="3"/>
    </row>
    <row r="15" ht="6" customHeight="1">
      <c r="A15" s="3"/>
      <c r="B15" s="3"/>
      <c r="C15" s="3"/>
      <c r="D15" s="3"/>
      <c r="E15" s="3"/>
      <c r="F15" s="3"/>
      <c r="G15" s="3"/>
    </row>
    <row r="16" ht="30">
      <c r="A16" s="19" t="s">
        <v>14</v>
      </c>
      <c r="B16" s="19" t="s">
        <v>15</v>
      </c>
      <c r="C16" s="20" t="s">
        <v>16</v>
      </c>
      <c r="D16" s="21"/>
      <c r="E16" s="19" t="s">
        <v>17</v>
      </c>
      <c r="F16" s="19" t="s">
        <v>18</v>
      </c>
      <c r="G16" s="3"/>
    </row>
    <row r="17" ht="95.25" customHeight="1">
      <c r="A17" s="22" t="s">
        <v>19</v>
      </c>
      <c r="B17" s="22" t="s">
        <v>20</v>
      </c>
      <c r="C17" s="23" t="s">
        <v>21</v>
      </c>
      <c r="D17" s="24"/>
      <c r="E17" s="22" t="s">
        <v>22</v>
      </c>
      <c r="F17" s="22" t="s">
        <v>9</v>
      </c>
      <c r="G17" s="3"/>
    </row>
    <row r="18" ht="30">
      <c r="A18" s="19" t="s">
        <v>23</v>
      </c>
      <c r="B18" s="19" t="s">
        <v>24</v>
      </c>
      <c r="C18" s="20" t="s">
        <v>25</v>
      </c>
      <c r="D18" s="21"/>
      <c r="E18" s="19" t="s">
        <v>26</v>
      </c>
      <c r="F18" s="19" t="s">
        <v>27</v>
      </c>
      <c r="G18" s="3"/>
    </row>
    <row r="19" ht="180">
      <c r="A19" s="22" t="s">
        <v>28</v>
      </c>
      <c r="B19" s="22" t="s">
        <v>29</v>
      </c>
      <c r="C19" s="16" t="s">
        <v>30</v>
      </c>
      <c r="D19" s="25"/>
      <c r="E19" s="22" t="s">
        <v>31</v>
      </c>
      <c r="F19" s="22" t="s">
        <v>9</v>
      </c>
      <c r="G19" s="3"/>
    </row>
    <row r="20">
      <c r="A20" s="26" t="s">
        <v>32</v>
      </c>
      <c r="B20" s="5"/>
      <c r="C20" s="6"/>
      <c r="D20" s="26" t="s">
        <v>33</v>
      </c>
      <c r="E20" s="5"/>
      <c r="F20" s="6"/>
      <c r="G20" s="3"/>
    </row>
    <row r="21" ht="70.5" customHeight="1">
      <c r="A21" s="16" t="s">
        <v>34</v>
      </c>
      <c r="B21" s="27"/>
      <c r="C21" s="25"/>
      <c r="D21" s="16" t="s">
        <v>35</v>
      </c>
      <c r="E21" s="27"/>
      <c r="F21" s="25"/>
      <c r="G21" s="3"/>
    </row>
    <row r="22" ht="15">
      <c r="A22" s="3"/>
      <c r="B22" s="3"/>
      <c r="C22" s="3"/>
      <c r="D22" s="3"/>
      <c r="E22" s="3"/>
      <c r="F22" s="3"/>
      <c r="G22" s="3"/>
    </row>
  </sheetData>
  <mergeCells count="23">
    <mergeCell ref="A1:F1"/>
    <mergeCell ref="A2:F2"/>
    <mergeCell ref="A3:B3"/>
    <mergeCell ref="C3:E3"/>
    <mergeCell ref="A5:F5"/>
    <mergeCell ref="A7:F7"/>
    <mergeCell ref="A9:C9"/>
    <mergeCell ref="D9:F9"/>
    <mergeCell ref="A10:C10"/>
    <mergeCell ref="D10:F10"/>
    <mergeCell ref="A11:C11"/>
    <mergeCell ref="D11:F11"/>
    <mergeCell ref="A12:C12"/>
    <mergeCell ref="D12:F12"/>
    <mergeCell ref="A14:F14"/>
    <mergeCell ref="C16:D16"/>
    <mergeCell ref="C17:D17"/>
    <mergeCell ref="C18:D18"/>
    <mergeCell ref="C19:D19"/>
    <mergeCell ref="A20:C20"/>
    <mergeCell ref="D20:F20"/>
    <mergeCell ref="A21:C21"/>
    <mergeCell ref="D21:F2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H13" activeCellId="0" sqref="H13"/>
    </sheetView>
  </sheetViews>
  <sheetFormatPr defaultColWidth="12.5703125" defaultRowHeight="15.75" customHeight="1"/>
  <cols>
    <col customWidth="1" min="1" max="1" width="26"/>
    <col customWidth="1" min="2" max="2" width="55.7109375"/>
    <col customWidth="1" min="3" max="4" width="58.5703125"/>
    <col customWidth="1" min="5" max="5" width="5.42578125"/>
  </cols>
  <sheetData>
    <row r="1">
      <c r="A1" s="28" t="s">
        <v>36</v>
      </c>
      <c r="B1" s="2"/>
      <c r="C1" s="2"/>
      <c r="D1" s="2"/>
      <c r="E1" s="3"/>
    </row>
    <row r="2">
      <c r="A2" s="28" t="s">
        <v>37</v>
      </c>
      <c r="B2" s="2"/>
      <c r="C2" s="2"/>
      <c r="D2" s="2"/>
      <c r="E2" s="3"/>
    </row>
    <row r="3" ht="32.25" customHeight="1">
      <c r="A3" s="29" t="s">
        <v>38</v>
      </c>
      <c r="B3" s="30"/>
      <c r="C3" s="30"/>
      <c r="D3" s="30"/>
      <c r="E3" s="3"/>
    </row>
    <row r="4" ht="16.5" customHeight="1">
      <c r="A4" s="3"/>
      <c r="B4" s="3"/>
      <c r="C4" s="3"/>
      <c r="D4" s="3"/>
      <c r="E4" s="3"/>
    </row>
    <row r="5" ht="33" customHeight="1">
      <c r="A5" s="31" t="s">
        <v>39</v>
      </c>
      <c r="B5" s="32" t="s">
        <v>40</v>
      </c>
      <c r="C5" s="32" t="s">
        <v>41</v>
      </c>
      <c r="D5" s="33" t="s">
        <v>42</v>
      </c>
      <c r="E5" s="34"/>
    </row>
    <row r="6" ht="27.75" customHeight="1">
      <c r="A6" s="35" t="s">
        <v>43</v>
      </c>
      <c r="B6" s="36"/>
      <c r="C6" s="36"/>
      <c r="D6" s="37"/>
      <c r="E6" s="3"/>
    </row>
    <row r="7" ht="25.5">
      <c r="A7" s="38" t="s">
        <v>44</v>
      </c>
      <c r="B7" s="39" t="s">
        <v>45</v>
      </c>
      <c r="C7" s="39" t="s">
        <v>46</v>
      </c>
      <c r="D7" s="40" t="s">
        <v>47</v>
      </c>
      <c r="E7" s="3"/>
    </row>
    <row r="8" ht="21.75" customHeight="1">
      <c r="A8" s="35" t="s">
        <v>48</v>
      </c>
      <c r="B8" s="36"/>
      <c r="C8" s="36"/>
      <c r="D8" s="37"/>
      <c r="E8" s="3"/>
    </row>
    <row r="9" ht="25.5">
      <c r="A9" s="38" t="s">
        <v>49</v>
      </c>
      <c r="B9" s="39" t="s">
        <v>50</v>
      </c>
      <c r="C9" s="39" t="s">
        <v>51</v>
      </c>
      <c r="D9" s="40" t="s">
        <v>52</v>
      </c>
      <c r="E9" s="3"/>
    </row>
    <row r="10" ht="102">
      <c r="A10" s="38" t="s">
        <v>53</v>
      </c>
      <c r="B10" s="39" t="s">
        <v>54</v>
      </c>
      <c r="C10" s="39" t="s">
        <v>55</v>
      </c>
      <c r="D10" s="40" t="s">
        <v>56</v>
      </c>
      <c r="E10" s="3"/>
    </row>
    <row r="11" ht="38.25">
      <c r="A11" s="38" t="s">
        <v>57</v>
      </c>
      <c r="B11" s="39" t="s">
        <v>58</v>
      </c>
      <c r="C11" s="39" t="s">
        <v>59</v>
      </c>
      <c r="D11" s="40" t="s">
        <v>60</v>
      </c>
      <c r="E11" s="3"/>
    </row>
    <row r="12" ht="36.75" customHeight="1">
      <c r="A12" s="38"/>
      <c r="B12" s="39"/>
      <c r="C12" s="39"/>
      <c r="D12" s="40"/>
      <c r="E12" s="3"/>
    </row>
    <row r="13" ht="36.75" customHeight="1">
      <c r="A13" s="38"/>
      <c r="B13" s="39"/>
      <c r="C13" s="39"/>
      <c r="D13" s="40"/>
      <c r="E13" s="3"/>
    </row>
    <row r="14" ht="24.75" customHeight="1">
      <c r="A14" s="35" t="s">
        <v>61</v>
      </c>
      <c r="B14" s="36"/>
      <c r="C14" s="36"/>
      <c r="D14" s="37"/>
      <c r="E14" s="3"/>
    </row>
    <row r="15" ht="38.25">
      <c r="A15" s="38" t="s">
        <v>62</v>
      </c>
      <c r="B15" s="39" t="s">
        <v>63</v>
      </c>
      <c r="C15" s="41" t="s">
        <v>64</v>
      </c>
      <c r="D15" s="40" t="s">
        <v>65</v>
      </c>
      <c r="E15" s="3"/>
    </row>
    <row r="16" ht="36.75" customHeight="1">
      <c r="A16" s="38"/>
      <c r="B16" s="39"/>
      <c r="C16" s="39"/>
      <c r="D16" s="40"/>
      <c r="E16" s="3"/>
    </row>
    <row r="17" ht="36.75" customHeight="1">
      <c r="A17" s="42"/>
      <c r="B17" s="43"/>
      <c r="C17" s="43"/>
      <c r="D17" s="44"/>
      <c r="E17" s="3"/>
    </row>
  </sheetData>
  <mergeCells count="6">
    <mergeCell ref="A1:D1"/>
    <mergeCell ref="A2:D2"/>
    <mergeCell ref="A3:D3"/>
    <mergeCell ref="A6:D6"/>
    <mergeCell ref="A8:D8"/>
    <mergeCell ref="A14:D1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70" workbookViewId="0">
      <selection activeCell="F26" activeCellId="0" sqref="F26"/>
    </sheetView>
  </sheetViews>
  <sheetFormatPr defaultColWidth="12.5703125" defaultRowHeight="15.75" customHeight="1"/>
  <cols>
    <col customWidth="1" min="1" max="7" width="19.140625"/>
    <col customWidth="1" min="8" max="17" style="2" width="19.140625"/>
    <col customWidth="1" min="18" max="20" width="19.140625"/>
    <col customWidth="1" min="21" max="21" width="5.42578125"/>
  </cols>
  <sheetData>
    <row r="1">
      <c r="A1" s="28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>
      <c r="A2" s="28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5">
      <c r="A3" s="29" t="s">
        <v>67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6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87" customHeight="1">
      <c r="A5" s="45" t="s">
        <v>68</v>
      </c>
      <c r="B5" s="46"/>
      <c r="C5" s="47" t="s">
        <v>69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8"/>
      <c r="U5" s="3"/>
    </row>
    <row r="6" ht="88.5" customHeight="1">
      <c r="A6" s="49" t="s">
        <v>70</v>
      </c>
      <c r="B6" s="50"/>
      <c r="C6" s="51" t="s">
        <v>71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2"/>
      <c r="U6" s="3"/>
    </row>
    <row r="7" ht="16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3"/>
    </row>
    <row r="8" ht="27.75" customHeight="1">
      <c r="A8" s="54" t="s">
        <v>72</v>
      </c>
      <c r="B8" s="46"/>
      <c r="C8" s="55" t="s">
        <v>73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56"/>
      <c r="U8" s="3"/>
    </row>
    <row r="9" ht="31.5" customHeight="1">
      <c r="A9" s="57" t="s">
        <v>74</v>
      </c>
      <c r="B9" s="46"/>
      <c r="C9" s="58" t="s">
        <v>75</v>
      </c>
      <c r="D9" s="46"/>
      <c r="E9" s="46"/>
      <c r="F9" s="46"/>
      <c r="G9" s="59" t="s">
        <v>76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46"/>
      <c r="S9" s="46"/>
      <c r="T9" s="56"/>
      <c r="U9" s="3"/>
    </row>
    <row r="10" s="61" customFormat="1" ht="75">
      <c r="A10" s="62" t="s">
        <v>77</v>
      </c>
      <c r="B10" s="62" t="s">
        <v>78</v>
      </c>
      <c r="C10" s="62" t="s">
        <v>79</v>
      </c>
      <c r="D10" s="62" t="s">
        <v>80</v>
      </c>
      <c r="E10" s="61" t="s">
        <v>81</v>
      </c>
      <c r="F10" s="62" t="s">
        <v>82</v>
      </c>
      <c r="G10" s="62" t="s">
        <v>83</v>
      </c>
      <c r="H10" s="62" t="s">
        <v>84</v>
      </c>
      <c r="I10" s="62" t="s">
        <v>85</v>
      </c>
      <c r="J10" s="62" t="s">
        <v>86</v>
      </c>
      <c r="K10" s="62" t="s">
        <v>87</v>
      </c>
      <c r="L10" s="62" t="s">
        <v>88</v>
      </c>
      <c r="M10" s="62" t="s">
        <v>89</v>
      </c>
      <c r="N10" s="62" t="s">
        <v>90</v>
      </c>
      <c r="O10" s="62" t="s">
        <v>91</v>
      </c>
      <c r="P10" s="62" t="s">
        <v>92</v>
      </c>
      <c r="Q10" s="62" t="s">
        <v>93</v>
      </c>
      <c r="R10" s="61" t="s">
        <v>94</v>
      </c>
      <c r="S10" s="61" t="s">
        <v>95</v>
      </c>
      <c r="T10" s="61" t="s">
        <v>96</v>
      </c>
      <c r="U10" s="62"/>
    </row>
    <row r="11" ht="39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39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39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mergeCells count="12">
    <mergeCell ref="A1:T1"/>
    <mergeCell ref="A2:T2"/>
    <mergeCell ref="A3:T3"/>
    <mergeCell ref="A5:B5"/>
    <mergeCell ref="C5:T5"/>
    <mergeCell ref="A6:B6"/>
    <mergeCell ref="C6:T6"/>
    <mergeCell ref="A8:B8"/>
    <mergeCell ref="C8:T8"/>
    <mergeCell ref="A9:B9"/>
    <mergeCell ref="C9:F9"/>
    <mergeCell ref="G9:T9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70" workbookViewId="0">
      <pane xSplit="1" topLeftCell="B1" activePane="topRight" state="frozen"/>
      <selection activeCell="Q7" activeCellId="0" sqref="Q7"/>
    </sheetView>
  </sheetViews>
  <sheetFormatPr defaultColWidth="12.5703125" defaultRowHeight="15.75" customHeight="1"/>
  <cols>
    <col customWidth="1" min="1" max="1" width="27.7109375"/>
    <col customWidth="1" min="2" max="2" width="18.85546875"/>
    <col customWidth="1" min="3" max="3" style="2" width="18.85546875"/>
    <col customWidth="1" min="4" max="5" width="18.85546875"/>
    <col customWidth="1" min="6" max="10" style="2" width="18.85546875"/>
    <col customWidth="1" min="11" max="25" width="18.85546875"/>
    <col customWidth="1" min="26" max="26" width="5.42578125"/>
  </cols>
  <sheetData>
    <row r="1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3"/>
    </row>
    <row r="2">
      <c r="A2" s="28" t="s">
        <v>97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3"/>
    </row>
    <row r="3" ht="15">
      <c r="A3" s="63" t="s">
        <v>98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3"/>
    </row>
    <row r="4" ht="16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0.5" customHeight="1">
      <c r="A5" s="64" t="s">
        <v>99</v>
      </c>
      <c r="B5" s="65" t="s">
        <v>100</v>
      </c>
      <c r="C5" s="6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66" t="s">
        <v>101</v>
      </c>
      <c r="Q5" s="2"/>
      <c r="R5" s="67" t="s">
        <v>75</v>
      </c>
      <c r="S5" s="2"/>
      <c r="T5" s="2"/>
      <c r="U5" s="2"/>
      <c r="V5" s="68" t="s">
        <v>102</v>
      </c>
      <c r="W5" s="2"/>
      <c r="X5" s="69" t="s">
        <v>103</v>
      </c>
      <c r="Y5" s="2"/>
      <c r="Z5" s="70"/>
    </row>
    <row r="6" ht="75">
      <c r="A6" s="2"/>
      <c r="B6" s="71" t="s">
        <v>83</v>
      </c>
      <c r="C6" s="71" t="s">
        <v>84</v>
      </c>
      <c r="D6" s="71" t="s">
        <v>85</v>
      </c>
      <c r="E6" s="71" t="s">
        <v>86</v>
      </c>
      <c r="F6" s="71" t="s">
        <v>87</v>
      </c>
      <c r="G6" s="71" t="s">
        <v>88</v>
      </c>
      <c r="H6" s="71" t="s">
        <v>89</v>
      </c>
      <c r="I6" s="71" t="s">
        <v>90</v>
      </c>
      <c r="J6" s="71" t="s">
        <v>91</v>
      </c>
      <c r="K6" s="71" t="s">
        <v>92</v>
      </c>
      <c r="L6" s="71" t="s">
        <v>93</v>
      </c>
      <c r="M6" s="71" t="s">
        <v>94</v>
      </c>
      <c r="N6" s="71" t="s">
        <v>95</v>
      </c>
      <c r="O6" s="71" t="s">
        <v>96</v>
      </c>
      <c r="P6" s="72" t="s">
        <v>77</v>
      </c>
      <c r="Q6" s="72" t="s">
        <v>78</v>
      </c>
      <c r="R6" s="73" t="s">
        <v>79</v>
      </c>
      <c r="S6" s="73" t="s">
        <v>80</v>
      </c>
      <c r="T6" s="73" t="s">
        <v>81</v>
      </c>
      <c r="U6" s="73" t="s">
        <v>82</v>
      </c>
      <c r="V6" s="74" t="s">
        <v>104</v>
      </c>
      <c r="W6" s="74" t="s">
        <v>105</v>
      </c>
      <c r="X6" s="75" t="s">
        <v>104</v>
      </c>
      <c r="Y6" s="75" t="s">
        <v>105</v>
      </c>
      <c r="Z6" s="70"/>
    </row>
    <row r="7" ht="15.75" customHeight="1">
      <c r="A7" t="s">
        <v>106</v>
      </c>
      <c r="B7" s="76">
        <v>100000</v>
      </c>
      <c r="C7" s="77">
        <v>0.02</v>
      </c>
      <c r="D7" s="76">
        <v>50</v>
      </c>
      <c r="E7" s="78">
        <f>B7/D7</f>
        <v>2000</v>
      </c>
      <c r="F7" s="77">
        <v>0.5</v>
      </c>
      <c r="G7" s="78">
        <f>E7*F7</f>
        <v>1000</v>
      </c>
      <c r="H7" s="76">
        <f>B7/G7</f>
        <v>100</v>
      </c>
      <c r="I7" s="77">
        <v>0.5</v>
      </c>
      <c r="J7" s="77">
        <v>0.29999999999999999</v>
      </c>
      <c r="K7" s="78">
        <f>J7*G7</f>
        <v>300</v>
      </c>
      <c r="L7" s="76">
        <f>B7/K7</f>
        <v>333.33333333333331</v>
      </c>
      <c r="M7" s="78">
        <v>1</v>
      </c>
      <c r="N7" s="78">
        <f>M7*K7</f>
        <v>300</v>
      </c>
      <c r="O7" s="79">
        <v>0</v>
      </c>
      <c r="P7" s="79">
        <v>500</v>
      </c>
      <c r="Q7" s="79">
        <f>P7*N7</f>
        <v>150000</v>
      </c>
      <c r="R7" s="77">
        <v>0</v>
      </c>
      <c r="S7" s="77">
        <v>0.10000000000000001</v>
      </c>
      <c r="T7" s="79">
        <v>100</v>
      </c>
      <c r="U7" s="79">
        <f>(R7*P7)+(P7*S7)+T7</f>
        <v>150</v>
      </c>
      <c r="V7" s="79">
        <f>(P7-U7)*M7</f>
        <v>350</v>
      </c>
      <c r="W7" s="79">
        <f>V7*K7</f>
        <v>105000</v>
      </c>
      <c r="X7" s="79">
        <f>V7-L7-O7*(M7-1)</f>
        <v>16.666666666666686</v>
      </c>
      <c r="Y7" s="79">
        <f>X7*K7</f>
        <v>5000.0000000000055</v>
      </c>
    </row>
    <row r="8" ht="15.75" customHeight="1">
      <c r="B8" s="76"/>
      <c r="C8" s="77"/>
      <c r="D8" s="76"/>
      <c r="E8" s="78"/>
      <c r="F8" s="77"/>
      <c r="G8" s="78"/>
      <c r="H8" s="76"/>
      <c r="I8" s="77"/>
      <c r="J8" s="77"/>
      <c r="K8" s="78"/>
      <c r="L8" s="76"/>
      <c r="M8" s="78"/>
      <c r="N8" s="78"/>
      <c r="O8" s="78"/>
      <c r="P8" s="79"/>
      <c r="Q8" s="79"/>
      <c r="R8" s="77"/>
      <c r="S8" s="77"/>
      <c r="T8" s="79"/>
      <c r="U8" s="79"/>
      <c r="V8" s="79"/>
      <c r="W8" s="79"/>
      <c r="X8" s="79"/>
      <c r="Y8" s="79"/>
    </row>
    <row r="9" ht="15">
      <c r="R9" s="62"/>
      <c r="S9" s="62"/>
      <c r="T9" s="61"/>
      <c r="U9" s="62"/>
    </row>
    <row r="11" ht="15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P11" s="62"/>
      <c r="Q11" s="61"/>
      <c r="R11" s="61"/>
      <c r="S11" s="61"/>
    </row>
  </sheetData>
  <mergeCells count="6">
    <mergeCell ref="A5:A6"/>
    <mergeCell ref="B5:O5"/>
    <mergeCell ref="P5:Q5"/>
    <mergeCell ref="R5:U5"/>
    <mergeCell ref="V5:W5"/>
    <mergeCell ref="X5:Y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xSplit="1" topLeftCell="B1" activePane="topRight" state="frozen"/>
      <selection activeCell="J16" activeCellId="0" sqref="J16"/>
    </sheetView>
  </sheetViews>
  <sheetFormatPr defaultColWidth="12.5703125" defaultRowHeight="15.75" customHeight="1"/>
  <cols>
    <col customWidth="1" min="1" max="1" width="27.7109375"/>
    <col customWidth="1" min="2" max="10" width="15.28515625"/>
    <col bestFit="1" customWidth="1" min="11" max="11" width="19.42578125"/>
    <col customWidth="1" min="12" max="21" width="15.28515625"/>
    <col customWidth="1" min="22" max="22" width="5.42578125"/>
  </cols>
  <sheetData>
    <row r="1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3"/>
    </row>
    <row r="2">
      <c r="A2" s="28" t="s">
        <v>107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3"/>
    </row>
    <row r="3" ht="15">
      <c r="A3" s="63" t="s">
        <v>108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"/>
    </row>
    <row r="4" ht="16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38.25">
      <c r="A5" s="80"/>
      <c r="B5" s="80" t="s">
        <v>109</v>
      </c>
      <c r="C5" s="81" t="s">
        <v>110</v>
      </c>
      <c r="D5" s="80" t="s">
        <v>111</v>
      </c>
      <c r="E5" s="80" t="s">
        <v>112</v>
      </c>
      <c r="F5" s="80" t="s">
        <v>113</v>
      </c>
      <c r="G5" s="80" t="s">
        <v>114</v>
      </c>
      <c r="H5" s="80" t="s">
        <v>115</v>
      </c>
      <c r="I5" s="80" t="s">
        <v>116</v>
      </c>
      <c r="J5" s="80" t="s">
        <v>117</v>
      </c>
      <c r="K5" s="80" t="s">
        <v>118</v>
      </c>
      <c r="N5" s="3"/>
      <c r="O5" s="3"/>
      <c r="P5" s="3"/>
      <c r="Q5" s="3"/>
      <c r="R5" s="3"/>
      <c r="S5" s="3"/>
      <c r="T5" s="3"/>
      <c r="U5" s="3"/>
      <c r="V5" s="3"/>
    </row>
    <row r="6" ht="16.5" customHeight="1">
      <c r="A6" s="80" t="s">
        <v>119</v>
      </c>
      <c r="B6" s="82">
        <v>100000</v>
      </c>
      <c r="C6" s="80">
        <v>300</v>
      </c>
      <c r="D6" s="80">
        <v>1</v>
      </c>
      <c r="E6" s="83">
        <v>0.80000000000000004</v>
      </c>
      <c r="F6" s="80">
        <v>1000</v>
      </c>
      <c r="G6" s="82">
        <v>500</v>
      </c>
      <c r="H6" s="83">
        <v>0</v>
      </c>
      <c r="I6" s="82">
        <v>150</v>
      </c>
      <c r="J6" s="82">
        <v>0</v>
      </c>
      <c r="K6" s="83">
        <v>0.059999999999999998</v>
      </c>
      <c r="N6" s="3"/>
      <c r="O6" s="3"/>
      <c r="P6" s="3"/>
      <c r="Q6" s="3"/>
      <c r="R6" s="3"/>
      <c r="S6" s="3"/>
      <c r="T6" s="3"/>
      <c r="U6" s="3"/>
      <c r="V6" s="3"/>
    </row>
    <row r="7" ht="16.5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3"/>
      <c r="O7" s="3"/>
      <c r="P7" s="3"/>
      <c r="Q7" s="3"/>
      <c r="R7" s="3"/>
      <c r="S7" s="3"/>
      <c r="T7" s="3"/>
      <c r="U7" s="3"/>
      <c r="V7" s="3"/>
    </row>
    <row r="8" ht="16.5" customHeight="1">
      <c r="A8" s="80" t="s">
        <v>120</v>
      </c>
      <c r="B8" s="84">
        <v>10000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3"/>
      <c r="O8" s="3"/>
      <c r="P8" s="3"/>
      <c r="Q8" s="3"/>
      <c r="R8" s="3"/>
      <c r="S8" s="3"/>
      <c r="T8" s="3"/>
      <c r="U8" s="3"/>
      <c r="V8" s="3"/>
    </row>
    <row r="9" ht="16.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3"/>
      <c r="O9" s="3"/>
      <c r="P9" s="3"/>
      <c r="Q9" s="3"/>
      <c r="R9" s="3"/>
      <c r="S9" s="3"/>
      <c r="T9" s="3"/>
      <c r="U9" s="3"/>
      <c r="V9" s="3"/>
    </row>
    <row r="10" ht="25.5">
      <c r="A10" s="85" t="s">
        <v>121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3"/>
      <c r="O10" s="3"/>
      <c r="P10" s="3"/>
      <c r="Q10" s="3"/>
      <c r="R10" s="3"/>
      <c r="S10" s="3"/>
      <c r="T10" s="3"/>
      <c r="U10" s="3"/>
      <c r="V10" s="3"/>
    </row>
    <row r="11" ht="16.5" customHeight="1">
      <c r="A11" s="80"/>
      <c r="B11" s="80" t="s">
        <v>106</v>
      </c>
      <c r="C11" s="80" t="s">
        <v>122</v>
      </c>
      <c r="D11" s="80" t="s">
        <v>123</v>
      </c>
      <c r="E11" s="80" t="s">
        <v>124</v>
      </c>
      <c r="F11" s="80" t="s">
        <v>125</v>
      </c>
      <c r="G11" s="80" t="s">
        <v>126</v>
      </c>
      <c r="H11" s="80" t="s">
        <v>127</v>
      </c>
      <c r="I11" s="80" t="s">
        <v>128</v>
      </c>
      <c r="J11" s="80" t="s">
        <v>129</v>
      </c>
      <c r="K11" s="80" t="s">
        <v>130</v>
      </c>
      <c r="L11" s="80" t="s">
        <v>131</v>
      </c>
      <c r="M11" s="80" t="s">
        <v>132</v>
      </c>
      <c r="N11" s="3"/>
      <c r="O11" s="3"/>
      <c r="P11" s="3"/>
      <c r="Q11" s="3"/>
      <c r="R11" s="3"/>
      <c r="S11" s="3"/>
      <c r="T11" s="3"/>
      <c r="U11" s="3"/>
      <c r="V11" s="3"/>
    </row>
    <row r="12" ht="16.5" customHeight="1">
      <c r="A12" s="80" t="s">
        <v>133</v>
      </c>
      <c r="B12" s="86">
        <f>C6</f>
        <v>300</v>
      </c>
      <c r="C12" s="86">
        <f>B12*$E$6</f>
        <v>240</v>
      </c>
      <c r="D12" s="86">
        <f t="shared" ref="D12:D13" si="0">C12*$E$6</f>
        <v>192</v>
      </c>
      <c r="E12" s="86">
        <f t="shared" ref="E12:M14" si="1">D12*$E$6</f>
        <v>153.60000000000002</v>
      </c>
      <c r="F12" s="86">
        <f t="shared" si="1"/>
        <v>122.88000000000002</v>
      </c>
      <c r="G12" s="86">
        <f t="shared" si="1"/>
        <v>98.30400000000003</v>
      </c>
      <c r="H12" s="86">
        <f t="shared" si="1"/>
        <v>78.643200000000036</v>
      </c>
      <c r="I12" s="86">
        <f t="shared" si="1"/>
        <v>62.91456000000003</v>
      </c>
      <c r="J12" s="86">
        <f t="shared" si="1"/>
        <v>50.33164800000003</v>
      </c>
      <c r="K12" s="86">
        <f t="shared" si="1"/>
        <v>40.265318400000027</v>
      </c>
      <c r="L12" s="86">
        <f t="shared" si="1"/>
        <v>32.212254720000026</v>
      </c>
      <c r="M12" s="86">
        <f t="shared" si="1"/>
        <v>25.769803776000021</v>
      </c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80" t="s">
        <v>134</v>
      </c>
      <c r="B13" s="86"/>
      <c r="C13" s="86">
        <f>C6</f>
        <v>300</v>
      </c>
      <c r="D13" s="86">
        <f t="shared" si="0"/>
        <v>240</v>
      </c>
      <c r="E13" s="86">
        <f t="shared" si="1"/>
        <v>192</v>
      </c>
      <c r="F13" s="86">
        <f t="shared" si="1"/>
        <v>153.60000000000002</v>
      </c>
      <c r="G13" s="86">
        <f t="shared" si="1"/>
        <v>122.88000000000002</v>
      </c>
      <c r="H13" s="86">
        <f t="shared" si="1"/>
        <v>98.30400000000003</v>
      </c>
      <c r="I13" s="86">
        <f t="shared" si="1"/>
        <v>78.643200000000036</v>
      </c>
      <c r="J13" s="86">
        <f t="shared" si="1"/>
        <v>62.91456000000003</v>
      </c>
      <c r="K13" s="86">
        <f t="shared" si="1"/>
        <v>50.33164800000003</v>
      </c>
      <c r="L13" s="86">
        <f t="shared" si="1"/>
        <v>40.265318400000027</v>
      </c>
      <c r="M13" s="86">
        <f t="shared" si="1"/>
        <v>32.212254720000026</v>
      </c>
      <c r="N13" s="3"/>
      <c r="O13" s="3"/>
      <c r="P13" s="3"/>
      <c r="Q13" s="3"/>
      <c r="R13" s="3"/>
      <c r="S13" s="3"/>
      <c r="T13" s="3"/>
      <c r="U13" s="3"/>
      <c r="V13" s="3"/>
    </row>
    <row r="14" ht="16.5" customHeight="1">
      <c r="A14" s="80" t="s">
        <v>135</v>
      </c>
      <c r="B14" s="86"/>
      <c r="C14" s="86"/>
      <c r="D14" s="86">
        <f>C6</f>
        <v>300</v>
      </c>
      <c r="E14" s="86">
        <f t="shared" si="1"/>
        <v>240</v>
      </c>
      <c r="F14" s="86">
        <f t="shared" ref="F14:M15" si="2">E14*$E$6</f>
        <v>192</v>
      </c>
      <c r="G14" s="86">
        <f t="shared" si="2"/>
        <v>153.60000000000002</v>
      </c>
      <c r="H14" s="86">
        <f t="shared" si="2"/>
        <v>122.88000000000002</v>
      </c>
      <c r="I14" s="86">
        <f t="shared" si="2"/>
        <v>98.30400000000003</v>
      </c>
      <c r="J14" s="86">
        <f t="shared" si="2"/>
        <v>78.643200000000036</v>
      </c>
      <c r="K14" s="86">
        <f t="shared" si="2"/>
        <v>62.91456000000003</v>
      </c>
      <c r="L14" s="86">
        <f t="shared" si="2"/>
        <v>50.33164800000003</v>
      </c>
      <c r="M14" s="86">
        <f t="shared" si="2"/>
        <v>40.265318400000027</v>
      </c>
      <c r="N14" s="3"/>
      <c r="O14" s="3"/>
      <c r="P14" s="3"/>
      <c r="Q14" s="3"/>
      <c r="R14" s="3"/>
      <c r="S14" s="3"/>
      <c r="T14" s="3"/>
      <c r="U14" s="3"/>
      <c r="V14" s="3"/>
    </row>
    <row r="15" ht="16.5" customHeight="1">
      <c r="A15" s="80" t="s">
        <v>136</v>
      </c>
      <c r="B15" s="86"/>
      <c r="C15" s="86"/>
      <c r="D15" s="86"/>
      <c r="E15" s="86">
        <f>C6</f>
        <v>300</v>
      </c>
      <c r="F15" s="86">
        <f t="shared" si="2"/>
        <v>240</v>
      </c>
      <c r="G15" s="86">
        <f t="shared" ref="G15:M16" si="3">F15*$E$6</f>
        <v>192</v>
      </c>
      <c r="H15" s="86">
        <f t="shared" si="3"/>
        <v>153.60000000000002</v>
      </c>
      <c r="I15" s="86">
        <f t="shared" si="3"/>
        <v>122.88000000000002</v>
      </c>
      <c r="J15" s="86">
        <f t="shared" si="3"/>
        <v>98.30400000000003</v>
      </c>
      <c r="K15" s="86">
        <f t="shared" si="3"/>
        <v>78.643200000000036</v>
      </c>
      <c r="L15" s="86">
        <f t="shared" si="3"/>
        <v>62.91456000000003</v>
      </c>
      <c r="M15" s="86">
        <f t="shared" si="3"/>
        <v>50.33164800000003</v>
      </c>
      <c r="N15" s="3"/>
      <c r="O15" s="3"/>
      <c r="P15" s="3"/>
      <c r="Q15" s="3"/>
      <c r="R15" s="3"/>
      <c r="S15" s="3"/>
      <c r="T15" s="3"/>
      <c r="U15" s="3"/>
      <c r="V15" s="3"/>
    </row>
    <row r="16" ht="16.5" customHeight="1">
      <c r="A16" s="80" t="s">
        <v>137</v>
      </c>
      <c r="B16" s="86"/>
      <c r="C16" s="86"/>
      <c r="D16" s="86"/>
      <c r="E16" s="86"/>
      <c r="F16" s="86">
        <f>C6</f>
        <v>300</v>
      </c>
      <c r="G16" s="86">
        <f t="shared" si="3"/>
        <v>240</v>
      </c>
      <c r="H16" s="86">
        <f t="shared" ref="H16:M17" si="4">G16*$E$6</f>
        <v>192</v>
      </c>
      <c r="I16" s="86">
        <f t="shared" si="4"/>
        <v>153.60000000000002</v>
      </c>
      <c r="J16" s="86">
        <f t="shared" si="4"/>
        <v>122.88000000000002</v>
      </c>
      <c r="K16" s="86">
        <f t="shared" si="4"/>
        <v>98.30400000000003</v>
      </c>
      <c r="L16" s="86">
        <f t="shared" si="4"/>
        <v>78.643200000000036</v>
      </c>
      <c r="M16" s="86">
        <f t="shared" si="4"/>
        <v>62.91456000000003</v>
      </c>
      <c r="N16" s="3"/>
      <c r="O16" s="3"/>
      <c r="P16" s="3"/>
      <c r="Q16" s="3"/>
      <c r="R16" s="3"/>
      <c r="S16" s="3"/>
      <c r="T16" s="3"/>
      <c r="U16" s="3"/>
      <c r="V16" s="3"/>
    </row>
    <row r="17" ht="16.5" customHeight="1">
      <c r="A17" s="80" t="s">
        <v>138</v>
      </c>
      <c r="B17" s="86"/>
      <c r="C17" s="86"/>
      <c r="D17" s="86"/>
      <c r="E17" s="86"/>
      <c r="F17" s="86"/>
      <c r="G17" s="86">
        <f>C6</f>
        <v>300</v>
      </c>
      <c r="H17" s="86">
        <f t="shared" si="4"/>
        <v>240</v>
      </c>
      <c r="I17" s="86">
        <f t="shared" ref="I17:M18" si="5">H17*$E$6</f>
        <v>192</v>
      </c>
      <c r="J17" s="86">
        <f t="shared" si="5"/>
        <v>153.60000000000002</v>
      </c>
      <c r="K17" s="86">
        <f t="shared" si="5"/>
        <v>122.88000000000002</v>
      </c>
      <c r="L17" s="86">
        <f t="shared" si="5"/>
        <v>98.30400000000003</v>
      </c>
      <c r="M17" s="86">
        <f t="shared" si="5"/>
        <v>78.643200000000036</v>
      </c>
      <c r="N17" s="3"/>
      <c r="O17" s="3"/>
      <c r="P17" s="3"/>
      <c r="Q17" s="3"/>
      <c r="R17" s="3"/>
      <c r="S17" s="3"/>
      <c r="T17" s="3"/>
      <c r="U17" s="3"/>
      <c r="V17" s="3"/>
    </row>
    <row r="18" ht="16.5" customHeight="1">
      <c r="A18" s="80" t="s">
        <v>139</v>
      </c>
      <c r="B18" s="86"/>
      <c r="C18" s="86"/>
      <c r="D18" s="86"/>
      <c r="E18" s="86"/>
      <c r="F18" s="86"/>
      <c r="G18" s="86"/>
      <c r="H18" s="86">
        <f>C6</f>
        <v>300</v>
      </c>
      <c r="I18" s="86">
        <f t="shared" si="5"/>
        <v>240</v>
      </c>
      <c r="J18" s="86">
        <f t="shared" ref="J18:M19" si="6">I18*$E$6</f>
        <v>192</v>
      </c>
      <c r="K18" s="86">
        <f t="shared" si="6"/>
        <v>153.60000000000002</v>
      </c>
      <c r="L18" s="86">
        <f t="shared" si="6"/>
        <v>122.88000000000002</v>
      </c>
      <c r="M18" s="86">
        <f t="shared" si="6"/>
        <v>98.30400000000003</v>
      </c>
      <c r="N18" s="3"/>
      <c r="O18" s="3"/>
      <c r="P18" s="3"/>
      <c r="Q18" s="3"/>
      <c r="R18" s="3"/>
      <c r="S18" s="3"/>
      <c r="T18" s="3"/>
      <c r="U18" s="3"/>
      <c r="V18" s="3"/>
    </row>
    <row r="19" ht="16.5" customHeight="1">
      <c r="A19" s="80" t="s">
        <v>140</v>
      </c>
      <c r="B19" s="86"/>
      <c r="C19" s="86"/>
      <c r="D19" s="86"/>
      <c r="E19" s="86"/>
      <c r="F19" s="86"/>
      <c r="G19" s="86"/>
      <c r="H19" s="86"/>
      <c r="I19" s="86">
        <f>C6</f>
        <v>300</v>
      </c>
      <c r="J19" s="86">
        <f t="shared" si="6"/>
        <v>240</v>
      </c>
      <c r="K19" s="86">
        <f t="shared" ref="K19:M20" si="7">J19*$E$6</f>
        <v>192</v>
      </c>
      <c r="L19" s="86">
        <f t="shared" si="7"/>
        <v>153.60000000000002</v>
      </c>
      <c r="M19" s="86">
        <f t="shared" si="7"/>
        <v>122.88000000000002</v>
      </c>
      <c r="N19" s="3"/>
      <c r="O19" s="3"/>
      <c r="P19" s="3"/>
      <c r="Q19" s="3"/>
      <c r="R19" s="3"/>
      <c r="S19" s="3"/>
      <c r="T19" s="3"/>
      <c r="U19" s="3"/>
      <c r="V19" s="3"/>
    </row>
    <row r="20" ht="16.5" customHeight="1">
      <c r="A20" s="80" t="s">
        <v>141</v>
      </c>
      <c r="B20" s="86"/>
      <c r="C20" s="86"/>
      <c r="D20" s="86"/>
      <c r="E20" s="86"/>
      <c r="F20" s="86"/>
      <c r="G20" s="86"/>
      <c r="H20" s="86"/>
      <c r="I20" s="86"/>
      <c r="J20" s="86">
        <f>C6</f>
        <v>300</v>
      </c>
      <c r="K20" s="86">
        <f t="shared" si="7"/>
        <v>240</v>
      </c>
      <c r="L20" s="86">
        <f t="shared" ref="L20:M21" si="8">K20*$E$6</f>
        <v>192</v>
      </c>
      <c r="M20" s="86">
        <f t="shared" si="8"/>
        <v>153.60000000000002</v>
      </c>
      <c r="N20" s="3"/>
      <c r="O20" s="3"/>
      <c r="P20" s="3"/>
      <c r="Q20" s="3"/>
      <c r="R20" s="3"/>
      <c r="S20" s="3"/>
      <c r="T20" s="3"/>
      <c r="U20" s="3"/>
      <c r="V20" s="3"/>
    </row>
    <row r="21" ht="16.5" customHeight="1">
      <c r="A21" s="80" t="s">
        <v>142</v>
      </c>
      <c r="B21" s="86"/>
      <c r="C21" s="86"/>
      <c r="D21" s="86"/>
      <c r="E21" s="86"/>
      <c r="F21" s="86"/>
      <c r="G21" s="86"/>
      <c r="H21" s="86"/>
      <c r="I21" s="86"/>
      <c r="J21" s="86"/>
      <c r="K21" s="86">
        <f>C6</f>
        <v>300</v>
      </c>
      <c r="L21" s="86">
        <f t="shared" si="8"/>
        <v>240</v>
      </c>
      <c r="M21" s="86">
        <f t="shared" ref="M21:M22" si="9">L21*$E$6</f>
        <v>192</v>
      </c>
      <c r="N21" s="3"/>
      <c r="O21" s="3"/>
      <c r="P21" s="3"/>
      <c r="Q21" s="3"/>
      <c r="R21" s="3"/>
      <c r="S21" s="3"/>
      <c r="T21" s="3"/>
      <c r="U21" s="3"/>
      <c r="V21" s="3"/>
    </row>
    <row r="22" ht="16.5" customHeight="1">
      <c r="A22" s="80" t="s">
        <v>143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>
        <f>C6</f>
        <v>300</v>
      </c>
      <c r="M22" s="86">
        <f t="shared" si="9"/>
        <v>240</v>
      </c>
      <c r="N22" s="3"/>
      <c r="O22" s="3"/>
      <c r="P22" s="3"/>
      <c r="Q22" s="3"/>
      <c r="R22" s="3"/>
      <c r="S22" s="3"/>
      <c r="T22" s="3"/>
      <c r="U22" s="3"/>
      <c r="V22" s="3"/>
    </row>
    <row r="23" ht="16.5" customHeight="1">
      <c r="A23" s="87" t="s">
        <v>144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>
        <f>C6</f>
        <v>300</v>
      </c>
      <c r="N23" s="3"/>
      <c r="O23" s="3"/>
      <c r="P23" s="3"/>
      <c r="Q23" s="3"/>
      <c r="R23" s="3"/>
      <c r="S23" s="3"/>
      <c r="T23" s="3"/>
      <c r="U23" s="3"/>
      <c r="V23" s="3"/>
    </row>
    <row r="24" ht="25.5">
      <c r="A24" s="81" t="s">
        <v>145</v>
      </c>
      <c r="B24" s="86">
        <f>SUM(B12:B23)</f>
        <v>300</v>
      </c>
      <c r="C24" s="86">
        <f t="shared" ref="C24:M24" si="10">SUM(C12:C23)</f>
        <v>540</v>
      </c>
      <c r="D24" s="86">
        <f t="shared" si="10"/>
        <v>732</v>
      </c>
      <c r="E24" s="86">
        <f t="shared" si="10"/>
        <v>885.60000000000002</v>
      </c>
      <c r="F24" s="86">
        <f t="shared" si="10"/>
        <v>1008.48</v>
      </c>
      <c r="G24" s="86">
        <f t="shared" si="10"/>
        <v>1106.7840000000001</v>
      </c>
      <c r="H24" s="86">
        <f t="shared" si="10"/>
        <v>1185.4272000000001</v>
      </c>
      <c r="I24" s="86">
        <f t="shared" si="10"/>
        <v>1248.3417600000002</v>
      </c>
      <c r="J24" s="86">
        <f t="shared" si="10"/>
        <v>1298.6734080000001</v>
      </c>
      <c r="K24" s="86">
        <f t="shared" si="10"/>
        <v>1338.9387264000002</v>
      </c>
      <c r="L24" s="86">
        <f t="shared" si="10"/>
        <v>1371.1509811200003</v>
      </c>
      <c r="M24" s="86">
        <f t="shared" si="10"/>
        <v>1396.9207848960002</v>
      </c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80" t="s">
        <v>117</v>
      </c>
      <c r="B25" s="86">
        <v>1</v>
      </c>
      <c r="C25" s="86">
        <f>C24/$F$6</f>
        <v>0.54000000000000004</v>
      </c>
      <c r="D25" s="86">
        <f t="shared" ref="D25:M25" si="11">D24/$F$6</f>
        <v>0.73199999999999998</v>
      </c>
      <c r="E25" s="86">
        <f t="shared" si="11"/>
        <v>0.88560000000000005</v>
      </c>
      <c r="F25" s="86">
        <f t="shared" si="11"/>
        <v>1.00848</v>
      </c>
      <c r="G25" s="86">
        <f t="shared" si="11"/>
        <v>1.1067840000000002</v>
      </c>
      <c r="H25" s="86">
        <f t="shared" si="11"/>
        <v>1.1854272000000001</v>
      </c>
      <c r="I25" s="86">
        <f t="shared" si="11"/>
        <v>1.2483417600000002</v>
      </c>
      <c r="J25" s="86">
        <f t="shared" si="11"/>
        <v>1.2986734080000002</v>
      </c>
      <c r="K25" s="86">
        <f t="shared" si="11"/>
        <v>1.3389387264000001</v>
      </c>
      <c r="L25" s="86">
        <f t="shared" si="11"/>
        <v>1.3711509811200002</v>
      </c>
      <c r="M25" s="86">
        <f t="shared" si="11"/>
        <v>1.3969207848960001</v>
      </c>
    </row>
    <row r="26" ht="15.75" customHeight="1">
      <c r="A26" s="80" t="s">
        <v>146</v>
      </c>
      <c r="B26" s="82">
        <f>B24*$G$6</f>
        <v>150000</v>
      </c>
      <c r="C26" s="82">
        <f t="shared" ref="C26:M26" si="12">C24*$G$6</f>
        <v>270000</v>
      </c>
      <c r="D26" s="82">
        <f t="shared" si="12"/>
        <v>366000</v>
      </c>
      <c r="E26" s="82">
        <f t="shared" si="12"/>
        <v>442800</v>
      </c>
      <c r="F26" s="82">
        <f t="shared" si="12"/>
        <v>504240</v>
      </c>
      <c r="G26" s="82">
        <f t="shared" si="12"/>
        <v>553392</v>
      </c>
      <c r="H26" s="82">
        <f t="shared" si="12"/>
        <v>592713.60000000009</v>
      </c>
      <c r="I26" s="82">
        <f t="shared" si="12"/>
        <v>624170.88000000012</v>
      </c>
      <c r="J26" s="82">
        <f t="shared" si="12"/>
        <v>649336.70400000003</v>
      </c>
      <c r="K26" s="82">
        <f t="shared" si="12"/>
        <v>669469.36320000014</v>
      </c>
      <c r="L26" s="82">
        <f t="shared" si="12"/>
        <v>685575.49056000018</v>
      </c>
      <c r="M26" s="82">
        <f t="shared" si="12"/>
        <v>698460.39244800014</v>
      </c>
    </row>
    <row r="27" ht="15.75" customHeight="1">
      <c r="A27" s="80" t="s">
        <v>115</v>
      </c>
      <c r="B27" s="82">
        <f>B26*$H$6</f>
        <v>0</v>
      </c>
      <c r="C27" s="82">
        <f t="shared" ref="C27:M27" si="13">C26*$H$6</f>
        <v>0</v>
      </c>
      <c r="D27" s="82">
        <f t="shared" si="13"/>
        <v>0</v>
      </c>
      <c r="E27" s="82">
        <f t="shared" si="13"/>
        <v>0</v>
      </c>
      <c r="F27" s="82">
        <f t="shared" si="13"/>
        <v>0</v>
      </c>
      <c r="G27" s="82">
        <f t="shared" si="13"/>
        <v>0</v>
      </c>
      <c r="H27" s="82">
        <f t="shared" si="13"/>
        <v>0</v>
      </c>
      <c r="I27" s="82">
        <f t="shared" si="13"/>
        <v>0</v>
      </c>
      <c r="J27" s="82">
        <f t="shared" si="13"/>
        <v>0</v>
      </c>
      <c r="K27" s="82">
        <f t="shared" si="13"/>
        <v>0</v>
      </c>
      <c r="L27" s="82">
        <f t="shared" si="13"/>
        <v>0</v>
      </c>
      <c r="M27" s="82">
        <f t="shared" si="13"/>
        <v>0</v>
      </c>
    </row>
    <row r="28" ht="15.75" customHeight="1">
      <c r="A28" s="80" t="s">
        <v>116</v>
      </c>
      <c r="B28" s="82">
        <f>B24*$I$6</f>
        <v>45000</v>
      </c>
      <c r="C28" s="82">
        <f t="shared" ref="C28:M28" si="14">C24*$I$6</f>
        <v>81000</v>
      </c>
      <c r="D28" s="82">
        <f t="shared" si="14"/>
        <v>109800</v>
      </c>
      <c r="E28" s="82">
        <f t="shared" si="14"/>
        <v>132840</v>
      </c>
      <c r="F28" s="82">
        <f t="shared" si="14"/>
        <v>151272</v>
      </c>
      <c r="G28" s="82">
        <f t="shared" si="14"/>
        <v>166017.60000000001</v>
      </c>
      <c r="H28" s="82">
        <f t="shared" si="14"/>
        <v>177814.08000000002</v>
      </c>
      <c r="I28" s="82">
        <f t="shared" si="14"/>
        <v>187251.26400000002</v>
      </c>
      <c r="J28" s="82">
        <f t="shared" si="14"/>
        <v>194801.01120000001</v>
      </c>
      <c r="K28" s="82">
        <f t="shared" si="14"/>
        <v>200840.80896000002</v>
      </c>
      <c r="L28" s="82">
        <f t="shared" si="14"/>
        <v>205672.64716800005</v>
      </c>
      <c r="M28" s="82">
        <f t="shared" si="14"/>
        <v>209538.11773440003</v>
      </c>
    </row>
    <row r="29" ht="15.75" customHeight="1">
      <c r="A29" s="80" t="s">
        <v>100</v>
      </c>
      <c r="B29" s="82">
        <f>$B$6</f>
        <v>100000</v>
      </c>
      <c r="C29" s="82">
        <f t="shared" ref="C29:M29" si="15">$B$6</f>
        <v>100000</v>
      </c>
      <c r="D29" s="82">
        <f t="shared" si="15"/>
        <v>100000</v>
      </c>
      <c r="E29" s="82">
        <f t="shared" si="15"/>
        <v>100000</v>
      </c>
      <c r="F29" s="82">
        <f t="shared" si="15"/>
        <v>100000</v>
      </c>
      <c r="G29" s="82">
        <f t="shared" si="15"/>
        <v>100000</v>
      </c>
      <c r="H29" s="82">
        <f t="shared" si="15"/>
        <v>100000</v>
      </c>
      <c r="I29" s="82">
        <f t="shared" si="15"/>
        <v>100000</v>
      </c>
      <c r="J29" s="82">
        <f t="shared" si="15"/>
        <v>100000</v>
      </c>
      <c r="K29" s="82">
        <f t="shared" si="15"/>
        <v>100000</v>
      </c>
      <c r="L29" s="82">
        <f t="shared" si="15"/>
        <v>100000</v>
      </c>
      <c r="M29" s="82">
        <f t="shared" si="15"/>
        <v>100000</v>
      </c>
    </row>
    <row r="30" ht="15.75" customHeight="1">
      <c r="A30" s="80" t="s">
        <v>147</v>
      </c>
      <c r="B30" s="82">
        <f>B26-B27-B28-B29</f>
        <v>5000</v>
      </c>
      <c r="C30" s="82">
        <f t="shared" ref="C30:M30" si="16">C26-C27-C28-C29</f>
        <v>89000</v>
      </c>
      <c r="D30" s="82">
        <f t="shared" si="16"/>
        <v>156200</v>
      </c>
      <c r="E30" s="82">
        <f t="shared" si="16"/>
        <v>209960</v>
      </c>
      <c r="F30" s="82">
        <f t="shared" si="16"/>
        <v>252968</v>
      </c>
      <c r="G30" s="82">
        <f t="shared" si="16"/>
        <v>287374.40000000002</v>
      </c>
      <c r="H30" s="82">
        <f t="shared" si="16"/>
        <v>314899.52000000008</v>
      </c>
      <c r="I30" s="82">
        <f t="shared" si="16"/>
        <v>336919.6160000001</v>
      </c>
      <c r="J30" s="82">
        <f t="shared" si="16"/>
        <v>354535.69280000002</v>
      </c>
      <c r="K30" s="82">
        <f t="shared" si="16"/>
        <v>368628.55424000008</v>
      </c>
      <c r="L30" s="82">
        <f t="shared" si="16"/>
        <v>379902.84339200013</v>
      </c>
      <c r="M30" s="82">
        <f t="shared" si="16"/>
        <v>388922.27471360011</v>
      </c>
    </row>
    <row r="31" ht="15.75" customHeight="1">
      <c r="A31" s="80" t="s">
        <v>148</v>
      </c>
      <c r="B31" s="82">
        <f>B26*$K$6</f>
        <v>9000</v>
      </c>
      <c r="C31" s="82">
        <f t="shared" ref="C31:M31" si="17">C26*$K$6</f>
        <v>16200</v>
      </c>
      <c r="D31" s="82">
        <f t="shared" si="17"/>
        <v>21960</v>
      </c>
      <c r="E31" s="82">
        <f t="shared" si="17"/>
        <v>26568</v>
      </c>
      <c r="F31" s="82">
        <f t="shared" si="17"/>
        <v>30254.399999999998</v>
      </c>
      <c r="G31" s="82">
        <f t="shared" si="17"/>
        <v>33203.519999999997</v>
      </c>
      <c r="H31" s="82">
        <f t="shared" si="17"/>
        <v>35562.816000000006</v>
      </c>
      <c r="I31" s="82">
        <f t="shared" si="17"/>
        <v>37450.252800000009</v>
      </c>
      <c r="J31" s="82">
        <f t="shared" si="17"/>
        <v>38960.202239999999</v>
      </c>
      <c r="K31" s="82">
        <f t="shared" si="17"/>
        <v>40168.161792000006</v>
      </c>
      <c r="L31" s="82">
        <f t="shared" si="17"/>
        <v>41134.529433600008</v>
      </c>
      <c r="M31" s="82">
        <f t="shared" si="17"/>
        <v>41907.623546880008</v>
      </c>
    </row>
    <row r="32" ht="15.75" customHeight="1">
      <c r="A32" s="89" t="s">
        <v>149</v>
      </c>
      <c r="B32" s="84">
        <f>B30-B31</f>
        <v>-4000</v>
      </c>
      <c r="C32" s="84">
        <f t="shared" ref="C32:M32" si="18">C30-C31</f>
        <v>72800</v>
      </c>
      <c r="D32" s="84">
        <f t="shared" si="18"/>
        <v>134240</v>
      </c>
      <c r="E32" s="84">
        <f t="shared" si="18"/>
        <v>183392</v>
      </c>
      <c r="F32" s="84">
        <f t="shared" si="18"/>
        <v>222713.60000000001</v>
      </c>
      <c r="G32" s="84">
        <f t="shared" si="18"/>
        <v>254170.88000000003</v>
      </c>
      <c r="H32" s="84">
        <f t="shared" si="18"/>
        <v>279336.70400000009</v>
      </c>
      <c r="I32" s="84">
        <f t="shared" si="18"/>
        <v>299469.36320000008</v>
      </c>
      <c r="J32" s="84">
        <f t="shared" si="18"/>
        <v>315575.49056000001</v>
      </c>
      <c r="K32" s="84">
        <f t="shared" si="18"/>
        <v>328460.39244800009</v>
      </c>
      <c r="L32" s="84">
        <f t="shared" si="18"/>
        <v>338768.3139584001</v>
      </c>
      <c r="M32" s="84">
        <f t="shared" si="18"/>
        <v>347014.65116672008</v>
      </c>
    </row>
    <row r="33" ht="15.75" customHeight="1">
      <c r="A33" s="80" t="s">
        <v>150</v>
      </c>
      <c r="B33" s="84">
        <f>-B32</f>
        <v>4000</v>
      </c>
      <c r="C33" s="90">
        <v>0</v>
      </c>
      <c r="D33" s="84">
        <v>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</row>
    <row r="34" ht="15.75" customHeight="1">
      <c r="A34" s="80" t="s">
        <v>151</v>
      </c>
      <c r="B34" s="84">
        <f>B32</f>
        <v>-4000</v>
      </c>
      <c r="C34" s="90">
        <f>B34+C32</f>
        <v>68800</v>
      </c>
      <c r="D34" s="84">
        <f t="shared" ref="D34:M34" si="19">C34+D32</f>
        <v>203040</v>
      </c>
      <c r="E34" s="84">
        <f t="shared" si="19"/>
        <v>386432</v>
      </c>
      <c r="F34" s="84">
        <f t="shared" si="19"/>
        <v>609145.59999999998</v>
      </c>
      <c r="G34" s="84">
        <f t="shared" si="19"/>
        <v>863316.47999999998</v>
      </c>
      <c r="H34" s="84">
        <f t="shared" si="19"/>
        <v>1142653.1840000001</v>
      </c>
      <c r="I34" s="84">
        <f t="shared" si="19"/>
        <v>1442122.5472000001</v>
      </c>
      <c r="J34" s="84">
        <f t="shared" si="19"/>
        <v>1757698.0377600002</v>
      </c>
      <c r="K34" s="84">
        <f t="shared" si="19"/>
        <v>2086158.4302080004</v>
      </c>
      <c r="L34" s="84">
        <f t="shared" si="19"/>
        <v>2424926.7441664003</v>
      </c>
      <c r="M34" s="84">
        <f t="shared" si="19"/>
        <v>2771941.3953331206</v>
      </c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ht="15.75" customHeight="1">
      <c r="A36" s="80"/>
      <c r="B36" s="89" t="s">
        <v>152</v>
      </c>
      <c r="C36" s="89" t="s">
        <v>153</v>
      </c>
      <c r="D36" s="89" t="s">
        <v>154</v>
      </c>
      <c r="E36" s="89" t="s">
        <v>155</v>
      </c>
      <c r="F36" s="89" t="s">
        <v>115</v>
      </c>
      <c r="G36" s="89" t="s">
        <v>156</v>
      </c>
      <c r="H36" s="89" t="s">
        <v>157</v>
      </c>
      <c r="I36" s="89" t="s">
        <v>158</v>
      </c>
      <c r="J36" s="89" t="s">
        <v>159</v>
      </c>
      <c r="K36" s="89" t="s">
        <v>160</v>
      </c>
      <c r="L36" s="80"/>
      <c r="M36" s="80"/>
    </row>
    <row r="37" ht="15.75" customHeight="1">
      <c r="A37" s="80" t="s">
        <v>133</v>
      </c>
      <c r="B37" s="80">
        <f>C6</f>
        <v>300</v>
      </c>
      <c r="C37" s="83">
        <v>0.29999999999999999</v>
      </c>
      <c r="D37" s="80">
        <f t="shared" ref="D37:D48" si="20">B37*C37</f>
        <v>90</v>
      </c>
      <c r="E37" s="84">
        <f>G6</f>
        <v>500</v>
      </c>
      <c r="F37" s="83">
        <f>H6</f>
        <v>0</v>
      </c>
      <c r="G37" s="91">
        <f>SUM(B12:M12)/C6</f>
        <v>4.6564026163200003</v>
      </c>
      <c r="H37" s="84">
        <f t="shared" ref="H37:H48" si="21">G37*E37</f>
        <v>2328.2013081600003</v>
      </c>
      <c r="I37" s="84">
        <f t="shared" ref="I37:I48" si="22">G37*B37</f>
        <v>1396.920784896</v>
      </c>
      <c r="J37" s="84">
        <f>B6/B37</f>
        <v>333.33333333333331</v>
      </c>
      <c r="K37" s="84">
        <f t="shared" ref="K37:K48" si="23">(I37-J37)*B37</f>
        <v>319076.23546880001</v>
      </c>
      <c r="L37" s="80"/>
      <c r="M37" s="80"/>
    </row>
    <row r="38" ht="15.75" customHeight="1">
      <c r="A38" s="80" t="s">
        <v>134</v>
      </c>
      <c r="B38" s="80">
        <f>C6</f>
        <v>300</v>
      </c>
      <c r="C38" s="83">
        <v>0.29999999999999999</v>
      </c>
      <c r="D38" s="80">
        <f t="shared" si="20"/>
        <v>90</v>
      </c>
      <c r="E38" s="84">
        <f>G6</f>
        <v>500</v>
      </c>
      <c r="F38" s="83">
        <f>H6</f>
        <v>0</v>
      </c>
      <c r="G38" s="91">
        <f>SUM(B13:M13)/C6</f>
        <v>4.5705032704000006</v>
      </c>
      <c r="H38" s="84">
        <f t="shared" si="21"/>
        <v>2285.2516352000002</v>
      </c>
      <c r="I38" s="84">
        <f t="shared" si="22"/>
        <v>1371.1509811200001</v>
      </c>
      <c r="J38" s="84">
        <f>B6/B38</f>
        <v>333.33333333333331</v>
      </c>
      <c r="K38" s="84">
        <f t="shared" si="23"/>
        <v>311345.29433600005</v>
      </c>
      <c r="L38" s="80"/>
      <c r="M38" s="80"/>
    </row>
    <row r="39" ht="15.75" customHeight="1">
      <c r="A39" s="80" t="s">
        <v>135</v>
      </c>
      <c r="B39" s="80">
        <f>C6</f>
        <v>300</v>
      </c>
      <c r="C39" s="83">
        <v>0.29999999999999999</v>
      </c>
      <c r="D39" s="80">
        <f t="shared" si="20"/>
        <v>90</v>
      </c>
      <c r="E39" s="84">
        <f>G6</f>
        <v>500</v>
      </c>
      <c r="F39" s="83">
        <f>H6</f>
        <v>0</v>
      </c>
      <c r="G39" s="91">
        <f>SUM(B14:M14)/C6</f>
        <v>4.4631290880000005</v>
      </c>
      <c r="H39" s="84">
        <f t="shared" si="21"/>
        <v>2231.5645440000003</v>
      </c>
      <c r="I39" s="84">
        <f t="shared" si="22"/>
        <v>1338.9387264000002</v>
      </c>
      <c r="J39" s="84">
        <f>B6/B39</f>
        <v>333.33333333333331</v>
      </c>
      <c r="K39" s="84">
        <f t="shared" si="23"/>
        <v>301681.61792000005</v>
      </c>
      <c r="L39" s="80"/>
      <c r="M39" s="80"/>
    </row>
    <row r="40" ht="15.75" customHeight="1">
      <c r="A40" s="80" t="s">
        <v>136</v>
      </c>
      <c r="B40" s="80">
        <f>C6</f>
        <v>300</v>
      </c>
      <c r="C40" s="83">
        <v>0.29999999999999999</v>
      </c>
      <c r="D40" s="80">
        <f t="shared" si="20"/>
        <v>90</v>
      </c>
      <c r="E40" s="84">
        <f>G6</f>
        <v>500</v>
      </c>
      <c r="F40" s="83">
        <f>H6</f>
        <v>0</v>
      </c>
      <c r="G40" s="91">
        <f>SUM(B15:M15)/C6</f>
        <v>4.3289113600000002</v>
      </c>
      <c r="H40" s="84">
        <f t="shared" si="21"/>
        <v>2164.45568</v>
      </c>
      <c r="I40" s="84">
        <f t="shared" si="22"/>
        <v>1298.6734080000001</v>
      </c>
      <c r="J40" s="84">
        <f>B6/B40</f>
        <v>333.33333333333331</v>
      </c>
      <c r="K40" s="84">
        <f t="shared" si="23"/>
        <v>289602.02240000007</v>
      </c>
      <c r="L40" s="80"/>
      <c r="M40" s="80"/>
    </row>
    <row r="41" ht="15.75" customHeight="1">
      <c r="A41" s="80" t="s">
        <v>137</v>
      </c>
      <c r="B41" s="80">
        <f>C6</f>
        <v>300</v>
      </c>
      <c r="C41" s="83">
        <v>0.29999999999999999</v>
      </c>
      <c r="D41" s="80">
        <f t="shared" si="20"/>
        <v>90</v>
      </c>
      <c r="E41" s="84">
        <f>G6</f>
        <v>500</v>
      </c>
      <c r="F41" s="83">
        <f>H6</f>
        <v>0</v>
      </c>
      <c r="G41" s="91">
        <f>SUM(B16:M16)/C6</f>
        <v>4.1611392</v>
      </c>
      <c r="H41" s="84">
        <f t="shared" si="21"/>
        <v>2080.5695999999998</v>
      </c>
      <c r="I41" s="84">
        <f t="shared" si="22"/>
        <v>1248.34176</v>
      </c>
      <c r="J41" s="84">
        <f>B6/B41</f>
        <v>333.33333333333331</v>
      </c>
      <c r="K41" s="84">
        <f t="shared" si="23"/>
        <v>274502.52800000005</v>
      </c>
      <c r="L41" s="80"/>
      <c r="M41" s="80"/>
    </row>
    <row r="42" ht="15.75" customHeight="1">
      <c r="A42" s="80" t="s">
        <v>138</v>
      </c>
      <c r="B42" s="80">
        <f>C6</f>
        <v>300</v>
      </c>
      <c r="C42" s="83">
        <v>0.29999999999999999</v>
      </c>
      <c r="D42" s="80">
        <f t="shared" si="20"/>
        <v>90</v>
      </c>
      <c r="E42" s="84">
        <f>G6</f>
        <v>500</v>
      </c>
      <c r="F42" s="83">
        <f>H6</f>
        <v>0</v>
      </c>
      <c r="G42" s="91">
        <f>SUM(B17:M17)/C6</f>
        <v>3.9514240000000003</v>
      </c>
      <c r="H42" s="84">
        <f t="shared" si="21"/>
        <v>1975.7120000000002</v>
      </c>
      <c r="I42" s="84">
        <f t="shared" si="22"/>
        <v>1185.4272000000001</v>
      </c>
      <c r="J42" s="84">
        <f>B6/B42</f>
        <v>333.33333333333331</v>
      </c>
      <c r="K42" s="84">
        <f t="shared" si="23"/>
        <v>255628.16000000006</v>
      </c>
      <c r="L42" s="80"/>
      <c r="M42" s="80"/>
    </row>
    <row r="43" ht="15.75" customHeight="1">
      <c r="A43" s="80" t="s">
        <v>139</v>
      </c>
      <c r="B43" s="80">
        <f>C6</f>
        <v>300</v>
      </c>
      <c r="C43" s="83">
        <v>0.29999999999999999</v>
      </c>
      <c r="D43" s="80">
        <f t="shared" si="20"/>
        <v>90</v>
      </c>
      <c r="E43" s="84">
        <f>G6</f>
        <v>500</v>
      </c>
      <c r="F43" s="83">
        <f>H6</f>
        <v>0</v>
      </c>
      <c r="G43" s="91">
        <f>SUM(B18:M18)/C6</f>
        <v>3.6892800000000006</v>
      </c>
      <c r="H43" s="84">
        <f t="shared" si="21"/>
        <v>1844.6400000000003</v>
      </c>
      <c r="I43" s="84">
        <f t="shared" si="22"/>
        <v>1106.7840000000001</v>
      </c>
      <c r="J43" s="84">
        <f>B6/B43</f>
        <v>333.33333333333331</v>
      </c>
      <c r="K43" s="84">
        <f t="shared" si="23"/>
        <v>232035.20000000004</v>
      </c>
      <c r="L43" s="80"/>
      <c r="M43" s="80"/>
    </row>
    <row r="44" ht="15.75" customHeight="1">
      <c r="A44" s="80" t="s">
        <v>140</v>
      </c>
      <c r="B44" s="80">
        <f>C6</f>
        <v>300</v>
      </c>
      <c r="C44" s="83">
        <v>0.29999999999999999</v>
      </c>
      <c r="D44" s="80">
        <f t="shared" si="20"/>
        <v>90</v>
      </c>
      <c r="E44" s="84">
        <f>G6</f>
        <v>500</v>
      </c>
      <c r="F44" s="83">
        <f>H6</f>
        <v>0</v>
      </c>
      <c r="G44" s="91">
        <f>SUM(B19:M19)/C6</f>
        <v>3.3616000000000001</v>
      </c>
      <c r="H44" s="84">
        <f t="shared" si="21"/>
        <v>1680.8000000000002</v>
      </c>
      <c r="I44" s="84">
        <f t="shared" si="22"/>
        <v>1008.48</v>
      </c>
      <c r="J44" s="84">
        <f>B6/B44</f>
        <v>333.33333333333331</v>
      </c>
      <c r="K44" s="84">
        <f t="shared" si="23"/>
        <v>202544.00000000003</v>
      </c>
      <c r="L44" s="80"/>
      <c r="M44" s="80"/>
    </row>
    <row r="45" ht="15.75" customHeight="1">
      <c r="A45" s="80" t="s">
        <v>141</v>
      </c>
      <c r="B45" s="80">
        <f>C6</f>
        <v>300</v>
      </c>
      <c r="C45" s="83">
        <v>0.29999999999999999</v>
      </c>
      <c r="D45" s="80">
        <f t="shared" si="20"/>
        <v>90</v>
      </c>
      <c r="E45" s="84">
        <f>G6</f>
        <v>500</v>
      </c>
      <c r="F45" s="83">
        <f>H6</f>
        <v>0</v>
      </c>
      <c r="G45" s="91">
        <f>SUM(B20:M20)/C6</f>
        <v>2.952</v>
      </c>
      <c r="H45" s="84">
        <f t="shared" si="21"/>
        <v>1476</v>
      </c>
      <c r="I45" s="84">
        <f t="shared" si="22"/>
        <v>885.60000000000002</v>
      </c>
      <c r="J45" s="84">
        <f>B6/B45</f>
        <v>333.33333333333331</v>
      </c>
      <c r="K45" s="84">
        <f t="shared" si="23"/>
        <v>165680</v>
      </c>
      <c r="L45" s="80"/>
      <c r="M45" s="80"/>
    </row>
    <row r="46" ht="15.75" customHeight="1">
      <c r="A46" s="80" t="s">
        <v>142</v>
      </c>
      <c r="B46" s="80">
        <f>C6</f>
        <v>300</v>
      </c>
      <c r="C46" s="83">
        <v>0.29999999999999999</v>
      </c>
      <c r="D46" s="80">
        <f t="shared" si="20"/>
        <v>90</v>
      </c>
      <c r="E46" s="84">
        <f>G6</f>
        <v>500</v>
      </c>
      <c r="F46" s="83">
        <f>H6</f>
        <v>0</v>
      </c>
      <c r="G46" s="91">
        <f>SUM(B21:M21)/C6</f>
        <v>2.4399999999999999</v>
      </c>
      <c r="H46" s="84">
        <f t="shared" si="21"/>
        <v>1220</v>
      </c>
      <c r="I46" s="84">
        <f t="shared" si="22"/>
        <v>732</v>
      </c>
      <c r="J46" s="84">
        <f>B6/B46</f>
        <v>333.33333333333331</v>
      </c>
      <c r="K46" s="84">
        <f t="shared" si="23"/>
        <v>119600</v>
      </c>
      <c r="L46" s="80"/>
      <c r="M46" s="80"/>
    </row>
    <row r="47" ht="15.75" customHeight="1">
      <c r="A47" s="80" t="s">
        <v>143</v>
      </c>
      <c r="B47" s="80">
        <f>C6</f>
        <v>300</v>
      </c>
      <c r="C47" s="83">
        <v>0.29999999999999999</v>
      </c>
      <c r="D47" s="80">
        <f t="shared" si="20"/>
        <v>90</v>
      </c>
      <c r="E47" s="84">
        <f>G6</f>
        <v>500</v>
      </c>
      <c r="F47" s="83">
        <f>H6</f>
        <v>0</v>
      </c>
      <c r="G47" s="91">
        <f>SUM(B22:M22)/C6</f>
        <v>1.8</v>
      </c>
      <c r="H47" s="84">
        <f t="shared" si="21"/>
        <v>900</v>
      </c>
      <c r="I47" s="84">
        <f t="shared" si="22"/>
        <v>540</v>
      </c>
      <c r="J47" s="84">
        <f>B6/B47</f>
        <v>333.33333333333331</v>
      </c>
      <c r="K47" s="84">
        <f t="shared" si="23"/>
        <v>62000.000000000007</v>
      </c>
      <c r="L47" s="80"/>
      <c r="M47" s="80"/>
    </row>
    <row r="48" ht="15.75" customHeight="1">
      <c r="A48" s="87" t="s">
        <v>144</v>
      </c>
      <c r="B48" s="87">
        <f>C6</f>
        <v>300</v>
      </c>
      <c r="C48" s="83">
        <v>0.29999999999999999</v>
      </c>
      <c r="D48" s="87">
        <f t="shared" si="20"/>
        <v>90</v>
      </c>
      <c r="E48" s="92">
        <f>G6</f>
        <v>500</v>
      </c>
      <c r="F48" s="93">
        <f>H6</f>
        <v>0</v>
      </c>
      <c r="G48" s="94">
        <f>SUM(B23:M23)/C6</f>
        <v>1</v>
      </c>
      <c r="H48" s="92">
        <f t="shared" si="21"/>
        <v>500</v>
      </c>
      <c r="I48" s="92">
        <f t="shared" si="22"/>
        <v>300</v>
      </c>
      <c r="J48" s="92">
        <f>B6/B48</f>
        <v>333.33333333333331</v>
      </c>
      <c r="K48" s="92">
        <f t="shared" si="23"/>
        <v>-9999.9999999999945</v>
      </c>
      <c r="L48" s="80"/>
      <c r="M48" s="80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Игушев</cp:lastModifiedBy>
  <cp:revision>1</cp:revision>
  <dcterms:modified xsi:type="dcterms:W3CDTF">2023-04-27T21:18:23Z</dcterms:modified>
</cp:coreProperties>
</file>