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in\Downloads\"/>
    </mc:Choice>
  </mc:AlternateContent>
  <xr:revisionPtr revIDLastSave="0" documentId="13_ncr:1_{6C6D58BC-4456-4D26-9E4A-91D05CC02C67}" xr6:coauthVersionLast="47" xr6:coauthVersionMax="47" xr10:uidLastSave="{00000000-0000-0000-0000-000000000000}"/>
  <bookViews>
    <workbookView xWindow="11424" yWindow="0" windowWidth="11712" windowHeight="12336" xr2:uid="{0DA850CB-6699-4105-8F82-F4E3219953C5}"/>
  </bookViews>
  <sheets>
    <sheet name="Φύλλο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" l="1"/>
  <c r="B72" i="1"/>
  <c r="H25" i="1"/>
  <c r="B6" i="2"/>
  <c r="B7" i="2" s="1"/>
  <c r="C9" i="2" l="1"/>
  <c r="H49" i="1"/>
  <c r="H50" i="1"/>
  <c r="H51" i="1"/>
  <c r="H52" i="1"/>
  <c r="H53" i="1"/>
  <c r="H54" i="1"/>
  <c r="H55" i="1"/>
  <c r="H48" i="1"/>
  <c r="I44" i="1"/>
  <c r="H10" i="1"/>
  <c r="I43" i="1"/>
  <c r="D4" i="2"/>
  <c r="E4" i="2" s="1"/>
  <c r="D5" i="2"/>
  <c r="E5" i="2" s="1"/>
  <c r="D6" i="2"/>
  <c r="E6" i="2" s="1"/>
  <c r="D3" i="2"/>
  <c r="I65" i="1"/>
  <c r="I64" i="1"/>
  <c r="I66" i="1" s="1"/>
  <c r="I45" i="1"/>
  <c r="M13" i="1"/>
  <c r="M11" i="1"/>
  <c r="I34" i="1"/>
  <c r="I35" i="1"/>
  <c r="I33" i="1"/>
  <c r="H11" i="1"/>
  <c r="H12" i="1"/>
  <c r="H13" i="1"/>
  <c r="H14" i="1"/>
  <c r="H56" i="1" l="1"/>
  <c r="G69" i="1"/>
  <c r="M14" i="1"/>
  <c r="B18" i="2" s="1"/>
  <c r="E3" i="2"/>
  <c r="D18" i="2"/>
  <c r="D19" i="2" s="1"/>
  <c r="D20" i="2" s="1"/>
  <c r="D21" i="2" s="1"/>
  <c r="D22" i="2" s="1"/>
  <c r="D23" i="2"/>
  <c r="D24" i="2" s="1"/>
  <c r="D25" i="2" s="1"/>
  <c r="D26" i="2" s="1"/>
  <c r="D27" i="2" s="1"/>
  <c r="M17" i="1"/>
  <c r="B19" i="2" s="1"/>
  <c r="I46" i="1"/>
  <c r="J46" i="1" s="1"/>
  <c r="G38" i="1"/>
  <c r="G61" i="1" s="1"/>
  <c r="G68" i="1"/>
  <c r="B81" i="1" s="1"/>
  <c r="I36" i="1"/>
  <c r="B10" i="1"/>
  <c r="H19" i="1" s="1"/>
  <c r="B20" i="2" l="1"/>
  <c r="H28" i="1"/>
  <c r="H27" i="1"/>
  <c r="H26" i="1"/>
  <c r="H17" i="1"/>
  <c r="H20" i="1"/>
  <c r="H23" i="1"/>
  <c r="H29" i="1"/>
  <c r="H22" i="1"/>
  <c r="H18" i="1"/>
  <c r="H24" i="1"/>
  <c r="H21" i="1"/>
  <c r="G59" i="1"/>
  <c r="G60" i="1" s="1"/>
  <c r="B80" i="1" s="1"/>
  <c r="B82" i="1" s="1"/>
  <c r="B83" i="1" l="1"/>
  <c r="B8" i="2"/>
  <c r="B21" i="2"/>
  <c r="B73" i="1"/>
  <c r="C19" i="2" l="1"/>
  <c r="E19" i="2" s="1"/>
  <c r="F19" i="2" s="1"/>
  <c r="G19" i="2" s="1"/>
  <c r="C27" i="2"/>
  <c r="C25" i="2"/>
  <c r="C26" i="2"/>
  <c r="C20" i="2"/>
  <c r="E20" i="2" s="1"/>
  <c r="F20" i="2" s="1"/>
  <c r="G20" i="2" s="1"/>
  <c r="C18" i="2"/>
  <c r="E18" i="2" s="1"/>
  <c r="F18" i="2" s="1"/>
  <c r="G18" i="2" s="1"/>
  <c r="C24" i="2"/>
  <c r="C21" i="2"/>
  <c r="E21" i="2" s="1"/>
  <c r="F21" i="2" s="1"/>
  <c r="G21" i="2" s="1"/>
  <c r="C22" i="2"/>
  <c r="C23" i="2"/>
  <c r="B22" i="2"/>
  <c r="B74" i="1"/>
  <c r="B75" i="1" s="1"/>
  <c r="B23" i="2" l="1"/>
  <c r="E22" i="2"/>
  <c r="F22" i="2" s="1"/>
  <c r="G22" i="2" s="1"/>
  <c r="B76" i="1"/>
  <c r="B24" i="2" l="1"/>
  <c r="E23" i="2"/>
  <c r="F23" i="2" s="1"/>
  <c r="G23" i="2" s="1"/>
  <c r="B25" i="2" l="1"/>
  <c r="E24" i="2"/>
  <c r="F24" i="2" s="1"/>
  <c r="G24" i="2" s="1"/>
  <c r="B26" i="2" l="1"/>
  <c r="E25" i="2"/>
  <c r="F25" i="2" s="1"/>
  <c r="G25" i="2" s="1"/>
  <c r="B27" i="2" l="1"/>
  <c r="E27" i="2" s="1"/>
  <c r="F27" i="2" s="1"/>
  <c r="G27" i="2" s="1"/>
  <c r="E26" i="2"/>
  <c r="F26" i="2" s="1"/>
  <c r="G26" i="2" s="1"/>
</calcChain>
</file>

<file path=xl/sharedStrings.xml><?xml version="1.0" encoding="utf-8"?>
<sst xmlns="http://schemas.openxmlformats.org/spreadsheetml/2006/main" count="124" uniqueCount="97">
  <si>
    <t>εναλλάκτες θερμότητας</t>
  </si>
  <si>
    <t>στήλες</t>
  </si>
  <si>
    <t>φλας</t>
  </si>
  <si>
    <t>αντιδραστήρες</t>
  </si>
  <si>
    <t>εκχυλιστήρας</t>
  </si>
  <si>
    <t>total</t>
  </si>
  <si>
    <t>$</t>
  </si>
  <si>
    <t>σωληνώσεις</t>
  </si>
  <si>
    <t>κτίρια</t>
  </si>
  <si>
    <t>νομικά έξοδα</t>
  </si>
  <si>
    <t>αμοιβή εργολάβου</t>
  </si>
  <si>
    <t>απρόβλεπτα</t>
  </si>
  <si>
    <t xml:space="preserve">ποσοστό </t>
  </si>
  <si>
    <t>τύπος εξοπλισμού</t>
  </si>
  <si>
    <t xml:space="preserve">ΕΓΚΑΤΑΣΤΑΣΗ ΑΕ </t>
  </si>
  <si>
    <t>ηλεκτρικά</t>
  </si>
  <si>
    <t>βελτιώσεις χώρου</t>
  </si>
  <si>
    <t>τοποθέτηση οργάνων</t>
  </si>
  <si>
    <t>ασφάλεια</t>
  </si>
  <si>
    <t>γη</t>
  </si>
  <si>
    <t>υπηρεσίες μηχανικών</t>
  </si>
  <si>
    <t>έξοδα κατασκευής</t>
  </si>
  <si>
    <t>ΕΙΣΟΔΗΜΑ</t>
  </si>
  <si>
    <t>$/year</t>
  </si>
  <si>
    <t>formic (kg/year)</t>
  </si>
  <si>
    <t>co2 (kg/year)</t>
  </si>
  <si>
    <t>ΛΕΙΤΟΥΡΓΙΚΟ ΚΟΣΤΟΣ</t>
  </si>
  <si>
    <t xml:space="preserve">ΠΑΓΙΑ ΚΟΣΤΗ </t>
  </si>
  <si>
    <t>πρώτες ύλες</t>
  </si>
  <si>
    <t>h2</t>
  </si>
  <si>
    <t>o2</t>
  </si>
  <si>
    <t>cyclohex</t>
  </si>
  <si>
    <t>τιμή ($/kg)</t>
  </si>
  <si>
    <t>ποσότητα (kg/year)</t>
  </si>
  <si>
    <t>κόστος ($/year)</t>
  </si>
  <si>
    <t>κόστος εγκατάστασης ($)</t>
  </si>
  <si>
    <t>προσωπικό λειτουργίας</t>
  </si>
  <si>
    <t>έσοδα ($/year)</t>
  </si>
  <si>
    <t>βοηθητικές παροχές</t>
  </si>
  <si>
    <t>τιμή ($/kWh)</t>
  </si>
  <si>
    <t>κόστος ($/h)</t>
  </si>
  <si>
    <t>συμπιεστής</t>
  </si>
  <si>
    <t>αντλία</t>
  </si>
  <si>
    <t>net work required (kW)</t>
  </si>
  <si>
    <t>1. ηλεκτρισμός</t>
  </si>
  <si>
    <t xml:space="preserve">συντήρηση και επισκευές </t>
  </si>
  <si>
    <t xml:space="preserve">προμήθειες λειτουργίας </t>
  </si>
  <si>
    <t>χρεώσεις εργαστηρίου</t>
  </si>
  <si>
    <t>καταλύτες</t>
  </si>
  <si>
    <t>CuZnOAl2O3</t>
  </si>
  <si>
    <t>FeMoO4</t>
  </si>
  <si>
    <t>ΓΕΝΙΚΑ ΕΞΟΔΑ</t>
  </si>
  <si>
    <t>έξοδα διανομής και μάρκετινγκ</t>
  </si>
  <si>
    <t>έρευνα και ανάπτυξη</t>
  </si>
  <si>
    <t>1. άμεσα κόστη</t>
  </si>
  <si>
    <t>2. έμμεσα κόστη</t>
  </si>
  <si>
    <t>3. επένδυση παγίου κεφαλαίου</t>
  </si>
  <si>
    <t>4. κεφάλαιο κίνησης</t>
  </si>
  <si>
    <t>5. ολική επένδυση κεφαλαίου</t>
  </si>
  <si>
    <t>ΚΟΣΤΟΣ ΕΠΕΝΔΥΣΗΣ ΠΑΓΙΟΥ ΚΕΦΑΛΑΙΟΥ</t>
  </si>
  <si>
    <t>ΣΥΝΟΛΙΚΟ ΚΟΣΤΟΣ ΠΡΟΙΟΝΤΟΣ</t>
  </si>
  <si>
    <t>κόστος ($/sec)</t>
  </si>
  <si>
    <t>2. γενικά έξοδα</t>
  </si>
  <si>
    <t>1. λειτουργικό κόστος</t>
  </si>
  <si>
    <t>3. κόστος προϊόντος</t>
  </si>
  <si>
    <t xml:space="preserve">4. κόστος ακαθάριστων εσόδων </t>
  </si>
  <si>
    <t>Υπολογισμοί</t>
  </si>
  <si>
    <t>Κόστος κτιρίων</t>
  </si>
  <si>
    <t>Κόστος εξοπλισμού</t>
  </si>
  <si>
    <t>Λοιπά πάγια</t>
  </si>
  <si>
    <t>Συντελεστής φορολογίας</t>
  </si>
  <si>
    <t>Επιτόκιο προεξόφλησης</t>
  </si>
  <si>
    <t>συνολικό κόστος επένδυσης</t>
  </si>
  <si>
    <t xml:space="preserve">Υπολειμματική αξία σε 10 χρόνια </t>
  </si>
  <si>
    <t>Ίδια κεφάλαια</t>
  </si>
  <si>
    <t>Συντελεστές</t>
  </si>
  <si>
    <t>Χρόνια</t>
  </si>
  <si>
    <t>Κόστος γης</t>
  </si>
  <si>
    <t>τουρμπίνες</t>
  </si>
  <si>
    <t>συμπιεστής 1</t>
  </si>
  <si>
    <t>συμπιεστής 2</t>
  </si>
  <si>
    <t>2. ψυκτικά μέσα</t>
  </si>
  <si>
    <t>κόστος προϊόντος</t>
  </si>
  <si>
    <t>Έτος</t>
  </si>
  <si>
    <t>Έσοδα</t>
  </si>
  <si>
    <t>Κόστος προϊόντος</t>
  </si>
  <si>
    <t>Αποσβέσεις</t>
  </si>
  <si>
    <t>Κέρδος προ φόρων</t>
  </si>
  <si>
    <t>Καθαρό Κέρδος (μ.φ.)</t>
  </si>
  <si>
    <t>Καθαρή χρηματοροή</t>
  </si>
  <si>
    <t>total μετά</t>
  </si>
  <si>
    <t>εγκαταστάσεις υπηρεσιών</t>
  </si>
  <si>
    <t>Κόστη</t>
  </si>
  <si>
    <t>Ποσοστό</t>
  </si>
  <si>
    <t>Κόστος ($)</t>
  </si>
  <si>
    <t xml:space="preserve">Είδος εξοπλισμού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</si>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</sst>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2"/>
      <name val="Calibri"/>
      <family val="2"/>
      <charset val="161"/>
    </font>
    <font>
      <sz val="9"/>
      <color rgb="FF050505"/>
      <name val="Segoe UI Histor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1" fontId="0" fillId="0" borderId="0" xfId="0" applyNumberFormat="1" applyAlignment="1">
      <alignment horizontal="center"/>
    </xf>
    <xf numFmtId="11" fontId="1" fillId="0" borderId="0" xfId="0" applyNumberFormat="1" applyFon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1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/>
    <xf numFmtId="4" fontId="0" fillId="0" borderId="0" xfId="0" applyNumberFormat="1" applyAlignment="1">
      <alignment vertical="center"/>
    </xf>
    <xf numFmtId="0" fontId="3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7884-D18E-4E30-94B5-DB63E2A80C7B}">
  <dimension ref="A1:M121"/>
  <sheetViews>
    <sheetView tabSelected="1" topLeftCell="C49" zoomScale="80" workbookViewId="0">
      <selection activeCell="D67" sqref="D67"/>
    </sheetView>
  </sheetViews>
  <sheetFormatPr defaultRowHeight="14.4" x14ac:dyDescent="0.3"/>
  <cols>
    <col min="1" max="1" width="35.5546875" bestFit="1" customWidth="1"/>
    <col min="2" max="2" width="19.33203125" customWidth="1"/>
    <col min="3" max="3" width="14.6640625" bestFit="1" customWidth="1"/>
    <col min="4" max="4" width="10" bestFit="1" customWidth="1"/>
    <col min="5" max="5" width="11.33203125" customWidth="1"/>
    <col min="6" max="6" width="28.5546875" bestFit="1" customWidth="1"/>
    <col min="7" max="7" width="13.44140625" bestFit="1" customWidth="1"/>
    <col min="8" max="8" width="23" bestFit="1" customWidth="1"/>
    <col min="9" max="9" width="14.44140625" bestFit="1" customWidth="1"/>
    <col min="10" max="10" width="14.109375" bestFit="1" customWidth="1"/>
    <col min="11" max="11" width="17" bestFit="1" customWidth="1"/>
    <col min="12" max="12" width="10.5546875" customWidth="1"/>
    <col min="13" max="13" width="20.44140625" customWidth="1"/>
  </cols>
  <sheetData>
    <row r="1" spans="1:13" x14ac:dyDescent="0.3">
      <c r="A1" s="2" t="s">
        <v>95</v>
      </c>
      <c r="B1" s="2" t="s">
        <v>94</v>
      </c>
      <c r="C1" s="1"/>
    </row>
    <row r="2" spans="1:13" x14ac:dyDescent="0.3">
      <c r="A2" s="1" t="s">
        <v>0</v>
      </c>
      <c r="B2" s="1">
        <v>4556000</v>
      </c>
      <c r="C2" s="1" t="s">
        <v>6</v>
      </c>
    </row>
    <row r="3" spans="1:13" x14ac:dyDescent="0.3">
      <c r="A3" s="1" t="s">
        <v>1</v>
      </c>
      <c r="B3" s="1">
        <v>2078000</v>
      </c>
      <c r="C3" s="1" t="s">
        <v>6</v>
      </c>
    </row>
    <row r="4" spans="1:13" x14ac:dyDescent="0.3">
      <c r="A4" s="1" t="s">
        <v>2</v>
      </c>
      <c r="B4" s="1">
        <v>8125000</v>
      </c>
      <c r="C4" s="1" t="s">
        <v>6</v>
      </c>
    </row>
    <row r="5" spans="1:13" x14ac:dyDescent="0.3">
      <c r="A5" s="1" t="s">
        <v>3</v>
      </c>
      <c r="B5" s="1">
        <v>268000</v>
      </c>
      <c r="C5" s="1" t="s">
        <v>6</v>
      </c>
    </row>
    <row r="6" spans="1:13" x14ac:dyDescent="0.3">
      <c r="A6" s="1" t="s">
        <v>4</v>
      </c>
      <c r="B6" s="1">
        <v>1271000</v>
      </c>
      <c r="C6" s="1" t="s">
        <v>6</v>
      </c>
    </row>
    <row r="7" spans="1:13" x14ac:dyDescent="0.3">
      <c r="A7" s="1" t="s">
        <v>42</v>
      </c>
      <c r="B7" s="1">
        <v>3000</v>
      </c>
      <c r="C7" s="1" t="s">
        <v>6</v>
      </c>
      <c r="F7" s="2" t="s">
        <v>27</v>
      </c>
      <c r="G7" s="1"/>
      <c r="H7" s="1"/>
      <c r="I7" s="1"/>
      <c r="J7" s="1"/>
    </row>
    <row r="8" spans="1:13" x14ac:dyDescent="0.3">
      <c r="A8" s="1" t="s">
        <v>78</v>
      </c>
      <c r="B8" s="1">
        <v>1023000</v>
      </c>
      <c r="C8" s="1" t="s">
        <v>6</v>
      </c>
      <c r="F8" s="1" t="s">
        <v>14</v>
      </c>
      <c r="G8" s="1"/>
      <c r="H8" s="1"/>
      <c r="I8" s="1"/>
    </row>
    <row r="9" spans="1:13" x14ac:dyDescent="0.3">
      <c r="A9" s="1" t="s">
        <v>41</v>
      </c>
      <c r="B9" s="11">
        <v>39930000</v>
      </c>
      <c r="C9" s="1" t="s">
        <v>6</v>
      </c>
      <c r="F9" s="1" t="s">
        <v>13</v>
      </c>
      <c r="G9" s="1" t="s">
        <v>12</v>
      </c>
      <c r="H9" s="1" t="s">
        <v>35</v>
      </c>
      <c r="I9" s="1"/>
      <c r="J9" s="2" t="s">
        <v>22</v>
      </c>
      <c r="K9" s="1" t="s">
        <v>23</v>
      </c>
      <c r="L9" s="1"/>
      <c r="M9" s="1"/>
    </row>
    <row r="10" spans="1:13" x14ac:dyDescent="0.3">
      <c r="A10" s="2" t="s">
        <v>5</v>
      </c>
      <c r="B10" s="1">
        <f>SUM(B2:B9)</f>
        <v>57254000</v>
      </c>
      <c r="C10" s="1" t="s">
        <v>6</v>
      </c>
      <c r="D10" s="1"/>
      <c r="F10" s="1" t="s">
        <v>0</v>
      </c>
      <c r="G10" s="1">
        <v>30</v>
      </c>
      <c r="H10" s="1">
        <f>G10*B2/100</f>
        <v>1366800</v>
      </c>
      <c r="I10" s="1"/>
      <c r="J10" s="1"/>
      <c r="K10" s="1" t="s">
        <v>33</v>
      </c>
      <c r="L10" s="1" t="s">
        <v>32</v>
      </c>
      <c r="M10" s="1" t="s">
        <v>37</v>
      </c>
    </row>
    <row r="11" spans="1:13" x14ac:dyDescent="0.3">
      <c r="A11" s="1"/>
      <c r="B11" s="1"/>
      <c r="C11" s="6"/>
      <c r="D11" s="1"/>
      <c r="E11" s="1"/>
      <c r="F11" s="1" t="s">
        <v>1</v>
      </c>
      <c r="G11" s="1">
        <v>60</v>
      </c>
      <c r="H11" s="1">
        <f t="shared" ref="H11:H14" si="0">G11*B3/100</f>
        <v>1246800</v>
      </c>
      <c r="I11" s="1"/>
      <c r="J11" s="1" t="s">
        <v>24</v>
      </c>
      <c r="K11" s="10">
        <v>930642961.05713904</v>
      </c>
      <c r="L11" s="1">
        <v>1.2</v>
      </c>
      <c r="M11" s="1">
        <f>L11*K11</f>
        <v>1116771553.2685668</v>
      </c>
    </row>
    <row r="12" spans="1:13" x14ac:dyDescent="0.3">
      <c r="A12" s="1"/>
      <c r="B12" s="1"/>
      <c r="C12" s="6"/>
      <c r="D12" s="1"/>
      <c r="E12" s="1"/>
      <c r="F12" s="1" t="s">
        <v>2</v>
      </c>
      <c r="G12" s="1">
        <v>30</v>
      </c>
      <c r="H12" s="1">
        <f t="shared" si="0"/>
        <v>2437500</v>
      </c>
      <c r="I12" s="1"/>
      <c r="J12" s="1"/>
      <c r="K12" s="14"/>
      <c r="L12" s="1"/>
      <c r="M12" s="1"/>
    </row>
    <row r="13" spans="1:13" x14ac:dyDescent="0.3">
      <c r="A13" s="1"/>
      <c r="B13" s="1"/>
      <c r="C13" s="6"/>
      <c r="D13" s="1"/>
      <c r="E13" s="1"/>
      <c r="F13" s="1" t="s">
        <v>3</v>
      </c>
      <c r="G13" s="1">
        <v>30</v>
      </c>
      <c r="H13" s="1">
        <f t="shared" si="0"/>
        <v>80400</v>
      </c>
      <c r="I13" s="1"/>
      <c r="J13" s="1" t="s">
        <v>25</v>
      </c>
      <c r="K13" s="10">
        <v>1556240991.3597801</v>
      </c>
      <c r="L13" s="1">
        <v>7.8E-2</v>
      </c>
      <c r="M13" s="1">
        <f t="shared" ref="M13" si="1">L13*K13</f>
        <v>121386797.32606284</v>
      </c>
    </row>
    <row r="14" spans="1:13" ht="14.4" customHeight="1" x14ac:dyDescent="0.3">
      <c r="A14" s="1"/>
      <c r="B14" s="1"/>
      <c r="C14" s="6"/>
      <c r="D14" s="1"/>
      <c r="E14" s="1"/>
      <c r="F14" s="1" t="s">
        <v>4</v>
      </c>
      <c r="G14" s="1">
        <v>60</v>
      </c>
      <c r="H14" s="1">
        <f t="shared" si="0"/>
        <v>762600</v>
      </c>
      <c r="I14" s="1"/>
      <c r="J14" s="1"/>
      <c r="K14" s="1"/>
      <c r="L14" s="1" t="s">
        <v>96</v>
      </c>
      <c r="M14" s="10">
        <f>M11+M13</f>
        <v>1238158350.5946298</v>
      </c>
    </row>
    <row r="15" spans="1:13" x14ac:dyDescent="0.3">
      <c r="A15" s="1"/>
      <c r="B15" s="1"/>
      <c r="C15" s="6"/>
      <c r="D15" s="1"/>
      <c r="E15" s="1"/>
      <c r="F15" s="1"/>
      <c r="G15" s="1"/>
      <c r="H15" s="1"/>
      <c r="I15" s="1"/>
      <c r="J15" s="1"/>
      <c r="L15" s="12"/>
      <c r="M15" s="13"/>
    </row>
    <row r="16" spans="1:13" x14ac:dyDescent="0.3">
      <c r="A16" s="1"/>
      <c r="B16" s="1"/>
      <c r="C16" s="6"/>
      <c r="D16" s="1"/>
      <c r="E16" s="1"/>
      <c r="F16" s="2" t="s">
        <v>92</v>
      </c>
      <c r="G16" s="2" t="s">
        <v>93</v>
      </c>
      <c r="H16" s="2" t="s">
        <v>94</v>
      </c>
      <c r="I16" s="1"/>
      <c r="J16" s="1"/>
      <c r="L16" s="12"/>
      <c r="M16" s="13"/>
    </row>
    <row r="17" spans="1:13" x14ac:dyDescent="0.3">
      <c r="A17" s="1"/>
      <c r="B17" s="1"/>
      <c r="C17" s="6"/>
      <c r="D17" s="1"/>
      <c r="E17" s="1"/>
      <c r="F17" s="1" t="s">
        <v>17</v>
      </c>
      <c r="G17" s="1">
        <v>26</v>
      </c>
      <c r="H17" s="1">
        <f>0.26*B10</f>
        <v>14886040</v>
      </c>
      <c r="I17" s="1"/>
      <c r="J17" s="1"/>
      <c r="L17" t="s">
        <v>90</v>
      </c>
      <c r="M17">
        <f>SUM(M11:M13)</f>
        <v>1238158350.5946298</v>
      </c>
    </row>
    <row r="18" spans="1:13" x14ac:dyDescent="0.3">
      <c r="A18" s="1"/>
      <c r="B18" s="1"/>
      <c r="C18" s="6"/>
      <c r="D18" s="1"/>
      <c r="E18" s="1"/>
      <c r="F18" s="1" t="s">
        <v>7</v>
      </c>
      <c r="G18" s="1">
        <v>50</v>
      </c>
      <c r="H18" s="1">
        <f>0.5*B10</f>
        <v>28627000</v>
      </c>
      <c r="I18" s="1"/>
      <c r="J18" s="1"/>
    </row>
    <row r="19" spans="1:13" x14ac:dyDescent="0.3">
      <c r="A19" s="1"/>
      <c r="B19" s="1"/>
      <c r="C19" s="6"/>
      <c r="D19" s="1"/>
      <c r="E19" s="1"/>
      <c r="F19" s="1" t="s">
        <v>15</v>
      </c>
      <c r="G19" s="1">
        <v>15</v>
      </c>
      <c r="H19" s="1">
        <f>0.15*B10</f>
        <v>8588100</v>
      </c>
      <c r="I19" s="1"/>
      <c r="J19" s="1"/>
    </row>
    <row r="20" spans="1:13" x14ac:dyDescent="0.3">
      <c r="A20" s="2"/>
      <c r="C20" s="6"/>
      <c r="D20" s="1"/>
      <c r="E20" s="1"/>
      <c r="F20" s="1" t="s">
        <v>8</v>
      </c>
      <c r="G20" s="1">
        <v>45</v>
      </c>
      <c r="H20" s="1">
        <f>0.45*B10</f>
        <v>25764300</v>
      </c>
      <c r="I20" s="1"/>
      <c r="J20" s="1"/>
    </row>
    <row r="21" spans="1:13" x14ac:dyDescent="0.3">
      <c r="A21" s="1"/>
      <c r="B21" s="1"/>
      <c r="C21" s="6"/>
      <c r="D21" s="1"/>
      <c r="E21" s="1"/>
      <c r="F21" s="1" t="s">
        <v>16</v>
      </c>
      <c r="G21" s="1">
        <v>10</v>
      </c>
      <c r="H21" s="1">
        <f>0.1*B10</f>
        <v>5725400</v>
      </c>
      <c r="I21" s="1"/>
      <c r="J21" s="1"/>
    </row>
    <row r="22" spans="1:13" x14ac:dyDescent="0.3">
      <c r="A22" s="1"/>
      <c r="B22" s="1"/>
      <c r="C22" s="6"/>
      <c r="D22" s="1"/>
      <c r="E22" s="1"/>
      <c r="F22" s="1" t="s">
        <v>91</v>
      </c>
      <c r="G22" s="1">
        <v>14</v>
      </c>
      <c r="H22" s="1">
        <f>0.14*B10</f>
        <v>8015560.0000000009</v>
      </c>
      <c r="I22" s="1"/>
      <c r="J22" s="1"/>
    </row>
    <row r="23" spans="1:13" x14ac:dyDescent="0.3">
      <c r="A23" s="1"/>
      <c r="B23" s="1"/>
      <c r="C23" s="6"/>
      <c r="D23" s="1"/>
      <c r="E23" s="1"/>
      <c r="F23" s="1" t="s">
        <v>18</v>
      </c>
      <c r="G23" s="1">
        <v>40</v>
      </c>
      <c r="H23" s="1">
        <f>0.4*B10</f>
        <v>22901600</v>
      </c>
      <c r="I23" s="1"/>
      <c r="J23" s="1"/>
    </row>
    <row r="24" spans="1:13" x14ac:dyDescent="0.3">
      <c r="A24" s="1"/>
      <c r="B24" s="1"/>
      <c r="C24" s="6"/>
      <c r="D24" s="1"/>
      <c r="E24" s="1"/>
      <c r="F24" s="1" t="s">
        <v>19</v>
      </c>
      <c r="G24" s="1">
        <v>4</v>
      </c>
      <c r="H24" s="1">
        <f>0.04*B10</f>
        <v>2290160</v>
      </c>
      <c r="I24" s="1"/>
      <c r="J24" s="1"/>
    </row>
    <row r="25" spans="1:13" x14ac:dyDescent="0.3">
      <c r="A25" s="1"/>
      <c r="B25" s="1"/>
      <c r="C25" s="6"/>
      <c r="D25" s="1"/>
      <c r="E25" s="1"/>
      <c r="F25" s="1" t="s">
        <v>20</v>
      </c>
      <c r="G25" s="1">
        <v>30</v>
      </c>
      <c r="H25" s="1">
        <f>0.3*B10</f>
        <v>17176200</v>
      </c>
      <c r="I25" s="1"/>
      <c r="J25" s="1"/>
    </row>
    <row r="26" spans="1:13" x14ac:dyDescent="0.3">
      <c r="B26" s="1"/>
      <c r="C26" s="1"/>
      <c r="D26" s="1"/>
      <c r="E26" s="1"/>
      <c r="F26" s="1" t="s">
        <v>9</v>
      </c>
      <c r="G26" s="1">
        <v>1</v>
      </c>
      <c r="H26" s="1">
        <f>0.01*B10</f>
        <v>572540</v>
      </c>
      <c r="I26" s="1"/>
      <c r="J26" s="1"/>
    </row>
    <row r="27" spans="1:13" x14ac:dyDescent="0.3">
      <c r="F27" s="1" t="s">
        <v>21</v>
      </c>
      <c r="G27" s="1">
        <v>8</v>
      </c>
      <c r="H27" s="1">
        <f>0.08*B10</f>
        <v>4580320</v>
      </c>
      <c r="I27" s="1"/>
      <c r="J27" s="1"/>
    </row>
    <row r="28" spans="1:13" x14ac:dyDescent="0.3">
      <c r="F28" s="1" t="s">
        <v>10</v>
      </c>
      <c r="G28" s="1">
        <v>4</v>
      </c>
      <c r="H28" s="1">
        <f>0.04*B10</f>
        <v>2290160</v>
      </c>
      <c r="I28" s="1"/>
      <c r="J28" s="1"/>
    </row>
    <row r="29" spans="1:13" x14ac:dyDescent="0.3">
      <c r="F29" s="1" t="s">
        <v>11</v>
      </c>
      <c r="G29" s="1">
        <v>8</v>
      </c>
      <c r="H29" s="1">
        <f>0.08*B10</f>
        <v>4580320</v>
      </c>
      <c r="I29" s="1"/>
      <c r="J29" s="1"/>
    </row>
    <row r="30" spans="1:13" x14ac:dyDescent="0.3">
      <c r="F30" s="1"/>
      <c r="G30" s="1"/>
      <c r="H30" s="1"/>
      <c r="I30" s="1"/>
      <c r="J30" s="1"/>
    </row>
    <row r="31" spans="1:13" x14ac:dyDescent="0.3">
      <c r="F31" s="2" t="s">
        <v>26</v>
      </c>
      <c r="G31" s="1"/>
      <c r="H31" s="1"/>
      <c r="I31" s="1"/>
      <c r="J31" s="1"/>
    </row>
    <row r="32" spans="1:13" x14ac:dyDescent="0.3">
      <c r="F32" s="2" t="s">
        <v>28</v>
      </c>
      <c r="G32" s="1" t="s">
        <v>32</v>
      </c>
      <c r="H32" s="1" t="s">
        <v>33</v>
      </c>
      <c r="I32" s="1" t="s">
        <v>34</v>
      </c>
      <c r="J32" s="1"/>
    </row>
    <row r="33" spans="6:10" x14ac:dyDescent="0.3">
      <c r="F33" s="1" t="s">
        <v>29</v>
      </c>
      <c r="G33" s="1">
        <v>2.14</v>
      </c>
      <c r="H33" s="10">
        <v>239773782.41915399</v>
      </c>
      <c r="I33" s="4">
        <f>G33*H33</f>
        <v>513115894.37698954</v>
      </c>
      <c r="J33" s="1"/>
    </row>
    <row r="34" spans="6:10" x14ac:dyDescent="0.3">
      <c r="F34" s="1" t="s">
        <v>30</v>
      </c>
      <c r="G34" s="1">
        <v>0.11</v>
      </c>
      <c r="H34" s="10">
        <v>686667624.99840105</v>
      </c>
      <c r="I34" s="4">
        <f t="shared" ref="I34:I35" si="2">G34*H34</f>
        <v>75533438.749824122</v>
      </c>
      <c r="J34" s="1"/>
    </row>
    <row r="35" spans="6:10" x14ac:dyDescent="0.3">
      <c r="F35" s="1" t="s">
        <v>31</v>
      </c>
      <c r="G35" s="1">
        <v>1.5569999999999999</v>
      </c>
      <c r="H35" s="10">
        <v>185914960.68096</v>
      </c>
      <c r="I35" s="4">
        <f t="shared" si="2"/>
        <v>289469593.78025472</v>
      </c>
      <c r="J35" s="1"/>
    </row>
    <row r="36" spans="6:10" x14ac:dyDescent="0.3">
      <c r="F36" s="1"/>
      <c r="G36" s="1"/>
      <c r="H36" s="1" t="s">
        <v>5</v>
      </c>
      <c r="I36" s="4">
        <f>SUM(I33:I35)</f>
        <v>878118926.90706837</v>
      </c>
      <c r="J36" s="1"/>
    </row>
    <row r="37" spans="6:10" x14ac:dyDescent="0.3">
      <c r="F37" s="1"/>
      <c r="G37" s="1"/>
      <c r="H37" s="1"/>
      <c r="I37" s="1"/>
      <c r="J37" s="1"/>
    </row>
    <row r="38" spans="6:10" x14ac:dyDescent="0.3">
      <c r="F38" s="2" t="s">
        <v>36</v>
      </c>
      <c r="G38" s="1">
        <f>0.1*M11</f>
        <v>111677155.32685669</v>
      </c>
      <c r="H38" s="1"/>
      <c r="I38" s="1"/>
      <c r="J38" s="1"/>
    </row>
    <row r="39" spans="6:10" x14ac:dyDescent="0.3">
      <c r="F39" s="2"/>
      <c r="G39" s="1"/>
      <c r="H39" s="1"/>
      <c r="I39" s="1"/>
      <c r="J39" s="1"/>
    </row>
    <row r="40" spans="6:10" x14ac:dyDescent="0.3">
      <c r="F40" s="1"/>
      <c r="G40" s="1"/>
      <c r="H40" s="1"/>
      <c r="I40" s="1"/>
      <c r="J40" s="1"/>
    </row>
    <row r="41" spans="6:10" x14ac:dyDescent="0.3">
      <c r="F41" s="2" t="s">
        <v>38</v>
      </c>
      <c r="G41" s="1" t="s">
        <v>39</v>
      </c>
      <c r="H41" s="1"/>
      <c r="I41" s="1"/>
      <c r="J41" s="1"/>
    </row>
    <row r="42" spans="6:10" x14ac:dyDescent="0.3">
      <c r="F42" s="1" t="s">
        <v>44</v>
      </c>
      <c r="G42" s="1">
        <v>0.16</v>
      </c>
      <c r="H42" s="1" t="s">
        <v>43</v>
      </c>
      <c r="I42" s="1" t="s">
        <v>40</v>
      </c>
      <c r="J42" s="1" t="s">
        <v>34</v>
      </c>
    </row>
    <row r="43" spans="6:10" x14ac:dyDescent="0.3">
      <c r="F43" s="1" t="s">
        <v>79</v>
      </c>
      <c r="G43" s="1"/>
      <c r="H43" s="1">
        <v>19.780200000000001</v>
      </c>
      <c r="I43" s="1">
        <f>G42*H43</f>
        <v>3.1648320000000001</v>
      </c>
      <c r="J43" s="1"/>
    </row>
    <row r="44" spans="6:10" x14ac:dyDescent="0.3">
      <c r="F44" s="1" t="s">
        <v>80</v>
      </c>
      <c r="G44" s="1"/>
      <c r="H44" s="4">
        <v>1431280</v>
      </c>
      <c r="I44" s="1">
        <f>G42*H44</f>
        <v>229004.80000000002</v>
      </c>
      <c r="J44" s="1"/>
    </row>
    <row r="45" spans="6:10" x14ac:dyDescent="0.3">
      <c r="F45" s="1" t="s">
        <v>42</v>
      </c>
      <c r="G45" s="1"/>
      <c r="H45" s="1">
        <v>0.70601700000000001</v>
      </c>
      <c r="I45" s="1">
        <f>G42*H45</f>
        <v>0.11296272</v>
      </c>
      <c r="J45" s="1"/>
    </row>
    <row r="46" spans="6:10" x14ac:dyDescent="0.3">
      <c r="F46" s="1"/>
      <c r="G46" s="1"/>
      <c r="H46" s="1" t="s">
        <v>5</v>
      </c>
      <c r="I46" s="1">
        <f>SUM(I43:I45)</f>
        <v>229008.07779472004</v>
      </c>
      <c r="J46" s="1">
        <f>I46*24*365</f>
        <v>2006110761.4817474</v>
      </c>
    </row>
    <row r="47" spans="6:10" x14ac:dyDescent="0.3">
      <c r="F47" s="1" t="s">
        <v>81</v>
      </c>
      <c r="G47" s="1" t="s">
        <v>61</v>
      </c>
      <c r="H47" s="1" t="s">
        <v>34</v>
      </c>
      <c r="I47" s="1"/>
      <c r="J47" s="1"/>
    </row>
    <row r="48" spans="6:10" x14ac:dyDescent="0.3">
      <c r="F48" s="1"/>
      <c r="G48" s="1">
        <v>2.8789937099999999E-2</v>
      </c>
      <c r="H48" s="1">
        <f>G48*3600*24*365</f>
        <v>907919.45638560003</v>
      </c>
      <c r="I48" s="1"/>
      <c r="J48" s="1"/>
    </row>
    <row r="49" spans="6:10" x14ac:dyDescent="0.3">
      <c r="F49" s="1"/>
      <c r="G49" s="1">
        <v>0.47811055800000002</v>
      </c>
      <c r="H49" s="1">
        <f t="shared" ref="H49:H55" si="3">G49*3600*24*365</f>
        <v>15077694.557088001</v>
      </c>
      <c r="I49" s="1"/>
      <c r="J49" s="1"/>
    </row>
    <row r="50" spans="6:10" x14ac:dyDescent="0.3">
      <c r="F50" s="1"/>
      <c r="G50" s="1">
        <v>8.6036957000000004E-4</v>
      </c>
      <c r="H50" s="1">
        <f t="shared" si="3"/>
        <v>27132.614759520002</v>
      </c>
      <c r="I50" s="1"/>
      <c r="J50" s="1"/>
    </row>
    <row r="51" spans="6:10" x14ac:dyDescent="0.3">
      <c r="F51" s="1"/>
      <c r="G51" s="1">
        <v>3.2206580800000001E-3</v>
      </c>
      <c r="H51" s="1">
        <f t="shared" si="3"/>
        <v>101566.67321088001</v>
      </c>
      <c r="I51" s="1"/>
      <c r="J51" s="1"/>
    </row>
    <row r="52" spans="6:10" x14ac:dyDescent="0.3">
      <c r="F52" s="1"/>
      <c r="G52" s="1">
        <v>2.5016874E-3</v>
      </c>
      <c r="H52" s="1">
        <f t="shared" si="3"/>
        <v>78893.213846399987</v>
      </c>
      <c r="I52" s="1"/>
      <c r="J52" s="1"/>
    </row>
    <row r="53" spans="6:10" x14ac:dyDescent="0.3">
      <c r="F53" s="1"/>
      <c r="G53" s="1">
        <v>0.60256811700000001</v>
      </c>
      <c r="H53" s="1">
        <f t="shared" si="3"/>
        <v>19002588.137711998</v>
      </c>
      <c r="I53" s="1"/>
      <c r="J53" s="1"/>
    </row>
    <row r="54" spans="6:10" x14ac:dyDescent="0.3">
      <c r="F54" s="1"/>
      <c r="G54" s="1">
        <v>1.0427454399999999E-2</v>
      </c>
      <c r="H54" s="1">
        <f t="shared" si="3"/>
        <v>328840.20195840002</v>
      </c>
      <c r="I54" s="1"/>
      <c r="J54" s="1"/>
    </row>
    <row r="55" spans="6:10" x14ac:dyDescent="0.3">
      <c r="F55" s="1"/>
      <c r="G55" s="1">
        <v>8.8377013800000001E-3</v>
      </c>
      <c r="H55" s="1">
        <f t="shared" si="3"/>
        <v>278705.75071968004</v>
      </c>
      <c r="I55" s="1"/>
      <c r="J55" s="1"/>
    </row>
    <row r="56" spans="6:10" x14ac:dyDescent="0.3">
      <c r="F56" s="1"/>
      <c r="G56" s="1" t="s">
        <v>5</v>
      </c>
      <c r="H56" s="1">
        <f>SUM(H48:H55)</f>
        <v>35803340.605680481</v>
      </c>
      <c r="I56" s="1"/>
      <c r="J56" s="1"/>
    </row>
    <row r="57" spans="6:10" x14ac:dyDescent="0.3">
      <c r="J57" s="1"/>
    </row>
    <row r="58" spans="6:10" x14ac:dyDescent="0.3">
      <c r="J58" s="1"/>
    </row>
    <row r="59" spans="6:10" x14ac:dyDescent="0.3">
      <c r="F59" s="2" t="s">
        <v>45</v>
      </c>
      <c r="G59" s="1">
        <f>0.04*B10</f>
        <v>2290160</v>
      </c>
      <c r="H59" s="1"/>
      <c r="I59" s="1"/>
      <c r="J59" s="1"/>
    </row>
    <row r="60" spans="6:10" x14ac:dyDescent="0.3">
      <c r="F60" s="2" t="s">
        <v>46</v>
      </c>
      <c r="G60" s="1">
        <f>0.15*G59</f>
        <v>343524</v>
      </c>
      <c r="H60" s="1"/>
      <c r="I60" s="1"/>
      <c r="J60" s="1"/>
    </row>
    <row r="61" spans="6:10" x14ac:dyDescent="0.3">
      <c r="F61" s="2" t="s">
        <v>47</v>
      </c>
      <c r="G61" s="1">
        <f>0.1*G38</f>
        <v>11167715.532685669</v>
      </c>
      <c r="H61" s="1"/>
      <c r="I61" s="1"/>
      <c r="J61" s="1"/>
    </row>
    <row r="62" spans="6:10" x14ac:dyDescent="0.3">
      <c r="F62" s="2" t="s">
        <v>48</v>
      </c>
      <c r="G62" s="1"/>
      <c r="H62" s="1"/>
      <c r="I62" s="1"/>
      <c r="J62" s="1"/>
    </row>
    <row r="63" spans="6:10" x14ac:dyDescent="0.3">
      <c r="F63" s="1"/>
      <c r="G63" s="1" t="s">
        <v>32</v>
      </c>
      <c r="H63" s="1" t="s">
        <v>33</v>
      </c>
      <c r="I63" s="1" t="s">
        <v>34</v>
      </c>
      <c r="J63" s="1"/>
    </row>
    <row r="64" spans="6:10" x14ac:dyDescent="0.3">
      <c r="F64" s="1" t="s">
        <v>49</v>
      </c>
      <c r="G64" s="1">
        <v>16</v>
      </c>
      <c r="H64" s="1">
        <v>140</v>
      </c>
      <c r="I64" s="1">
        <f>G64*H64</f>
        <v>2240</v>
      </c>
      <c r="J64" s="1"/>
    </row>
    <row r="65" spans="1:10" x14ac:dyDescent="0.3">
      <c r="F65" s="1" t="s">
        <v>50</v>
      </c>
      <c r="G65" s="1">
        <v>20</v>
      </c>
      <c r="H65" s="1">
        <v>50</v>
      </c>
      <c r="I65" s="1">
        <f>G65*H65</f>
        <v>1000</v>
      </c>
      <c r="J65" s="1"/>
    </row>
    <row r="66" spans="1:10" x14ac:dyDescent="0.3">
      <c r="F66" s="1"/>
      <c r="G66" s="1"/>
      <c r="H66" s="1" t="s">
        <v>5</v>
      </c>
      <c r="I66" s="1">
        <f>SUM(I64:I65)</f>
        <v>3240</v>
      </c>
      <c r="J66" s="1"/>
    </row>
    <row r="67" spans="1:10" x14ac:dyDescent="0.3">
      <c r="F67" s="2" t="s">
        <v>51</v>
      </c>
      <c r="G67" s="1"/>
      <c r="H67" s="1"/>
      <c r="I67" s="1"/>
      <c r="J67" s="1"/>
    </row>
    <row r="68" spans="1:10" x14ac:dyDescent="0.3">
      <c r="F68" s="1" t="s">
        <v>52</v>
      </c>
      <c r="G68" s="1">
        <f>0.2*M11</f>
        <v>223354310.65371338</v>
      </c>
      <c r="H68" s="1"/>
      <c r="I68" s="1"/>
      <c r="J68" s="1"/>
    </row>
    <row r="69" spans="1:10" x14ac:dyDescent="0.3">
      <c r="F69" s="1" t="s">
        <v>53</v>
      </c>
      <c r="G69" s="1">
        <f>0.05*M11</f>
        <v>55838577.663428344</v>
      </c>
      <c r="H69" s="1"/>
      <c r="I69" s="1"/>
      <c r="J69" s="1"/>
    </row>
    <row r="70" spans="1:10" x14ac:dyDescent="0.3">
      <c r="G70" s="1"/>
      <c r="H70" s="1"/>
      <c r="I70" s="1"/>
      <c r="J70" s="1"/>
    </row>
    <row r="71" spans="1:10" x14ac:dyDescent="0.3">
      <c r="A71" s="2" t="s">
        <v>59</v>
      </c>
      <c r="B71" s="1"/>
      <c r="F71" s="1"/>
      <c r="G71" s="1"/>
      <c r="H71" s="1"/>
      <c r="I71" s="1"/>
      <c r="J71" s="1"/>
    </row>
    <row r="72" spans="1:10" x14ac:dyDescent="0.3">
      <c r="A72" s="2" t="s">
        <v>54</v>
      </c>
      <c r="B72" s="7">
        <f>SUM(H10:H14)+SUM(H17:H24)+B10</f>
        <v>179946260</v>
      </c>
      <c r="F72" s="1"/>
      <c r="G72" s="1"/>
      <c r="H72" s="1"/>
      <c r="I72" s="1"/>
      <c r="J72" s="1"/>
    </row>
    <row r="73" spans="1:10" x14ac:dyDescent="0.3">
      <c r="A73" s="2" t="s">
        <v>55</v>
      </c>
      <c r="B73" s="7">
        <f>SUM(H25:H29)</f>
        <v>29199540</v>
      </c>
      <c r="F73" s="1"/>
      <c r="G73" s="1"/>
      <c r="H73" s="1"/>
      <c r="I73" s="1"/>
      <c r="J73" s="1"/>
    </row>
    <row r="74" spans="1:10" x14ac:dyDescent="0.3">
      <c r="A74" s="2" t="s">
        <v>56</v>
      </c>
      <c r="B74" s="7">
        <f>B72+B73</f>
        <v>209145800</v>
      </c>
      <c r="F74" s="1"/>
      <c r="G74" s="1"/>
      <c r="H74" s="1"/>
      <c r="I74" s="1"/>
      <c r="J74" s="1"/>
    </row>
    <row r="75" spans="1:10" x14ac:dyDescent="0.3">
      <c r="A75" s="2" t="s">
        <v>57</v>
      </c>
      <c r="B75" s="7">
        <f>0.1*B74</f>
        <v>20914580</v>
      </c>
      <c r="F75" s="1"/>
      <c r="G75" s="1"/>
      <c r="H75" s="1"/>
      <c r="I75" s="1"/>
      <c r="J75" s="1"/>
    </row>
    <row r="76" spans="1:10" x14ac:dyDescent="0.3">
      <c r="A76" s="2" t="s">
        <v>58</v>
      </c>
      <c r="B76" s="7">
        <f>B74+B75</f>
        <v>230060380</v>
      </c>
      <c r="F76" s="1"/>
      <c r="G76" s="1"/>
      <c r="H76" s="1"/>
      <c r="I76" s="1"/>
      <c r="J76" s="1"/>
    </row>
    <row r="77" spans="1:10" x14ac:dyDescent="0.3">
      <c r="A77" s="3"/>
      <c r="F77" s="1"/>
      <c r="G77" s="1"/>
      <c r="H77" s="1"/>
      <c r="I77" s="1"/>
      <c r="J77" s="1"/>
    </row>
    <row r="78" spans="1:10" x14ac:dyDescent="0.3">
      <c r="F78" s="1"/>
      <c r="G78" s="1"/>
      <c r="H78" s="1"/>
      <c r="I78" s="1"/>
      <c r="J78" s="1"/>
    </row>
    <row r="79" spans="1:10" x14ac:dyDescent="0.3">
      <c r="A79" s="2" t="s">
        <v>60</v>
      </c>
      <c r="B79" s="1"/>
      <c r="F79" s="1"/>
      <c r="G79" s="1"/>
      <c r="H79" s="1"/>
      <c r="I79" s="1"/>
      <c r="J79" s="1"/>
    </row>
    <row r="80" spans="1:10" x14ac:dyDescent="0.3">
      <c r="A80" s="2" t="s">
        <v>63</v>
      </c>
      <c r="B80" s="4">
        <f>I36+G38+J46+J52+G59+G60+G61+I66</f>
        <v>3009711483.2483582</v>
      </c>
      <c r="F80" s="1"/>
      <c r="G80" s="1"/>
      <c r="H80" s="1"/>
      <c r="I80" s="1"/>
      <c r="J80" s="1"/>
    </row>
    <row r="81" spans="1:10" x14ac:dyDescent="0.3">
      <c r="A81" s="2" t="s">
        <v>62</v>
      </c>
      <c r="B81" s="1">
        <f>G68+G69</f>
        <v>279192888.31714171</v>
      </c>
      <c r="F81" s="1"/>
      <c r="G81" s="1"/>
      <c r="H81" s="1"/>
      <c r="I81" s="1"/>
      <c r="J81" s="1"/>
    </row>
    <row r="82" spans="1:10" x14ac:dyDescent="0.3">
      <c r="A82" s="2" t="s">
        <v>64</v>
      </c>
      <c r="B82" s="9">
        <f>B80+B81</f>
        <v>3288904371.5654998</v>
      </c>
      <c r="F82" s="1"/>
      <c r="G82" s="1"/>
      <c r="H82" s="1"/>
      <c r="I82" s="1"/>
      <c r="J82" s="1"/>
    </row>
    <row r="83" spans="1:10" x14ac:dyDescent="0.3">
      <c r="A83" s="2" t="s">
        <v>65</v>
      </c>
      <c r="B83" s="4">
        <f>M14-B82</f>
        <v>-2050746020.97087</v>
      </c>
      <c r="D83" s="8"/>
      <c r="F83" s="1"/>
      <c r="G83" s="1"/>
      <c r="H83" s="1"/>
      <c r="I83" s="1"/>
      <c r="J83" s="1"/>
    </row>
    <row r="84" spans="1:10" x14ac:dyDescent="0.3">
      <c r="A84" s="3"/>
      <c r="F84" s="1"/>
      <c r="G84" s="1"/>
      <c r="H84" s="1"/>
      <c r="I84" s="1"/>
      <c r="J84" s="1"/>
    </row>
    <row r="85" spans="1:10" x14ac:dyDescent="0.3">
      <c r="A85" s="5"/>
      <c r="F85" s="1"/>
      <c r="G85" s="1"/>
      <c r="H85" s="1"/>
      <c r="I85" s="1"/>
      <c r="J85" s="1"/>
    </row>
    <row r="86" spans="1:10" x14ac:dyDescent="0.3">
      <c r="F86" s="1"/>
      <c r="G86" s="1"/>
      <c r="H86" s="1"/>
      <c r="I86" s="1"/>
      <c r="J86" s="1"/>
    </row>
    <row r="87" spans="1:10" x14ac:dyDescent="0.3">
      <c r="F87" s="1"/>
      <c r="G87" s="1"/>
      <c r="H87" s="1"/>
      <c r="I87" s="1"/>
      <c r="J87" s="1"/>
    </row>
    <row r="88" spans="1:10" x14ac:dyDescent="0.3">
      <c r="F88" s="1"/>
      <c r="G88" s="1"/>
      <c r="H88" s="1"/>
      <c r="I88" s="1"/>
      <c r="J88" s="1"/>
    </row>
    <row r="89" spans="1:10" x14ac:dyDescent="0.3">
      <c r="F89" s="1"/>
      <c r="G89" s="1"/>
      <c r="H89" s="1"/>
      <c r="I89" s="1"/>
      <c r="J89" s="1"/>
    </row>
    <row r="90" spans="1:10" x14ac:dyDescent="0.3">
      <c r="F90" s="1"/>
      <c r="G90" s="1"/>
      <c r="H90" s="1"/>
      <c r="I90" s="1"/>
      <c r="J90" s="1"/>
    </row>
    <row r="91" spans="1:10" x14ac:dyDescent="0.3">
      <c r="F91" s="1"/>
      <c r="G91" s="1"/>
      <c r="H91" s="1"/>
      <c r="I91" s="1"/>
      <c r="J91" s="1"/>
    </row>
    <row r="92" spans="1:10" x14ac:dyDescent="0.3">
      <c r="F92" s="1"/>
      <c r="G92" s="1"/>
      <c r="H92" s="1"/>
      <c r="I92" s="1"/>
      <c r="J92" s="1"/>
    </row>
    <row r="93" spans="1:10" x14ac:dyDescent="0.3">
      <c r="F93" s="1"/>
      <c r="G93" s="1"/>
      <c r="H93" s="1"/>
      <c r="I93" s="1"/>
      <c r="J93" s="1"/>
    </row>
    <row r="94" spans="1:10" x14ac:dyDescent="0.3">
      <c r="F94" s="1"/>
      <c r="G94" s="1"/>
      <c r="H94" s="1"/>
      <c r="I94" s="1"/>
      <c r="J94" s="1"/>
    </row>
    <row r="95" spans="1:10" x14ac:dyDescent="0.3">
      <c r="F95" s="1"/>
      <c r="G95" s="1"/>
      <c r="H95" s="1"/>
      <c r="I95" s="1"/>
      <c r="J95" s="1"/>
    </row>
    <row r="96" spans="1:10" x14ac:dyDescent="0.3">
      <c r="F96" s="1"/>
      <c r="G96" s="1"/>
      <c r="H96" s="1"/>
      <c r="I96" s="1"/>
      <c r="J96" s="1"/>
    </row>
    <row r="97" spans="6:10" x14ac:dyDescent="0.3">
      <c r="F97" s="1"/>
      <c r="G97" s="1"/>
      <c r="H97" s="1"/>
      <c r="I97" s="1"/>
      <c r="J97" s="1"/>
    </row>
    <row r="98" spans="6:10" x14ac:dyDescent="0.3">
      <c r="F98" s="1"/>
      <c r="G98" s="1"/>
      <c r="H98" s="1"/>
      <c r="I98" s="1"/>
      <c r="J98" s="1"/>
    </row>
    <row r="99" spans="6:10" x14ac:dyDescent="0.3">
      <c r="F99" s="1"/>
      <c r="G99" s="1"/>
      <c r="H99" s="1"/>
      <c r="I99" s="1"/>
      <c r="J99" s="1"/>
    </row>
    <row r="100" spans="6:10" x14ac:dyDescent="0.3">
      <c r="F100" s="1"/>
      <c r="G100" s="1"/>
      <c r="H100" s="1"/>
      <c r="I100" s="1"/>
      <c r="J100" s="1"/>
    </row>
    <row r="101" spans="6:10" x14ac:dyDescent="0.3">
      <c r="F101" s="1"/>
      <c r="G101" s="1"/>
      <c r="H101" s="1"/>
      <c r="I101" s="1"/>
      <c r="J101" s="1"/>
    </row>
    <row r="102" spans="6:10" x14ac:dyDescent="0.3">
      <c r="F102" s="1"/>
      <c r="G102" s="1"/>
      <c r="H102" s="1"/>
      <c r="I102" s="1"/>
      <c r="J102" s="1"/>
    </row>
    <row r="103" spans="6:10" x14ac:dyDescent="0.3">
      <c r="F103" s="1"/>
      <c r="G103" s="1"/>
      <c r="H103" s="1"/>
      <c r="I103" s="1"/>
      <c r="J103" s="1"/>
    </row>
    <row r="104" spans="6:10" x14ac:dyDescent="0.3">
      <c r="F104" s="1"/>
      <c r="G104" s="1"/>
      <c r="H104" s="1"/>
      <c r="I104" s="1"/>
      <c r="J104" s="1"/>
    </row>
    <row r="105" spans="6:10" x14ac:dyDescent="0.3">
      <c r="F105" s="1"/>
      <c r="G105" s="1"/>
      <c r="H105" s="1"/>
      <c r="I105" s="1"/>
      <c r="J105" s="1"/>
    </row>
    <row r="106" spans="6:10" x14ac:dyDescent="0.3">
      <c r="F106" s="1"/>
      <c r="G106" s="1"/>
      <c r="H106" s="1"/>
      <c r="I106" s="1"/>
      <c r="J106" s="1"/>
    </row>
    <row r="107" spans="6:10" x14ac:dyDescent="0.3">
      <c r="F107" s="1"/>
      <c r="G107" s="1"/>
      <c r="H107" s="1"/>
      <c r="I107" s="1"/>
      <c r="J107" s="1"/>
    </row>
    <row r="108" spans="6:10" x14ac:dyDescent="0.3">
      <c r="F108" s="1"/>
      <c r="G108" s="1"/>
      <c r="H108" s="1"/>
      <c r="I108" s="1"/>
      <c r="J108" s="1"/>
    </row>
    <row r="109" spans="6:10" x14ac:dyDescent="0.3">
      <c r="F109" s="1"/>
      <c r="G109" s="1"/>
      <c r="H109" s="1"/>
      <c r="I109" s="1"/>
      <c r="J109" s="1"/>
    </row>
    <row r="110" spans="6:10" x14ac:dyDescent="0.3">
      <c r="F110" s="1"/>
      <c r="G110" s="1"/>
      <c r="H110" s="1"/>
      <c r="I110" s="1"/>
      <c r="J110" s="1"/>
    </row>
    <row r="111" spans="6:10" x14ac:dyDescent="0.3">
      <c r="F111" s="1"/>
      <c r="G111" s="1"/>
      <c r="H111" s="1"/>
      <c r="I111" s="1"/>
      <c r="J111" s="1"/>
    </row>
    <row r="112" spans="6:10" x14ac:dyDescent="0.3">
      <c r="F112" s="1"/>
      <c r="G112" s="1"/>
      <c r="H112" s="1"/>
      <c r="I112" s="1"/>
      <c r="J112" s="1"/>
    </row>
    <row r="113" spans="6:10" x14ac:dyDescent="0.3">
      <c r="F113" s="1"/>
      <c r="G113" s="1"/>
      <c r="H113" s="1"/>
      <c r="I113" s="1"/>
      <c r="J113" s="1"/>
    </row>
    <row r="114" spans="6:10" x14ac:dyDescent="0.3">
      <c r="F114" s="1"/>
      <c r="G114" s="1"/>
      <c r="H114" s="1"/>
      <c r="I114" s="1"/>
      <c r="J114" s="1"/>
    </row>
    <row r="115" spans="6:10" x14ac:dyDescent="0.3">
      <c r="F115" s="1"/>
      <c r="G115" s="1"/>
      <c r="H115" s="1"/>
      <c r="I115" s="1"/>
      <c r="J115" s="1"/>
    </row>
    <row r="116" spans="6:10" x14ac:dyDescent="0.3">
      <c r="F116" s="1"/>
      <c r="G116" s="1"/>
      <c r="H116" s="1"/>
      <c r="I116" s="1"/>
      <c r="J116" s="1"/>
    </row>
    <row r="117" spans="6:10" x14ac:dyDescent="0.3">
      <c r="F117" s="1"/>
      <c r="G117" s="1"/>
      <c r="H117" s="1"/>
      <c r="I117" s="1"/>
      <c r="J117" s="1"/>
    </row>
    <row r="118" spans="6:10" x14ac:dyDescent="0.3">
      <c r="F118" s="1"/>
      <c r="G118" s="1"/>
      <c r="H118" s="1"/>
      <c r="I118" s="1"/>
      <c r="J118" s="1"/>
    </row>
    <row r="119" spans="6:10" x14ac:dyDescent="0.3">
      <c r="F119" s="1"/>
      <c r="G119" s="1"/>
      <c r="H119" s="1"/>
      <c r="I119" s="1"/>
      <c r="J119" s="1"/>
    </row>
    <row r="120" spans="6:10" x14ac:dyDescent="0.3">
      <c r="F120" s="1"/>
      <c r="G120" s="1"/>
      <c r="H120" s="1"/>
      <c r="I120" s="1"/>
      <c r="J120" s="1"/>
    </row>
    <row r="121" spans="6:10" x14ac:dyDescent="0.3">
      <c r="F121" s="1"/>
      <c r="G121" s="1"/>
      <c r="H121" s="1"/>
      <c r="I121" s="1"/>
      <c r="J121" s="1"/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BE5F-A54D-42DD-BCB7-B5AF87BC629A}">
  <dimension ref="A2:G27"/>
  <sheetViews>
    <sheetView zoomScale="74" zoomScaleNormal="100" workbookViewId="0">
      <selection activeCell="C31" sqref="C31"/>
    </sheetView>
  </sheetViews>
  <sheetFormatPr defaultRowHeight="14.4" x14ac:dyDescent="0.3"/>
  <cols>
    <col min="1" max="1" width="18.44140625" customWidth="1"/>
    <col min="2" max="2" width="16.21875" bestFit="1" customWidth="1"/>
    <col min="3" max="3" width="16" bestFit="1" customWidth="1"/>
    <col min="4" max="4" width="13" customWidth="1"/>
    <col min="5" max="5" width="17.21875" bestFit="1" customWidth="1"/>
    <col min="6" max="6" width="19.77734375" bestFit="1" customWidth="1"/>
    <col min="7" max="7" width="19.21875" bestFit="1" customWidth="1"/>
  </cols>
  <sheetData>
    <row r="2" spans="1:7" x14ac:dyDescent="0.3">
      <c r="B2" s="2" t="s">
        <v>6</v>
      </c>
      <c r="C2" s="2" t="s">
        <v>75</v>
      </c>
      <c r="D2" s="2" t="s">
        <v>66</v>
      </c>
      <c r="E2" s="2" t="s">
        <v>76</v>
      </c>
    </row>
    <row r="3" spans="1:7" ht="15.6" x14ac:dyDescent="0.3">
      <c r="A3" s="2" t="s">
        <v>67</v>
      </c>
      <c r="B3" s="1">
        <v>25764300</v>
      </c>
      <c r="C3" s="15">
        <v>0.05</v>
      </c>
      <c r="D3" s="1">
        <f>C3*B3</f>
        <v>1288215</v>
      </c>
      <c r="E3" s="1">
        <f>B3/D3</f>
        <v>20</v>
      </c>
    </row>
    <row r="4" spans="1:7" ht="15.6" x14ac:dyDescent="0.3">
      <c r="A4" s="2" t="s">
        <v>77</v>
      </c>
      <c r="B4" s="1">
        <v>2290160</v>
      </c>
      <c r="C4" s="16">
        <v>0.08</v>
      </c>
      <c r="D4" s="1">
        <f t="shared" ref="D4:D6" si="0">C4*B4</f>
        <v>183212.80000000002</v>
      </c>
      <c r="E4" s="1">
        <f t="shared" ref="E4:E6" si="1">B4/D4</f>
        <v>12.499999999999998</v>
      </c>
    </row>
    <row r="5" spans="1:7" ht="15.6" x14ac:dyDescent="0.3">
      <c r="A5" s="2" t="s">
        <v>68</v>
      </c>
      <c r="B5" s="1">
        <v>57254000</v>
      </c>
      <c r="C5" s="16">
        <v>0.1</v>
      </c>
      <c r="D5" s="1">
        <f t="shared" si="0"/>
        <v>5725400</v>
      </c>
      <c r="E5" s="1">
        <f t="shared" si="1"/>
        <v>10</v>
      </c>
    </row>
    <row r="6" spans="1:7" ht="15.6" x14ac:dyDescent="0.3">
      <c r="A6" s="2" t="s">
        <v>69</v>
      </c>
      <c r="B6" s="1">
        <f>337125360-B3-B4-B5</f>
        <v>251816900</v>
      </c>
      <c r="C6" s="15">
        <v>0.2</v>
      </c>
      <c r="D6" s="1">
        <f t="shared" si="0"/>
        <v>50363380</v>
      </c>
      <c r="E6" s="1">
        <f t="shared" si="1"/>
        <v>5</v>
      </c>
    </row>
    <row r="7" spans="1:7" x14ac:dyDescent="0.3">
      <c r="A7" s="2" t="s">
        <v>72</v>
      </c>
      <c r="B7" s="1">
        <f>SUM(B3:B6)</f>
        <v>337125360</v>
      </c>
      <c r="C7" s="1"/>
      <c r="D7" s="1"/>
      <c r="E7" s="1"/>
    </row>
    <row r="8" spans="1:7" x14ac:dyDescent="0.3">
      <c r="A8" s="2" t="s">
        <v>82</v>
      </c>
      <c r="B8" s="9">
        <f>Φύλλο1!B82</f>
        <v>3288904371.5654998</v>
      </c>
      <c r="C8" s="1"/>
      <c r="D8" s="1"/>
      <c r="E8" s="1"/>
    </row>
    <row r="9" spans="1:7" x14ac:dyDescent="0.3">
      <c r="A9" s="2" t="s">
        <v>73</v>
      </c>
      <c r="B9" s="17">
        <v>0.2</v>
      </c>
      <c r="C9" s="1">
        <f>B9*B7</f>
        <v>67425072</v>
      </c>
      <c r="D9" s="1"/>
      <c r="E9" s="1"/>
    </row>
    <row r="10" spans="1:7" x14ac:dyDescent="0.3">
      <c r="A10" s="2" t="s">
        <v>70</v>
      </c>
      <c r="B10" s="17">
        <v>0.25</v>
      </c>
      <c r="C10" s="1"/>
      <c r="D10" s="1"/>
      <c r="E10" s="1"/>
    </row>
    <row r="11" spans="1:7" x14ac:dyDescent="0.3">
      <c r="A11" s="2" t="s">
        <v>74</v>
      </c>
      <c r="B11" s="17">
        <v>0.75</v>
      </c>
      <c r="C11" s="1"/>
      <c r="D11" s="1"/>
      <c r="E11" s="1"/>
    </row>
    <row r="12" spans="1:7" x14ac:dyDescent="0.3">
      <c r="A12" s="2" t="s">
        <v>71</v>
      </c>
      <c r="B12" s="17">
        <v>0.1</v>
      </c>
      <c r="C12" s="1"/>
      <c r="D12" s="1"/>
      <c r="E12" s="1"/>
    </row>
    <row r="13" spans="1:7" x14ac:dyDescent="0.3">
      <c r="C13" s="1"/>
      <c r="D13" s="1"/>
      <c r="E13" s="1"/>
    </row>
    <row r="14" spans="1:7" x14ac:dyDescent="0.3">
      <c r="A14" s="1"/>
      <c r="B14" s="1"/>
      <c r="C14" s="1"/>
      <c r="D14" s="1"/>
      <c r="E14" s="1"/>
    </row>
    <row r="15" spans="1:7" x14ac:dyDescent="0.3">
      <c r="A15" s="3"/>
    </row>
    <row r="16" spans="1:7" x14ac:dyDescent="0.3">
      <c r="A16" s="1" t="s">
        <v>83</v>
      </c>
      <c r="B16" s="1" t="s">
        <v>84</v>
      </c>
      <c r="C16" s="1" t="s">
        <v>85</v>
      </c>
      <c r="D16" s="1" t="s">
        <v>86</v>
      </c>
      <c r="E16" s="1" t="s">
        <v>87</v>
      </c>
      <c r="F16" s="1" t="s">
        <v>88</v>
      </c>
      <c r="G16" s="1" t="s">
        <v>89</v>
      </c>
    </row>
    <row r="17" spans="1:7" x14ac:dyDescent="0.3">
      <c r="A17" s="1">
        <v>0</v>
      </c>
      <c r="B17" s="1"/>
      <c r="C17" s="1"/>
      <c r="D17" s="1"/>
      <c r="E17" s="1"/>
      <c r="F17" s="1"/>
      <c r="G17" s="1">
        <f>-B7</f>
        <v>-337125360</v>
      </c>
    </row>
    <row r="18" spans="1:7" x14ac:dyDescent="0.3">
      <c r="A18" s="1">
        <v>1</v>
      </c>
      <c r="B18" s="9">
        <f>Φύλλο1!M14</f>
        <v>1238158350.5946298</v>
      </c>
      <c r="C18" s="1">
        <f>$B$8</f>
        <v>3288904371.5654998</v>
      </c>
      <c r="D18" s="1">
        <f>SUM(D3:D6)</f>
        <v>57560207.799999997</v>
      </c>
      <c r="E18" s="9">
        <f>B18-C18-D18</f>
        <v>-2108306228.77087</v>
      </c>
      <c r="F18" s="1">
        <f>(1-$B$10)*E18</f>
        <v>-1581229671.5781524</v>
      </c>
      <c r="G18" s="1">
        <f>D18+F18</f>
        <v>-1523669463.7781525</v>
      </c>
    </row>
    <row r="19" spans="1:7" x14ac:dyDescent="0.3">
      <c r="A19" s="1">
        <v>2</v>
      </c>
      <c r="B19" s="1">
        <f>Φύλλο1!M17</f>
        <v>1238158350.5946298</v>
      </c>
      <c r="C19" s="1">
        <f t="shared" ref="C19:C27" si="2">$B$8</f>
        <v>3288904371.5654998</v>
      </c>
      <c r="D19" s="1">
        <f>D18</f>
        <v>57560207.799999997</v>
      </c>
      <c r="E19" s="9">
        <f t="shared" ref="E19:E27" si="3">B19-C19-D19</f>
        <v>-2108306228.77087</v>
      </c>
      <c r="F19" s="1">
        <f t="shared" ref="F19:F27" si="4">(1-$B$10)*E19</f>
        <v>-1581229671.5781524</v>
      </c>
      <c r="G19" s="1">
        <f t="shared" ref="G19:G27" si="5">D19+F19</f>
        <v>-1523669463.7781525</v>
      </c>
    </row>
    <row r="20" spans="1:7" x14ac:dyDescent="0.3">
      <c r="A20" s="1">
        <v>3</v>
      </c>
      <c r="B20" s="1">
        <f>B19</f>
        <v>1238158350.5946298</v>
      </c>
      <c r="C20" s="1">
        <f t="shared" si="2"/>
        <v>3288904371.5654998</v>
      </c>
      <c r="D20" s="1">
        <f t="shared" ref="D20:D22" si="6">D19</f>
        <v>57560207.799999997</v>
      </c>
      <c r="E20" s="9">
        <f t="shared" si="3"/>
        <v>-2108306228.77087</v>
      </c>
      <c r="F20" s="1">
        <f t="shared" si="4"/>
        <v>-1581229671.5781524</v>
      </c>
      <c r="G20" s="1">
        <f t="shared" si="5"/>
        <v>-1523669463.7781525</v>
      </c>
    </row>
    <row r="21" spans="1:7" x14ac:dyDescent="0.3">
      <c r="A21" s="1">
        <v>4</v>
      </c>
      <c r="B21" s="1">
        <f t="shared" ref="B21:B27" si="7">B20</f>
        <v>1238158350.5946298</v>
      </c>
      <c r="C21" s="1">
        <f t="shared" si="2"/>
        <v>3288904371.5654998</v>
      </c>
      <c r="D21" s="1">
        <f t="shared" si="6"/>
        <v>57560207.799999997</v>
      </c>
      <c r="E21" s="9">
        <f t="shared" si="3"/>
        <v>-2108306228.77087</v>
      </c>
      <c r="F21" s="1">
        <f t="shared" si="4"/>
        <v>-1581229671.5781524</v>
      </c>
      <c r="G21" s="1">
        <f t="shared" si="5"/>
        <v>-1523669463.7781525</v>
      </c>
    </row>
    <row r="22" spans="1:7" x14ac:dyDescent="0.3">
      <c r="A22" s="1">
        <v>5</v>
      </c>
      <c r="B22" s="1">
        <f t="shared" si="7"/>
        <v>1238158350.5946298</v>
      </c>
      <c r="C22" s="1">
        <f t="shared" si="2"/>
        <v>3288904371.5654998</v>
      </c>
      <c r="D22" s="1">
        <f t="shared" si="6"/>
        <v>57560207.799999997</v>
      </c>
      <c r="E22" s="9">
        <f t="shared" si="3"/>
        <v>-2108306228.77087</v>
      </c>
      <c r="F22" s="1">
        <f t="shared" si="4"/>
        <v>-1581229671.5781524</v>
      </c>
      <c r="G22" s="1">
        <f t="shared" si="5"/>
        <v>-1523669463.7781525</v>
      </c>
    </row>
    <row r="23" spans="1:7" x14ac:dyDescent="0.3">
      <c r="A23" s="1">
        <v>6</v>
      </c>
      <c r="B23" s="1">
        <f t="shared" si="7"/>
        <v>1238158350.5946298</v>
      </c>
      <c r="C23" s="1">
        <f t="shared" si="2"/>
        <v>3288904371.5654998</v>
      </c>
      <c r="D23" s="1">
        <f>SUM(D3:D5)</f>
        <v>7196827.7999999998</v>
      </c>
      <c r="E23" s="9">
        <f t="shared" si="3"/>
        <v>-2057942848.77087</v>
      </c>
      <c r="F23" s="1">
        <f t="shared" si="4"/>
        <v>-1543457136.5781524</v>
      </c>
      <c r="G23" s="1">
        <f t="shared" si="5"/>
        <v>-1536260308.7781525</v>
      </c>
    </row>
    <row r="24" spans="1:7" x14ac:dyDescent="0.3">
      <c r="A24" s="1">
        <v>7</v>
      </c>
      <c r="B24" s="1">
        <f t="shared" si="7"/>
        <v>1238158350.5946298</v>
      </c>
      <c r="C24" s="1">
        <f t="shared" si="2"/>
        <v>3288904371.5654998</v>
      </c>
      <c r="D24" s="1">
        <f>D23</f>
        <v>7196827.7999999998</v>
      </c>
      <c r="E24" s="9">
        <f t="shared" si="3"/>
        <v>-2057942848.77087</v>
      </c>
      <c r="F24" s="1">
        <f t="shared" si="4"/>
        <v>-1543457136.5781524</v>
      </c>
      <c r="G24" s="1">
        <f t="shared" si="5"/>
        <v>-1536260308.7781525</v>
      </c>
    </row>
    <row r="25" spans="1:7" x14ac:dyDescent="0.3">
      <c r="A25" s="1">
        <v>8</v>
      </c>
      <c r="B25" s="1">
        <f t="shared" si="7"/>
        <v>1238158350.5946298</v>
      </c>
      <c r="C25" s="1">
        <f t="shared" si="2"/>
        <v>3288904371.5654998</v>
      </c>
      <c r="D25" s="1">
        <f t="shared" ref="D25:D27" si="8">D24</f>
        <v>7196827.7999999998</v>
      </c>
      <c r="E25" s="9">
        <f t="shared" si="3"/>
        <v>-2057942848.77087</v>
      </c>
      <c r="F25" s="1">
        <f t="shared" si="4"/>
        <v>-1543457136.5781524</v>
      </c>
      <c r="G25" s="1">
        <f t="shared" si="5"/>
        <v>-1536260308.7781525</v>
      </c>
    </row>
    <row r="26" spans="1:7" x14ac:dyDescent="0.3">
      <c r="A26" s="1">
        <v>9</v>
      </c>
      <c r="B26" s="1">
        <f t="shared" si="7"/>
        <v>1238158350.5946298</v>
      </c>
      <c r="C26" s="1">
        <f t="shared" si="2"/>
        <v>3288904371.5654998</v>
      </c>
      <c r="D26" s="1">
        <f t="shared" si="8"/>
        <v>7196827.7999999998</v>
      </c>
      <c r="E26" s="9">
        <f t="shared" si="3"/>
        <v>-2057942848.77087</v>
      </c>
      <c r="F26" s="1">
        <f t="shared" si="4"/>
        <v>-1543457136.5781524</v>
      </c>
      <c r="G26" s="1">
        <f t="shared" si="5"/>
        <v>-1536260308.7781525</v>
      </c>
    </row>
    <row r="27" spans="1:7" x14ac:dyDescent="0.3">
      <c r="A27" s="1">
        <v>10</v>
      </c>
      <c r="B27" s="1">
        <f t="shared" si="7"/>
        <v>1238158350.5946298</v>
      </c>
      <c r="C27" s="1">
        <f t="shared" si="2"/>
        <v>3288904371.5654998</v>
      </c>
      <c r="D27" s="1">
        <f t="shared" si="8"/>
        <v>7196827.7999999998</v>
      </c>
      <c r="E27" s="9">
        <f t="shared" si="3"/>
        <v>-2057942848.77087</v>
      </c>
      <c r="F27" s="1">
        <f t="shared" si="4"/>
        <v>-1543457136.5781524</v>
      </c>
      <c r="G27" s="1">
        <f t="shared" si="5"/>
        <v>-1536260308.7781525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korina2001.KS@gmail.com</dc:creator>
  <cp:lastModifiedBy>korina2001.KS@gmail.com</cp:lastModifiedBy>
  <dcterms:created xsi:type="dcterms:W3CDTF">2023-05-08T08:15:29Z</dcterms:created>
  <dcterms:modified xsi:type="dcterms:W3CDTF">2023-05-08T20:03:31Z</dcterms:modified>
</cp:coreProperties>
</file>