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6BFDD5E1-79B1-45E6-AF38-FD539058FC0E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S11" i="1" s="1"/>
  <c r="R12" i="1"/>
  <c r="S12" i="1" s="1"/>
  <c r="R13" i="1"/>
  <c r="R14" i="1"/>
  <c r="R16" i="1"/>
  <c r="R17" i="1"/>
  <c r="R18" i="1"/>
  <c r="R19" i="1"/>
  <c r="S20" i="1" s="1"/>
  <c r="R20" i="1"/>
  <c r="S23" i="1" s="1"/>
  <c r="R21" i="1"/>
  <c r="R22" i="1"/>
  <c r="R23" i="1"/>
  <c r="R25" i="1"/>
  <c r="R7" i="1"/>
  <c r="S19" i="1"/>
  <c r="S10" i="1"/>
  <c r="AM8" i="1"/>
  <c r="AN11" i="1" s="1"/>
  <c r="AM9" i="1"/>
  <c r="AN12" i="1" s="1"/>
  <c r="AM10" i="1"/>
  <c r="AM11" i="1"/>
  <c r="AM12" i="1"/>
  <c r="AM13" i="1"/>
  <c r="AM14" i="1"/>
  <c r="AM16" i="1"/>
  <c r="AN19" i="1" s="1"/>
  <c r="AM17" i="1"/>
  <c r="AN20" i="1" s="1"/>
  <c r="AM18" i="1"/>
  <c r="AM19" i="1"/>
  <c r="AM20" i="1"/>
  <c r="AM21" i="1"/>
  <c r="AN22" i="1" s="1"/>
  <c r="AM22" i="1"/>
  <c r="AM23" i="1"/>
  <c r="AM25" i="1"/>
  <c r="AM7" i="1"/>
  <c r="AN13" i="1"/>
  <c r="AN14" i="1"/>
  <c r="AN21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AP13" i="1" l="1"/>
  <c r="AP12" i="1"/>
  <c r="S14" i="1"/>
  <c r="AP20" i="1"/>
  <c r="AP11" i="1"/>
  <c r="S13" i="1"/>
  <c r="S22" i="1"/>
  <c r="AP19" i="1"/>
  <c r="AP22" i="1"/>
  <c r="S21" i="1"/>
  <c r="AP21" i="1" s="1"/>
  <c r="AP25" i="1" s="1"/>
  <c r="AP14" i="1"/>
  <c r="AN23" i="1"/>
  <c r="AP23" i="1" s="1"/>
  <c r="AN10" i="1"/>
  <c r="AP10" i="1" s="1"/>
  <c r="T20" i="1"/>
  <c r="T11" i="1"/>
  <c r="AO16" i="1"/>
  <c r="T16" i="1"/>
  <c r="T7" i="1"/>
  <c r="AO7" i="1"/>
  <c r="AO11" i="1"/>
  <c r="AO20" i="1"/>
  <c r="AQ16" i="1"/>
  <c r="AK25" i="1"/>
  <c r="AL25" i="1"/>
  <c r="AC26" i="1"/>
  <c r="Q25" i="1"/>
  <c r="U26" i="1"/>
  <c r="P25" i="1"/>
  <c r="D26" i="1"/>
  <c r="J26" i="1"/>
  <c r="AQ7" i="1" l="1"/>
  <c r="AQ20" i="1"/>
  <c r="AQ11" i="1"/>
  <c r="T25" i="1"/>
  <c r="AO25" i="1"/>
  <c r="AQ25" i="1" l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<sst xmlns="http://schemas.openxmlformats.org/spreadsheetml/2006/main" count="83" uniqueCount="49">
  <si>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</si>
  <si>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</si>
  <si>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</si>
  <si>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</si>
  <si>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</si>
  <si>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</si>
  <si>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</si>
  <si>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</si>
  <si>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</si>
  <si>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</si>
  <si>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</si>
  <si>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</si>
  <si>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</si>
  <si>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</si>
  <si>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</si>
  <si>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</si>
  <si>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</si>
  <si>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</si>
  <si>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</si>
  <si>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</si>
  <si>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</si>
  <si>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</si>
  <si>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</si>
  <si>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</si>
  <si>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</si>
  <si>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</si>
  <si>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</si>
  <si>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</si>
  <si>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</si>
  <si>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</si>
  <si>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</si>
  <si>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</si>
  <si>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</si>
  <si>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</si>
  <si>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</si>
  <si>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</si>
  <si>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</si>
  <si>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</si>
  <si>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</si>
  <si>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</si>
  <si>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</si>
  <si>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28 - Hurst Road</t>
  </si>
  <si>
    <t xml:space="preserve"> 51°26'14.36"N,  0° 6'53.78"E</t>
  </si>
  <si>
    <t>DA15 9AW</t>
  </si>
  <si>
    <t>Hourly Flow</t>
  </si>
  <si>
    <t>PV2</t>
  </si>
  <si>
    <t>Peak Flow</t>
  </si>
  <si>
    <t>Peak Hour</t>
  </si>
  <si>
    <t>Peak 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</si>
</sst>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m\ yyyy"/>
    <numFmt numFmtId="165" formatCode="dddd\ dd\ mmm\ yyyy"/>
    <numFmt numFmtId="166" formatCode="0.0"/>
    <numFmt numFmtId="167" formatCode="0.000"/>
    <numFmt numFmtId="168" formatCode="0.0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0" fontId="26" fillId="4" borderId="51" xfId="0" applyFont="1" applyFill="1" applyBorder="1" applyAlignment="1">
      <alignment horizontal="center" vertical="center" wrapText="1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20" fontId="23" fillId="0" borderId="0" xfId="0" applyNumberFormat="1" applyFont="1" applyFill="1" applyAlignment="1">
      <alignment horizontal="center" vertical="center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168" fontId="22" fillId="4" borderId="50" xfId="0" applyNumberFormat="1" applyFont="1" applyFill="1" applyBorder="1" applyAlignment="1" applyProtection="1">
      <alignment horizontal="center" vertical="center"/>
      <protection locked="0"/>
    </xf>
    <xf numFmtId="168" fontId="22" fillId="4" borderId="51" xfId="0" applyNumberFormat="1" applyFont="1" applyFill="1" applyBorder="1" applyAlignment="1" applyProtection="1">
      <alignment horizontal="center" vertical="center"/>
      <protection locked="0"/>
    </xf>
    <xf numFmtId="168" fontId="22" fillId="0" borderId="51" xfId="0" applyNumberFormat="1" applyFont="1" applyFill="1" applyBorder="1" applyAlignment="1" applyProtection="1">
      <alignment horizontal="center" vertical="center"/>
      <protection locked="0"/>
    </xf>
    <xf numFmtId="168" fontId="12" fillId="0" borderId="0" xfId="0" applyNumberFormat="1" applyFont="1" applyFill="1" applyAlignment="1">
      <alignment vertical="center"/>
    </xf>
    <xf numFmtId="168" fontId="27" fillId="4" borderId="30" xfId="0" quotePrefix="1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49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40017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4</xdr:col>
      <xdr:colOff>28575</xdr:colOff>
      <xdr:row>26</xdr:row>
      <xdr:rowOff>47625</xdr:rowOff>
    </xdr:from>
    <xdr:to>
      <xdr:col>4</xdr:col>
      <xdr:colOff>209550</xdr:colOff>
      <xdr:row>27</xdr:row>
      <xdr:rowOff>66675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2619375" y="50958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4</xdr:col>
      <xdr:colOff>361947</xdr:colOff>
      <xdr:row>24</xdr:row>
      <xdr:rowOff>76199</xdr:rowOff>
    </xdr:from>
    <xdr:to>
      <xdr:col>5</xdr:col>
      <xdr:colOff>66672</xdr:colOff>
      <xdr:row>27</xdr:row>
      <xdr:rowOff>9524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2439060">
          <a:off x="3143247" y="4781549"/>
          <a:ext cx="400050" cy="504825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456578</xdr:colOff>
      <xdr:row>6</xdr:row>
      <xdr:rowOff>169115</xdr:rowOff>
    </xdr:from>
    <xdr:to>
      <xdr:col>6</xdr:col>
      <xdr:colOff>608978</xdr:colOff>
      <xdr:row>33</xdr:row>
      <xdr:rowOff>126659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13321388">
          <a:off x="3695078" y="1407365"/>
          <a:ext cx="800100" cy="5101044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803554" h="3406760">
              <a:moveTo>
                <a:pt x="145411" y="2116"/>
              </a:moveTo>
              <a:cubicBezTo>
                <a:pt x="361498" y="-5588"/>
                <a:pt x="627002" y="9411"/>
                <a:pt x="803554" y="20502"/>
              </a:cubicBezTo>
              <a:cubicBezTo>
                <a:pt x="758594" y="1333493"/>
                <a:pt x="695140" y="2851912"/>
                <a:pt x="679196" y="3406760"/>
              </a:cubicBezTo>
              <a:cubicBezTo>
                <a:pt x="462365" y="3399008"/>
                <a:pt x="143493" y="3384576"/>
                <a:pt x="0" y="3387766"/>
              </a:cubicBezTo>
              <a:lnTo>
                <a:pt x="145411" y="2116"/>
              </a:ln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9932</xdr:colOff>
      <xdr:row>18</xdr:row>
      <xdr:rowOff>150884</xdr:rowOff>
    </xdr:from>
    <xdr:to>
      <xdr:col>6</xdr:col>
      <xdr:colOff>528889</xdr:colOff>
      <xdr:row>20</xdr:row>
      <xdr:rowOff>82191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328698">
          <a:off x="4181882" y="3713234"/>
          <a:ext cx="523719" cy="317069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152400</xdr:colOff>
      <xdr:row>24</xdr:row>
      <xdr:rowOff>76200</xdr:rowOff>
    </xdr:from>
    <xdr:to>
      <xdr:col>5</xdr:col>
      <xdr:colOff>333375</xdr:colOff>
      <xdr:row>25</xdr:row>
      <xdr:rowOff>95250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3390900" y="47434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6</xdr:col>
      <xdr:colOff>400050</xdr:colOff>
      <xdr:row>29</xdr:row>
      <xdr:rowOff>104775</xdr:rowOff>
    </xdr:from>
    <xdr:to>
      <xdr:col>8</xdr:col>
      <xdr:colOff>390525</xdr:colOff>
      <xdr:row>30</xdr:row>
      <xdr:rowOff>114300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4286250" y="5724525"/>
          <a:ext cx="12858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Abbeyhill Road</a:t>
          </a:r>
        </a:p>
      </xdr:txBody>
    </xdr:sp>
    <xdr:clientData/>
  </xdr:twoCellAnchor>
  <xdr:twoCellAnchor>
    <xdr:from>
      <xdr:col>5</xdr:col>
      <xdr:colOff>600075</xdr:colOff>
      <xdr:row>17</xdr:row>
      <xdr:rowOff>76200</xdr:rowOff>
    </xdr:from>
    <xdr:to>
      <xdr:col>6</xdr:col>
      <xdr:colOff>133350</xdr:colOff>
      <xdr:row>18</xdr:row>
      <xdr:rowOff>95250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3838575" y="34099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6</xdr:col>
      <xdr:colOff>381000</xdr:colOff>
      <xdr:row>20</xdr:row>
      <xdr:rowOff>152400</xdr:rowOff>
    </xdr:from>
    <xdr:to>
      <xdr:col>6</xdr:col>
      <xdr:colOff>561975</xdr:colOff>
      <xdr:row>21</xdr:row>
      <xdr:rowOff>171450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4267200" y="40576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1</xdr:col>
      <xdr:colOff>514350</xdr:colOff>
      <xdr:row>30</xdr:row>
      <xdr:rowOff>57150</xdr:rowOff>
    </xdr:from>
    <xdr:to>
      <xdr:col>3</xdr:col>
      <xdr:colOff>95249</xdr:colOff>
      <xdr:row>31</xdr:row>
      <xdr:rowOff>66676</xdr:rowOff>
    </xdr:to>
    <xdr:sp macro="" textlink="" fLocksText="0">
      <xdr:nvSpPr>
        <xdr:cNvPr id="6" name="Text Box 26">
          <a:extLst>
            <a:ext uri="{FF2B5EF4-FFF2-40B4-BE49-F238E27FC236}">
              <a16:creationId xmlns:a16="http://schemas.microsoft.com/office/drawing/2014/main" id="{ED1BD314-D564-4EC8-B844-43175B27976E}"/>
            </a:ext>
          </a:extLst>
        </xdr:cNvPr>
        <xdr:cNvSpPr txBox="1">
          <a:spLocks noChangeArrowheads="1"/>
        </xdr:cNvSpPr>
      </xdr:nvSpPr>
      <xdr:spPr bwMode="auto">
        <a:xfrm>
          <a:off x="1162050" y="5867400"/>
          <a:ext cx="876299" cy="200026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Hurst Road</a:t>
          </a:r>
        </a:p>
      </xdr:txBody>
    </xdr:sp>
    <xdr:clientData/>
  </xdr:twoCellAnchor>
  <xdr:twoCellAnchor>
    <xdr:from>
      <xdr:col>8</xdr:col>
      <xdr:colOff>187604</xdr:colOff>
      <xdr:row>8</xdr:row>
      <xdr:rowOff>161924</xdr:rowOff>
    </xdr:from>
    <xdr:to>
      <xdr:col>8</xdr:col>
      <xdr:colOff>501768</xdr:colOff>
      <xdr:row>11</xdr:row>
      <xdr:rowOff>87225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FA69A436-E389-4DC5-A2C9-819582FE6318}"/>
            </a:ext>
          </a:extLst>
        </xdr:cNvPr>
        <xdr:cNvSpPr>
          <a:spLocks noChangeArrowheads="1"/>
        </xdr:cNvSpPr>
      </xdr:nvSpPr>
      <xdr:spPr>
        <a:xfrm rot="1015739">
          <a:off x="5369204" y="1781174"/>
          <a:ext cx="314164" cy="496801"/>
        </a:xfrm>
        <a:prstGeom prst="triangle">
          <a:avLst>
            <a:gd name="adj" fmla="val 10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8</xdr:col>
      <xdr:colOff>324681</xdr:colOff>
      <xdr:row>9</xdr:row>
      <xdr:rowOff>107083</xdr:rowOff>
    </xdr:from>
    <xdr:to>
      <xdr:col>8</xdr:col>
      <xdr:colOff>638845</xdr:colOff>
      <xdr:row>12</xdr:row>
      <xdr:rowOff>34766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0D4FBEDA-D655-4C1A-BE34-99F1232E665B}"/>
            </a:ext>
          </a:extLst>
        </xdr:cNvPr>
        <xdr:cNvSpPr>
          <a:spLocks noChangeArrowheads="1"/>
        </xdr:cNvSpPr>
      </xdr:nvSpPr>
      <xdr:spPr>
        <a:xfrm rot="1678729">
          <a:off x="5506281" y="1916833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3</xdr:col>
      <xdr:colOff>38099</xdr:colOff>
      <xdr:row>27</xdr:row>
      <xdr:rowOff>174592</xdr:rowOff>
    </xdr:from>
    <xdr:to>
      <xdr:col>3</xdr:col>
      <xdr:colOff>539663</xdr:colOff>
      <xdr:row>29</xdr:row>
      <xdr:rowOff>107756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302F4BAB-A20C-4252-AB9C-876DFB76C4A8}"/>
            </a:ext>
          </a:extLst>
        </xdr:cNvPr>
        <xdr:cNvSpPr>
          <a:spLocks noChangeArrowheads="1"/>
        </xdr:cNvSpPr>
      </xdr:nvSpPr>
      <xdr:spPr>
        <a:xfrm rot="14234468">
          <a:off x="2074899" y="5319642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0" t="s">
        <v>40</v>
      </c>
    </row>
    <row r="6" spans="1:2" ht="30" customHeight="1" x14ac:dyDescent="0.3">
      <c r="A6" s="16" t="s">
        <v>4</v>
      </c>
      <c r="B6" s="110" t="s">
        <v>41</v>
      </c>
    </row>
    <row r="7" spans="1:2" ht="30" customHeight="1" x14ac:dyDescent="0.3">
      <c r="A7" s="16" t="s">
        <v>2</v>
      </c>
      <c r="B7" s="111" t="s">
        <v>39</v>
      </c>
    </row>
    <row r="8" spans="1:2" ht="30" customHeight="1" x14ac:dyDescent="0.3">
      <c r="A8" s="16" t="s">
        <v>1</v>
      </c>
      <c r="B8" s="112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3"/>
      <c r="B11" s="113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4" t="str">
        <f>'Job Details'!B5</f>
        <v>35084 LB Bexley</v>
      </c>
      <c r="K1" s="115"/>
      <c r="L1" s="115"/>
      <c r="M1" s="116"/>
    </row>
    <row r="2" spans="1:13" s="13" customFormat="1" ht="20.2" customHeight="1" thickBot="1" x14ac:dyDescent="0.4">
      <c r="A2" s="21" t="str">
        <f>'Job Details'!B6</f>
        <v>Site 28 - Hurst Road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7">
        <f>'Job Details'!B8</f>
        <v>45015</v>
      </c>
      <c r="K2" s="118"/>
      <c r="L2" s="118"/>
      <c r="M2" s="119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0" t="s">
        <v>18</v>
      </c>
      <c r="B4" s="121"/>
      <c r="C4" s="29" t="s">
        <v>22</v>
      </c>
      <c r="D4" s="29"/>
      <c r="E4" s="29"/>
      <c r="F4" s="29"/>
      <c r="G4" s="29"/>
      <c r="H4" s="29"/>
      <c r="I4" s="30"/>
      <c r="J4" s="122"/>
      <c r="K4" s="122"/>
      <c r="L4" s="122"/>
      <c r="M4" s="123"/>
    </row>
    <row r="5" spans="1:13" ht="20.2" customHeight="1" thickBot="1" x14ac:dyDescent="0.35">
      <c r="A5" s="124" t="s">
        <v>19</v>
      </c>
      <c r="B5" s="125"/>
      <c r="C5" s="126" t="s">
        <v>42</v>
      </c>
      <c r="D5" s="127"/>
      <c r="E5" s="127"/>
      <c r="F5" s="128"/>
      <c r="G5" s="31"/>
      <c r="H5" s="93" t="s">
        <v>20</v>
      </c>
      <c r="I5" s="129" t="s">
        <v>43</v>
      </c>
      <c r="J5" s="130"/>
      <c r="K5" s="32" t="s">
        <v>21</v>
      </c>
      <c r="L5" s="131" t="s">
        <v>26</v>
      </c>
      <c r="M5" s="132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R5" zoomScaleNormal="100" zoomScaleSheetLayoutView="50" workbookViewId="0">
      <selection activeCell="AO15" sqref="AO15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9.5976562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0" t="str">
        <f>'Job Details'!B5</f>
        <v>35084 LB Bexley</v>
      </c>
      <c r="AK1" s="151"/>
      <c r="AL1" s="151"/>
      <c r="AM1" s="151"/>
      <c r="AN1" s="151"/>
      <c r="AO1" s="151"/>
      <c r="AP1" s="151"/>
      <c r="AQ1" s="152"/>
    </row>
    <row r="2" spans="1:43" s="5" customFormat="1" ht="20.2" customHeight="1" x14ac:dyDescent="0.35">
      <c r="A2" s="44" t="str">
        <f>'Job Details'!B6</f>
        <v>Site 28 - Hurst Road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6" t="str">
        <f>'Job Details'!B7</f>
        <v>Waterman</v>
      </c>
      <c r="AK2" s="157"/>
      <c r="AL2" s="157"/>
      <c r="AM2" s="157"/>
      <c r="AN2" s="157"/>
      <c r="AO2" s="157"/>
      <c r="AP2" s="157"/>
      <c r="AQ2" s="158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3">
        <f>'Job Details'!B8</f>
        <v>45015</v>
      </c>
      <c r="AK3" s="154"/>
      <c r="AL3" s="154"/>
      <c r="AM3" s="154"/>
      <c r="AN3" s="154"/>
      <c r="AO3" s="154"/>
      <c r="AP3" s="154"/>
      <c r="AQ3" s="155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6" t="s">
        <v>10</v>
      </c>
      <c r="E5" s="137"/>
      <c r="F5" s="137"/>
      <c r="G5" s="137"/>
      <c r="H5" s="137"/>
      <c r="I5" s="138"/>
      <c r="J5" s="136" t="s">
        <v>11</v>
      </c>
      <c r="K5" s="137"/>
      <c r="L5" s="137"/>
      <c r="M5" s="137"/>
      <c r="N5" s="137"/>
      <c r="O5" s="138"/>
      <c r="P5" s="159" t="s">
        <v>32</v>
      </c>
      <c r="Q5" s="160"/>
      <c r="R5" s="160"/>
      <c r="S5" s="160"/>
      <c r="T5" s="161"/>
      <c r="U5" s="136" t="s">
        <v>12</v>
      </c>
      <c r="V5" s="137"/>
      <c r="W5" s="137"/>
      <c r="X5" s="137"/>
      <c r="Y5" s="137"/>
      <c r="Z5" s="137"/>
      <c r="AA5" s="137"/>
      <c r="AB5" s="138"/>
      <c r="AC5" s="136" t="s">
        <v>13</v>
      </c>
      <c r="AD5" s="137"/>
      <c r="AE5" s="137"/>
      <c r="AF5" s="137"/>
      <c r="AG5" s="137"/>
      <c r="AH5" s="137"/>
      <c r="AI5" s="137"/>
      <c r="AJ5" s="138"/>
      <c r="AK5" s="159" t="s">
        <v>32</v>
      </c>
      <c r="AL5" s="160"/>
      <c r="AM5" s="160"/>
      <c r="AN5" s="160"/>
      <c r="AO5" s="161"/>
      <c r="AP5" s="163" t="s">
        <v>48</v>
      </c>
      <c r="AQ5" s="139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1" t="s">
        <v>30</v>
      </c>
      <c r="Q6" s="97" t="s">
        <v>31</v>
      </c>
      <c r="R6" s="162" t="s">
        <v>46</v>
      </c>
      <c r="S6" s="162" t="s">
        <v>47</v>
      </c>
      <c r="T6" s="107" t="s">
        <v>44</v>
      </c>
      <c r="U6" s="106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6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1" t="s">
        <v>37</v>
      </c>
      <c r="AL6" s="97" t="s">
        <v>38</v>
      </c>
      <c r="AM6" s="162" t="s">
        <v>46</v>
      </c>
      <c r="AN6" s="162" t="s">
        <v>47</v>
      </c>
      <c r="AO6" s="108" t="s">
        <v>44</v>
      </c>
      <c r="AP6" s="166"/>
      <c r="AQ6" s="140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41</v>
      </c>
      <c r="E7" s="67">
        <v>5</v>
      </c>
      <c r="F7" s="67">
        <v>0</v>
      </c>
      <c r="G7" s="67">
        <v>2</v>
      </c>
      <c r="H7" s="67">
        <v>0</v>
      </c>
      <c r="I7" s="68">
        <v>1</v>
      </c>
      <c r="J7" s="66">
        <v>73</v>
      </c>
      <c r="K7" s="69">
        <v>16</v>
      </c>
      <c r="L7" s="67">
        <v>3</v>
      </c>
      <c r="M7" s="67">
        <v>0</v>
      </c>
      <c r="N7" s="67">
        <v>1</v>
      </c>
      <c r="O7" s="70">
        <v>1</v>
      </c>
      <c r="P7" s="102">
        <f t="shared" ref="P7:P14" si="0">D7+E7+(F7*2.5)+(G7*2.5)+H7+I7</f>
        <v>52</v>
      </c>
      <c r="Q7" s="98">
        <f t="shared" ref="Q7:Q14" si="1">J7+K7+(L7*2.5)+(M7*2.5)+N7+O7</f>
        <v>98.5</v>
      </c>
      <c r="R7" s="164">
        <f>P7+Q7</f>
        <v>150.5</v>
      </c>
      <c r="S7" s="164"/>
      <c r="T7" s="141">
        <f>SUM(P7:Q10)</f>
        <v>786.5</v>
      </c>
      <c r="U7" s="66">
        <v>0</v>
      </c>
      <c r="V7" s="67">
        <v>0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2</v>
      </c>
      <c r="AD7" s="67">
        <v>1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70">
        <v>0</v>
      </c>
      <c r="AK7" s="102">
        <f>(U7*4)+V7+(W7*4)+(X7*6)+Y7+Z7+AA7+AB7</f>
        <v>0</v>
      </c>
      <c r="AL7" s="98">
        <f>(AC7*4)+AD7+(AE7*4)+(AF7*6)+AI7+AJ7+AG7+AH7</f>
        <v>9</v>
      </c>
      <c r="AM7" s="164">
        <f>AK7+AL7</f>
        <v>9</v>
      </c>
      <c r="AN7" s="164"/>
      <c r="AO7" s="141">
        <f>SUM(AK7:AL10)</f>
        <v>136</v>
      </c>
      <c r="AP7" s="167"/>
      <c r="AQ7" s="133">
        <f>ROUND((AO7*T7^2)/100000000,3)</f>
        <v>0.84099999999999997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56</v>
      </c>
      <c r="E8" s="75">
        <v>7</v>
      </c>
      <c r="F8" s="75">
        <v>1</v>
      </c>
      <c r="G8" s="75">
        <v>1</v>
      </c>
      <c r="H8" s="75">
        <v>0</v>
      </c>
      <c r="I8" s="76">
        <v>0</v>
      </c>
      <c r="J8" s="74">
        <v>130</v>
      </c>
      <c r="K8" s="77">
        <v>12</v>
      </c>
      <c r="L8" s="75">
        <v>4</v>
      </c>
      <c r="M8" s="75">
        <v>1</v>
      </c>
      <c r="N8" s="75">
        <v>0</v>
      </c>
      <c r="O8" s="78">
        <v>0</v>
      </c>
      <c r="P8" s="103">
        <f t="shared" si="0"/>
        <v>68</v>
      </c>
      <c r="Q8" s="99">
        <f t="shared" si="1"/>
        <v>154.5</v>
      </c>
      <c r="R8" s="164">
        <f t="shared" ref="R8:R25" si="4">P8+Q8</f>
        <v>222.5</v>
      </c>
      <c r="S8" s="165"/>
      <c r="T8" s="142"/>
      <c r="U8" s="74">
        <v>0</v>
      </c>
      <c r="V8" s="75">
        <v>0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3</v>
      </c>
      <c r="AD8" s="75">
        <v>0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8">
        <v>0</v>
      </c>
      <c r="AK8" s="103">
        <f t="shared" ref="AK8:AK14" si="5">(U8*4)+V8+(W8*4)+(X8*6)+Y8+Z8+AA8+AB8</f>
        <v>0</v>
      </c>
      <c r="AL8" s="99">
        <f t="shared" ref="AL8:AL14" si="6">(AC8*4)+AD8+(AE8*4)+(AF8*6)+AI8+AJ8+AG8+AH8</f>
        <v>12</v>
      </c>
      <c r="AM8" s="164">
        <f t="shared" ref="AM8:AM25" si="7">AK8+AL8</f>
        <v>12</v>
      </c>
      <c r="AN8" s="165"/>
      <c r="AO8" s="142"/>
      <c r="AP8" s="168"/>
      <c r="AQ8" s="134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96</v>
      </c>
      <c r="E9" s="75">
        <v>5</v>
      </c>
      <c r="F9" s="75">
        <v>1</v>
      </c>
      <c r="G9" s="75">
        <v>1</v>
      </c>
      <c r="H9" s="75">
        <v>0</v>
      </c>
      <c r="I9" s="76">
        <v>1</v>
      </c>
      <c r="J9" s="74">
        <v>104</v>
      </c>
      <c r="K9" s="77">
        <v>8</v>
      </c>
      <c r="L9" s="75">
        <v>1</v>
      </c>
      <c r="M9" s="75">
        <v>2</v>
      </c>
      <c r="N9" s="75">
        <v>0</v>
      </c>
      <c r="O9" s="78">
        <v>1</v>
      </c>
      <c r="P9" s="103">
        <f t="shared" si="0"/>
        <v>107</v>
      </c>
      <c r="Q9" s="99">
        <f t="shared" si="1"/>
        <v>120.5</v>
      </c>
      <c r="R9" s="164">
        <f t="shared" si="4"/>
        <v>227.5</v>
      </c>
      <c r="S9" s="165"/>
      <c r="T9" s="142"/>
      <c r="U9" s="74">
        <v>0</v>
      </c>
      <c r="V9" s="75">
        <v>0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9</v>
      </c>
      <c r="AD9" s="75">
        <v>2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3">
        <f t="shared" si="5"/>
        <v>0</v>
      </c>
      <c r="AL9" s="99">
        <f t="shared" si="6"/>
        <v>38</v>
      </c>
      <c r="AM9" s="164">
        <f t="shared" si="7"/>
        <v>38</v>
      </c>
      <c r="AN9" s="165"/>
      <c r="AO9" s="142"/>
      <c r="AP9" s="178"/>
      <c r="AQ9" s="134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77</v>
      </c>
      <c r="E10" s="75">
        <v>4</v>
      </c>
      <c r="F10" s="75">
        <v>3</v>
      </c>
      <c r="G10" s="75">
        <v>2</v>
      </c>
      <c r="H10" s="75">
        <v>0</v>
      </c>
      <c r="I10" s="76">
        <v>0</v>
      </c>
      <c r="J10" s="74">
        <v>76</v>
      </c>
      <c r="K10" s="77">
        <v>8</v>
      </c>
      <c r="L10" s="75">
        <v>1</v>
      </c>
      <c r="M10" s="75">
        <v>2</v>
      </c>
      <c r="N10" s="75">
        <v>0</v>
      </c>
      <c r="O10" s="78">
        <v>1</v>
      </c>
      <c r="P10" s="103">
        <f t="shared" si="0"/>
        <v>93.5</v>
      </c>
      <c r="Q10" s="99">
        <f t="shared" si="1"/>
        <v>92.5</v>
      </c>
      <c r="R10" s="164">
        <f t="shared" si="4"/>
        <v>186</v>
      </c>
      <c r="S10" s="165">
        <f>SUM(R7:R10)</f>
        <v>786.5</v>
      </c>
      <c r="T10" s="143"/>
      <c r="U10" s="74">
        <v>0</v>
      </c>
      <c r="V10" s="75">
        <v>1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6">
        <v>0</v>
      </c>
      <c r="AC10" s="74">
        <v>19</v>
      </c>
      <c r="AD10" s="75">
        <v>0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6">
        <v>0</v>
      </c>
      <c r="AK10" s="103">
        <f t="shared" si="5"/>
        <v>1</v>
      </c>
      <c r="AL10" s="99">
        <f t="shared" si="6"/>
        <v>76</v>
      </c>
      <c r="AM10" s="164">
        <f t="shared" si="7"/>
        <v>77</v>
      </c>
      <c r="AN10" s="165">
        <f>SUM(AM7:AM10)</f>
        <v>136</v>
      </c>
      <c r="AO10" s="143"/>
      <c r="AP10" s="179">
        <f>AN10*S10^2/100000000</f>
        <v>0.84127185999999998</v>
      </c>
      <c r="AQ10" s="135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58</v>
      </c>
      <c r="E11" s="67">
        <v>3</v>
      </c>
      <c r="F11" s="67">
        <v>0</v>
      </c>
      <c r="G11" s="67">
        <v>2</v>
      </c>
      <c r="H11" s="67">
        <v>1</v>
      </c>
      <c r="I11" s="68">
        <v>0</v>
      </c>
      <c r="J11" s="66">
        <v>87</v>
      </c>
      <c r="K11" s="69">
        <v>7</v>
      </c>
      <c r="L11" s="67">
        <v>5</v>
      </c>
      <c r="M11" s="67">
        <v>2</v>
      </c>
      <c r="N11" s="67">
        <v>1</v>
      </c>
      <c r="O11" s="70">
        <v>0</v>
      </c>
      <c r="P11" s="102">
        <f t="shared" si="0"/>
        <v>67</v>
      </c>
      <c r="Q11" s="98">
        <f t="shared" si="1"/>
        <v>112.5</v>
      </c>
      <c r="R11" s="164">
        <f t="shared" si="4"/>
        <v>179.5</v>
      </c>
      <c r="S11" s="165">
        <f t="shared" ref="S11:S23" si="8">SUM(R8:R11)</f>
        <v>815.5</v>
      </c>
      <c r="T11" s="141">
        <f>SUM(P11:Q14)</f>
        <v>621.5</v>
      </c>
      <c r="U11" s="66">
        <v>0</v>
      </c>
      <c r="V11" s="67">
        <v>0</v>
      </c>
      <c r="W11" s="67">
        <v>0</v>
      </c>
      <c r="X11" s="67">
        <v>0</v>
      </c>
      <c r="Y11" s="67">
        <v>0</v>
      </c>
      <c r="Z11" s="67">
        <v>0</v>
      </c>
      <c r="AA11" s="67">
        <v>0</v>
      </c>
      <c r="AB11" s="70">
        <v>0</v>
      </c>
      <c r="AC11" s="66">
        <v>3</v>
      </c>
      <c r="AD11" s="67">
        <v>0</v>
      </c>
      <c r="AE11" s="67">
        <v>0</v>
      </c>
      <c r="AF11" s="67">
        <v>0</v>
      </c>
      <c r="AG11" s="67">
        <v>0</v>
      </c>
      <c r="AH11" s="67">
        <v>0</v>
      </c>
      <c r="AI11" s="67">
        <v>0</v>
      </c>
      <c r="AJ11" s="70">
        <v>0</v>
      </c>
      <c r="AK11" s="102">
        <f t="shared" si="5"/>
        <v>0</v>
      </c>
      <c r="AL11" s="98">
        <f t="shared" si="6"/>
        <v>12</v>
      </c>
      <c r="AM11" s="164">
        <f t="shared" si="7"/>
        <v>12</v>
      </c>
      <c r="AN11" s="165">
        <f t="shared" ref="AN11:AN23" si="9">SUM(AM8:AM11)</f>
        <v>139</v>
      </c>
      <c r="AO11" s="141">
        <f>SUM(AK11:AL14)</f>
        <v>14</v>
      </c>
      <c r="AP11" s="179">
        <f t="shared" ref="AP11:AP23" si="10">AN11*S11^2/100000000</f>
        <v>0.92440594750000005</v>
      </c>
      <c r="AQ11" s="133">
        <f>ROUND((AO11*T11^2)/100000000,3)</f>
        <v>5.3999999999999999E-2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60</v>
      </c>
      <c r="E12" s="75">
        <v>6</v>
      </c>
      <c r="F12" s="75">
        <v>1</v>
      </c>
      <c r="G12" s="75">
        <v>2</v>
      </c>
      <c r="H12" s="75">
        <v>0</v>
      </c>
      <c r="I12" s="76">
        <v>1</v>
      </c>
      <c r="J12" s="74">
        <v>66</v>
      </c>
      <c r="K12" s="77">
        <v>2</v>
      </c>
      <c r="L12" s="75">
        <v>1</v>
      </c>
      <c r="M12" s="75">
        <v>3</v>
      </c>
      <c r="N12" s="75">
        <v>0</v>
      </c>
      <c r="O12" s="78">
        <v>0</v>
      </c>
      <c r="P12" s="103">
        <f t="shared" si="0"/>
        <v>74.5</v>
      </c>
      <c r="Q12" s="99">
        <f t="shared" si="1"/>
        <v>78</v>
      </c>
      <c r="R12" s="164">
        <f t="shared" si="4"/>
        <v>152.5</v>
      </c>
      <c r="S12" s="165">
        <f t="shared" si="8"/>
        <v>745.5</v>
      </c>
      <c r="T12" s="142"/>
      <c r="U12" s="74">
        <v>0</v>
      </c>
      <c r="V12" s="75">
        <v>1</v>
      </c>
      <c r="W12" s="75">
        <v>0</v>
      </c>
      <c r="X12" s="75">
        <v>0</v>
      </c>
      <c r="Y12" s="75">
        <v>0</v>
      </c>
      <c r="Z12" s="75">
        <v>0</v>
      </c>
      <c r="AA12" s="75">
        <v>0</v>
      </c>
      <c r="AB12" s="78">
        <v>0</v>
      </c>
      <c r="AC12" s="74">
        <v>0</v>
      </c>
      <c r="AD12" s="75">
        <v>0</v>
      </c>
      <c r="AE12" s="75">
        <v>0</v>
      </c>
      <c r="AF12" s="75">
        <v>0</v>
      </c>
      <c r="AG12" s="75">
        <v>0</v>
      </c>
      <c r="AH12" s="75">
        <v>0</v>
      </c>
      <c r="AI12" s="75">
        <v>0</v>
      </c>
      <c r="AJ12" s="78">
        <v>0</v>
      </c>
      <c r="AK12" s="103">
        <f t="shared" si="5"/>
        <v>1</v>
      </c>
      <c r="AL12" s="99">
        <f t="shared" si="6"/>
        <v>0</v>
      </c>
      <c r="AM12" s="164">
        <f t="shared" si="7"/>
        <v>1</v>
      </c>
      <c r="AN12" s="165">
        <f t="shared" si="9"/>
        <v>128</v>
      </c>
      <c r="AO12" s="142"/>
      <c r="AP12" s="179">
        <f t="shared" si="10"/>
        <v>0.71138592</v>
      </c>
      <c r="AQ12" s="134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66</v>
      </c>
      <c r="E13" s="75">
        <v>5</v>
      </c>
      <c r="F13" s="75">
        <v>3</v>
      </c>
      <c r="G13" s="75">
        <v>1</v>
      </c>
      <c r="H13" s="75">
        <v>0</v>
      </c>
      <c r="I13" s="76">
        <v>0</v>
      </c>
      <c r="J13" s="74">
        <v>53</v>
      </c>
      <c r="K13" s="77">
        <v>14</v>
      </c>
      <c r="L13" s="75">
        <v>3</v>
      </c>
      <c r="M13" s="75">
        <v>2</v>
      </c>
      <c r="N13" s="75">
        <v>1</v>
      </c>
      <c r="O13" s="78">
        <v>0</v>
      </c>
      <c r="P13" s="103">
        <f t="shared" si="0"/>
        <v>81</v>
      </c>
      <c r="Q13" s="99">
        <f t="shared" si="1"/>
        <v>80.5</v>
      </c>
      <c r="R13" s="164">
        <f t="shared" si="4"/>
        <v>161.5</v>
      </c>
      <c r="S13" s="165">
        <f t="shared" si="8"/>
        <v>679.5</v>
      </c>
      <c r="T13" s="142"/>
      <c r="U13" s="74">
        <v>0</v>
      </c>
      <c r="V13" s="75">
        <v>0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0</v>
      </c>
      <c r="AD13" s="75">
        <v>1</v>
      </c>
      <c r="AE13" s="75">
        <v>0</v>
      </c>
      <c r="AF13" s="75">
        <v>0</v>
      </c>
      <c r="AG13" s="75">
        <v>0</v>
      </c>
      <c r="AH13" s="75">
        <v>0</v>
      </c>
      <c r="AI13" s="77">
        <v>0</v>
      </c>
      <c r="AJ13" s="78">
        <v>0</v>
      </c>
      <c r="AK13" s="103">
        <f t="shared" si="5"/>
        <v>0</v>
      </c>
      <c r="AL13" s="99">
        <f t="shared" si="6"/>
        <v>1</v>
      </c>
      <c r="AM13" s="164">
        <f t="shared" si="7"/>
        <v>1</v>
      </c>
      <c r="AN13" s="165">
        <f t="shared" si="9"/>
        <v>91</v>
      </c>
      <c r="AO13" s="142"/>
      <c r="AP13" s="179">
        <f t="shared" si="10"/>
        <v>0.42016542750000002</v>
      </c>
      <c r="AQ13" s="134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35</v>
      </c>
      <c r="E14" s="83">
        <v>5</v>
      </c>
      <c r="F14" s="83">
        <v>3</v>
      </c>
      <c r="G14" s="83">
        <v>4</v>
      </c>
      <c r="H14" s="83">
        <v>0</v>
      </c>
      <c r="I14" s="84">
        <v>0</v>
      </c>
      <c r="J14" s="82">
        <v>50</v>
      </c>
      <c r="K14" s="85">
        <v>12</v>
      </c>
      <c r="L14" s="83">
        <v>2</v>
      </c>
      <c r="M14" s="83">
        <v>1</v>
      </c>
      <c r="N14" s="83">
        <v>1</v>
      </c>
      <c r="O14" s="86">
        <v>0</v>
      </c>
      <c r="P14" s="104">
        <f t="shared" si="0"/>
        <v>57.5</v>
      </c>
      <c r="Q14" s="100">
        <f t="shared" si="1"/>
        <v>70.5</v>
      </c>
      <c r="R14" s="164">
        <f t="shared" si="4"/>
        <v>128</v>
      </c>
      <c r="S14" s="165">
        <f t="shared" si="8"/>
        <v>621.5</v>
      </c>
      <c r="T14" s="143"/>
      <c r="U14" s="82">
        <v>0</v>
      </c>
      <c r="V14" s="83">
        <v>0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0</v>
      </c>
      <c r="AD14" s="83">
        <v>0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4">
        <f t="shared" si="5"/>
        <v>0</v>
      </c>
      <c r="AL14" s="100">
        <f t="shared" si="6"/>
        <v>0</v>
      </c>
      <c r="AM14" s="164">
        <f t="shared" si="7"/>
        <v>0</v>
      </c>
      <c r="AN14" s="165">
        <f t="shared" si="9"/>
        <v>14</v>
      </c>
      <c r="AO14" s="143"/>
      <c r="AP14" s="179">
        <f t="shared" si="10"/>
        <v>5.4076714999999997E-2</v>
      </c>
      <c r="AQ14" s="135"/>
    </row>
    <row r="15" spans="1:43" s="174" customFormat="1" ht="22.05" customHeight="1" thickBot="1" x14ac:dyDescent="0.4">
      <c r="A15" s="169"/>
      <c r="B15" s="169"/>
      <c r="C15" s="169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1"/>
      <c r="S15" s="172"/>
      <c r="T15" s="170"/>
      <c r="U15" s="170"/>
      <c r="V15" s="170"/>
      <c r="W15" s="173"/>
      <c r="X15" s="173"/>
      <c r="Y15" s="173"/>
      <c r="Z15" s="173"/>
      <c r="AA15" s="173"/>
      <c r="AB15" s="173"/>
      <c r="AC15" s="170"/>
      <c r="AD15" s="170"/>
      <c r="AE15" s="173"/>
      <c r="AF15" s="173"/>
      <c r="AG15" s="173"/>
      <c r="AH15" s="173"/>
      <c r="AI15" s="173"/>
      <c r="AJ15" s="173"/>
      <c r="AK15" s="170"/>
      <c r="AL15" s="170"/>
      <c r="AM15" s="171"/>
      <c r="AN15" s="172"/>
      <c r="AO15" s="173"/>
      <c r="AP15" s="180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59</v>
      </c>
      <c r="E16" s="67">
        <v>8</v>
      </c>
      <c r="F16" s="67">
        <v>2</v>
      </c>
      <c r="G16" s="67">
        <v>2</v>
      </c>
      <c r="H16" s="67">
        <v>1</v>
      </c>
      <c r="I16" s="68">
        <v>0</v>
      </c>
      <c r="J16" s="66">
        <v>46</v>
      </c>
      <c r="K16" s="69">
        <v>8</v>
      </c>
      <c r="L16" s="67">
        <v>0</v>
      </c>
      <c r="M16" s="67">
        <v>2</v>
      </c>
      <c r="N16" s="67">
        <v>3</v>
      </c>
      <c r="O16" s="70">
        <v>0</v>
      </c>
      <c r="P16" s="102">
        <f t="shared" ref="P16:P23" si="11">D16+E16+(F16*2.5)+(G16*2.5)+H16+I16</f>
        <v>78</v>
      </c>
      <c r="Q16" s="98">
        <f t="shared" ref="Q16:Q23" si="12">J16+K16+(L16*2.5)+(M16*2.5)+N16+O16</f>
        <v>62</v>
      </c>
      <c r="R16" s="164">
        <f t="shared" si="4"/>
        <v>140</v>
      </c>
      <c r="S16" s="165"/>
      <c r="T16" s="141">
        <f>SUM(P16:Q19)</f>
        <v>728.5</v>
      </c>
      <c r="U16" s="66">
        <v>0</v>
      </c>
      <c r="V16" s="67">
        <v>3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70">
        <v>0</v>
      </c>
      <c r="AC16" s="66">
        <v>0</v>
      </c>
      <c r="AD16" s="67">
        <v>2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70">
        <v>0</v>
      </c>
      <c r="AK16" s="102">
        <f t="shared" ref="AK16:AK23" si="13">(U16*4)+V16+(W16*4)+(X16*6)+Y16+Z16+AA16+AB16</f>
        <v>3</v>
      </c>
      <c r="AL16" s="98">
        <f t="shared" ref="AL16:AL23" si="14">(AC16*4)+AD16+(AE16*4)+(AF16*6)+AI16+AJ16+AG16+AH16</f>
        <v>2</v>
      </c>
      <c r="AM16" s="164">
        <f t="shared" si="7"/>
        <v>5</v>
      </c>
      <c r="AN16" s="165"/>
      <c r="AO16" s="141">
        <f>SUM(AK16:AL19)</f>
        <v>205</v>
      </c>
      <c r="AP16" s="179"/>
      <c r="AQ16" s="133">
        <f>ROUND((AO16*T16^2)/100000000,3)</f>
        <v>1.0880000000000001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69</v>
      </c>
      <c r="E17" s="75">
        <v>9</v>
      </c>
      <c r="F17" s="75">
        <v>0</v>
      </c>
      <c r="G17" s="75">
        <v>1</v>
      </c>
      <c r="H17" s="75">
        <v>2</v>
      </c>
      <c r="I17" s="76">
        <v>0</v>
      </c>
      <c r="J17" s="74">
        <v>85</v>
      </c>
      <c r="K17" s="77">
        <v>12</v>
      </c>
      <c r="L17" s="75">
        <v>1</v>
      </c>
      <c r="M17" s="75">
        <v>2</v>
      </c>
      <c r="N17" s="75">
        <v>1</v>
      </c>
      <c r="O17" s="78">
        <v>1</v>
      </c>
      <c r="P17" s="103">
        <f t="shared" si="11"/>
        <v>82.5</v>
      </c>
      <c r="Q17" s="99">
        <f t="shared" si="12"/>
        <v>106.5</v>
      </c>
      <c r="R17" s="164">
        <f t="shared" si="4"/>
        <v>189</v>
      </c>
      <c r="S17" s="165"/>
      <c r="T17" s="142"/>
      <c r="U17" s="74">
        <v>40</v>
      </c>
      <c r="V17" s="75">
        <v>3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8">
        <v>0</v>
      </c>
      <c r="AC17" s="74">
        <v>1</v>
      </c>
      <c r="AD17" s="75">
        <v>0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8">
        <v>0</v>
      </c>
      <c r="AK17" s="103">
        <f t="shared" si="13"/>
        <v>163</v>
      </c>
      <c r="AL17" s="99">
        <f t="shared" si="14"/>
        <v>4</v>
      </c>
      <c r="AM17" s="164">
        <f t="shared" si="7"/>
        <v>167</v>
      </c>
      <c r="AN17" s="165"/>
      <c r="AO17" s="142"/>
      <c r="AP17" s="179"/>
      <c r="AQ17" s="134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96</v>
      </c>
      <c r="E18" s="75">
        <v>7</v>
      </c>
      <c r="F18" s="75">
        <v>0</v>
      </c>
      <c r="G18" s="75">
        <v>2</v>
      </c>
      <c r="H18" s="75">
        <v>1</v>
      </c>
      <c r="I18" s="76">
        <v>1</v>
      </c>
      <c r="J18" s="74">
        <v>86</v>
      </c>
      <c r="K18" s="77">
        <v>8</v>
      </c>
      <c r="L18" s="75">
        <v>2</v>
      </c>
      <c r="M18" s="75">
        <v>2</v>
      </c>
      <c r="N18" s="75">
        <v>0</v>
      </c>
      <c r="O18" s="78">
        <v>0</v>
      </c>
      <c r="P18" s="103">
        <f t="shared" si="11"/>
        <v>110</v>
      </c>
      <c r="Q18" s="99">
        <f t="shared" si="12"/>
        <v>104</v>
      </c>
      <c r="R18" s="164">
        <f t="shared" si="4"/>
        <v>214</v>
      </c>
      <c r="S18" s="165"/>
      <c r="T18" s="142"/>
      <c r="U18" s="74">
        <v>5</v>
      </c>
      <c r="V18" s="75">
        <v>0</v>
      </c>
      <c r="W18" s="75">
        <v>0</v>
      </c>
      <c r="X18" s="75">
        <v>0</v>
      </c>
      <c r="Y18" s="75">
        <v>0</v>
      </c>
      <c r="Z18" s="75">
        <v>0</v>
      </c>
      <c r="AA18" s="77">
        <v>0</v>
      </c>
      <c r="AB18" s="78">
        <v>0</v>
      </c>
      <c r="AC18" s="74">
        <v>2</v>
      </c>
      <c r="AD18" s="75">
        <v>1</v>
      </c>
      <c r="AE18" s="75">
        <v>0</v>
      </c>
      <c r="AF18" s="75">
        <v>0</v>
      </c>
      <c r="AG18" s="75">
        <v>0</v>
      </c>
      <c r="AH18" s="75">
        <v>0</v>
      </c>
      <c r="AI18" s="77">
        <v>0</v>
      </c>
      <c r="AJ18" s="78">
        <v>0</v>
      </c>
      <c r="AK18" s="103">
        <f t="shared" si="13"/>
        <v>20</v>
      </c>
      <c r="AL18" s="99">
        <f t="shared" si="14"/>
        <v>9</v>
      </c>
      <c r="AM18" s="164">
        <f t="shared" si="7"/>
        <v>29</v>
      </c>
      <c r="AN18" s="165"/>
      <c r="AO18" s="142"/>
      <c r="AP18" s="179"/>
      <c r="AQ18" s="134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89</v>
      </c>
      <c r="E19" s="75">
        <v>15</v>
      </c>
      <c r="F19" s="75">
        <v>0</v>
      </c>
      <c r="G19" s="75">
        <v>1</v>
      </c>
      <c r="H19" s="75">
        <v>1</v>
      </c>
      <c r="I19" s="76">
        <v>1</v>
      </c>
      <c r="J19" s="74">
        <v>60</v>
      </c>
      <c r="K19" s="77">
        <v>11</v>
      </c>
      <c r="L19" s="75">
        <v>1</v>
      </c>
      <c r="M19" s="75">
        <v>1</v>
      </c>
      <c r="N19" s="75">
        <v>1</v>
      </c>
      <c r="O19" s="78">
        <v>0</v>
      </c>
      <c r="P19" s="103">
        <f t="shared" si="11"/>
        <v>108.5</v>
      </c>
      <c r="Q19" s="99">
        <f t="shared" si="12"/>
        <v>77</v>
      </c>
      <c r="R19" s="164">
        <f t="shared" si="4"/>
        <v>185.5</v>
      </c>
      <c r="S19" s="165">
        <f t="shared" si="8"/>
        <v>728.5</v>
      </c>
      <c r="T19" s="143"/>
      <c r="U19" s="74">
        <v>1</v>
      </c>
      <c r="V19" s="75">
        <v>0</v>
      </c>
      <c r="W19" s="83">
        <v>0</v>
      </c>
      <c r="X19" s="83">
        <v>0</v>
      </c>
      <c r="Y19" s="83">
        <v>0</v>
      </c>
      <c r="Z19" s="83">
        <v>0</v>
      </c>
      <c r="AA19" s="83">
        <v>0</v>
      </c>
      <c r="AB19" s="86">
        <v>0</v>
      </c>
      <c r="AC19" s="74">
        <v>0</v>
      </c>
      <c r="AD19" s="75">
        <v>0</v>
      </c>
      <c r="AE19" s="83">
        <v>0</v>
      </c>
      <c r="AF19" s="83">
        <v>0</v>
      </c>
      <c r="AG19" s="83">
        <v>0</v>
      </c>
      <c r="AH19" s="83">
        <v>0</v>
      </c>
      <c r="AI19" s="83">
        <v>0</v>
      </c>
      <c r="AJ19" s="86">
        <v>0</v>
      </c>
      <c r="AK19" s="103">
        <f t="shared" si="13"/>
        <v>4</v>
      </c>
      <c r="AL19" s="99">
        <f t="shared" si="14"/>
        <v>0</v>
      </c>
      <c r="AM19" s="164">
        <f t="shared" si="7"/>
        <v>4</v>
      </c>
      <c r="AN19" s="165">
        <f t="shared" si="9"/>
        <v>205</v>
      </c>
      <c r="AO19" s="143"/>
      <c r="AP19" s="179">
        <f t="shared" si="10"/>
        <v>1.0879601125</v>
      </c>
      <c r="AQ19" s="135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77</v>
      </c>
      <c r="E20" s="67">
        <v>9</v>
      </c>
      <c r="F20" s="67">
        <v>1</v>
      </c>
      <c r="G20" s="67">
        <v>1</v>
      </c>
      <c r="H20" s="67">
        <v>1</v>
      </c>
      <c r="I20" s="68">
        <v>0</v>
      </c>
      <c r="J20" s="66">
        <v>65</v>
      </c>
      <c r="K20" s="69">
        <v>9</v>
      </c>
      <c r="L20" s="67">
        <v>2</v>
      </c>
      <c r="M20" s="67">
        <v>2</v>
      </c>
      <c r="N20" s="67">
        <v>0</v>
      </c>
      <c r="O20" s="70">
        <v>0</v>
      </c>
      <c r="P20" s="102">
        <f t="shared" si="11"/>
        <v>92</v>
      </c>
      <c r="Q20" s="98">
        <f t="shared" si="12"/>
        <v>84</v>
      </c>
      <c r="R20" s="164">
        <f t="shared" si="4"/>
        <v>176</v>
      </c>
      <c r="S20" s="165">
        <f t="shared" si="8"/>
        <v>764.5</v>
      </c>
      <c r="T20" s="141">
        <f>SUM(P20:Q23)</f>
        <v>670</v>
      </c>
      <c r="U20" s="66">
        <v>0</v>
      </c>
      <c r="V20" s="67">
        <v>0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70">
        <v>0</v>
      </c>
      <c r="AC20" s="66">
        <v>1</v>
      </c>
      <c r="AD20" s="67">
        <v>0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70">
        <v>0</v>
      </c>
      <c r="AK20" s="102">
        <f t="shared" si="13"/>
        <v>0</v>
      </c>
      <c r="AL20" s="98">
        <f t="shared" si="14"/>
        <v>4</v>
      </c>
      <c r="AM20" s="164">
        <f t="shared" si="7"/>
        <v>4</v>
      </c>
      <c r="AN20" s="165">
        <f t="shared" si="9"/>
        <v>204</v>
      </c>
      <c r="AO20" s="141">
        <f>SUM(AK20:AL23)</f>
        <v>77</v>
      </c>
      <c r="AP20" s="179">
        <f t="shared" si="10"/>
        <v>1.1922989100000001</v>
      </c>
      <c r="AQ20" s="133">
        <f>ROUND((AO20*T20^2)/100000000,3)</f>
        <v>0.34599999999999997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71</v>
      </c>
      <c r="E21" s="75">
        <v>6</v>
      </c>
      <c r="F21" s="75">
        <v>1</v>
      </c>
      <c r="G21" s="75">
        <v>3</v>
      </c>
      <c r="H21" s="75">
        <v>2</v>
      </c>
      <c r="I21" s="76">
        <v>1</v>
      </c>
      <c r="J21" s="74">
        <v>68</v>
      </c>
      <c r="K21" s="77">
        <v>2</v>
      </c>
      <c r="L21" s="75">
        <v>1</v>
      </c>
      <c r="M21" s="75">
        <v>1</v>
      </c>
      <c r="N21" s="75">
        <v>1</v>
      </c>
      <c r="O21" s="78">
        <v>0</v>
      </c>
      <c r="P21" s="103">
        <f t="shared" si="11"/>
        <v>90</v>
      </c>
      <c r="Q21" s="99">
        <f t="shared" si="12"/>
        <v>76</v>
      </c>
      <c r="R21" s="164">
        <f t="shared" si="4"/>
        <v>166</v>
      </c>
      <c r="S21" s="165">
        <f t="shared" si="8"/>
        <v>741.5</v>
      </c>
      <c r="T21" s="142"/>
      <c r="U21" s="74">
        <v>1</v>
      </c>
      <c r="V21" s="75">
        <v>0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0</v>
      </c>
      <c r="AD21" s="75">
        <v>3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8">
        <v>0</v>
      </c>
      <c r="AK21" s="103">
        <f t="shared" si="13"/>
        <v>4</v>
      </c>
      <c r="AL21" s="99">
        <f t="shared" si="14"/>
        <v>3</v>
      </c>
      <c r="AM21" s="164">
        <f t="shared" si="7"/>
        <v>7</v>
      </c>
      <c r="AN21" s="165">
        <f t="shared" si="9"/>
        <v>44</v>
      </c>
      <c r="AO21" s="142"/>
      <c r="AP21" s="179">
        <f t="shared" si="10"/>
        <v>0.24192179</v>
      </c>
      <c r="AQ21" s="134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68</v>
      </c>
      <c r="E22" s="75">
        <v>9</v>
      </c>
      <c r="F22" s="75">
        <v>2</v>
      </c>
      <c r="G22" s="75">
        <v>2</v>
      </c>
      <c r="H22" s="75">
        <v>0</v>
      </c>
      <c r="I22" s="76">
        <v>0</v>
      </c>
      <c r="J22" s="74">
        <v>50</v>
      </c>
      <c r="K22" s="77">
        <v>8</v>
      </c>
      <c r="L22" s="75">
        <v>1</v>
      </c>
      <c r="M22" s="75">
        <v>1</v>
      </c>
      <c r="N22" s="75">
        <v>0</v>
      </c>
      <c r="O22" s="78">
        <v>0</v>
      </c>
      <c r="P22" s="103">
        <f t="shared" si="11"/>
        <v>87</v>
      </c>
      <c r="Q22" s="99">
        <f t="shared" si="12"/>
        <v>63</v>
      </c>
      <c r="R22" s="164">
        <f t="shared" si="4"/>
        <v>150</v>
      </c>
      <c r="S22" s="165">
        <f t="shared" si="8"/>
        <v>677.5</v>
      </c>
      <c r="T22" s="142"/>
      <c r="U22" s="74">
        <v>3</v>
      </c>
      <c r="V22" s="75">
        <v>3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0</v>
      </c>
      <c r="AD22" s="75">
        <v>0</v>
      </c>
      <c r="AE22" s="75">
        <v>0</v>
      </c>
      <c r="AF22" s="75">
        <v>0</v>
      </c>
      <c r="AG22" s="75">
        <v>0</v>
      </c>
      <c r="AH22" s="75">
        <v>0</v>
      </c>
      <c r="AI22" s="77">
        <v>0</v>
      </c>
      <c r="AJ22" s="78">
        <v>0</v>
      </c>
      <c r="AK22" s="103">
        <f t="shared" si="13"/>
        <v>15</v>
      </c>
      <c r="AL22" s="99">
        <f t="shared" si="14"/>
        <v>0</v>
      </c>
      <c r="AM22" s="164">
        <f t="shared" si="7"/>
        <v>15</v>
      </c>
      <c r="AN22" s="165">
        <f t="shared" si="9"/>
        <v>30</v>
      </c>
      <c r="AO22" s="142"/>
      <c r="AP22" s="179">
        <f t="shared" si="10"/>
        <v>0.137701875</v>
      </c>
      <c r="AQ22" s="134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76</v>
      </c>
      <c r="E23" s="83">
        <v>7</v>
      </c>
      <c r="F23" s="83">
        <v>1</v>
      </c>
      <c r="G23" s="83">
        <v>2</v>
      </c>
      <c r="H23" s="83">
        <v>1</v>
      </c>
      <c r="I23" s="84">
        <v>0</v>
      </c>
      <c r="J23" s="82">
        <v>67</v>
      </c>
      <c r="K23" s="85">
        <v>9</v>
      </c>
      <c r="L23" s="83">
        <v>1</v>
      </c>
      <c r="M23" s="83">
        <v>2</v>
      </c>
      <c r="N23" s="83">
        <v>3</v>
      </c>
      <c r="O23" s="86">
        <v>0</v>
      </c>
      <c r="P23" s="104">
        <f t="shared" si="11"/>
        <v>91.5</v>
      </c>
      <c r="Q23" s="100">
        <f t="shared" si="12"/>
        <v>86.5</v>
      </c>
      <c r="R23" s="164">
        <f t="shared" si="4"/>
        <v>178</v>
      </c>
      <c r="S23" s="165">
        <f t="shared" si="8"/>
        <v>670</v>
      </c>
      <c r="T23" s="143"/>
      <c r="U23" s="82">
        <v>4</v>
      </c>
      <c r="V23" s="83">
        <v>0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6">
        <v>0</v>
      </c>
      <c r="AC23" s="82">
        <v>3</v>
      </c>
      <c r="AD23" s="83">
        <v>23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4">
        <f t="shared" si="13"/>
        <v>16</v>
      </c>
      <c r="AL23" s="100">
        <f t="shared" si="14"/>
        <v>35</v>
      </c>
      <c r="AM23" s="164">
        <f t="shared" si="7"/>
        <v>51</v>
      </c>
      <c r="AN23" s="165">
        <f t="shared" si="9"/>
        <v>77</v>
      </c>
      <c r="AO23" s="143"/>
      <c r="AP23" s="179">
        <f t="shared" si="10"/>
        <v>0.34565299999999999</v>
      </c>
      <c r="AQ23" s="135"/>
    </row>
    <row r="24" spans="1:43" s="174" customFormat="1" ht="22.05" customHeight="1" thickBot="1" x14ac:dyDescent="0.4">
      <c r="A24" s="175"/>
      <c r="B24" s="176"/>
      <c r="C24" s="175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1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1"/>
      <c r="AN24" s="177"/>
      <c r="AO24" s="177"/>
      <c r="AP24" s="181"/>
    </row>
    <row r="25" spans="1:43" ht="22.05" customHeight="1" thickBot="1" x14ac:dyDescent="0.4">
      <c r="A25" s="144" t="s">
        <v>23</v>
      </c>
      <c r="B25" s="145"/>
      <c r="C25" s="146"/>
      <c r="D25" s="88">
        <f t="shared" ref="D25:O25" si="15">SUM(D7:D23)</f>
        <v>1094</v>
      </c>
      <c r="E25" s="89">
        <f t="shared" si="15"/>
        <v>110</v>
      </c>
      <c r="F25" s="89">
        <f t="shared" si="15"/>
        <v>19</v>
      </c>
      <c r="G25" s="89">
        <f t="shared" si="15"/>
        <v>29</v>
      </c>
      <c r="H25" s="89">
        <f t="shared" si="15"/>
        <v>10</v>
      </c>
      <c r="I25" s="90">
        <f t="shared" si="15"/>
        <v>6</v>
      </c>
      <c r="J25" s="88">
        <f t="shared" si="15"/>
        <v>1166</v>
      </c>
      <c r="K25" s="91">
        <f t="shared" si="15"/>
        <v>146</v>
      </c>
      <c r="L25" s="89">
        <f t="shared" si="15"/>
        <v>29</v>
      </c>
      <c r="M25" s="89">
        <f t="shared" si="15"/>
        <v>26</v>
      </c>
      <c r="N25" s="89">
        <f t="shared" si="15"/>
        <v>13</v>
      </c>
      <c r="O25" s="92">
        <f t="shared" si="15"/>
        <v>4</v>
      </c>
      <c r="P25" s="105">
        <f>SUM(P7:P23)</f>
        <v>1340</v>
      </c>
      <c r="Q25" s="94">
        <f>SUM(Q7:Q23)</f>
        <v>1466.5</v>
      </c>
      <c r="R25" s="164">
        <f t="shared" si="4"/>
        <v>2806.5</v>
      </c>
      <c r="S25" s="94"/>
      <c r="T25" s="94">
        <f>SUM(T7:T23)</f>
        <v>2806.5</v>
      </c>
      <c r="U25" s="88">
        <f t="shared" ref="U25:AJ25" si="16">SUM(U7:U23)</f>
        <v>54</v>
      </c>
      <c r="V25" s="89">
        <f t="shared" si="16"/>
        <v>11</v>
      </c>
      <c r="W25" s="89">
        <f t="shared" si="16"/>
        <v>0</v>
      </c>
      <c r="X25" s="89">
        <f t="shared" si="16"/>
        <v>0</v>
      </c>
      <c r="Y25" s="89">
        <f t="shared" si="16"/>
        <v>0</v>
      </c>
      <c r="Z25" s="89">
        <f t="shared" si="16"/>
        <v>0</v>
      </c>
      <c r="AA25" s="89">
        <f t="shared" si="16"/>
        <v>0</v>
      </c>
      <c r="AB25" s="90">
        <f t="shared" si="16"/>
        <v>0</v>
      </c>
      <c r="AC25" s="88">
        <f t="shared" si="16"/>
        <v>43</v>
      </c>
      <c r="AD25" s="89">
        <f t="shared" si="16"/>
        <v>33</v>
      </c>
      <c r="AE25" s="89">
        <f t="shared" si="16"/>
        <v>0</v>
      </c>
      <c r="AF25" s="89">
        <f t="shared" si="16"/>
        <v>0</v>
      </c>
      <c r="AG25" s="89">
        <f t="shared" si="16"/>
        <v>0</v>
      </c>
      <c r="AH25" s="89">
        <f t="shared" si="16"/>
        <v>0</v>
      </c>
      <c r="AI25" s="89">
        <f t="shared" si="16"/>
        <v>0</v>
      </c>
      <c r="AJ25" s="92">
        <f t="shared" si="16"/>
        <v>0</v>
      </c>
      <c r="AK25" s="105">
        <f>SUM(AK7:AK23)</f>
        <v>227</v>
      </c>
      <c r="AL25" s="94">
        <f>SUM(AL7:AL23)</f>
        <v>205</v>
      </c>
      <c r="AM25" s="164">
        <f t="shared" si="7"/>
        <v>432</v>
      </c>
      <c r="AN25" s="94"/>
      <c r="AO25" s="94">
        <f>SUM(AO7:AO23)</f>
        <v>432</v>
      </c>
      <c r="AP25" s="182">
        <f>MAX(AP10:AP23)</f>
        <v>1.1922989100000001</v>
      </c>
      <c r="AQ25" s="109">
        <f>AVERAGE(AQ7:AQ23)</f>
        <v>0.58225000000000005</v>
      </c>
    </row>
    <row r="26" spans="1:43" ht="22.05" customHeight="1" thickBot="1" x14ac:dyDescent="0.4">
      <c r="A26" s="144" t="s">
        <v>24</v>
      </c>
      <c r="B26" s="145"/>
      <c r="C26" s="146"/>
      <c r="D26" s="147">
        <f>SUM(D25:G25)</f>
        <v>1252</v>
      </c>
      <c r="E26" s="148"/>
      <c r="F26" s="148"/>
      <c r="G26" s="148"/>
      <c r="H26" s="148"/>
      <c r="I26" s="149"/>
      <c r="J26" s="147">
        <f>SUM(J25:M25)</f>
        <v>1367</v>
      </c>
      <c r="K26" s="148"/>
      <c r="L26" s="148"/>
      <c r="M26" s="148"/>
      <c r="N26" s="148"/>
      <c r="O26" s="149"/>
      <c r="P26" s="15"/>
      <c r="Q26" s="15"/>
      <c r="R26" s="15"/>
      <c r="S26" s="15"/>
      <c r="T26" s="15"/>
      <c r="U26" s="147">
        <f>SUM(U25:AB25)</f>
        <v>65</v>
      </c>
      <c r="V26" s="148"/>
      <c r="W26" s="148"/>
      <c r="X26" s="148"/>
      <c r="Y26" s="148"/>
      <c r="Z26" s="148"/>
      <c r="AA26" s="148"/>
      <c r="AB26" s="149"/>
      <c r="AC26" s="147">
        <f>SUM(AC25:AJ25)</f>
        <v>76</v>
      </c>
      <c r="AD26" s="148"/>
      <c r="AE26" s="148"/>
      <c r="AF26" s="148"/>
      <c r="AG26" s="148"/>
      <c r="AH26" s="148"/>
      <c r="AI26" s="148"/>
      <c r="AJ26" s="149"/>
      <c r="AK26" s="15"/>
      <c r="AL26" s="15"/>
      <c r="AM26" s="15"/>
      <c r="AN26" s="15"/>
      <c r="AO26" s="15"/>
      <c r="AP26" s="15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2023-04-26T12:00:09Z</dcterms:modified>
</cp:coreProperties>
</file>