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N:\Projects\WIE16168 Bexley - Framework Consultancy Services\185 PV2 Surveys for SCP Sites\5_Technical\Analysis\Four Non-School Sites\"/>
    </mc:Choice>
  </mc:AlternateContent>
  <xr:revisionPtr revIDLastSave="0" documentId="13_ncr:1_{001F44E1-EE02-4D7E-B0DA-E9B96F9189CF}" xr6:coauthVersionLast="47" xr6:coauthVersionMax="47" xr10:uidLastSave="{00000000-0000-0000-0000-000000000000}"/>
  <bookViews>
    <workbookView xWindow="-120" yWindow="-120" windowWidth="29040" windowHeight="15840" tabRatio="809" activeTab="2" xr2:uid="{00000000-000D-0000-FFFF-FFFF00000000}"/>
  </bookViews>
  <sheets>
    <sheet name="Job Details" sheetId="11" r:id="rId1"/>
    <sheet name="Site Plan" sheetId="28" r:id="rId2"/>
    <sheet name="Counts" sheetId="1" r:id="rId3"/>
  </sheets>
  <definedNames>
    <definedName name="_xlnm.Print_Area" localSheetId="2">Counts!$A$1:$O$54</definedName>
    <definedName name="_xlnm.Print_Area" localSheetId="0">'Job Details'!$A$1:$B$12</definedName>
    <definedName name="_xlnm.Print_Area" localSheetId="1">'Site Plan'!$A$1:$M$33</definedName>
    <definedName name="_xlnm.Print_Titles" localSheetId="2">Counts!$1:$5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56" i="1" l="1" a="1"/>
  <c r="AR56" i="1" s="1"/>
  <c r="AR11" i="1"/>
  <c r="AR15" i="1"/>
  <c r="AR19" i="1"/>
  <c r="AR23" i="1"/>
  <c r="AR27" i="1"/>
  <c r="AR31" i="1"/>
  <c r="AR35" i="1"/>
  <c r="AR39" i="1"/>
  <c r="AR43" i="1"/>
  <c r="AR47" i="1"/>
  <c r="AR51" i="1"/>
  <c r="AR7" i="1"/>
  <c r="AQ11" i="1"/>
  <c r="AQ56" i="1" s="1"/>
  <c r="AP56" i="1"/>
  <c r="AN10" i="1"/>
  <c r="AM7" i="1"/>
  <c r="AN12" i="1" l="1"/>
  <c r="AP10" i="1"/>
  <c r="AP12" i="1"/>
  <c r="AP11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P7" i="1"/>
  <c r="AH1" i="1" l="1"/>
  <c r="AI1" i="1"/>
  <c r="AH2" i="1"/>
  <c r="AI2" i="1"/>
  <c r="AH3" i="1"/>
  <c r="AI3" i="1"/>
  <c r="AK7" i="1"/>
  <c r="AL7" i="1"/>
  <c r="AK8" i="1"/>
  <c r="AL8" i="1"/>
  <c r="AK9" i="1"/>
  <c r="AM9" i="1" s="1"/>
  <c r="AL9" i="1"/>
  <c r="AK10" i="1"/>
  <c r="AL10" i="1"/>
  <c r="AK11" i="1"/>
  <c r="AL11" i="1"/>
  <c r="AK12" i="1"/>
  <c r="AM12" i="1" s="1"/>
  <c r="AL12" i="1"/>
  <c r="AK13" i="1"/>
  <c r="AL13" i="1"/>
  <c r="AK14" i="1"/>
  <c r="AL14" i="1"/>
  <c r="AK15" i="1"/>
  <c r="AM15" i="1" s="1"/>
  <c r="AL15" i="1"/>
  <c r="AK16" i="1"/>
  <c r="AL16" i="1"/>
  <c r="AK17" i="1"/>
  <c r="AL17" i="1"/>
  <c r="AK18" i="1"/>
  <c r="AM18" i="1" s="1"/>
  <c r="AL18" i="1"/>
  <c r="AK19" i="1"/>
  <c r="AL19" i="1"/>
  <c r="AK20" i="1"/>
  <c r="AL20" i="1"/>
  <c r="AK21" i="1"/>
  <c r="AM21" i="1" s="1"/>
  <c r="AL21" i="1"/>
  <c r="AK22" i="1"/>
  <c r="AL22" i="1"/>
  <c r="AK23" i="1"/>
  <c r="AL23" i="1"/>
  <c r="AK24" i="1"/>
  <c r="AM24" i="1" s="1"/>
  <c r="AL24" i="1"/>
  <c r="AK25" i="1"/>
  <c r="AL25" i="1"/>
  <c r="AK26" i="1"/>
  <c r="AL26" i="1"/>
  <c r="AK27" i="1"/>
  <c r="AM27" i="1" s="1"/>
  <c r="AL27" i="1"/>
  <c r="AK28" i="1"/>
  <c r="AL28" i="1"/>
  <c r="AK29" i="1"/>
  <c r="AL29" i="1"/>
  <c r="AK30" i="1"/>
  <c r="AM30" i="1" s="1"/>
  <c r="AL30" i="1"/>
  <c r="AK31" i="1"/>
  <c r="AL31" i="1"/>
  <c r="AK32" i="1"/>
  <c r="AL32" i="1"/>
  <c r="AK33" i="1"/>
  <c r="AM33" i="1" s="1"/>
  <c r="AL33" i="1"/>
  <c r="AK34" i="1"/>
  <c r="AL34" i="1"/>
  <c r="AK35" i="1"/>
  <c r="AL35" i="1"/>
  <c r="AK36" i="1"/>
  <c r="AM36" i="1" s="1"/>
  <c r="AL36" i="1"/>
  <c r="AK37" i="1"/>
  <c r="AL37" i="1"/>
  <c r="AK38" i="1"/>
  <c r="AL38" i="1"/>
  <c r="AK39" i="1"/>
  <c r="AM39" i="1" s="1"/>
  <c r="AL39" i="1"/>
  <c r="AK40" i="1"/>
  <c r="AL40" i="1"/>
  <c r="AK41" i="1"/>
  <c r="AL41" i="1"/>
  <c r="AK42" i="1"/>
  <c r="AM42" i="1" s="1"/>
  <c r="AL42" i="1"/>
  <c r="AK43" i="1"/>
  <c r="AL43" i="1"/>
  <c r="AK44" i="1"/>
  <c r="AL44" i="1"/>
  <c r="AK45" i="1"/>
  <c r="AM45" i="1" s="1"/>
  <c r="AL45" i="1"/>
  <c r="AK46" i="1"/>
  <c r="AL46" i="1"/>
  <c r="AK47" i="1"/>
  <c r="AL47" i="1"/>
  <c r="AK48" i="1"/>
  <c r="AM48" i="1" s="1"/>
  <c r="AL48" i="1"/>
  <c r="AK49" i="1"/>
  <c r="AL49" i="1"/>
  <c r="AK50" i="1"/>
  <c r="AL50" i="1"/>
  <c r="AK51" i="1"/>
  <c r="AM51" i="1" s="1"/>
  <c r="AL51" i="1"/>
  <c r="AK52" i="1"/>
  <c r="AL52" i="1"/>
  <c r="AK53" i="1"/>
  <c r="AL53" i="1"/>
  <c r="AK54" i="1"/>
  <c r="AM54" i="1" s="1"/>
  <c r="AL54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O56" i="1"/>
  <c r="N56" i="1"/>
  <c r="M56" i="1"/>
  <c r="L56" i="1"/>
  <c r="K56" i="1"/>
  <c r="J56" i="1"/>
  <c r="I56" i="1"/>
  <c r="H56" i="1"/>
  <c r="G56" i="1"/>
  <c r="F56" i="1"/>
  <c r="E56" i="1"/>
  <c r="D56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Q43" i="1"/>
  <c r="P43" i="1"/>
  <c r="Q42" i="1"/>
  <c r="P42" i="1"/>
  <c r="Q41" i="1"/>
  <c r="P41" i="1"/>
  <c r="Q40" i="1"/>
  <c r="P40" i="1"/>
  <c r="Q39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Q9" i="1"/>
  <c r="P9" i="1"/>
  <c r="Q8" i="1"/>
  <c r="P8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Q7" i="1"/>
  <c r="R7" i="1" s="1"/>
  <c r="A2" i="1"/>
  <c r="J2" i="28"/>
  <c r="I2" i="28"/>
  <c r="A2" i="28"/>
  <c r="J1" i="28"/>
  <c r="I1" i="28"/>
  <c r="AM50" i="1" l="1"/>
  <c r="AM47" i="1"/>
  <c r="AM44" i="1"/>
  <c r="AM41" i="1"/>
  <c r="AM38" i="1"/>
  <c r="AM35" i="1"/>
  <c r="AM32" i="1"/>
  <c r="AM29" i="1"/>
  <c r="AM26" i="1"/>
  <c r="AM23" i="1"/>
  <c r="AM20" i="1"/>
  <c r="AM17" i="1"/>
  <c r="AM14" i="1"/>
  <c r="AM11" i="1"/>
  <c r="AM8" i="1"/>
  <c r="AM53" i="1"/>
  <c r="AM52" i="1"/>
  <c r="AM49" i="1"/>
  <c r="AM46" i="1"/>
  <c r="AN48" i="1" s="1"/>
  <c r="AM43" i="1"/>
  <c r="AM40" i="1"/>
  <c r="AM37" i="1"/>
  <c r="AM34" i="1"/>
  <c r="AN36" i="1" s="1"/>
  <c r="AM31" i="1"/>
  <c r="AM28" i="1"/>
  <c r="AN30" i="1" s="1"/>
  <c r="AM25" i="1"/>
  <c r="AM22" i="1"/>
  <c r="AM19" i="1"/>
  <c r="AN21" i="1" s="1"/>
  <c r="AM16" i="1"/>
  <c r="AN18" i="1" s="1"/>
  <c r="AM13" i="1"/>
  <c r="AM10" i="1"/>
  <c r="R9" i="1"/>
  <c r="R12" i="1"/>
  <c r="R15" i="1"/>
  <c r="R18" i="1"/>
  <c r="R21" i="1"/>
  <c r="R24" i="1"/>
  <c r="R27" i="1"/>
  <c r="R30" i="1"/>
  <c r="R33" i="1"/>
  <c r="R36" i="1"/>
  <c r="R39" i="1"/>
  <c r="R10" i="1"/>
  <c r="R13" i="1"/>
  <c r="R16" i="1"/>
  <c r="R19" i="1"/>
  <c r="R22" i="1"/>
  <c r="R25" i="1"/>
  <c r="R28" i="1"/>
  <c r="R31" i="1"/>
  <c r="R34" i="1"/>
  <c r="R37" i="1"/>
  <c r="R40" i="1"/>
  <c r="R43" i="1"/>
  <c r="R46" i="1"/>
  <c r="R49" i="1"/>
  <c r="R52" i="1"/>
  <c r="R8" i="1"/>
  <c r="R11" i="1"/>
  <c r="R14" i="1"/>
  <c r="R17" i="1"/>
  <c r="R20" i="1"/>
  <c r="R23" i="1"/>
  <c r="R26" i="1"/>
  <c r="R29" i="1"/>
  <c r="R32" i="1"/>
  <c r="R35" i="1"/>
  <c r="R38" i="1"/>
  <c r="R41" i="1"/>
  <c r="R44" i="1"/>
  <c r="R47" i="1"/>
  <c r="R50" i="1"/>
  <c r="R53" i="1"/>
  <c r="AO47" i="1"/>
  <c r="AO43" i="1"/>
  <c r="AO35" i="1"/>
  <c r="R42" i="1"/>
  <c r="R45" i="1"/>
  <c r="R48" i="1"/>
  <c r="R51" i="1"/>
  <c r="R54" i="1"/>
  <c r="T7" i="1"/>
  <c r="T27" i="1"/>
  <c r="T15" i="1"/>
  <c r="T39" i="1"/>
  <c r="T51" i="1"/>
  <c r="T23" i="1"/>
  <c r="AO51" i="1"/>
  <c r="AO27" i="1"/>
  <c r="AO15" i="1"/>
  <c r="AO11" i="1"/>
  <c r="T19" i="1"/>
  <c r="T31" i="1"/>
  <c r="T43" i="1"/>
  <c r="AO23" i="1"/>
  <c r="T11" i="1"/>
  <c r="T35" i="1"/>
  <c r="T47" i="1"/>
  <c r="AO39" i="1"/>
  <c r="AO31" i="1"/>
  <c r="AO19" i="1"/>
  <c r="AO7" i="1"/>
  <c r="J57" i="1"/>
  <c r="AK56" i="1"/>
  <c r="AC57" i="1"/>
  <c r="U57" i="1"/>
  <c r="AL56" i="1"/>
  <c r="D57" i="1"/>
  <c r="P56" i="1"/>
  <c r="Q56" i="1"/>
  <c r="AN16" i="1" l="1"/>
  <c r="AN34" i="1"/>
  <c r="AN52" i="1"/>
  <c r="AN54" i="1"/>
  <c r="AN25" i="1"/>
  <c r="AN43" i="1"/>
  <c r="AN33" i="1"/>
  <c r="AN41" i="1"/>
  <c r="AN22" i="1"/>
  <c r="AN40" i="1"/>
  <c r="AN20" i="1"/>
  <c r="AN38" i="1"/>
  <c r="AN15" i="1"/>
  <c r="S51" i="1"/>
  <c r="AM56" i="1"/>
  <c r="S41" i="1"/>
  <c r="S23" i="1"/>
  <c r="S52" i="1"/>
  <c r="S34" i="1"/>
  <c r="S16" i="1"/>
  <c r="S30" i="1"/>
  <c r="S12" i="1"/>
  <c r="AN28" i="1"/>
  <c r="AN46" i="1"/>
  <c r="AN26" i="1"/>
  <c r="AN44" i="1"/>
  <c r="AN27" i="1"/>
  <c r="AN24" i="1"/>
  <c r="AQ27" i="1"/>
  <c r="AN13" i="1"/>
  <c r="AN31" i="1"/>
  <c r="AN49" i="1"/>
  <c r="AN11" i="1"/>
  <c r="AN29" i="1"/>
  <c r="AN47" i="1"/>
  <c r="AN39" i="1"/>
  <c r="AN14" i="1"/>
  <c r="AN32" i="1"/>
  <c r="AN50" i="1"/>
  <c r="AN42" i="1"/>
  <c r="AN45" i="1"/>
  <c r="AN23" i="1"/>
  <c r="AN19" i="1"/>
  <c r="AN37" i="1"/>
  <c r="AN17" i="1"/>
  <c r="AN35" i="1"/>
  <c r="AN53" i="1"/>
  <c r="AN51" i="1"/>
  <c r="S54" i="1"/>
  <c r="S44" i="1"/>
  <c r="S26" i="1"/>
  <c r="S37" i="1"/>
  <c r="S19" i="1"/>
  <c r="S33" i="1"/>
  <c r="S15" i="1"/>
  <c r="AO56" i="1"/>
  <c r="S38" i="1"/>
  <c r="S49" i="1"/>
  <c r="S27" i="1"/>
  <c r="S13" i="1"/>
  <c r="S45" i="1"/>
  <c r="S53" i="1"/>
  <c r="S35" i="1"/>
  <c r="S17" i="1"/>
  <c r="S46" i="1"/>
  <c r="S28" i="1"/>
  <c r="S42" i="1"/>
  <c r="S24" i="1"/>
  <c r="S20" i="1"/>
  <c r="T56" i="1"/>
  <c r="S50" i="1"/>
  <c r="S32" i="1"/>
  <c r="S14" i="1"/>
  <c r="S43" i="1"/>
  <c r="S25" i="1"/>
  <c r="S39" i="1"/>
  <c r="S21" i="1"/>
  <c r="S48" i="1"/>
  <c r="S31" i="1"/>
  <c r="S47" i="1"/>
  <c r="S29" i="1"/>
  <c r="S11" i="1"/>
  <c r="S40" i="1"/>
  <c r="S22" i="1"/>
  <c r="S36" i="1"/>
  <c r="S18" i="1"/>
  <c r="S10" i="1"/>
  <c r="R56" i="1"/>
  <c r="AQ47" i="1"/>
  <c r="AQ19" i="1"/>
  <c r="AQ51" i="1"/>
  <c r="AQ31" i="1"/>
  <c r="AQ23" i="1"/>
  <c r="AQ39" i="1"/>
  <c r="AQ15" i="1"/>
  <c r="AQ35" i="1"/>
  <c r="AQ43" i="1"/>
  <c r="AQ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<sst xmlns="http://schemas.openxmlformats.org/spreadsheetml/2006/main" count="117" uniqueCount="50">
  <si>
    <t>Job Number &amp; Name:</t>
  </si>
  <si>
    <t>35165 LB Bexley</t>
  </si>
  <si>
    <t>Site Number/Name:</t>
  </si>
  <si>
    <t>Site 1 - Willersley Avenue</t>
  </si>
  <si>
    <t>Client:</t>
  </si>
  <si>
    <t>Waterman</t>
  </si>
  <si>
    <t>Date:</t>
  </si>
  <si>
    <t>Advanced Transport Research</t>
  </si>
  <si>
    <t>Job Type:</t>
  </si>
  <si>
    <t>Pedestrian &amp; Vehicle Count</t>
  </si>
  <si>
    <t>Co-ordinates:</t>
  </si>
  <si>
    <t xml:space="preserve"> 51°26'28.82"N,  0° 5'44.40"E</t>
  </si>
  <si>
    <t>Postcode:</t>
  </si>
  <si>
    <t>DA15 9EW</t>
  </si>
  <si>
    <t>Times:</t>
  </si>
  <si>
    <t>0700-1900</t>
  </si>
  <si>
    <t>Vehicle Counts</t>
  </si>
  <si>
    <t>Movement A</t>
  </si>
  <si>
    <t>Movement B</t>
  </si>
  <si>
    <t>Weighted Total</t>
  </si>
  <si>
    <t>Times</t>
  </si>
  <si>
    <t>Car</t>
  </si>
  <si>
    <t>LGV</t>
  </si>
  <si>
    <t>HGV</t>
  </si>
  <si>
    <t>PSV</t>
  </si>
  <si>
    <t>M/B</t>
  </si>
  <si>
    <t>Cyc</t>
  </si>
  <si>
    <t>Mvt A</t>
  </si>
  <si>
    <t>Mvt B</t>
  </si>
  <si>
    <t>-</t>
  </si>
  <si>
    <t>Daily Total</t>
  </si>
  <si>
    <t>By Direction</t>
  </si>
  <si>
    <t>Movement C</t>
  </si>
  <si>
    <t>Movement D</t>
  </si>
  <si>
    <t>Under 16s</t>
  </si>
  <si>
    <t>16 to 65</t>
  </si>
  <si>
    <t>Over 65s</t>
  </si>
  <si>
    <t>Disabled</t>
  </si>
  <si>
    <t>Pushchairs</t>
  </si>
  <si>
    <t>Wheelchairs</t>
  </si>
  <si>
    <t>Cyclists</t>
  </si>
  <si>
    <t>Scooters</t>
  </si>
  <si>
    <t>Mvt C</t>
  </si>
  <si>
    <t>Mvt D</t>
  </si>
  <si>
    <t>Hourly Flow</t>
  </si>
  <si>
    <t>PV2</t>
  </si>
  <si>
    <t>Peak Flow</t>
  </si>
  <si>
    <t>Peak Hour</t>
  </si>
  <si>
    <t>Peak</t>
  </si>
  <si>
    <t>PV2 All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</si>
</sst>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dd\ dd\ mmmm\ yyyy"/>
    <numFmt numFmtId="165" formatCode="0.0"/>
    <numFmt numFmtId="166" formatCode="dddd\ dd\ mmm\ yyyy"/>
    <numFmt numFmtId="167" formatCode="0.000"/>
  </numFmts>
  <fonts count="28">
    <font>
      <sz val="10"/>
      <name val="Arial"/>
      <charset val="134"/>
    </font>
    <font>
      <sz val="14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b/>
      <sz val="12"/>
      <color indexed="24"/>
      <name val="Abel"/>
    </font>
    <font>
      <b/>
      <sz val="12"/>
      <name val="Abel"/>
    </font>
    <font>
      <sz val="12"/>
      <name val="Abel"/>
    </font>
    <font>
      <sz val="6"/>
      <name val="Abel"/>
    </font>
    <font>
      <b/>
      <sz val="8"/>
      <name val="Abel"/>
    </font>
    <font>
      <sz val="10"/>
      <name val="Abel"/>
    </font>
    <font>
      <b/>
      <sz val="10"/>
      <name val="Abel"/>
    </font>
    <font>
      <i/>
      <sz val="10"/>
      <name val="Abel"/>
    </font>
    <font>
      <sz val="10"/>
      <name val="Verdana"/>
      <family val="2"/>
    </font>
    <font>
      <b/>
      <sz val="14"/>
      <name val="Abel"/>
    </font>
    <font>
      <b/>
      <i/>
      <sz val="10"/>
      <name val="Abel"/>
    </font>
    <font>
      <b/>
      <sz val="11"/>
      <color rgb="FFFF0000"/>
      <name val="Abel"/>
    </font>
    <font>
      <sz val="14"/>
      <name val="Abel"/>
    </font>
    <font>
      <b/>
      <sz val="12"/>
      <color rgb="FFFF0000"/>
      <name val="Abel"/>
    </font>
    <font>
      <sz val="10"/>
      <color indexed="10"/>
      <name val="Verdana"/>
      <family val="2"/>
    </font>
    <font>
      <i/>
      <sz val="14"/>
      <name val="Abel"/>
    </font>
    <font>
      <sz val="16"/>
      <name val="Abel"/>
    </font>
    <font>
      <i/>
      <sz val="14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b/>
      <sz val="9"/>
      <name val="Abel"/>
    </font>
    <font>
      <sz val="14"/>
      <name val="Abel"/>
    </font>
    <font>
      <b/>
      <sz val="10"/>
      <color rgb="FFFF0000"/>
      <name val="Abel"/>
    </font>
    <font>
      <sz val="12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3" fillId="0" borderId="0"/>
  </cellStyleXfs>
  <cellXfs count="18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4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0" fontId="5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Continuous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20" fontId="8" fillId="0" borderId="11" xfId="0" applyNumberFormat="1" applyFont="1" applyBorder="1" applyAlignment="1">
      <alignment horizontal="center" vertical="center"/>
    </xf>
    <xf numFmtId="20" fontId="8" fillId="0" borderId="12" xfId="0" applyNumberFormat="1" applyFont="1" applyBorder="1" applyAlignment="1">
      <alignment horizontal="center" vertical="center"/>
    </xf>
    <xf numFmtId="20" fontId="8" fillId="0" borderId="13" xfId="0" applyNumberFormat="1" applyFont="1" applyBorder="1" applyAlignment="1">
      <alignment horizontal="center" vertical="center"/>
    </xf>
    <xf numFmtId="20" fontId="8" fillId="0" borderId="16" xfId="0" applyNumberFormat="1" applyFont="1" applyBorder="1" applyAlignment="1">
      <alignment horizontal="center" vertical="center"/>
    </xf>
    <xf numFmtId="20" fontId="8" fillId="0" borderId="17" xfId="0" applyNumberFormat="1" applyFont="1" applyBorder="1" applyAlignment="1">
      <alignment horizontal="center" vertical="center"/>
    </xf>
    <xf numFmtId="20" fontId="8" fillId="0" borderId="18" xfId="0" applyNumberFormat="1" applyFont="1" applyBorder="1" applyAlignment="1">
      <alignment horizontal="center" vertical="center"/>
    </xf>
    <xf numFmtId="20" fontId="8" fillId="0" borderId="21" xfId="0" applyNumberFormat="1" applyFont="1" applyBorder="1" applyAlignment="1">
      <alignment horizontal="center" vertical="center"/>
    </xf>
    <xf numFmtId="20" fontId="8" fillId="0" borderId="22" xfId="0" applyNumberFormat="1" applyFont="1" applyBorder="1" applyAlignment="1">
      <alignment horizontal="center" vertical="center"/>
    </xf>
    <xf numFmtId="20" fontId="8" fillId="0" borderId="23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" fontId="10" fillId="3" borderId="27" xfId="0" applyNumberFormat="1" applyFont="1" applyFill="1" applyBorder="1" applyAlignment="1" applyProtection="1">
      <alignment horizontal="center" vertical="center"/>
      <protection locked="0"/>
    </xf>
    <xf numFmtId="1" fontId="10" fillId="3" borderId="28" xfId="0" applyNumberFormat="1" applyFont="1" applyFill="1" applyBorder="1" applyAlignment="1" applyProtection="1">
      <alignment horizontal="center" vertical="center"/>
      <protection locked="0"/>
    </xf>
    <xf numFmtId="0" fontId="11" fillId="0" borderId="8" xfId="0" applyFont="1" applyBorder="1" applyAlignment="1">
      <alignment horizontal="right" vertical="center"/>
    </xf>
    <xf numFmtId="0" fontId="11" fillId="0" borderId="29" xfId="0" applyFont="1" applyBorder="1" applyAlignment="1">
      <alignment horizontal="right" vertical="center"/>
    </xf>
    <xf numFmtId="0" fontId="11" fillId="0" borderId="30" xfId="0" applyFont="1" applyBorder="1" applyAlignment="1">
      <alignment horizontal="right" vertical="center"/>
    </xf>
    <xf numFmtId="0" fontId="7" fillId="0" borderId="31" xfId="0" applyFont="1" applyBorder="1" applyAlignment="1">
      <alignment horizontal="center" vertical="center" wrapText="1"/>
    </xf>
    <xf numFmtId="1" fontId="10" fillId="3" borderId="36" xfId="0" applyNumberFormat="1" applyFont="1" applyFill="1" applyBorder="1" applyAlignment="1" applyProtection="1">
      <alignment horizontal="center" vertical="center"/>
      <protection locked="0"/>
    </xf>
    <xf numFmtId="1" fontId="10" fillId="3" borderId="26" xfId="0" applyNumberFormat="1" applyFont="1" applyFill="1" applyBorder="1" applyAlignment="1" applyProtection="1">
      <alignment horizontal="center" vertical="center"/>
      <protection locked="0"/>
    </xf>
    <xf numFmtId="0" fontId="10" fillId="0" borderId="2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1" fontId="3" fillId="0" borderId="0" xfId="0" applyNumberFormat="1" applyFont="1" applyAlignment="1">
      <alignment vertical="center"/>
    </xf>
    <xf numFmtId="1" fontId="10" fillId="3" borderId="38" xfId="0" applyNumberFormat="1" applyFont="1" applyFill="1" applyBorder="1" applyAlignment="1" applyProtection="1">
      <alignment horizontal="center" vertical="center"/>
      <protection locked="0"/>
    </xf>
    <xf numFmtId="1" fontId="10" fillId="3" borderId="13" xfId="0" applyNumberFormat="1" applyFont="1" applyFill="1" applyBorder="1" applyAlignment="1" applyProtection="1">
      <alignment horizontal="center" vertical="center"/>
      <protection locked="0"/>
    </xf>
    <xf numFmtId="1" fontId="10" fillId="3" borderId="39" xfId="0" applyNumberFormat="1" applyFont="1" applyFill="1" applyBorder="1" applyAlignment="1" applyProtection="1">
      <alignment horizontal="center" vertical="center"/>
      <protection locked="0"/>
    </xf>
    <xf numFmtId="1" fontId="10" fillId="3" borderId="18" xfId="0" applyNumberFormat="1" applyFont="1" applyFill="1" applyBorder="1" applyAlignment="1" applyProtection="1">
      <alignment horizontal="center" vertical="center"/>
      <protection locked="0"/>
    </xf>
    <xf numFmtId="1" fontId="10" fillId="3" borderId="40" xfId="0" applyNumberFormat="1" applyFont="1" applyFill="1" applyBorder="1" applyAlignment="1" applyProtection="1">
      <alignment horizontal="center" vertical="center"/>
      <protection locked="0"/>
    </xf>
    <xf numFmtId="1" fontId="10" fillId="3" borderId="23" xfId="0" applyNumberFormat="1" applyFont="1" applyFill="1" applyBorder="1" applyAlignment="1" applyProtection="1">
      <alignment horizontal="center" vertical="center"/>
      <protection locked="0"/>
    </xf>
    <xf numFmtId="1" fontId="10" fillId="3" borderId="41" xfId="0" applyNumberFormat="1" applyFont="1" applyFill="1" applyBorder="1" applyAlignment="1" applyProtection="1">
      <alignment horizontal="center" vertical="center"/>
      <protection locked="0"/>
    </xf>
    <xf numFmtId="1" fontId="10" fillId="3" borderId="37" xfId="0" applyNumberFormat="1" applyFont="1" applyFill="1" applyBorder="1" applyAlignment="1" applyProtection="1">
      <alignment horizontal="center" vertical="center"/>
      <protection locked="0"/>
    </xf>
    <xf numFmtId="0" fontId="5" fillId="0" borderId="7" xfId="0" applyFont="1" applyBorder="1" applyAlignment="1">
      <alignment horizontal="centerContinuous" vertical="center" wrapText="1"/>
    </xf>
    <xf numFmtId="0" fontId="6" fillId="0" borderId="6" xfId="0" applyFont="1" applyBorder="1" applyAlignment="1">
      <alignment horizontal="centerContinuous" vertical="center" wrapText="1"/>
    </xf>
    <xf numFmtId="0" fontId="5" fillId="0" borderId="6" xfId="0" applyFont="1" applyBorder="1" applyAlignment="1">
      <alignment horizontal="centerContinuous" vertical="center" wrapText="1"/>
    </xf>
    <xf numFmtId="0" fontId="5" fillId="0" borderId="6" xfId="0" applyFont="1" applyBorder="1" applyAlignment="1">
      <alignment horizontal="left" vertical="center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10" fillId="0" borderId="41" xfId="0" applyFont="1" applyBorder="1" applyAlignment="1">
      <alignment horizontal="center" vertical="center" wrapText="1"/>
    </xf>
    <xf numFmtId="1" fontId="10" fillId="3" borderId="48" xfId="0" applyNumberFormat="1" applyFont="1" applyFill="1" applyBorder="1" applyAlignment="1" applyProtection="1">
      <alignment horizontal="center" vertical="center"/>
      <protection locked="0"/>
    </xf>
    <xf numFmtId="0" fontId="1" fillId="0" borderId="0" xfId="1" applyFont="1" applyAlignment="1">
      <alignment vertical="center"/>
    </xf>
    <xf numFmtId="0" fontId="12" fillId="0" borderId="0" xfId="1" applyFont="1"/>
    <xf numFmtId="0" fontId="4" fillId="0" borderId="1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6" fillId="0" borderId="5" xfId="0" applyFont="1" applyBorder="1" applyAlignment="1">
      <alignment vertical="center"/>
    </xf>
    <xf numFmtId="0" fontId="14" fillId="0" borderId="30" xfId="0" applyFont="1" applyBorder="1" applyAlignment="1">
      <alignment horizontal="right" vertical="center"/>
    </xf>
    <xf numFmtId="0" fontId="9" fillId="0" borderId="1" xfId="1" applyFont="1" applyBorder="1" applyProtection="1">
      <protection locked="0"/>
    </xf>
    <xf numFmtId="0" fontId="9" fillId="0" borderId="2" xfId="1" applyFont="1" applyBorder="1" applyProtection="1">
      <protection locked="0"/>
    </xf>
    <xf numFmtId="0" fontId="9" fillId="0" borderId="3" xfId="1" applyFont="1" applyBorder="1" applyProtection="1">
      <protection locked="0"/>
    </xf>
    <xf numFmtId="0" fontId="9" fillId="0" borderId="0" xfId="1" applyFont="1" applyProtection="1">
      <protection locked="0"/>
    </xf>
    <xf numFmtId="0" fontId="9" fillId="0" borderId="4" xfId="1" applyFont="1" applyBorder="1" applyProtection="1">
      <protection locked="0"/>
    </xf>
    <xf numFmtId="0" fontId="9" fillId="0" borderId="5" xfId="1" applyFont="1" applyBorder="1" applyProtection="1">
      <protection locked="0"/>
    </xf>
    <xf numFmtId="0" fontId="11" fillId="0" borderId="2" xfId="1" applyFont="1" applyBorder="1" applyAlignment="1">
      <alignment horizontal="right" vertical="center"/>
    </xf>
    <xf numFmtId="0" fontId="11" fillId="0" borderId="5" xfId="1" applyFont="1" applyBorder="1" applyAlignment="1">
      <alignment horizontal="right" vertical="center"/>
    </xf>
    <xf numFmtId="0" fontId="13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right" vertical="center"/>
    </xf>
    <xf numFmtId="0" fontId="16" fillId="0" borderId="0" xfId="0" applyFont="1" applyAlignment="1">
      <alignment vertical="center"/>
    </xf>
    <xf numFmtId="0" fontId="16" fillId="0" borderId="2" xfId="0" applyFont="1" applyBorder="1" applyAlignment="1">
      <alignment vertical="center"/>
    </xf>
    <xf numFmtId="166" fontId="14" fillId="0" borderId="4" xfId="0" applyNumberFormat="1" applyFont="1" applyBorder="1" applyAlignment="1">
      <alignment horizontal="right" vertical="center"/>
    </xf>
    <xf numFmtId="0" fontId="9" fillId="0" borderId="8" xfId="1" applyFont="1" applyBorder="1" applyProtection="1">
      <protection locked="0"/>
    </xf>
    <xf numFmtId="0" fontId="9" fillId="0" borderId="29" xfId="1" applyFont="1" applyBorder="1" applyProtection="1">
      <protection locked="0"/>
    </xf>
    <xf numFmtId="0" fontId="9" fillId="0" borderId="30" xfId="1" applyFont="1" applyBorder="1" applyProtection="1">
      <protection locked="0"/>
    </xf>
    <xf numFmtId="0" fontId="12" fillId="0" borderId="0" xfId="0" applyFont="1" applyAlignment="1">
      <alignment vertical="top"/>
    </xf>
    <xf numFmtId="0" fontId="12" fillId="0" borderId="0" xfId="0" applyFont="1"/>
    <xf numFmtId="0" fontId="18" fillId="0" borderId="0" xfId="0" applyFont="1"/>
    <xf numFmtId="0" fontId="19" fillId="0" borderId="0" xfId="0" applyFont="1" applyAlignment="1">
      <alignment horizontal="right" vertical="center"/>
    </xf>
    <xf numFmtId="166" fontId="20" fillId="0" borderId="0" xfId="0" applyNumberFormat="1" applyFont="1" applyAlignment="1" applyProtection="1">
      <alignment horizontal="left" vertical="center" wrapText="1" shrinkToFit="1"/>
      <protection locked="0"/>
    </xf>
    <xf numFmtId="0" fontId="21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22" fillId="0" borderId="0" xfId="0" applyFont="1" applyAlignment="1">
      <alignment horizontal="right" vertical="center" wrapText="1"/>
    </xf>
    <xf numFmtId="165" fontId="12" fillId="0" borderId="0" xfId="0" applyNumberFormat="1" applyFont="1" applyAlignment="1">
      <alignment horizontal="left"/>
    </xf>
    <xf numFmtId="165" fontId="12" fillId="0" borderId="0" xfId="0" applyNumberFormat="1" applyFont="1" applyAlignment="1">
      <alignment horizontal="left" vertical="top"/>
    </xf>
    <xf numFmtId="1" fontId="10" fillId="3" borderId="6" xfId="0" applyNumberFormat="1" applyFont="1" applyFill="1" applyBorder="1" applyAlignment="1" applyProtection="1">
      <alignment horizontal="center" vertical="center"/>
      <protection locked="0"/>
    </xf>
    <xf numFmtId="1" fontId="9" fillId="0" borderId="14" xfId="0" applyNumberFormat="1" applyFont="1" applyBorder="1" applyAlignment="1" applyProtection="1">
      <alignment horizontal="center" vertical="center"/>
      <protection locked="0"/>
    </xf>
    <xf numFmtId="1" fontId="9" fillId="0" borderId="15" xfId="0" applyNumberFormat="1" applyFont="1" applyBorder="1" applyAlignment="1" applyProtection="1">
      <alignment horizontal="center" vertical="center"/>
      <protection locked="0"/>
    </xf>
    <xf numFmtId="1" fontId="9" fillId="0" borderId="43" xfId="0" applyNumberFormat="1" applyFont="1" applyBorder="1" applyAlignment="1" applyProtection="1">
      <alignment horizontal="center" vertical="center"/>
      <protection locked="0"/>
    </xf>
    <xf numFmtId="1" fontId="9" fillId="0" borderId="44" xfId="0" applyNumberFormat="1" applyFont="1" applyBorder="1" applyAlignment="1" applyProtection="1">
      <alignment horizontal="center" vertical="center"/>
      <protection locked="0"/>
    </xf>
    <xf numFmtId="1" fontId="9" fillId="0" borderId="32" xfId="0" applyNumberFormat="1" applyFont="1" applyBorder="1" applyAlignment="1" applyProtection="1">
      <alignment horizontal="center" vertical="center"/>
      <protection locked="0"/>
    </xf>
    <xf numFmtId="1" fontId="9" fillId="0" borderId="19" xfId="0" applyNumberFormat="1" applyFont="1" applyBorder="1" applyAlignment="1" applyProtection="1">
      <alignment horizontal="center" vertical="center"/>
      <protection locked="0"/>
    </xf>
    <xf numFmtId="1" fontId="9" fillId="0" borderId="20" xfId="0" applyNumberFormat="1" applyFont="1" applyBorder="1" applyAlignment="1" applyProtection="1">
      <alignment horizontal="center" vertical="center"/>
      <protection locked="0"/>
    </xf>
    <xf numFmtId="1" fontId="9" fillId="0" borderId="45" xfId="0" applyNumberFormat="1" applyFont="1" applyBorder="1" applyAlignment="1" applyProtection="1">
      <alignment horizontal="center" vertical="center"/>
      <protection locked="0"/>
    </xf>
    <xf numFmtId="1" fontId="9" fillId="0" borderId="34" xfId="0" applyNumberFormat="1" applyFont="1" applyBorder="1" applyAlignment="1" applyProtection="1">
      <alignment horizontal="center" vertical="center"/>
      <protection locked="0"/>
    </xf>
    <xf numFmtId="1" fontId="9" fillId="0" borderId="33" xfId="0" applyNumberFormat="1" applyFont="1" applyBorder="1" applyAlignment="1" applyProtection="1">
      <alignment horizontal="center" vertical="center"/>
      <protection locked="0"/>
    </xf>
    <xf numFmtId="1" fontId="9" fillId="0" borderId="25" xfId="0" applyNumberFormat="1" applyFont="1" applyBorder="1" applyAlignment="1" applyProtection="1">
      <alignment horizontal="center" vertical="center"/>
      <protection locked="0"/>
    </xf>
    <xf numFmtId="1" fontId="9" fillId="0" borderId="24" xfId="0" applyNumberFormat="1" applyFont="1" applyBorder="1" applyAlignment="1" applyProtection="1">
      <alignment horizontal="center" vertical="center"/>
      <protection locked="0"/>
    </xf>
    <xf numFmtId="1" fontId="9" fillId="0" borderId="46" xfId="0" applyNumberFormat="1" applyFont="1" applyBorder="1" applyAlignment="1" applyProtection="1">
      <alignment horizontal="center" vertical="center"/>
      <protection locked="0"/>
    </xf>
    <xf numFmtId="1" fontId="9" fillId="0" borderId="47" xfId="0" applyNumberFormat="1" applyFont="1" applyBorder="1" applyAlignment="1" applyProtection="1">
      <alignment horizontal="center" vertical="center"/>
      <protection locked="0"/>
    </xf>
    <xf numFmtId="1" fontId="9" fillId="0" borderId="35" xfId="0" applyNumberFormat="1" applyFont="1" applyBorder="1" applyAlignment="1" applyProtection="1">
      <alignment horizontal="center" vertical="center"/>
      <protection locked="0"/>
    </xf>
    <xf numFmtId="167" fontId="3" fillId="0" borderId="37" xfId="0" applyNumberFormat="1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0" xfId="0" applyFont="1" applyAlignment="1" applyProtection="1">
      <alignment horizontal="left" vertical="center" wrapText="1" shrinkToFit="1"/>
      <protection locked="0"/>
    </xf>
    <xf numFmtId="49" fontId="25" fillId="0" borderId="0" xfId="0" applyNumberFormat="1" applyFont="1" applyAlignment="1" applyProtection="1">
      <alignment horizontal="left" vertical="center" wrapText="1" shrinkToFit="1"/>
      <protection locked="0"/>
    </xf>
    <xf numFmtId="14" fontId="25" fillId="0" borderId="0" xfId="0" applyNumberFormat="1" applyFont="1" applyAlignment="1" applyProtection="1">
      <alignment horizontal="left" vertical="center" wrapText="1" shrinkToFit="1"/>
      <protection locked="0"/>
    </xf>
    <xf numFmtId="0" fontId="10" fillId="4" borderId="2" xfId="0" applyFont="1" applyFill="1" applyBorder="1" applyAlignment="1">
      <alignment horizontal="center" vertical="center" wrapText="1"/>
    </xf>
    <xf numFmtId="1" fontId="10" fillId="4" borderId="8" xfId="0" applyNumberFormat="1" applyFont="1" applyFill="1" applyBorder="1" applyAlignment="1" applyProtection="1">
      <alignment horizontal="center" vertical="center"/>
      <protection locked="0"/>
    </xf>
    <xf numFmtId="1" fontId="10" fillId="4" borderId="26" xfId="0" applyNumberFormat="1" applyFont="1" applyFill="1" applyBorder="1" applyAlignment="1" applyProtection="1">
      <alignment horizontal="center" vertical="center"/>
      <protection locked="0"/>
    </xf>
    <xf numFmtId="1" fontId="10" fillId="4" borderId="29" xfId="0" applyNumberFormat="1" applyFont="1" applyFill="1" applyBorder="1" applyAlignment="1" applyProtection="1">
      <alignment horizontal="center" vertical="center"/>
      <protection locked="0"/>
    </xf>
    <xf numFmtId="1" fontId="10" fillId="4" borderId="6" xfId="0" applyNumberFormat="1" applyFont="1" applyFill="1" applyBorder="1" applyAlignment="1" applyProtection="1">
      <alignment horizontal="center" vertical="center"/>
      <protection locked="0"/>
    </xf>
    <xf numFmtId="0" fontId="10" fillId="4" borderId="26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24" fillId="4" borderId="50" xfId="0" applyFont="1" applyFill="1" applyBorder="1" applyAlignment="1">
      <alignment horizontal="center" vertical="center" wrapText="1"/>
    </xf>
    <xf numFmtId="1" fontId="10" fillId="4" borderId="42" xfId="0" applyNumberFormat="1" applyFont="1" applyFill="1" applyBorder="1" applyAlignment="1" applyProtection="1">
      <alignment horizontal="center" vertical="center"/>
      <protection locked="0"/>
    </xf>
    <xf numFmtId="1" fontId="10" fillId="4" borderId="49" xfId="0" applyNumberFormat="1" applyFont="1" applyFill="1" applyBorder="1" applyAlignment="1" applyProtection="1">
      <alignment horizontal="center" vertical="center"/>
      <protection locked="0"/>
    </xf>
    <xf numFmtId="167" fontId="10" fillId="4" borderId="50" xfId="0" applyNumberFormat="1" applyFont="1" applyFill="1" applyBorder="1" applyAlignment="1" applyProtection="1">
      <alignment horizontal="center" vertical="center"/>
      <protection locked="0"/>
    </xf>
    <xf numFmtId="167" fontId="26" fillId="4" borderId="26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166" fontId="5" fillId="0" borderId="4" xfId="1" applyNumberFormat="1" applyFont="1" applyBorder="1" applyAlignment="1">
      <alignment horizontal="left" vertical="center"/>
    </xf>
    <xf numFmtId="166" fontId="5" fillId="0" borderId="5" xfId="1" applyNumberFormat="1" applyFont="1" applyBorder="1" applyAlignment="1">
      <alignment horizontal="left" vertical="center"/>
    </xf>
    <xf numFmtId="166" fontId="5" fillId="0" borderId="30" xfId="1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166" fontId="5" fillId="0" borderId="2" xfId="0" applyNumberFormat="1" applyFont="1" applyBorder="1" applyAlignment="1">
      <alignment horizontal="left" vertical="center"/>
    </xf>
    <xf numFmtId="166" fontId="5" fillId="0" borderId="8" xfId="0" applyNumberFormat="1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5" fillId="0" borderId="7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166" fontId="17" fillId="0" borderId="7" xfId="0" applyNumberFormat="1" applyFont="1" applyBorder="1" applyAlignment="1">
      <alignment horizontal="center" vertical="center" wrapText="1"/>
    </xf>
    <xf numFmtId="166" fontId="17" fillId="0" borderId="26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20" fontId="8" fillId="3" borderId="7" xfId="0" applyNumberFormat="1" applyFont="1" applyFill="1" applyBorder="1" applyAlignment="1">
      <alignment horizontal="center" vertical="center"/>
    </xf>
    <xf numFmtId="20" fontId="8" fillId="3" borderId="6" xfId="0" applyNumberFormat="1" applyFont="1" applyFill="1" applyBorder="1" applyAlignment="1">
      <alignment horizontal="center" vertical="center"/>
    </xf>
    <xf numFmtId="20" fontId="8" fillId="3" borderId="26" xfId="0" applyNumberFormat="1" applyFont="1" applyFill="1" applyBorder="1" applyAlignment="1">
      <alignment horizontal="center" vertical="center"/>
    </xf>
    <xf numFmtId="1" fontId="10" fillId="3" borderId="7" xfId="0" applyNumberFormat="1" applyFont="1" applyFill="1" applyBorder="1" applyAlignment="1" applyProtection="1">
      <alignment horizontal="center" vertical="center"/>
      <protection locked="0"/>
    </xf>
    <xf numFmtId="1" fontId="10" fillId="3" borderId="6" xfId="0" applyNumberFormat="1" applyFont="1" applyFill="1" applyBorder="1" applyAlignment="1" applyProtection="1">
      <alignment horizontal="center" vertical="center"/>
      <protection locked="0"/>
    </xf>
    <xf numFmtId="1" fontId="10" fillId="3" borderId="26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164" fontId="10" fillId="0" borderId="4" xfId="0" applyNumberFormat="1" applyFont="1" applyBorder="1" applyAlignment="1">
      <alignment horizontal="left" vertical="center"/>
    </xf>
    <xf numFmtId="164" fontId="10" fillId="0" borderId="5" xfId="0" applyNumberFormat="1" applyFont="1" applyBorder="1" applyAlignment="1">
      <alignment horizontal="left" vertical="center"/>
    </xf>
    <xf numFmtId="164" fontId="10" fillId="0" borderId="30" xfId="0" applyNumberFormat="1" applyFont="1" applyBorder="1" applyAlignment="1">
      <alignment horizontal="left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1" fontId="10" fillId="3" borderId="42" xfId="0" applyNumberFormat="1" applyFont="1" applyFill="1" applyBorder="1" applyAlignment="1" applyProtection="1">
      <alignment horizontal="center" vertical="center"/>
      <protection locked="0"/>
    </xf>
    <xf numFmtId="1" fontId="10" fillId="3" borderId="49" xfId="0" applyNumberFormat="1" applyFont="1" applyFill="1" applyBorder="1" applyAlignment="1" applyProtection="1">
      <alignment horizontal="center" vertical="center"/>
      <protection locked="0"/>
    </xf>
    <xf numFmtId="1" fontId="10" fillId="3" borderId="50" xfId="0" applyNumberFormat="1" applyFont="1" applyFill="1" applyBorder="1" applyAlignment="1" applyProtection="1">
      <alignment horizontal="center" vertical="center"/>
      <protection locked="0"/>
    </xf>
    <xf numFmtId="167" fontId="3" fillId="0" borderId="42" xfId="0" applyNumberFormat="1" applyFont="1" applyBorder="1" applyAlignment="1">
      <alignment horizontal="center" vertical="center"/>
    </xf>
    <xf numFmtId="167" fontId="3" fillId="0" borderId="49" xfId="0" applyNumberFormat="1" applyFont="1" applyBorder="1" applyAlignment="1">
      <alignment horizontal="center" vertical="center"/>
    </xf>
    <xf numFmtId="167" fontId="3" fillId="0" borderId="50" xfId="0" applyNumberFormat="1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 wrapText="1"/>
    </xf>
    <xf numFmtId="167" fontId="3" fillId="4" borderId="42" xfId="0" applyNumberFormat="1" applyFont="1" applyFill="1" applyBorder="1" applyAlignment="1">
      <alignment horizontal="center" vertical="center"/>
    </xf>
    <xf numFmtId="167" fontId="3" fillId="4" borderId="49" xfId="0" applyNumberFormat="1" applyFont="1" applyFill="1" applyBorder="1" applyAlignment="1">
      <alignment horizontal="center" vertical="center"/>
    </xf>
    <xf numFmtId="167" fontId="3" fillId="4" borderId="50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vertical="center"/>
    </xf>
    <xf numFmtId="167" fontId="27" fillId="4" borderId="37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7BF0D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281551</xdr:rowOff>
    </xdr:from>
    <xdr:to>
      <xdr:col>1</xdr:col>
      <xdr:colOff>2520950</xdr:colOff>
      <xdr:row>3</xdr:row>
      <xdr:rowOff>1436124</xdr:rowOff>
    </xdr:to>
    <xdr:pic>
      <xdr:nvPicPr>
        <xdr:cNvPr id="10389" name="Picture 1">
          <a:extLst>
            <a:ext uri="{FF2B5EF4-FFF2-40B4-BE49-F238E27FC236}">
              <a16:creationId xmlns:a16="http://schemas.microsoft.com/office/drawing/2014/main" id="{00000000-0008-0000-0000-0000952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281305"/>
          <a:ext cx="4733925" cy="2294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6</xdr:row>
      <xdr:rowOff>57150</xdr:rowOff>
    </xdr:from>
    <xdr:to>
      <xdr:col>12</xdr:col>
      <xdr:colOff>619124</xdr:colOff>
      <xdr:row>32</xdr:row>
      <xdr:rowOff>138299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/>
        <a:srcRect/>
        <a:stretch>
          <a:fillRect/>
        </a:stretch>
      </xdr:blipFill>
      <xdr:spPr>
        <a:xfrm>
          <a:off x="19050" y="1330960"/>
          <a:ext cx="8371840" cy="5033645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6</xdr:row>
      <xdr:rowOff>123825</xdr:rowOff>
    </xdr:from>
    <xdr:to>
      <xdr:col>0</xdr:col>
      <xdr:colOff>438150</xdr:colOff>
      <xdr:row>10</xdr:row>
      <xdr:rowOff>114300</xdr:rowOff>
    </xdr:to>
    <xdr:grpSp>
      <xdr:nvGrpSpPr>
        <xdr:cNvPr id="31237" name="Group 2">
          <a:extLst>
            <a:ext uri="{FF2B5EF4-FFF2-40B4-BE49-F238E27FC236}">
              <a16:creationId xmlns:a16="http://schemas.microsoft.com/office/drawing/2014/main" id="{00000000-0008-0000-0100-0000057A0000}"/>
            </a:ext>
          </a:extLst>
        </xdr:cNvPr>
        <xdr:cNvGrpSpPr/>
      </xdr:nvGrpSpPr>
      <xdr:grpSpPr>
        <a:xfrm>
          <a:off x="38100" y="1362075"/>
          <a:ext cx="400050" cy="752475"/>
          <a:chOff x="19" y="111"/>
          <a:chExt cx="54" cy="79"/>
        </a:xfrm>
      </xdr:grpSpPr>
      <xdr:pic>
        <xdr:nvPicPr>
          <xdr:cNvPr id="31253" name="Picture 3" descr="DD01352_">
            <a:extLst>
              <a:ext uri="{FF2B5EF4-FFF2-40B4-BE49-F238E27FC236}">
                <a16:creationId xmlns:a16="http://schemas.microsoft.com/office/drawing/2014/main" id="{00000000-0008-0000-0100-0000157A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19" y="137"/>
            <a:ext cx="54" cy="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Text Box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 txBox="1">
            <a:spLocks noChangeArrowheads="1"/>
          </xdr:cNvSpPr>
        </xdr:nvSpPr>
        <xdr:spPr>
          <a:xfrm>
            <a:off x="31" y="111"/>
            <a:ext cx="40" cy="3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GB" sz="1200" b="1" i="0" u="none" strike="noStrike" baseline="0">
                <a:solidFill>
                  <a:sysClr val="windowText" lastClr="000000"/>
                </a:solidFill>
                <a:latin typeface="Arial" panose="020B0604020202020204"/>
                <a:cs typeface="Arial" panose="020B0604020202020204"/>
              </a:rPr>
              <a:t>N</a:t>
            </a:r>
          </a:p>
          <a:p>
            <a:pPr algn="l" rtl="0">
              <a:lnSpc>
                <a:spcPts val="1200"/>
              </a:lnSpc>
              <a:defRPr sz="1000"/>
            </a:pPr>
            <a:endParaRPr lang="en-GB" sz="1200" b="1" i="0" u="none" strike="noStrike" baseline="0">
              <a:solidFill>
                <a:sysClr val="windowText" lastClr="000000"/>
              </a:solidFill>
              <a:latin typeface="Arial" panose="020B0604020202020204"/>
              <a:cs typeface="Arial" panose="020B0604020202020204"/>
            </a:endParaRPr>
          </a:p>
        </xdr:txBody>
      </xdr:sp>
    </xdr:grpSp>
    <xdr:clientData fLocksWithSheet="0"/>
  </xdr:twoCellAnchor>
  <xdr:twoCellAnchor>
    <xdr:from>
      <xdr:col>4</xdr:col>
      <xdr:colOff>466725</xdr:colOff>
      <xdr:row>24</xdr:row>
      <xdr:rowOff>28575</xdr:rowOff>
    </xdr:from>
    <xdr:to>
      <xdr:col>5</xdr:col>
      <xdr:colOff>0</xdr:colOff>
      <xdr:row>25</xdr:row>
      <xdr:rowOff>47625</xdr:rowOff>
    </xdr:to>
    <xdr:sp macro="" textlink="">
      <xdr:nvSpPr>
        <xdr:cNvPr id="8" name="Text Box 29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>
        <a:xfrm>
          <a:off x="3057525" y="4731385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A</a:t>
          </a:r>
        </a:p>
      </xdr:txBody>
    </xdr:sp>
    <xdr:clientData/>
  </xdr:twoCellAnchor>
  <xdr:twoCellAnchor>
    <xdr:from>
      <xdr:col>5</xdr:col>
      <xdr:colOff>85721</xdr:colOff>
      <xdr:row>21</xdr:row>
      <xdr:rowOff>171449</xdr:rowOff>
    </xdr:from>
    <xdr:to>
      <xdr:col>5</xdr:col>
      <xdr:colOff>438146</xdr:colOff>
      <xdr:row>24</xdr:row>
      <xdr:rowOff>104774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 rot="1627286">
          <a:off x="3324221" y="4267199"/>
          <a:ext cx="352425" cy="504825"/>
          <a:chOff x="11715749" y="3067050"/>
          <a:chExt cx="409576" cy="800100"/>
        </a:xfrm>
      </xdr:grpSpPr>
      <xdr:sp macro="" textlink="">
        <xdr:nvSpPr>
          <xdr:cNvPr id="31239" name="Right Arrow 24">
            <a:extLst>
              <a:ext uri="{FF2B5EF4-FFF2-40B4-BE49-F238E27FC236}">
                <a16:creationId xmlns:a16="http://schemas.microsoft.com/office/drawing/2014/main" id="{00000000-0008-0000-0100-0000077A0000}"/>
              </a:ext>
            </a:extLst>
          </xdr:cNvPr>
          <xdr:cNvSpPr>
            <a:spLocks noChangeArrowheads="1"/>
          </xdr:cNvSpPr>
        </xdr:nvSpPr>
        <xdr:spPr>
          <a:xfrm rot="5753836">
            <a:off x="11649075" y="3390900"/>
            <a:ext cx="762000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000000"/>
            </a:solidFill>
            <a:round/>
          </a:ln>
        </xdr:spPr>
      </xdr:sp>
      <xdr:sp macro="" textlink="">
        <xdr:nvSpPr>
          <xdr:cNvPr id="31240" name="Right Arrow 24">
            <a:extLst>
              <a:ext uri="{FF2B5EF4-FFF2-40B4-BE49-F238E27FC236}">
                <a16:creationId xmlns:a16="http://schemas.microsoft.com/office/drawing/2014/main" id="{00000000-0008-0000-0100-0000087A0000}"/>
              </a:ext>
            </a:extLst>
          </xdr:cNvPr>
          <xdr:cNvSpPr>
            <a:spLocks noChangeArrowheads="1"/>
          </xdr:cNvSpPr>
        </xdr:nvSpPr>
        <xdr:spPr>
          <a:xfrm rot="16520848">
            <a:off x="11429999" y="3352800"/>
            <a:ext cx="762000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000000"/>
            </a:solidFill>
            <a:round/>
          </a:ln>
        </xdr:spPr>
      </xdr:sp>
    </xdr:grpSp>
    <xdr:clientData/>
  </xdr:twoCellAnchor>
  <xdr:twoCellAnchor>
    <xdr:from>
      <xdr:col>5</xdr:col>
      <xdr:colOff>368132</xdr:colOff>
      <xdr:row>7</xdr:row>
      <xdr:rowOff>72537</xdr:rowOff>
    </xdr:from>
    <xdr:to>
      <xdr:col>6</xdr:col>
      <xdr:colOff>520532</xdr:colOff>
      <xdr:row>29</xdr:row>
      <xdr:rowOff>98623</xdr:rowOff>
    </xdr:to>
    <xdr:sp macro="" textlink="">
      <xdr:nvSpPr>
        <xdr:cNvPr id="31243" name="Freeform 3">
          <a:extLst>
            <a:ext uri="{FF2B5EF4-FFF2-40B4-BE49-F238E27FC236}">
              <a16:creationId xmlns:a16="http://schemas.microsoft.com/office/drawing/2014/main" id="{00000000-0008-0000-0100-00000B7A0000}"/>
            </a:ext>
          </a:extLst>
        </xdr:cNvPr>
        <xdr:cNvSpPr/>
      </xdr:nvSpPr>
      <xdr:spPr>
        <a:xfrm rot="12475125">
          <a:off x="3606165" y="1536700"/>
          <a:ext cx="800100" cy="4217035"/>
        </a:xfrm>
        <a:custGeom>
          <a:avLst/>
          <a:gdLst>
            <a:gd name="T0" fmla="*/ 144164 w 803554"/>
            <a:gd name="T1" fmla="*/ 2107 h 3406760"/>
            <a:gd name="T2" fmla="*/ 796661 w 803554"/>
            <a:gd name="T3" fmla="*/ 20420 h 3406760"/>
            <a:gd name="T4" fmla="*/ 673370 w 803554"/>
            <a:gd name="T5" fmla="*/ 3393143 h 3406760"/>
            <a:gd name="T6" fmla="*/ 0 w 803554"/>
            <a:gd name="T7" fmla="*/ 3374225 h 3406760"/>
            <a:gd name="T8" fmla="*/ 144164 w 803554"/>
            <a:gd name="T9" fmla="*/ 2107 h 3406760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0" t="0" r="r" b="b"/>
          <a:pathLst>
            <a:path w="803554" h="3406760">
              <a:moveTo>
                <a:pt x="145411" y="2116"/>
              </a:moveTo>
              <a:cubicBezTo>
                <a:pt x="361498" y="-5588"/>
                <a:pt x="627002" y="9411"/>
                <a:pt x="803554" y="20502"/>
              </a:cubicBezTo>
              <a:cubicBezTo>
                <a:pt x="758594" y="1333493"/>
                <a:pt x="695140" y="2851912"/>
                <a:pt x="679196" y="3406760"/>
              </a:cubicBezTo>
              <a:cubicBezTo>
                <a:pt x="462365" y="3399008"/>
                <a:pt x="143493" y="3384576"/>
                <a:pt x="0" y="3387766"/>
              </a:cubicBezTo>
              <a:lnTo>
                <a:pt x="145411" y="2116"/>
              </a:lnTo>
              <a:close/>
            </a:path>
          </a:pathLst>
        </a:custGeom>
        <a:noFill/>
        <a:ln w="38100">
          <a:solidFill>
            <a:srgbClr val="00B0F0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381407</xdr:colOff>
      <xdr:row>12</xdr:row>
      <xdr:rowOff>160409</xdr:rowOff>
    </xdr:from>
    <xdr:to>
      <xdr:col>7</xdr:col>
      <xdr:colOff>252664</xdr:colOff>
      <xdr:row>14</xdr:row>
      <xdr:rowOff>91716</xdr:rowOff>
    </xdr:to>
    <xdr:grpSp>
      <xdr:nvGrpSpPr>
        <xdr:cNvPr id="31244" name="Group 2">
          <a:extLst>
            <a:ext uri="{FF2B5EF4-FFF2-40B4-BE49-F238E27FC236}">
              <a16:creationId xmlns:a16="http://schemas.microsoft.com/office/drawing/2014/main" id="{00000000-0008-0000-0100-00000C7A0000}"/>
            </a:ext>
          </a:extLst>
        </xdr:cNvPr>
        <xdr:cNvGrpSpPr/>
      </xdr:nvGrpSpPr>
      <xdr:grpSpPr>
        <a:xfrm rot="21053123">
          <a:off x="4267607" y="2541659"/>
          <a:ext cx="518957" cy="312307"/>
          <a:chOff x="3105150" y="4067175"/>
          <a:chExt cx="904875" cy="333375"/>
        </a:xfrm>
      </xdr:grpSpPr>
      <xdr:sp macro="" textlink="">
        <xdr:nvSpPr>
          <xdr:cNvPr id="31251" name="Right Arrow 24">
            <a:extLst>
              <a:ext uri="{FF2B5EF4-FFF2-40B4-BE49-F238E27FC236}">
                <a16:creationId xmlns:a16="http://schemas.microsoft.com/office/drawing/2014/main" id="{00000000-0008-0000-0100-0000137A0000}"/>
              </a:ext>
            </a:extLst>
          </xdr:cNvPr>
          <xdr:cNvSpPr>
            <a:spLocks noChangeArrowheads="1"/>
          </xdr:cNvSpPr>
        </xdr:nvSpPr>
        <xdr:spPr>
          <a:xfrm rot="-8593007">
            <a:off x="3105150" y="4210050"/>
            <a:ext cx="762000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C00000"/>
            </a:solidFill>
            <a:round/>
          </a:ln>
        </xdr:spPr>
      </xdr:sp>
      <xdr:sp macro="" textlink="">
        <xdr:nvSpPr>
          <xdr:cNvPr id="31252" name="Right Arrow 24">
            <a:extLst>
              <a:ext uri="{FF2B5EF4-FFF2-40B4-BE49-F238E27FC236}">
                <a16:creationId xmlns:a16="http://schemas.microsoft.com/office/drawing/2014/main" id="{00000000-0008-0000-0100-0000147A0000}"/>
              </a:ext>
            </a:extLst>
          </xdr:cNvPr>
          <xdr:cNvSpPr>
            <a:spLocks noChangeArrowheads="1"/>
          </xdr:cNvSpPr>
        </xdr:nvSpPr>
        <xdr:spPr>
          <a:xfrm rot="2230054">
            <a:off x="3248025" y="4067175"/>
            <a:ext cx="762000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C00000"/>
            </a:solidFill>
            <a:round/>
          </a:ln>
        </xdr:spPr>
      </xdr:sp>
    </xdr:grpSp>
    <xdr:clientData/>
  </xdr:twoCellAnchor>
  <xdr:twoCellAnchor>
    <xdr:from>
      <xdr:col>5</xdr:col>
      <xdr:colOff>504825</xdr:colOff>
      <xdr:row>21</xdr:row>
      <xdr:rowOff>76200</xdr:rowOff>
    </xdr:from>
    <xdr:to>
      <xdr:col>6</xdr:col>
      <xdr:colOff>38100</xdr:colOff>
      <xdr:row>22</xdr:row>
      <xdr:rowOff>95250</xdr:rowOff>
    </xdr:to>
    <xdr:sp macro="" textlink="">
      <xdr:nvSpPr>
        <xdr:cNvPr id="9" name="Text Box 3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>
        <a:xfrm>
          <a:off x="3743325" y="4207510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B</a:t>
          </a:r>
        </a:p>
      </xdr:txBody>
    </xdr:sp>
    <xdr:clientData/>
  </xdr:twoCellAnchor>
  <xdr:twoCellAnchor>
    <xdr:from>
      <xdr:col>1</xdr:col>
      <xdr:colOff>514350</xdr:colOff>
      <xdr:row>9</xdr:row>
      <xdr:rowOff>123825</xdr:rowOff>
    </xdr:from>
    <xdr:to>
      <xdr:col>3</xdr:col>
      <xdr:colOff>504825</xdr:colOff>
      <xdr:row>10</xdr:row>
      <xdr:rowOff>133350</xdr:rowOff>
    </xdr:to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>
          <a:spLocks noChangeArrowheads="1"/>
        </xdr:cNvSpPr>
      </xdr:nvSpPr>
      <xdr:spPr>
        <a:xfrm>
          <a:off x="1162050" y="1969135"/>
          <a:ext cx="1285875" cy="2000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Annandale Road</a:t>
          </a:r>
        </a:p>
      </xdr:txBody>
    </xdr:sp>
    <xdr:clientData/>
  </xdr:twoCellAnchor>
  <xdr:twoCellAnchor>
    <xdr:from>
      <xdr:col>6</xdr:col>
      <xdr:colOff>276225</xdr:colOff>
      <xdr:row>11</xdr:row>
      <xdr:rowOff>142875</xdr:rowOff>
    </xdr:from>
    <xdr:to>
      <xdr:col>6</xdr:col>
      <xdr:colOff>457200</xdr:colOff>
      <xdr:row>12</xdr:row>
      <xdr:rowOff>161925</xdr:rowOff>
    </xdr:to>
    <xdr:sp macro="" textlink="">
      <xdr:nvSpPr>
        <xdr:cNvPr id="19" name="Text Box 29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>
        <a:xfrm>
          <a:off x="4162425" y="2369185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C</a:t>
          </a:r>
        </a:p>
      </xdr:txBody>
    </xdr:sp>
    <xdr:clientData/>
  </xdr:twoCellAnchor>
  <xdr:twoCellAnchor>
    <xdr:from>
      <xdr:col>7</xdr:col>
      <xdr:colOff>190500</xdr:colOff>
      <xdr:row>14</xdr:row>
      <xdr:rowOff>66675</xdr:rowOff>
    </xdr:from>
    <xdr:to>
      <xdr:col>7</xdr:col>
      <xdr:colOff>371475</xdr:colOff>
      <xdr:row>15</xdr:row>
      <xdr:rowOff>85725</xdr:rowOff>
    </xdr:to>
    <xdr:sp macro="" textlink="">
      <xdr:nvSpPr>
        <xdr:cNvPr id="20" name="Text Box 2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>
        <a:xfrm>
          <a:off x="4724400" y="2864485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D</a:t>
          </a:r>
        </a:p>
      </xdr:txBody>
    </xdr:sp>
    <xdr:clientData/>
  </xdr:twoCellAnchor>
  <xdr:twoCellAnchor>
    <xdr:from>
      <xdr:col>2</xdr:col>
      <xdr:colOff>304800</xdr:colOff>
      <xdr:row>30</xdr:row>
      <xdr:rowOff>133350</xdr:rowOff>
    </xdr:from>
    <xdr:to>
      <xdr:col>4</xdr:col>
      <xdr:colOff>400050</xdr:colOff>
      <xdr:row>31</xdr:row>
      <xdr:rowOff>142875</xdr:rowOff>
    </xdr:to>
    <xdr:sp macro="" textlink="">
      <xdr:nvSpPr>
        <xdr:cNvPr id="6" name="Text Box 2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>
        <a:xfrm>
          <a:off x="1600200" y="5979160"/>
          <a:ext cx="1390650" cy="2000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Willersley Avenue</a:t>
          </a:r>
        </a:p>
      </xdr:txBody>
    </xdr:sp>
    <xdr:clientData/>
  </xdr:twoCellAnchor>
  <xdr:twoCellAnchor>
    <xdr:from>
      <xdr:col>4</xdr:col>
      <xdr:colOff>409576</xdr:colOff>
      <xdr:row>26</xdr:row>
      <xdr:rowOff>121513</xdr:rowOff>
    </xdr:from>
    <xdr:to>
      <xdr:col>5</xdr:col>
      <xdr:colOff>76040</xdr:colOff>
      <xdr:row>29</xdr:row>
      <xdr:rowOff>46814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>
        <a:xfrm rot="11849792">
          <a:off x="3000375" y="5205095"/>
          <a:ext cx="313690" cy="496570"/>
        </a:xfrm>
        <a:prstGeom prst="triangle">
          <a:avLst>
            <a:gd name="adj" fmla="val 50000"/>
          </a:avLst>
        </a:prstGeom>
        <a:solidFill>
          <a:srgbClr val="FF0000"/>
        </a:solidFill>
        <a:ln w="9525" algn="ctr">
          <a:solidFill>
            <a:srgbClr val="400000"/>
          </a:solidFill>
          <a:round/>
        </a:ln>
      </xdr:spPr>
      <xdr:txBody>
        <a:bodyPr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1</a:t>
          </a:r>
        </a:p>
      </xdr:txBody>
    </xdr:sp>
    <xdr:clientData fLocksWithSheet="0"/>
  </xdr:twoCellAnchor>
  <xdr:twoCellAnchor>
    <xdr:from>
      <xdr:col>4</xdr:col>
      <xdr:colOff>534748</xdr:colOff>
      <xdr:row>26</xdr:row>
      <xdr:rowOff>185736</xdr:rowOff>
    </xdr:from>
    <xdr:to>
      <xdr:col>5</xdr:col>
      <xdr:colOff>201212</xdr:colOff>
      <xdr:row>29</xdr:row>
      <xdr:rowOff>113419</xdr:rowOff>
    </xdr:to>
    <xdr:sp macro="" textlink="">
      <xdr:nvSpPr>
        <xdr:cNvPr id="7" name="Isosceles Triangl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>
        <a:xfrm rot="13299214">
          <a:off x="3125470" y="5269230"/>
          <a:ext cx="313690" cy="499110"/>
        </a:xfrm>
        <a:prstGeom prst="triangle">
          <a:avLst>
            <a:gd name="adj" fmla="val 50000"/>
          </a:avLst>
        </a:prstGeom>
        <a:solidFill>
          <a:srgbClr val="FF0000"/>
        </a:solidFill>
        <a:ln w="9525" algn="ctr">
          <a:solidFill>
            <a:srgbClr val="400000"/>
          </a:solidFill>
          <a:round/>
        </a:ln>
      </xdr:spPr>
      <xdr:txBody>
        <a:bodyPr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2</a:t>
          </a:r>
        </a:p>
      </xdr:txBody>
    </xdr:sp>
    <xdr:clientData fLocksWithSheet="0"/>
  </xdr:twoCellAnchor>
  <xdr:twoCellAnchor>
    <xdr:from>
      <xdr:col>7</xdr:col>
      <xdr:colOff>232326</xdr:colOff>
      <xdr:row>7</xdr:row>
      <xdr:rowOff>76200</xdr:rowOff>
    </xdr:from>
    <xdr:to>
      <xdr:col>7</xdr:col>
      <xdr:colOff>546490</xdr:colOff>
      <xdr:row>10</xdr:row>
      <xdr:rowOff>6264</xdr:rowOff>
    </xdr:to>
    <xdr:sp macro="" textlink="">
      <xdr:nvSpPr>
        <xdr:cNvPr id="10" name="Isosceles Triangl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>
        <a:xfrm rot="1197818">
          <a:off x="4765675" y="1540510"/>
          <a:ext cx="314325" cy="501015"/>
        </a:xfrm>
        <a:prstGeom prst="triangle">
          <a:avLst>
            <a:gd name="adj" fmla="val 50000"/>
          </a:avLst>
        </a:prstGeom>
        <a:solidFill>
          <a:srgbClr val="FF0000"/>
        </a:solidFill>
        <a:ln w="9525" algn="ctr">
          <a:solidFill>
            <a:srgbClr val="400000"/>
          </a:solidFill>
          <a:round/>
        </a:ln>
      </xdr:spPr>
      <xdr:txBody>
        <a:bodyPr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3</a:t>
          </a: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showGridLines="0" showZeros="0" workbookViewId="0">
      <selection activeCell="B5" sqref="B5"/>
    </sheetView>
  </sheetViews>
  <sheetFormatPr defaultColWidth="9.140625" defaultRowHeight="12.75"/>
  <cols>
    <col min="1" max="1" width="35.7109375" style="83" customWidth="1"/>
    <col min="2" max="2" width="54.7109375" style="83" customWidth="1"/>
    <col min="3" max="16384" width="9.140625" style="83"/>
  </cols>
  <sheetData>
    <row r="1" spans="1:2" ht="30" customHeight="1">
      <c r="A1" s="84"/>
      <c r="B1" s="84"/>
    </row>
    <row r="2" spans="1:2" ht="30" customHeight="1">
      <c r="A2" s="84"/>
      <c r="B2" s="84"/>
    </row>
    <row r="3" spans="1:2" ht="30" customHeight="1">
      <c r="A3" s="84"/>
      <c r="B3" s="84"/>
    </row>
    <row r="4" spans="1:2" ht="135.75" customHeight="1">
      <c r="A4" s="84"/>
      <c r="B4" s="84"/>
    </row>
    <row r="5" spans="1:2" ht="30" customHeight="1">
      <c r="A5" s="85" t="s">
        <v>0</v>
      </c>
      <c r="B5" s="111" t="s">
        <v>1</v>
      </c>
    </row>
    <row r="6" spans="1:2" ht="30" customHeight="1">
      <c r="A6" s="85" t="s">
        <v>2</v>
      </c>
      <c r="B6" s="111" t="s">
        <v>3</v>
      </c>
    </row>
    <row r="7" spans="1:2" ht="30" customHeight="1">
      <c r="A7" s="85" t="s">
        <v>4</v>
      </c>
      <c r="B7" s="112" t="s">
        <v>5</v>
      </c>
    </row>
    <row r="8" spans="1:2" ht="30" customHeight="1">
      <c r="A8" s="85" t="s">
        <v>6</v>
      </c>
      <c r="B8" s="113">
        <v>45015</v>
      </c>
    </row>
    <row r="9" spans="1:2" ht="30" customHeight="1">
      <c r="A9" s="85"/>
      <c r="B9" s="86"/>
    </row>
    <row r="10" spans="1:2" s="82" customFormat="1" ht="50.1" customHeight="1">
      <c r="A10" s="87"/>
      <c r="B10" s="88"/>
    </row>
    <row r="11" spans="1:2">
      <c r="A11" s="126"/>
      <c r="B11" s="126"/>
    </row>
    <row r="12" spans="1:2">
      <c r="A12" s="89"/>
      <c r="B12" s="90"/>
    </row>
    <row r="13" spans="1:2">
      <c r="A13" s="89"/>
      <c r="B13" s="90"/>
    </row>
    <row r="14" spans="1:2">
      <c r="A14" s="89"/>
      <c r="B14" s="90"/>
    </row>
    <row r="15" spans="1:2">
      <c r="A15" s="89"/>
      <c r="B15" s="90"/>
    </row>
    <row r="16" spans="1:2">
      <c r="A16" s="89"/>
      <c r="B16" s="90"/>
    </row>
    <row r="17" spans="1:2">
      <c r="A17" s="89"/>
      <c r="B17" s="90"/>
    </row>
    <row r="18" spans="1:2">
      <c r="A18" s="89"/>
      <c r="B18" s="91"/>
    </row>
    <row r="19" spans="1:2">
      <c r="A19" s="89"/>
      <c r="B19" s="90"/>
    </row>
    <row r="20" spans="1:2">
      <c r="A20" s="89"/>
      <c r="B20" s="90"/>
    </row>
    <row r="21" spans="1:2">
      <c r="A21" s="84"/>
      <c r="B21" s="84"/>
    </row>
    <row r="22" spans="1:2">
      <c r="A22" s="84"/>
      <c r="B22" s="84"/>
    </row>
    <row r="23" spans="1:2">
      <c r="A23" s="84"/>
      <c r="B23" s="84"/>
    </row>
    <row r="24" spans="1:2">
      <c r="A24" s="84"/>
      <c r="B24" s="84"/>
    </row>
    <row r="25" spans="1:2">
      <c r="A25" s="84"/>
      <c r="B25" s="84"/>
    </row>
    <row r="26" spans="1:2">
      <c r="A26" s="84"/>
      <c r="B26" s="84"/>
    </row>
    <row r="27" spans="1:2">
      <c r="A27" s="84"/>
      <c r="B27" s="84"/>
    </row>
    <row r="28" spans="1:2">
      <c r="A28" s="84"/>
      <c r="B28" s="84"/>
    </row>
    <row r="29" spans="1:2">
      <c r="A29" s="84"/>
      <c r="B29" s="84"/>
    </row>
    <row r="30" spans="1:2">
      <c r="A30" s="84"/>
      <c r="B30" s="84"/>
    </row>
    <row r="31" spans="1:2">
      <c r="A31" s="84"/>
      <c r="B31" s="84"/>
    </row>
    <row r="32" spans="1:2">
      <c r="A32" s="84"/>
      <c r="B32" s="84"/>
    </row>
    <row r="33" spans="1:2">
      <c r="A33" s="84"/>
      <c r="B33" s="84"/>
    </row>
    <row r="34" spans="1:2">
      <c r="A34" s="84"/>
      <c r="B34" s="84"/>
    </row>
    <row r="35" spans="1:2">
      <c r="A35" s="84"/>
      <c r="B35" s="84"/>
    </row>
    <row r="36" spans="1:2">
      <c r="A36" s="84"/>
      <c r="B36" s="84"/>
    </row>
    <row r="37" spans="1:2">
      <c r="A37" s="84"/>
      <c r="B37" s="84"/>
    </row>
    <row r="38" spans="1:2">
      <c r="A38" s="84"/>
      <c r="B38" s="84"/>
    </row>
    <row r="39" spans="1:2">
      <c r="A39" s="84"/>
      <c r="B39" s="84"/>
    </row>
    <row r="40" spans="1:2">
      <c r="A40" s="84"/>
      <c r="B40" s="84"/>
    </row>
    <row r="41" spans="1:2">
      <c r="A41" s="84"/>
      <c r="B41" s="84"/>
    </row>
    <row r="42" spans="1:2">
      <c r="A42" s="84"/>
      <c r="B42" s="84"/>
    </row>
    <row r="43" spans="1:2">
      <c r="A43" s="84"/>
      <c r="B43" s="84"/>
    </row>
    <row r="44" spans="1:2">
      <c r="A44" s="84"/>
      <c r="B44" s="84"/>
    </row>
    <row r="45" spans="1:2">
      <c r="A45" s="84"/>
      <c r="B45" s="84"/>
    </row>
    <row r="46" spans="1:2">
      <c r="A46" s="84"/>
      <c r="B46" s="84"/>
    </row>
    <row r="47" spans="1:2">
      <c r="A47" s="84"/>
      <c r="B47" s="84"/>
    </row>
    <row r="48" spans="1:2">
      <c r="A48" s="84"/>
      <c r="B48" s="84"/>
    </row>
    <row r="49" spans="1:2">
      <c r="A49" s="84"/>
      <c r="B49" s="84"/>
    </row>
  </sheetData>
  <sheetProtection selectLockedCells="1"/>
  <mergeCells count="1">
    <mergeCell ref="A11:B11"/>
  </mergeCells>
  <printOptions horizontalCentered="1"/>
  <pageMargins left="0.39370078740157499" right="0.59055118110236204" top="0.39370078740157499" bottom="0.78740157480314998" header="0" footer="0.39370078740157499"/>
  <pageSetup paperSize="9" orientation="portrait"/>
  <headerFooter alignWithMargins="0">
    <oddFooter>&amp;R&amp;"Arial,Italic"&amp;8&amp;F\&amp;A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35"/>
  <sheetViews>
    <sheetView showGridLines="0" showZeros="0" workbookViewId="0">
      <selection activeCell="C5" sqref="C5:F5"/>
    </sheetView>
  </sheetViews>
  <sheetFormatPr defaultColWidth="9.140625" defaultRowHeight="15" customHeight="1"/>
  <cols>
    <col min="1" max="13" width="9.7109375" style="57" customWidth="1"/>
    <col min="14" max="16" width="8.7109375" style="57" customWidth="1"/>
    <col min="17" max="19" width="10.7109375" style="57" customWidth="1"/>
    <col min="20" max="16384" width="9.140625" style="57"/>
  </cols>
  <sheetData>
    <row r="1" spans="1:13" s="56" customFormat="1" ht="20.100000000000001" customHeight="1">
      <c r="A1" s="58" t="s">
        <v>7</v>
      </c>
      <c r="B1" s="59"/>
      <c r="C1" s="59"/>
      <c r="D1" s="59"/>
      <c r="E1" s="59"/>
      <c r="F1" s="59"/>
      <c r="G1" s="59"/>
      <c r="H1" s="59"/>
      <c r="I1" s="72" t="str">
        <f>'Job Details'!A5</f>
        <v>Job Number &amp; Name:</v>
      </c>
      <c r="J1" s="127" t="str">
        <f>'Job Details'!B5</f>
        <v>35165 LB Bexley</v>
      </c>
      <c r="K1" s="128"/>
      <c r="L1" s="128"/>
      <c r="M1" s="129"/>
    </row>
    <row r="2" spans="1:13" s="56" customFormat="1" ht="20.100000000000001" customHeight="1">
      <c r="A2" s="60" t="str">
        <f>'Job Details'!B6</f>
        <v>Site 1 - Willersley Avenue</v>
      </c>
      <c r="B2" s="61"/>
      <c r="C2" s="61"/>
      <c r="D2" s="61"/>
      <c r="E2" s="61"/>
      <c r="F2" s="61"/>
      <c r="G2" s="61"/>
      <c r="H2" s="61"/>
      <c r="I2" s="73" t="str">
        <f>'Job Details'!A8</f>
        <v>Date:</v>
      </c>
      <c r="J2" s="130">
        <f>'Job Details'!B8</f>
        <v>45015</v>
      </c>
      <c r="K2" s="131"/>
      <c r="L2" s="131"/>
      <c r="M2" s="132"/>
    </row>
    <row r="3" spans="1:13" s="56" customFormat="1" ht="9.9499999999999993" customHeight="1">
      <c r="A3" s="62"/>
      <c r="B3" s="63"/>
      <c r="C3" s="63"/>
      <c r="D3" s="63"/>
      <c r="E3" s="63"/>
      <c r="F3" s="62"/>
      <c r="G3" s="62"/>
      <c r="H3" s="62"/>
      <c r="I3" s="62"/>
      <c r="J3" s="74"/>
      <c r="K3" s="75"/>
      <c r="L3" s="76"/>
      <c r="M3" s="76"/>
    </row>
    <row r="4" spans="1:13" s="56" customFormat="1" ht="20.100000000000001" customHeight="1">
      <c r="A4" s="133" t="s">
        <v>8</v>
      </c>
      <c r="B4" s="134"/>
      <c r="C4" s="6" t="s">
        <v>9</v>
      </c>
      <c r="D4" s="6"/>
      <c r="E4" s="6"/>
      <c r="F4" s="6"/>
      <c r="G4" s="6"/>
      <c r="H4" s="6"/>
      <c r="I4" s="77"/>
      <c r="J4" s="135"/>
      <c r="K4" s="135"/>
      <c r="L4" s="135"/>
      <c r="M4" s="136"/>
    </row>
    <row r="5" spans="1:13" ht="20.100000000000001" customHeight="1">
      <c r="A5" s="137" t="s">
        <v>10</v>
      </c>
      <c r="B5" s="138"/>
      <c r="C5" s="139" t="s">
        <v>11</v>
      </c>
      <c r="D5" s="140"/>
      <c r="E5" s="140"/>
      <c r="F5" s="141"/>
      <c r="G5" s="64"/>
      <c r="H5" s="65" t="s">
        <v>12</v>
      </c>
      <c r="I5" s="142" t="s">
        <v>13</v>
      </c>
      <c r="J5" s="143"/>
      <c r="K5" s="78" t="s">
        <v>14</v>
      </c>
      <c r="L5" s="144" t="s">
        <v>15</v>
      </c>
      <c r="M5" s="145"/>
    </row>
    <row r="6" spans="1:13" ht="9.9499999999999993" customHeight="1">
      <c r="A6" s="62"/>
      <c r="B6" s="63"/>
      <c r="C6" s="63"/>
      <c r="D6" s="63"/>
      <c r="E6" s="63"/>
      <c r="F6" s="62"/>
      <c r="G6" s="62"/>
      <c r="H6" s="62"/>
      <c r="I6" s="62"/>
      <c r="J6" s="74"/>
      <c r="K6" s="75"/>
      <c r="L6" s="76"/>
      <c r="M6" s="76"/>
    </row>
    <row r="7" spans="1:13" ht="15" customHeight="1">
      <c r="A7" s="66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79"/>
    </row>
    <row r="8" spans="1:13" ht="15" customHeight="1">
      <c r="A8" s="68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80"/>
    </row>
    <row r="9" spans="1:13" ht="15" customHeight="1">
      <c r="A9" s="68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80"/>
    </row>
    <row r="10" spans="1:13" ht="15" customHeight="1">
      <c r="A10" s="68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80"/>
    </row>
    <row r="11" spans="1:13" ht="15" customHeight="1">
      <c r="A11" s="68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80"/>
    </row>
    <row r="12" spans="1:13" ht="15" customHeight="1">
      <c r="A12" s="68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80"/>
    </row>
    <row r="13" spans="1:13" ht="15" customHeight="1">
      <c r="A13" s="68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80"/>
    </row>
    <row r="14" spans="1:13" ht="15" customHeight="1">
      <c r="A14" s="68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80"/>
    </row>
    <row r="15" spans="1:13" ht="15" customHeight="1">
      <c r="A15" s="68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80"/>
    </row>
    <row r="16" spans="1:13" ht="15" customHeight="1">
      <c r="A16" s="68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80"/>
    </row>
    <row r="17" spans="1:13" ht="15" customHeight="1">
      <c r="A17" s="68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80"/>
    </row>
    <row r="18" spans="1:13" ht="15" customHeight="1">
      <c r="A18" s="68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80"/>
    </row>
    <row r="19" spans="1:13" ht="15" customHeight="1">
      <c r="A19" s="68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80"/>
    </row>
    <row r="20" spans="1:13" ht="15" customHeight="1">
      <c r="A20" s="68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80"/>
    </row>
    <row r="21" spans="1:13" ht="15" customHeight="1">
      <c r="A21" s="68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80"/>
    </row>
    <row r="22" spans="1:13" ht="15" customHeight="1">
      <c r="A22" s="68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80"/>
    </row>
    <row r="23" spans="1:13" ht="15" customHeight="1">
      <c r="A23" s="68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80"/>
    </row>
    <row r="24" spans="1:13" ht="15" customHeight="1">
      <c r="A24" s="68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80"/>
    </row>
    <row r="25" spans="1:13" ht="15" customHeight="1">
      <c r="A25" s="68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80"/>
    </row>
    <row r="26" spans="1:13" ht="15" customHeight="1">
      <c r="A26" s="68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80"/>
    </row>
    <row r="27" spans="1:13" ht="15" customHeight="1">
      <c r="A27" s="68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80"/>
    </row>
    <row r="28" spans="1:13" ht="15" customHeight="1">
      <c r="A28" s="68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80"/>
    </row>
    <row r="29" spans="1:13" ht="15" customHeight="1">
      <c r="A29" s="68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80"/>
    </row>
    <row r="30" spans="1:13" ht="15" customHeight="1">
      <c r="A30" s="68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80"/>
    </row>
    <row r="31" spans="1:13" ht="15" customHeight="1">
      <c r="A31" s="68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80"/>
    </row>
    <row r="32" spans="1:13" ht="15" customHeight="1">
      <c r="A32" s="68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80"/>
    </row>
    <row r="33" spans="1:13" ht="15" customHeight="1">
      <c r="A33" s="70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81"/>
    </row>
    <row r="34" spans="1:13" ht="1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</row>
    <row r="35" spans="1:13" ht="1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</row>
  </sheetData>
  <sheetProtection selectLockedCells="1"/>
  <mergeCells count="8">
    <mergeCell ref="J1:M1"/>
    <mergeCell ref="J2:M2"/>
    <mergeCell ref="A4:B4"/>
    <mergeCell ref="J4:M4"/>
    <mergeCell ref="A5:B5"/>
    <mergeCell ref="C5:F5"/>
    <mergeCell ref="I5:J5"/>
    <mergeCell ref="L5:M5"/>
  </mergeCells>
  <printOptions horizontalCentered="1"/>
  <pageMargins left="0.39370078740157499" right="0.39370078740157499" top="0.39370078740157499" bottom="0.78740157480314998" header="0" footer="0.196850393700787"/>
  <pageSetup paperSize="9" orientation="landscape"/>
  <headerFooter alignWithMargins="0">
    <oddFooter>&amp;R&amp;"Arial,Italic"&amp;8&amp;F\&amp;A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B78"/>
  <sheetViews>
    <sheetView showGridLines="0" tabSelected="1" topLeftCell="M1" zoomScaleSheetLayoutView="50" workbookViewId="0">
      <selection activeCell="AT9" sqref="AT9"/>
    </sheetView>
  </sheetViews>
  <sheetFormatPr defaultColWidth="10.7109375" defaultRowHeight="15" customHeight="1"/>
  <cols>
    <col min="1" max="1" width="6.7109375" style="2" customWidth="1"/>
    <col min="2" max="2" width="0.85546875" style="3" customWidth="1"/>
    <col min="3" max="3" width="6.7109375" style="2" customWidth="1"/>
    <col min="4" max="41" width="6.7109375" style="4" customWidth="1"/>
    <col min="42" max="42" width="13.140625" style="4" customWidth="1"/>
    <col min="43" max="43" width="10.7109375" style="4"/>
    <col min="44" max="44" width="11" style="4" bestFit="1" customWidth="1"/>
    <col min="45" max="16384" width="10.7109375" style="4"/>
  </cols>
  <sheetData>
    <row r="1" spans="1:46" s="1" customFormat="1" ht="20.100000000000001" customHeight="1">
      <c r="A1" s="5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30" t="str">
        <f>'Job Details'!A5</f>
        <v>Job Number &amp; Name:</v>
      </c>
      <c r="AI1" s="155" t="str">
        <f>'Job Details'!B5</f>
        <v>35165 LB Bexley</v>
      </c>
      <c r="AJ1" s="156"/>
      <c r="AK1" s="156"/>
      <c r="AL1" s="156"/>
      <c r="AM1" s="156"/>
      <c r="AN1" s="156"/>
      <c r="AO1" s="156"/>
      <c r="AP1" s="156"/>
      <c r="AQ1" s="157"/>
      <c r="AR1" s="6"/>
      <c r="AS1" s="6"/>
      <c r="AT1" s="6"/>
    </row>
    <row r="2" spans="1:46" s="1" customFormat="1" ht="20.100000000000001" customHeight="1">
      <c r="A2" s="7" t="str">
        <f>'Job Details'!B6</f>
        <v>Site 1 - Willersley Avenue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31" t="str">
        <f>'Job Details'!A7</f>
        <v>Client:</v>
      </c>
      <c r="AI2" s="158" t="str">
        <f>'Job Details'!B7</f>
        <v>Waterman</v>
      </c>
      <c r="AJ2" s="159"/>
      <c r="AK2" s="159"/>
      <c r="AL2" s="159"/>
      <c r="AM2" s="159"/>
      <c r="AN2" s="159"/>
      <c r="AO2" s="159"/>
      <c r="AP2" s="159"/>
      <c r="AQ2" s="160"/>
      <c r="AR2" s="8"/>
      <c r="AS2" s="8"/>
      <c r="AT2" s="8"/>
    </row>
    <row r="3" spans="1:46" s="1" customFormat="1" ht="20.100000000000001" customHeight="1" thickBot="1">
      <c r="A3" s="9" t="s">
        <v>16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32" t="str">
        <f>'Job Details'!A8</f>
        <v>Date:</v>
      </c>
      <c r="AI3" s="161">
        <f>'Job Details'!B8</f>
        <v>45015</v>
      </c>
      <c r="AJ3" s="162"/>
      <c r="AK3" s="162"/>
      <c r="AL3" s="162"/>
      <c r="AM3" s="162"/>
      <c r="AN3" s="162"/>
      <c r="AO3" s="162"/>
      <c r="AP3" s="162"/>
      <c r="AQ3" s="163"/>
      <c r="AR3" s="8"/>
      <c r="AS3" s="8"/>
      <c r="AT3" s="8"/>
    </row>
    <row r="4" spans="1:46" ht="20.100000000000001" customHeight="1" thickBot="1">
      <c r="A4" s="50"/>
      <c r="B4" s="11"/>
      <c r="C4" s="11"/>
      <c r="D4" s="11"/>
      <c r="E4" s="11"/>
      <c r="F4" s="12"/>
      <c r="G4" s="12"/>
      <c r="H4" s="12"/>
      <c r="I4" s="12"/>
      <c r="J4" s="53"/>
      <c r="K4" s="53"/>
      <c r="L4" s="27"/>
      <c r="M4" s="27"/>
      <c r="N4" s="27"/>
      <c r="O4" s="27"/>
      <c r="P4" s="8"/>
      <c r="Q4" s="8"/>
      <c r="R4" s="8"/>
      <c r="S4" s="8"/>
      <c r="T4" s="8"/>
      <c r="U4" s="11"/>
      <c r="V4" s="11"/>
      <c r="W4" s="12"/>
      <c r="X4" s="12"/>
      <c r="Y4" s="12"/>
      <c r="Z4" s="12"/>
      <c r="AA4" s="12"/>
      <c r="AB4" s="12"/>
      <c r="AC4" s="11"/>
      <c r="AD4" s="11"/>
      <c r="AE4" s="12"/>
      <c r="AF4" s="12"/>
      <c r="AG4" s="12"/>
      <c r="AH4" s="12"/>
      <c r="AI4" s="12"/>
      <c r="AJ4" s="12"/>
      <c r="AK4" s="8"/>
      <c r="AL4" s="8"/>
      <c r="AM4" s="8"/>
      <c r="AN4" s="8"/>
      <c r="AO4" s="8"/>
      <c r="AP4" s="8"/>
    </row>
    <row r="5" spans="1:46" ht="33" customHeight="1" thickBot="1">
      <c r="A5" s="13"/>
      <c r="B5" s="14"/>
      <c r="C5" s="14"/>
      <c r="D5" s="146" t="s">
        <v>17</v>
      </c>
      <c r="E5" s="147"/>
      <c r="F5" s="147"/>
      <c r="G5" s="147"/>
      <c r="H5" s="147"/>
      <c r="I5" s="148"/>
      <c r="J5" s="146" t="s">
        <v>18</v>
      </c>
      <c r="K5" s="147"/>
      <c r="L5" s="147"/>
      <c r="M5" s="147"/>
      <c r="N5" s="147"/>
      <c r="O5" s="148"/>
      <c r="P5" s="164" t="s">
        <v>19</v>
      </c>
      <c r="Q5" s="165"/>
      <c r="R5" s="165"/>
      <c r="S5" s="165"/>
      <c r="T5" s="166"/>
      <c r="U5" s="146" t="s">
        <v>32</v>
      </c>
      <c r="V5" s="147"/>
      <c r="W5" s="147"/>
      <c r="X5" s="147"/>
      <c r="Y5" s="147"/>
      <c r="Z5" s="147"/>
      <c r="AA5" s="147"/>
      <c r="AB5" s="148"/>
      <c r="AC5" s="146" t="s">
        <v>33</v>
      </c>
      <c r="AD5" s="147"/>
      <c r="AE5" s="147"/>
      <c r="AF5" s="147"/>
      <c r="AG5" s="147"/>
      <c r="AH5" s="147"/>
      <c r="AI5" s="147"/>
      <c r="AJ5" s="148"/>
      <c r="AK5" s="164" t="s">
        <v>19</v>
      </c>
      <c r="AL5" s="165"/>
      <c r="AM5" s="165"/>
      <c r="AN5" s="165"/>
      <c r="AO5" s="166"/>
      <c r="AP5" s="120" t="s">
        <v>48</v>
      </c>
      <c r="AQ5" s="173" t="s">
        <v>45</v>
      </c>
      <c r="AR5" s="175" t="s">
        <v>49</v>
      </c>
    </row>
    <row r="6" spans="1:46" ht="33" customHeight="1" thickBot="1">
      <c r="A6" s="47" t="s">
        <v>20</v>
      </c>
      <c r="B6" s="48"/>
      <c r="C6" s="49"/>
      <c r="D6" s="51" t="s">
        <v>21</v>
      </c>
      <c r="E6" s="52" t="s">
        <v>22</v>
      </c>
      <c r="F6" s="52" t="s">
        <v>23</v>
      </c>
      <c r="G6" s="52" t="s">
        <v>24</v>
      </c>
      <c r="H6" s="52" t="s">
        <v>25</v>
      </c>
      <c r="I6" s="54" t="s">
        <v>26</v>
      </c>
      <c r="J6" s="51" t="s">
        <v>21</v>
      </c>
      <c r="K6" s="52" t="s">
        <v>22</v>
      </c>
      <c r="L6" s="52" t="s">
        <v>23</v>
      </c>
      <c r="M6" s="52" t="s">
        <v>24</v>
      </c>
      <c r="N6" s="52" t="s">
        <v>25</v>
      </c>
      <c r="O6" s="54" t="s">
        <v>26</v>
      </c>
      <c r="P6" s="37" t="s">
        <v>27</v>
      </c>
      <c r="Q6" s="36" t="s">
        <v>28</v>
      </c>
      <c r="R6" s="114" t="s">
        <v>46</v>
      </c>
      <c r="S6" s="114" t="s">
        <v>47</v>
      </c>
      <c r="T6" s="109" t="s">
        <v>44</v>
      </c>
      <c r="U6" s="15" t="s">
        <v>34</v>
      </c>
      <c r="V6" s="16" t="s">
        <v>35</v>
      </c>
      <c r="W6" s="16" t="s">
        <v>36</v>
      </c>
      <c r="X6" s="16" t="s">
        <v>37</v>
      </c>
      <c r="Y6" s="16" t="s">
        <v>38</v>
      </c>
      <c r="Z6" s="16" t="s">
        <v>39</v>
      </c>
      <c r="AA6" s="16" t="s">
        <v>40</v>
      </c>
      <c r="AB6" s="33" t="s">
        <v>41</v>
      </c>
      <c r="AC6" s="15" t="s">
        <v>34</v>
      </c>
      <c r="AD6" s="16" t="s">
        <v>35</v>
      </c>
      <c r="AE6" s="16" t="s">
        <v>36</v>
      </c>
      <c r="AF6" s="16" t="s">
        <v>37</v>
      </c>
      <c r="AG6" s="16" t="s">
        <v>38</v>
      </c>
      <c r="AH6" s="16" t="s">
        <v>39</v>
      </c>
      <c r="AI6" s="16" t="s">
        <v>40</v>
      </c>
      <c r="AJ6" s="33" t="s">
        <v>41</v>
      </c>
      <c r="AK6" s="37" t="s">
        <v>42</v>
      </c>
      <c r="AL6" s="36" t="s">
        <v>43</v>
      </c>
      <c r="AM6" s="119" t="s">
        <v>46</v>
      </c>
      <c r="AN6" s="119" t="s">
        <v>47</v>
      </c>
      <c r="AO6" s="110" t="s">
        <v>44</v>
      </c>
      <c r="AP6" s="121" t="s">
        <v>45</v>
      </c>
      <c r="AQ6" s="174"/>
      <c r="AR6" s="176"/>
    </row>
    <row r="7" spans="1:46" ht="21.95" customHeight="1" thickBot="1">
      <c r="A7" s="17">
        <v>0.29166666666666702</v>
      </c>
      <c r="B7" s="18" t="s">
        <v>29</v>
      </c>
      <c r="C7" s="19">
        <v>0.30208333333333298</v>
      </c>
      <c r="D7" s="93">
        <v>40</v>
      </c>
      <c r="E7" s="94">
        <v>8</v>
      </c>
      <c r="F7" s="94">
        <v>1</v>
      </c>
      <c r="G7" s="94">
        <v>2</v>
      </c>
      <c r="H7" s="94">
        <v>1</v>
      </c>
      <c r="I7" s="95">
        <v>1</v>
      </c>
      <c r="J7" s="93">
        <v>52</v>
      </c>
      <c r="K7" s="96">
        <v>12</v>
      </c>
      <c r="L7" s="94">
        <v>1</v>
      </c>
      <c r="M7" s="94">
        <v>1</v>
      </c>
      <c r="N7" s="94">
        <v>0</v>
      </c>
      <c r="O7" s="97">
        <v>0</v>
      </c>
      <c r="P7" s="39">
        <f>D7+E7+(F7*2.5)+(G7*2.5)+H7+I7</f>
        <v>57.5</v>
      </c>
      <c r="Q7" s="40">
        <f>J7+K7+(L7*2.5)+(M7*2.5)+N7+O7</f>
        <v>69</v>
      </c>
      <c r="R7" s="115">
        <f>P7+Q7</f>
        <v>126.5</v>
      </c>
      <c r="S7" s="115"/>
      <c r="T7" s="167">
        <f>SUM(P7:Q10)</f>
        <v>779</v>
      </c>
      <c r="U7" s="93">
        <v>0</v>
      </c>
      <c r="V7" s="94">
        <v>1</v>
      </c>
      <c r="W7" s="94">
        <v>0</v>
      </c>
      <c r="X7" s="94">
        <v>0</v>
      </c>
      <c r="Y7" s="94">
        <v>0</v>
      </c>
      <c r="Z7" s="94">
        <v>0</v>
      </c>
      <c r="AA7" s="94">
        <v>0</v>
      </c>
      <c r="AB7" s="97">
        <v>0</v>
      </c>
      <c r="AC7" s="93">
        <v>0</v>
      </c>
      <c r="AD7" s="94">
        <v>0</v>
      </c>
      <c r="AE7" s="94">
        <v>0</v>
      </c>
      <c r="AF7" s="94">
        <v>0</v>
      </c>
      <c r="AG7" s="94">
        <v>0</v>
      </c>
      <c r="AH7" s="94">
        <v>0</v>
      </c>
      <c r="AI7" s="94">
        <v>1</v>
      </c>
      <c r="AJ7" s="97">
        <v>0</v>
      </c>
      <c r="AK7" s="39">
        <f t="shared" ref="AK7:AK54" si="0">(U7*4)+V7+(W7*4)+(X7*6)+Y7+Z7+AA7+AB7</f>
        <v>1</v>
      </c>
      <c r="AL7" s="40">
        <f t="shared" ref="AL7:AL54" si="1">(AC7*4)+AD7+(AE7*4)+(AF7*6)+AI7+AJ7+AG7+AH7</f>
        <v>1</v>
      </c>
      <c r="AM7" s="115">
        <f>AK7+AL7</f>
        <v>2</v>
      </c>
      <c r="AN7" s="115"/>
      <c r="AO7" s="167">
        <f>SUM(AK7:AL10)</f>
        <v>51</v>
      </c>
      <c r="AP7" s="122"/>
      <c r="AQ7" s="170" t="str">
        <f>IF(RANK(T7,$T$7:$T$54)&lt;=4,ROUND((AO7*T7^2)/100000000,3),"")</f>
        <v/>
      </c>
      <c r="AR7" s="177">
        <f>(AO7*T7^2)/100000000</f>
        <v>0.30948891000000001</v>
      </c>
      <c r="AS7" s="38"/>
      <c r="AT7" s="38"/>
    </row>
    <row r="8" spans="1:46" ht="21.95" customHeight="1" thickBot="1">
      <c r="A8" s="20">
        <f t="shared" ref="A8:A54" si="2">A7+TIME(0,15,0)</f>
        <v>0.3020833333333337</v>
      </c>
      <c r="B8" s="21" t="s">
        <v>29</v>
      </c>
      <c r="C8" s="22">
        <f t="shared" ref="C8:C54" si="3">C7+TIME(0,15,0)</f>
        <v>0.31249999999999967</v>
      </c>
      <c r="D8" s="98">
        <v>55</v>
      </c>
      <c r="E8" s="99">
        <v>11</v>
      </c>
      <c r="F8" s="99">
        <v>0</v>
      </c>
      <c r="G8" s="99">
        <v>1</v>
      </c>
      <c r="H8" s="99">
        <v>0</v>
      </c>
      <c r="I8" s="100">
        <v>0</v>
      </c>
      <c r="J8" s="98">
        <v>84</v>
      </c>
      <c r="K8" s="101">
        <v>16</v>
      </c>
      <c r="L8" s="99">
        <v>1</v>
      </c>
      <c r="M8" s="99">
        <v>1</v>
      </c>
      <c r="N8" s="99">
        <v>1</v>
      </c>
      <c r="O8" s="102">
        <v>0</v>
      </c>
      <c r="P8" s="41">
        <f t="shared" ref="P8:P54" si="4">D8+E8+(F8*2.5)+(G8*2.5)+H8+I8</f>
        <v>68.5</v>
      </c>
      <c r="Q8" s="42">
        <f t="shared" ref="Q8:Q54" si="5">J8+K8+(L8*2.5)+(M8*2.5)+N8+O8</f>
        <v>106</v>
      </c>
      <c r="R8" s="115">
        <f t="shared" ref="R8:R54" si="6">P8+Q8</f>
        <v>174.5</v>
      </c>
      <c r="S8" s="117"/>
      <c r="T8" s="168"/>
      <c r="U8" s="98">
        <v>0</v>
      </c>
      <c r="V8" s="99">
        <v>1</v>
      </c>
      <c r="W8" s="99">
        <v>0</v>
      </c>
      <c r="X8" s="99">
        <v>0</v>
      </c>
      <c r="Y8" s="99">
        <v>0</v>
      </c>
      <c r="Z8" s="99">
        <v>0</v>
      </c>
      <c r="AA8" s="99">
        <v>0</v>
      </c>
      <c r="AB8" s="102">
        <v>0</v>
      </c>
      <c r="AC8" s="98">
        <v>0</v>
      </c>
      <c r="AD8" s="99">
        <v>1</v>
      </c>
      <c r="AE8" s="99">
        <v>0</v>
      </c>
      <c r="AF8" s="99">
        <v>0</v>
      </c>
      <c r="AG8" s="99">
        <v>0</v>
      </c>
      <c r="AH8" s="99">
        <v>0</v>
      </c>
      <c r="AI8" s="99">
        <v>0</v>
      </c>
      <c r="AJ8" s="102">
        <v>0</v>
      </c>
      <c r="AK8" s="41">
        <f t="shared" si="0"/>
        <v>1</v>
      </c>
      <c r="AL8" s="42">
        <f t="shared" si="1"/>
        <v>1</v>
      </c>
      <c r="AM8" s="115">
        <f t="shared" ref="AM8:AM54" si="7">AK8+AL8</f>
        <v>2</v>
      </c>
      <c r="AN8" s="117"/>
      <c r="AO8" s="168"/>
      <c r="AP8" s="123"/>
      <c r="AQ8" s="171"/>
      <c r="AR8" s="178"/>
    </row>
    <row r="9" spans="1:46" ht="21.95" customHeight="1" thickBot="1">
      <c r="A9" s="20">
        <f t="shared" si="2"/>
        <v>0.31250000000000039</v>
      </c>
      <c r="B9" s="21" t="s">
        <v>29</v>
      </c>
      <c r="C9" s="22">
        <f t="shared" si="3"/>
        <v>0.32291666666666635</v>
      </c>
      <c r="D9" s="98">
        <v>82</v>
      </c>
      <c r="E9" s="99">
        <v>15</v>
      </c>
      <c r="F9" s="99">
        <v>1</v>
      </c>
      <c r="G9" s="99">
        <v>1</v>
      </c>
      <c r="H9" s="99">
        <v>1</v>
      </c>
      <c r="I9" s="100">
        <v>0</v>
      </c>
      <c r="J9" s="98">
        <v>119</v>
      </c>
      <c r="K9" s="101">
        <v>12</v>
      </c>
      <c r="L9" s="99">
        <v>2</v>
      </c>
      <c r="M9" s="99">
        <v>2</v>
      </c>
      <c r="N9" s="99">
        <v>0</v>
      </c>
      <c r="O9" s="102">
        <v>0</v>
      </c>
      <c r="P9" s="41">
        <f t="shared" si="4"/>
        <v>103</v>
      </c>
      <c r="Q9" s="42">
        <f t="shared" si="5"/>
        <v>141</v>
      </c>
      <c r="R9" s="115">
        <f t="shared" si="6"/>
        <v>244</v>
      </c>
      <c r="S9" s="117"/>
      <c r="T9" s="168"/>
      <c r="U9" s="98">
        <v>3</v>
      </c>
      <c r="V9" s="99">
        <v>3</v>
      </c>
      <c r="W9" s="99">
        <v>0</v>
      </c>
      <c r="X9" s="99">
        <v>0</v>
      </c>
      <c r="Y9" s="99">
        <v>0</v>
      </c>
      <c r="Z9" s="99">
        <v>0</v>
      </c>
      <c r="AA9" s="101">
        <v>0</v>
      </c>
      <c r="AB9" s="102">
        <v>0</v>
      </c>
      <c r="AC9" s="98">
        <v>1</v>
      </c>
      <c r="AD9" s="99">
        <v>0</v>
      </c>
      <c r="AE9" s="99">
        <v>0</v>
      </c>
      <c r="AF9" s="99">
        <v>0</v>
      </c>
      <c r="AG9" s="99">
        <v>0</v>
      </c>
      <c r="AH9" s="99">
        <v>0</v>
      </c>
      <c r="AI9" s="101">
        <v>0</v>
      </c>
      <c r="AJ9" s="102">
        <v>0</v>
      </c>
      <c r="AK9" s="41">
        <f t="shared" si="0"/>
        <v>15</v>
      </c>
      <c r="AL9" s="42">
        <f t="shared" si="1"/>
        <v>4</v>
      </c>
      <c r="AM9" s="115">
        <f t="shared" si="7"/>
        <v>19</v>
      </c>
      <c r="AN9" s="117"/>
      <c r="AO9" s="168"/>
      <c r="AP9" s="123"/>
      <c r="AQ9" s="171"/>
      <c r="AR9" s="178"/>
    </row>
    <row r="10" spans="1:46" ht="21.95" customHeight="1" thickBot="1">
      <c r="A10" s="23">
        <f t="shared" si="2"/>
        <v>0.32291666666666707</v>
      </c>
      <c r="B10" s="24" t="s">
        <v>29</v>
      </c>
      <c r="C10" s="25">
        <f t="shared" si="3"/>
        <v>0.33333333333333304</v>
      </c>
      <c r="D10" s="98">
        <v>103</v>
      </c>
      <c r="E10" s="99">
        <v>20</v>
      </c>
      <c r="F10" s="99">
        <v>1</v>
      </c>
      <c r="G10" s="99">
        <v>1</v>
      </c>
      <c r="H10" s="99">
        <v>1</v>
      </c>
      <c r="I10" s="100">
        <v>0</v>
      </c>
      <c r="J10" s="98">
        <v>92</v>
      </c>
      <c r="K10" s="101">
        <v>7</v>
      </c>
      <c r="L10" s="99">
        <v>0</v>
      </c>
      <c r="M10" s="99">
        <v>2</v>
      </c>
      <c r="N10" s="99">
        <v>0</v>
      </c>
      <c r="O10" s="102">
        <v>1</v>
      </c>
      <c r="P10" s="41">
        <f t="shared" si="4"/>
        <v>129</v>
      </c>
      <c r="Q10" s="42">
        <f t="shared" si="5"/>
        <v>105</v>
      </c>
      <c r="R10" s="115">
        <f t="shared" si="6"/>
        <v>234</v>
      </c>
      <c r="S10" s="117">
        <f>SUM(R7:R10)</f>
        <v>779</v>
      </c>
      <c r="T10" s="169"/>
      <c r="U10" s="98">
        <v>4</v>
      </c>
      <c r="V10" s="99">
        <v>2</v>
      </c>
      <c r="W10" s="104">
        <v>0</v>
      </c>
      <c r="X10" s="104">
        <v>1</v>
      </c>
      <c r="Y10" s="104">
        <v>0</v>
      </c>
      <c r="Z10" s="104">
        <v>0</v>
      </c>
      <c r="AA10" s="104">
        <v>0</v>
      </c>
      <c r="AB10" s="107">
        <v>0</v>
      </c>
      <c r="AC10" s="98">
        <v>1</v>
      </c>
      <c r="AD10" s="99">
        <v>0</v>
      </c>
      <c r="AE10" s="104">
        <v>0</v>
      </c>
      <c r="AF10" s="104">
        <v>0</v>
      </c>
      <c r="AG10" s="104">
        <v>0</v>
      </c>
      <c r="AH10" s="104">
        <v>0</v>
      </c>
      <c r="AI10" s="104">
        <v>0</v>
      </c>
      <c r="AJ10" s="107">
        <v>0</v>
      </c>
      <c r="AK10" s="41">
        <f t="shared" si="0"/>
        <v>24</v>
      </c>
      <c r="AL10" s="42">
        <f t="shared" si="1"/>
        <v>4</v>
      </c>
      <c r="AM10" s="115">
        <f t="shared" si="7"/>
        <v>28</v>
      </c>
      <c r="AN10" s="117">
        <f>SUM(AM7:AM10)</f>
        <v>51</v>
      </c>
      <c r="AO10" s="169"/>
      <c r="AP10" s="124">
        <f>AN10*S10^2/100000000</f>
        <v>0.30948891000000001</v>
      </c>
      <c r="AQ10" s="172"/>
      <c r="AR10" s="179"/>
      <c r="AS10" s="38"/>
      <c r="AT10" s="38"/>
    </row>
    <row r="11" spans="1:46" ht="21.95" customHeight="1" thickBot="1">
      <c r="A11" s="17">
        <f t="shared" si="2"/>
        <v>0.33333333333333376</v>
      </c>
      <c r="B11" s="18" t="s">
        <v>29</v>
      </c>
      <c r="C11" s="19">
        <f t="shared" si="3"/>
        <v>0.34374999999999972</v>
      </c>
      <c r="D11" s="93">
        <v>111</v>
      </c>
      <c r="E11" s="94">
        <v>11</v>
      </c>
      <c r="F11" s="94">
        <v>3</v>
      </c>
      <c r="G11" s="94">
        <v>1</v>
      </c>
      <c r="H11" s="94">
        <v>2</v>
      </c>
      <c r="I11" s="95">
        <v>1</v>
      </c>
      <c r="J11" s="93">
        <v>104</v>
      </c>
      <c r="K11" s="96">
        <v>9</v>
      </c>
      <c r="L11" s="94">
        <v>1</v>
      </c>
      <c r="M11" s="94">
        <v>2</v>
      </c>
      <c r="N11" s="94">
        <v>3</v>
      </c>
      <c r="O11" s="97">
        <v>0</v>
      </c>
      <c r="P11" s="39">
        <f t="shared" si="4"/>
        <v>135</v>
      </c>
      <c r="Q11" s="40">
        <f t="shared" si="5"/>
        <v>123.5</v>
      </c>
      <c r="R11" s="115">
        <f t="shared" si="6"/>
        <v>258.5</v>
      </c>
      <c r="S11" s="117">
        <f>SUM(R8:R11)</f>
        <v>911</v>
      </c>
      <c r="T11" s="167">
        <f t="shared" ref="T11" si="8">SUM(P11:Q14)</f>
        <v>995</v>
      </c>
      <c r="U11" s="93">
        <v>0</v>
      </c>
      <c r="V11" s="94">
        <v>1</v>
      </c>
      <c r="W11" s="94">
        <v>0</v>
      </c>
      <c r="X11" s="94">
        <v>0</v>
      </c>
      <c r="Y11" s="94">
        <v>0</v>
      </c>
      <c r="Z11" s="94">
        <v>0</v>
      </c>
      <c r="AA11" s="94">
        <v>0</v>
      </c>
      <c r="AB11" s="97">
        <v>0</v>
      </c>
      <c r="AC11" s="93">
        <v>0</v>
      </c>
      <c r="AD11" s="94">
        <v>2</v>
      </c>
      <c r="AE11" s="94">
        <v>0</v>
      </c>
      <c r="AF11" s="94">
        <v>0</v>
      </c>
      <c r="AG11" s="94">
        <v>0</v>
      </c>
      <c r="AH11" s="94">
        <v>0</v>
      </c>
      <c r="AI11" s="94">
        <v>0</v>
      </c>
      <c r="AJ11" s="97">
        <v>0</v>
      </c>
      <c r="AK11" s="39">
        <f t="shared" si="0"/>
        <v>1</v>
      </c>
      <c r="AL11" s="40">
        <f t="shared" si="1"/>
        <v>2</v>
      </c>
      <c r="AM11" s="115">
        <f t="shared" si="7"/>
        <v>3</v>
      </c>
      <c r="AN11" s="117">
        <f t="shared" ref="AN11:AN54" si="9">SUM(AM8:AM11)</f>
        <v>52</v>
      </c>
      <c r="AO11" s="167">
        <f>SUM(AK11:AL14)</f>
        <v>32</v>
      </c>
      <c r="AP11" s="124">
        <f t="shared" ref="AP11:AP54" si="10">AN11*S11^2/100000000</f>
        <v>0.43155892000000001</v>
      </c>
      <c r="AQ11" s="170">
        <f>IF(RANK(T11,$T$7:$T$54)&lt;=4,ROUND((AO11*T11^2)/100000000,3),"")</f>
        <v>0.317</v>
      </c>
      <c r="AR11" s="177">
        <f t="shared" ref="AR11:AR54" si="11">(AO11*T11^2)/100000000</f>
        <v>0.31680799999999998</v>
      </c>
    </row>
    <row r="12" spans="1:46" ht="21.95" customHeight="1" thickBot="1">
      <c r="A12" s="20">
        <f t="shared" si="2"/>
        <v>0.34375000000000044</v>
      </c>
      <c r="B12" s="21" t="s">
        <v>29</v>
      </c>
      <c r="C12" s="22">
        <f t="shared" si="3"/>
        <v>0.35416666666666641</v>
      </c>
      <c r="D12" s="98">
        <v>135</v>
      </c>
      <c r="E12" s="99">
        <v>18</v>
      </c>
      <c r="F12" s="99">
        <v>2</v>
      </c>
      <c r="G12" s="99">
        <v>3</v>
      </c>
      <c r="H12" s="99">
        <v>1</v>
      </c>
      <c r="I12" s="100">
        <v>0</v>
      </c>
      <c r="J12" s="98">
        <v>74</v>
      </c>
      <c r="K12" s="101">
        <v>13</v>
      </c>
      <c r="L12" s="99">
        <v>1</v>
      </c>
      <c r="M12" s="99">
        <v>1</v>
      </c>
      <c r="N12" s="99">
        <v>0</v>
      </c>
      <c r="O12" s="102">
        <v>0</v>
      </c>
      <c r="P12" s="41">
        <f t="shared" si="4"/>
        <v>166.5</v>
      </c>
      <c r="Q12" s="42">
        <f t="shared" si="5"/>
        <v>92</v>
      </c>
      <c r="R12" s="115">
        <f t="shared" si="6"/>
        <v>258.5</v>
      </c>
      <c r="S12" s="117">
        <f t="shared" ref="S12:S54" si="12">SUM(R9:R12)</f>
        <v>995</v>
      </c>
      <c r="T12" s="168"/>
      <c r="U12" s="98">
        <v>2</v>
      </c>
      <c r="V12" s="99">
        <v>2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102">
        <v>0</v>
      </c>
      <c r="AC12" s="98">
        <v>2</v>
      </c>
      <c r="AD12" s="99">
        <v>2</v>
      </c>
      <c r="AE12" s="99">
        <v>0</v>
      </c>
      <c r="AF12" s="99">
        <v>0</v>
      </c>
      <c r="AG12" s="99">
        <v>0</v>
      </c>
      <c r="AH12" s="99">
        <v>0</v>
      </c>
      <c r="AI12" s="99">
        <v>0</v>
      </c>
      <c r="AJ12" s="102">
        <v>0</v>
      </c>
      <c r="AK12" s="41">
        <f t="shared" si="0"/>
        <v>10</v>
      </c>
      <c r="AL12" s="42">
        <f t="shared" si="1"/>
        <v>10</v>
      </c>
      <c r="AM12" s="115">
        <f t="shared" si="7"/>
        <v>20</v>
      </c>
      <c r="AN12" s="117">
        <f>SUM(AM9:AM12)</f>
        <v>70</v>
      </c>
      <c r="AO12" s="168"/>
      <c r="AP12" s="124">
        <f>AN12*S12^2/100000000</f>
        <v>0.69301749999999995</v>
      </c>
      <c r="AQ12" s="171"/>
      <c r="AR12" s="178"/>
    </row>
    <row r="13" spans="1:46" ht="21.95" customHeight="1" thickBot="1">
      <c r="A13" s="20">
        <f t="shared" si="2"/>
        <v>0.35416666666666713</v>
      </c>
      <c r="B13" s="21" t="s">
        <v>29</v>
      </c>
      <c r="C13" s="22">
        <f t="shared" si="3"/>
        <v>0.36458333333333309</v>
      </c>
      <c r="D13" s="98">
        <v>112</v>
      </c>
      <c r="E13" s="99">
        <v>13</v>
      </c>
      <c r="F13" s="99">
        <v>2</v>
      </c>
      <c r="G13" s="99">
        <v>1</v>
      </c>
      <c r="H13" s="99">
        <v>1</v>
      </c>
      <c r="I13" s="100">
        <v>0</v>
      </c>
      <c r="J13" s="98">
        <v>83</v>
      </c>
      <c r="K13" s="101">
        <v>14</v>
      </c>
      <c r="L13" s="99">
        <v>3</v>
      </c>
      <c r="M13" s="99">
        <v>1</v>
      </c>
      <c r="N13" s="99">
        <v>0</v>
      </c>
      <c r="O13" s="102">
        <v>0</v>
      </c>
      <c r="P13" s="41">
        <f t="shared" si="4"/>
        <v>133.5</v>
      </c>
      <c r="Q13" s="42">
        <f t="shared" si="5"/>
        <v>107</v>
      </c>
      <c r="R13" s="115">
        <f t="shared" si="6"/>
        <v>240.5</v>
      </c>
      <c r="S13" s="117">
        <f t="shared" si="12"/>
        <v>991.5</v>
      </c>
      <c r="T13" s="168"/>
      <c r="U13" s="98">
        <v>1</v>
      </c>
      <c r="V13" s="99">
        <v>1</v>
      </c>
      <c r="W13" s="99">
        <v>0</v>
      </c>
      <c r="X13" s="99">
        <v>0</v>
      </c>
      <c r="Y13" s="99">
        <v>0</v>
      </c>
      <c r="Z13" s="99">
        <v>0</v>
      </c>
      <c r="AA13" s="101">
        <v>0</v>
      </c>
      <c r="AB13" s="102">
        <v>0</v>
      </c>
      <c r="AC13" s="98">
        <v>0</v>
      </c>
      <c r="AD13" s="99">
        <v>0</v>
      </c>
      <c r="AE13" s="99">
        <v>0</v>
      </c>
      <c r="AF13" s="99">
        <v>0</v>
      </c>
      <c r="AG13" s="99">
        <v>0</v>
      </c>
      <c r="AH13" s="99">
        <v>0</v>
      </c>
      <c r="AI13" s="101">
        <v>0</v>
      </c>
      <c r="AJ13" s="102">
        <v>0</v>
      </c>
      <c r="AK13" s="41">
        <f t="shared" si="0"/>
        <v>5</v>
      </c>
      <c r="AL13" s="42">
        <f t="shared" si="1"/>
        <v>0</v>
      </c>
      <c r="AM13" s="115">
        <f t="shared" si="7"/>
        <v>5</v>
      </c>
      <c r="AN13" s="117">
        <f t="shared" si="9"/>
        <v>56</v>
      </c>
      <c r="AO13" s="168"/>
      <c r="AP13" s="124">
        <f t="shared" si="10"/>
        <v>0.55052045999999999</v>
      </c>
      <c r="AQ13" s="171"/>
      <c r="AR13" s="178"/>
      <c r="AS13" s="38"/>
      <c r="AT13" s="38"/>
    </row>
    <row r="14" spans="1:46" ht="21.95" customHeight="1" thickBot="1">
      <c r="A14" s="23">
        <f t="shared" si="2"/>
        <v>0.36458333333333381</v>
      </c>
      <c r="B14" s="24" t="s">
        <v>29</v>
      </c>
      <c r="C14" s="25">
        <f t="shared" si="3"/>
        <v>0.37499999999999978</v>
      </c>
      <c r="D14" s="103">
        <v>100</v>
      </c>
      <c r="E14" s="104">
        <v>13</v>
      </c>
      <c r="F14" s="104">
        <v>2</v>
      </c>
      <c r="G14" s="104">
        <v>3</v>
      </c>
      <c r="H14" s="104">
        <v>2</v>
      </c>
      <c r="I14" s="105">
        <v>0</v>
      </c>
      <c r="J14" s="103">
        <v>90</v>
      </c>
      <c r="K14" s="106">
        <v>9</v>
      </c>
      <c r="L14" s="104">
        <v>1</v>
      </c>
      <c r="M14" s="104">
        <v>3</v>
      </c>
      <c r="N14" s="104">
        <v>0</v>
      </c>
      <c r="O14" s="107">
        <v>1</v>
      </c>
      <c r="P14" s="43">
        <f t="shared" si="4"/>
        <v>127.5</v>
      </c>
      <c r="Q14" s="44">
        <f t="shared" si="5"/>
        <v>110</v>
      </c>
      <c r="R14" s="115">
        <f t="shared" si="6"/>
        <v>237.5</v>
      </c>
      <c r="S14" s="117">
        <f t="shared" si="12"/>
        <v>995</v>
      </c>
      <c r="T14" s="169"/>
      <c r="U14" s="103">
        <v>0</v>
      </c>
      <c r="V14" s="104">
        <v>1</v>
      </c>
      <c r="W14" s="104">
        <v>0</v>
      </c>
      <c r="X14" s="104">
        <v>0</v>
      </c>
      <c r="Y14" s="104">
        <v>0</v>
      </c>
      <c r="Z14" s="104">
        <v>0</v>
      </c>
      <c r="AA14" s="104">
        <v>0</v>
      </c>
      <c r="AB14" s="107">
        <v>0</v>
      </c>
      <c r="AC14" s="103">
        <v>0</v>
      </c>
      <c r="AD14" s="104">
        <v>3</v>
      </c>
      <c r="AE14" s="104">
        <v>0</v>
      </c>
      <c r="AF14" s="104">
        <v>0</v>
      </c>
      <c r="AG14" s="104">
        <v>0</v>
      </c>
      <c r="AH14" s="104">
        <v>0</v>
      </c>
      <c r="AI14" s="104">
        <v>0</v>
      </c>
      <c r="AJ14" s="107">
        <v>0</v>
      </c>
      <c r="AK14" s="43">
        <f t="shared" si="0"/>
        <v>1</v>
      </c>
      <c r="AL14" s="44">
        <f t="shared" si="1"/>
        <v>3</v>
      </c>
      <c r="AM14" s="115">
        <f t="shared" si="7"/>
        <v>4</v>
      </c>
      <c r="AN14" s="117">
        <f t="shared" si="9"/>
        <v>32</v>
      </c>
      <c r="AO14" s="169"/>
      <c r="AP14" s="124">
        <f t="shared" si="10"/>
        <v>0.31680799999999998</v>
      </c>
      <c r="AQ14" s="172"/>
      <c r="AR14" s="179"/>
    </row>
    <row r="15" spans="1:46" ht="21.95" customHeight="1" thickBot="1">
      <c r="A15" s="17">
        <f t="shared" si="2"/>
        <v>0.3750000000000005</v>
      </c>
      <c r="B15" s="18" t="s">
        <v>29</v>
      </c>
      <c r="C15" s="19">
        <f t="shared" si="3"/>
        <v>0.38541666666666646</v>
      </c>
      <c r="D15" s="93">
        <v>75</v>
      </c>
      <c r="E15" s="94">
        <v>10</v>
      </c>
      <c r="F15" s="94">
        <v>0</v>
      </c>
      <c r="G15" s="94">
        <v>1</v>
      </c>
      <c r="H15" s="94">
        <v>0</v>
      </c>
      <c r="I15" s="95">
        <v>0</v>
      </c>
      <c r="J15" s="93">
        <v>70</v>
      </c>
      <c r="K15" s="96">
        <v>9</v>
      </c>
      <c r="L15" s="94">
        <v>0</v>
      </c>
      <c r="M15" s="94">
        <v>1</v>
      </c>
      <c r="N15" s="94">
        <v>2</v>
      </c>
      <c r="O15" s="97">
        <v>0</v>
      </c>
      <c r="P15" s="39">
        <f t="shared" ref="P15:P18" si="13">D15+E15+(F15*2.5)+(G15*2.5)+H15+I15</f>
        <v>87.5</v>
      </c>
      <c r="Q15" s="40">
        <f t="shared" ref="Q15:Q18" si="14">J15+K15+(L15*2.5)+(M15*2.5)+N15+O15</f>
        <v>83.5</v>
      </c>
      <c r="R15" s="115">
        <f t="shared" si="6"/>
        <v>171</v>
      </c>
      <c r="S15" s="117">
        <f t="shared" si="12"/>
        <v>907.5</v>
      </c>
      <c r="T15" s="167">
        <f t="shared" ref="T15" si="15">SUM(P15:Q18)</f>
        <v>677</v>
      </c>
      <c r="U15" s="93">
        <v>0</v>
      </c>
      <c r="V15" s="94">
        <v>1</v>
      </c>
      <c r="W15" s="94">
        <v>0</v>
      </c>
      <c r="X15" s="94">
        <v>0</v>
      </c>
      <c r="Y15" s="94">
        <v>0</v>
      </c>
      <c r="Z15" s="94">
        <v>0</v>
      </c>
      <c r="AA15" s="94">
        <v>0</v>
      </c>
      <c r="AB15" s="97">
        <v>0</v>
      </c>
      <c r="AC15" s="93">
        <v>0</v>
      </c>
      <c r="AD15" s="94">
        <v>0</v>
      </c>
      <c r="AE15" s="94">
        <v>0</v>
      </c>
      <c r="AF15" s="94">
        <v>0</v>
      </c>
      <c r="AG15" s="94">
        <v>0</v>
      </c>
      <c r="AH15" s="94">
        <v>0</v>
      </c>
      <c r="AI15" s="94">
        <v>0</v>
      </c>
      <c r="AJ15" s="97">
        <v>0</v>
      </c>
      <c r="AK15" s="39">
        <f t="shared" si="0"/>
        <v>1</v>
      </c>
      <c r="AL15" s="40">
        <f t="shared" si="1"/>
        <v>0</v>
      </c>
      <c r="AM15" s="115">
        <f t="shared" si="7"/>
        <v>1</v>
      </c>
      <c r="AN15" s="117">
        <f t="shared" si="9"/>
        <v>30</v>
      </c>
      <c r="AO15" s="167">
        <f>SUM(AK15:AL18)</f>
        <v>6</v>
      </c>
      <c r="AP15" s="124">
        <f t="shared" si="10"/>
        <v>0.24706687499999999</v>
      </c>
      <c r="AQ15" s="170" t="str">
        <f>IF(RANK(T15,$T$7:$T$54)&lt;=4,ROUND((AO15*T15^2)/100000000,3),"")</f>
        <v/>
      </c>
      <c r="AR15" s="177">
        <f t="shared" ref="AR15:AR54" si="16">(AO15*T15^2)/100000000</f>
        <v>2.7499740000000002E-2</v>
      </c>
    </row>
    <row r="16" spans="1:46" ht="21.95" customHeight="1" thickBot="1">
      <c r="A16" s="20">
        <f t="shared" si="2"/>
        <v>0.38541666666666718</v>
      </c>
      <c r="B16" s="21" t="s">
        <v>29</v>
      </c>
      <c r="C16" s="22">
        <f t="shared" si="3"/>
        <v>0.39583333333333315</v>
      </c>
      <c r="D16" s="98">
        <v>72</v>
      </c>
      <c r="E16" s="99">
        <v>7</v>
      </c>
      <c r="F16" s="99">
        <v>1</v>
      </c>
      <c r="G16" s="99">
        <v>1</v>
      </c>
      <c r="H16" s="99">
        <v>2</v>
      </c>
      <c r="I16" s="100">
        <v>0</v>
      </c>
      <c r="J16" s="98">
        <v>75</v>
      </c>
      <c r="K16" s="101">
        <v>8</v>
      </c>
      <c r="L16" s="99">
        <v>1</v>
      </c>
      <c r="M16" s="99">
        <v>2</v>
      </c>
      <c r="N16" s="99">
        <v>0</v>
      </c>
      <c r="O16" s="102">
        <v>0</v>
      </c>
      <c r="P16" s="41">
        <f t="shared" si="13"/>
        <v>86</v>
      </c>
      <c r="Q16" s="42">
        <f t="shared" si="14"/>
        <v>90.5</v>
      </c>
      <c r="R16" s="115">
        <f t="shared" si="6"/>
        <v>176.5</v>
      </c>
      <c r="S16" s="117">
        <f t="shared" si="12"/>
        <v>825.5</v>
      </c>
      <c r="T16" s="168"/>
      <c r="U16" s="98">
        <v>0</v>
      </c>
      <c r="V16" s="99">
        <v>2</v>
      </c>
      <c r="W16" s="99">
        <v>0</v>
      </c>
      <c r="X16" s="99">
        <v>0</v>
      </c>
      <c r="Y16" s="99">
        <v>0</v>
      </c>
      <c r="Z16" s="99">
        <v>0</v>
      </c>
      <c r="AA16" s="99">
        <v>0</v>
      </c>
      <c r="AB16" s="102">
        <v>0</v>
      </c>
      <c r="AC16" s="98">
        <v>0</v>
      </c>
      <c r="AD16" s="99">
        <v>0</v>
      </c>
      <c r="AE16" s="99">
        <v>0</v>
      </c>
      <c r="AF16" s="99">
        <v>0</v>
      </c>
      <c r="AG16" s="99">
        <v>0</v>
      </c>
      <c r="AH16" s="99">
        <v>0</v>
      </c>
      <c r="AI16" s="99">
        <v>0</v>
      </c>
      <c r="AJ16" s="102">
        <v>0</v>
      </c>
      <c r="AK16" s="41">
        <f t="shared" si="0"/>
        <v>2</v>
      </c>
      <c r="AL16" s="42">
        <f t="shared" si="1"/>
        <v>0</v>
      </c>
      <c r="AM16" s="115">
        <f t="shared" si="7"/>
        <v>2</v>
      </c>
      <c r="AN16" s="117">
        <f t="shared" si="9"/>
        <v>12</v>
      </c>
      <c r="AO16" s="168"/>
      <c r="AP16" s="124">
        <f t="shared" si="10"/>
        <v>8.1774029999999998E-2</v>
      </c>
      <c r="AQ16" s="171"/>
      <c r="AR16" s="178"/>
    </row>
    <row r="17" spans="1:46" ht="21.95" customHeight="1" thickBot="1">
      <c r="A17" s="20">
        <f t="shared" si="2"/>
        <v>0.39583333333333387</v>
      </c>
      <c r="B17" s="21" t="s">
        <v>29</v>
      </c>
      <c r="C17" s="22">
        <f t="shared" si="3"/>
        <v>0.40624999999999983</v>
      </c>
      <c r="D17" s="98">
        <v>63</v>
      </c>
      <c r="E17" s="99">
        <v>10</v>
      </c>
      <c r="F17" s="99">
        <v>0</v>
      </c>
      <c r="G17" s="99">
        <v>2</v>
      </c>
      <c r="H17" s="99">
        <v>0</v>
      </c>
      <c r="I17" s="100">
        <v>0</v>
      </c>
      <c r="J17" s="98">
        <v>74</v>
      </c>
      <c r="K17" s="101">
        <v>14</v>
      </c>
      <c r="L17" s="99">
        <v>1</v>
      </c>
      <c r="M17" s="99">
        <v>1</v>
      </c>
      <c r="N17" s="99">
        <v>0</v>
      </c>
      <c r="O17" s="102">
        <v>0</v>
      </c>
      <c r="P17" s="41">
        <f t="shared" si="13"/>
        <v>78</v>
      </c>
      <c r="Q17" s="42">
        <f t="shared" si="14"/>
        <v>93</v>
      </c>
      <c r="R17" s="115">
        <f t="shared" si="6"/>
        <v>171</v>
      </c>
      <c r="S17" s="117">
        <f t="shared" si="12"/>
        <v>756</v>
      </c>
      <c r="T17" s="168"/>
      <c r="U17" s="98">
        <v>0</v>
      </c>
      <c r="V17" s="99">
        <v>0</v>
      </c>
      <c r="W17" s="99">
        <v>0</v>
      </c>
      <c r="X17" s="99">
        <v>0</v>
      </c>
      <c r="Y17" s="99">
        <v>0</v>
      </c>
      <c r="Z17" s="99">
        <v>0</v>
      </c>
      <c r="AA17" s="101">
        <v>0</v>
      </c>
      <c r="AB17" s="102">
        <v>0</v>
      </c>
      <c r="AC17" s="98">
        <v>0</v>
      </c>
      <c r="AD17" s="99">
        <v>1</v>
      </c>
      <c r="AE17" s="99">
        <v>0</v>
      </c>
      <c r="AF17" s="99">
        <v>0</v>
      </c>
      <c r="AG17" s="99">
        <v>0</v>
      </c>
      <c r="AH17" s="99">
        <v>0</v>
      </c>
      <c r="AI17" s="101">
        <v>0</v>
      </c>
      <c r="AJ17" s="102">
        <v>0</v>
      </c>
      <c r="AK17" s="41">
        <f t="shared" si="0"/>
        <v>0</v>
      </c>
      <c r="AL17" s="42">
        <f t="shared" si="1"/>
        <v>1</v>
      </c>
      <c r="AM17" s="115">
        <f t="shared" si="7"/>
        <v>1</v>
      </c>
      <c r="AN17" s="117">
        <f t="shared" si="9"/>
        <v>8</v>
      </c>
      <c r="AO17" s="168"/>
      <c r="AP17" s="124">
        <f t="shared" si="10"/>
        <v>4.572288E-2</v>
      </c>
      <c r="AQ17" s="171"/>
      <c r="AR17" s="178"/>
      <c r="AS17" s="38"/>
      <c r="AT17" s="38"/>
    </row>
    <row r="18" spans="1:46" ht="21.95" customHeight="1" thickBot="1">
      <c r="A18" s="23">
        <f t="shared" si="2"/>
        <v>0.40625000000000056</v>
      </c>
      <c r="B18" s="24" t="s">
        <v>29</v>
      </c>
      <c r="C18" s="25">
        <f t="shared" si="3"/>
        <v>0.41666666666666652</v>
      </c>
      <c r="D18" s="103">
        <v>61</v>
      </c>
      <c r="E18" s="104">
        <v>15</v>
      </c>
      <c r="F18" s="104">
        <v>0</v>
      </c>
      <c r="G18" s="104">
        <v>2</v>
      </c>
      <c r="H18" s="104">
        <v>0</v>
      </c>
      <c r="I18" s="105">
        <v>0</v>
      </c>
      <c r="J18" s="103">
        <v>53</v>
      </c>
      <c r="K18" s="106">
        <v>10</v>
      </c>
      <c r="L18" s="104">
        <v>3</v>
      </c>
      <c r="M18" s="104">
        <v>2</v>
      </c>
      <c r="N18" s="104">
        <v>1</v>
      </c>
      <c r="O18" s="107">
        <v>1</v>
      </c>
      <c r="P18" s="43">
        <f t="shared" si="13"/>
        <v>81</v>
      </c>
      <c r="Q18" s="44">
        <f t="shared" si="14"/>
        <v>77.5</v>
      </c>
      <c r="R18" s="115">
        <f t="shared" si="6"/>
        <v>158.5</v>
      </c>
      <c r="S18" s="117">
        <f t="shared" si="12"/>
        <v>677</v>
      </c>
      <c r="T18" s="169"/>
      <c r="U18" s="103">
        <v>0</v>
      </c>
      <c r="V18" s="104">
        <v>1</v>
      </c>
      <c r="W18" s="104">
        <v>0</v>
      </c>
      <c r="X18" s="104">
        <v>0</v>
      </c>
      <c r="Y18" s="104">
        <v>0</v>
      </c>
      <c r="Z18" s="104">
        <v>0</v>
      </c>
      <c r="AA18" s="104">
        <v>0</v>
      </c>
      <c r="AB18" s="107">
        <v>0</v>
      </c>
      <c r="AC18" s="103">
        <v>0</v>
      </c>
      <c r="AD18" s="104">
        <v>1</v>
      </c>
      <c r="AE18" s="104">
        <v>0</v>
      </c>
      <c r="AF18" s="104">
        <v>0</v>
      </c>
      <c r="AG18" s="104">
        <v>0</v>
      </c>
      <c r="AH18" s="104">
        <v>0</v>
      </c>
      <c r="AI18" s="104">
        <v>0</v>
      </c>
      <c r="AJ18" s="107">
        <v>0</v>
      </c>
      <c r="AK18" s="43">
        <f t="shared" si="0"/>
        <v>1</v>
      </c>
      <c r="AL18" s="44">
        <f t="shared" si="1"/>
        <v>1</v>
      </c>
      <c r="AM18" s="115">
        <f t="shared" si="7"/>
        <v>2</v>
      </c>
      <c r="AN18" s="117">
        <f t="shared" si="9"/>
        <v>6</v>
      </c>
      <c r="AO18" s="169"/>
      <c r="AP18" s="124">
        <f t="shared" si="10"/>
        <v>2.7499740000000002E-2</v>
      </c>
      <c r="AQ18" s="172"/>
      <c r="AR18" s="179"/>
    </row>
    <row r="19" spans="1:46" ht="21.95" customHeight="1" thickBot="1">
      <c r="A19" s="17">
        <f t="shared" si="2"/>
        <v>0.41666666666666724</v>
      </c>
      <c r="B19" s="18" t="s">
        <v>29</v>
      </c>
      <c r="C19" s="19">
        <f t="shared" si="3"/>
        <v>0.4270833333333332</v>
      </c>
      <c r="D19" s="93">
        <v>66</v>
      </c>
      <c r="E19" s="94">
        <v>12</v>
      </c>
      <c r="F19" s="94">
        <v>2</v>
      </c>
      <c r="G19" s="94">
        <v>1</v>
      </c>
      <c r="H19" s="94">
        <v>4</v>
      </c>
      <c r="I19" s="95">
        <v>0</v>
      </c>
      <c r="J19" s="93">
        <v>69</v>
      </c>
      <c r="K19" s="96">
        <v>10</v>
      </c>
      <c r="L19" s="94">
        <v>2</v>
      </c>
      <c r="M19" s="94">
        <v>1</v>
      </c>
      <c r="N19" s="94">
        <v>0</v>
      </c>
      <c r="O19" s="97">
        <v>0</v>
      </c>
      <c r="P19" s="39">
        <f t="shared" ref="P19:P22" si="17">D19+E19+(F19*2.5)+(G19*2.5)+H19+I19</f>
        <v>89.5</v>
      </c>
      <c r="Q19" s="40">
        <f t="shared" ref="Q19:Q22" si="18">J19+K19+(L19*2.5)+(M19*2.5)+N19+O19</f>
        <v>86.5</v>
      </c>
      <c r="R19" s="115">
        <f t="shared" si="6"/>
        <v>176</v>
      </c>
      <c r="S19" s="117">
        <f t="shared" si="12"/>
        <v>682</v>
      </c>
      <c r="T19" s="167">
        <f t="shared" ref="T19" si="19">SUM(P19:Q22)</f>
        <v>674</v>
      </c>
      <c r="U19" s="93">
        <v>0</v>
      </c>
      <c r="V19" s="94">
        <v>2</v>
      </c>
      <c r="W19" s="94">
        <v>0</v>
      </c>
      <c r="X19" s="94">
        <v>0</v>
      </c>
      <c r="Y19" s="94">
        <v>0</v>
      </c>
      <c r="Z19" s="94">
        <v>0</v>
      </c>
      <c r="AA19" s="94">
        <v>0</v>
      </c>
      <c r="AB19" s="97">
        <v>0</v>
      </c>
      <c r="AC19" s="93">
        <v>0</v>
      </c>
      <c r="AD19" s="94">
        <v>0</v>
      </c>
      <c r="AE19" s="94">
        <v>0</v>
      </c>
      <c r="AF19" s="94">
        <v>0</v>
      </c>
      <c r="AG19" s="94">
        <v>0</v>
      </c>
      <c r="AH19" s="94">
        <v>0</v>
      </c>
      <c r="AI19" s="94">
        <v>0</v>
      </c>
      <c r="AJ19" s="97">
        <v>0</v>
      </c>
      <c r="AK19" s="39">
        <f t="shared" si="0"/>
        <v>2</v>
      </c>
      <c r="AL19" s="40">
        <f t="shared" si="1"/>
        <v>0</v>
      </c>
      <c r="AM19" s="115">
        <f t="shared" si="7"/>
        <v>2</v>
      </c>
      <c r="AN19" s="117">
        <f t="shared" si="9"/>
        <v>7</v>
      </c>
      <c r="AO19" s="167">
        <f>SUM(AK19:AL22)</f>
        <v>11</v>
      </c>
      <c r="AP19" s="124">
        <f t="shared" si="10"/>
        <v>3.255868E-2</v>
      </c>
      <c r="AQ19" s="170" t="str">
        <f>IF(RANK(T19,$T$7:$T$54)&lt;=4,ROUND((AO19*T19^2)/100000000,3),"")</f>
        <v/>
      </c>
      <c r="AR19" s="177">
        <f t="shared" ref="AR19:AR54" si="20">(AO19*T19^2)/100000000</f>
        <v>4.9970359999999998E-2</v>
      </c>
    </row>
    <row r="20" spans="1:46" ht="21.95" customHeight="1" thickBot="1">
      <c r="A20" s="20">
        <f t="shared" si="2"/>
        <v>0.42708333333333393</v>
      </c>
      <c r="B20" s="21" t="s">
        <v>29</v>
      </c>
      <c r="C20" s="22">
        <f t="shared" si="3"/>
        <v>0.43749999999999989</v>
      </c>
      <c r="D20" s="98">
        <v>66</v>
      </c>
      <c r="E20" s="99">
        <v>11</v>
      </c>
      <c r="F20" s="99">
        <v>3</v>
      </c>
      <c r="G20" s="99">
        <v>1</v>
      </c>
      <c r="H20" s="99">
        <v>1</v>
      </c>
      <c r="I20" s="100">
        <v>0</v>
      </c>
      <c r="J20" s="98">
        <v>69</v>
      </c>
      <c r="K20" s="101">
        <v>17</v>
      </c>
      <c r="L20" s="99">
        <v>2</v>
      </c>
      <c r="M20" s="99">
        <v>2</v>
      </c>
      <c r="N20" s="99">
        <v>3</v>
      </c>
      <c r="O20" s="102">
        <v>0</v>
      </c>
      <c r="P20" s="41">
        <f t="shared" si="17"/>
        <v>88</v>
      </c>
      <c r="Q20" s="42">
        <f t="shared" si="18"/>
        <v>99</v>
      </c>
      <c r="R20" s="115">
        <f t="shared" si="6"/>
        <v>187</v>
      </c>
      <c r="S20" s="117">
        <f t="shared" si="12"/>
        <v>692.5</v>
      </c>
      <c r="T20" s="168"/>
      <c r="U20" s="98">
        <v>0</v>
      </c>
      <c r="V20" s="99">
        <v>1</v>
      </c>
      <c r="W20" s="99">
        <v>0</v>
      </c>
      <c r="X20" s="99">
        <v>0</v>
      </c>
      <c r="Y20" s="99">
        <v>0</v>
      </c>
      <c r="Z20" s="99">
        <v>0</v>
      </c>
      <c r="AA20" s="99">
        <v>0</v>
      </c>
      <c r="AB20" s="102">
        <v>0</v>
      </c>
      <c r="AC20" s="98">
        <v>0</v>
      </c>
      <c r="AD20" s="99">
        <v>1</v>
      </c>
      <c r="AE20" s="99">
        <v>0</v>
      </c>
      <c r="AF20" s="99">
        <v>0</v>
      </c>
      <c r="AG20" s="99">
        <v>0</v>
      </c>
      <c r="AH20" s="99">
        <v>0</v>
      </c>
      <c r="AI20" s="99">
        <v>0</v>
      </c>
      <c r="AJ20" s="102">
        <v>0</v>
      </c>
      <c r="AK20" s="41">
        <f t="shared" si="0"/>
        <v>1</v>
      </c>
      <c r="AL20" s="42">
        <f t="shared" si="1"/>
        <v>1</v>
      </c>
      <c r="AM20" s="115">
        <f t="shared" si="7"/>
        <v>2</v>
      </c>
      <c r="AN20" s="117">
        <f t="shared" si="9"/>
        <v>7</v>
      </c>
      <c r="AO20" s="168"/>
      <c r="AP20" s="124">
        <f t="shared" si="10"/>
        <v>3.35689375E-2</v>
      </c>
      <c r="AQ20" s="171"/>
      <c r="AR20" s="178"/>
    </row>
    <row r="21" spans="1:46" ht="21.95" customHeight="1" thickBot="1">
      <c r="A21" s="20">
        <f t="shared" si="2"/>
        <v>0.43750000000000061</v>
      </c>
      <c r="B21" s="21" t="s">
        <v>29</v>
      </c>
      <c r="C21" s="22">
        <f t="shared" si="3"/>
        <v>0.44791666666666657</v>
      </c>
      <c r="D21" s="98">
        <v>61</v>
      </c>
      <c r="E21" s="99">
        <v>10</v>
      </c>
      <c r="F21" s="99">
        <v>1</v>
      </c>
      <c r="G21" s="99">
        <v>2</v>
      </c>
      <c r="H21" s="99">
        <v>2</v>
      </c>
      <c r="I21" s="100">
        <v>0</v>
      </c>
      <c r="J21" s="98">
        <v>61</v>
      </c>
      <c r="K21" s="101">
        <v>10</v>
      </c>
      <c r="L21" s="99">
        <v>1</v>
      </c>
      <c r="M21" s="99">
        <v>2</v>
      </c>
      <c r="N21" s="99">
        <v>5</v>
      </c>
      <c r="O21" s="102">
        <v>0</v>
      </c>
      <c r="P21" s="41">
        <f t="shared" si="17"/>
        <v>80.5</v>
      </c>
      <c r="Q21" s="42">
        <f t="shared" si="18"/>
        <v>83.5</v>
      </c>
      <c r="R21" s="115">
        <f t="shared" si="6"/>
        <v>164</v>
      </c>
      <c r="S21" s="117">
        <f t="shared" si="12"/>
        <v>685.5</v>
      </c>
      <c r="T21" s="168"/>
      <c r="U21" s="98">
        <v>0</v>
      </c>
      <c r="V21" s="99">
        <v>5</v>
      </c>
      <c r="W21" s="99">
        <v>0</v>
      </c>
      <c r="X21" s="99">
        <v>0</v>
      </c>
      <c r="Y21" s="99">
        <v>0</v>
      </c>
      <c r="Z21" s="99">
        <v>0</v>
      </c>
      <c r="AA21" s="101">
        <v>0</v>
      </c>
      <c r="AB21" s="102">
        <v>0</v>
      </c>
      <c r="AC21" s="98">
        <v>0</v>
      </c>
      <c r="AD21" s="99">
        <v>1</v>
      </c>
      <c r="AE21" s="99">
        <v>0</v>
      </c>
      <c r="AF21" s="99">
        <v>0</v>
      </c>
      <c r="AG21" s="99">
        <v>0</v>
      </c>
      <c r="AH21" s="99">
        <v>0</v>
      </c>
      <c r="AI21" s="101">
        <v>0</v>
      </c>
      <c r="AJ21" s="102">
        <v>0</v>
      </c>
      <c r="AK21" s="41">
        <f t="shared" si="0"/>
        <v>5</v>
      </c>
      <c r="AL21" s="42">
        <f t="shared" si="1"/>
        <v>1</v>
      </c>
      <c r="AM21" s="115">
        <f t="shared" si="7"/>
        <v>6</v>
      </c>
      <c r="AN21" s="117">
        <f t="shared" si="9"/>
        <v>12</v>
      </c>
      <c r="AO21" s="168"/>
      <c r="AP21" s="124">
        <f t="shared" si="10"/>
        <v>5.6389229999999999E-2</v>
      </c>
      <c r="AQ21" s="171"/>
      <c r="AR21" s="178"/>
      <c r="AS21" s="38"/>
      <c r="AT21" s="38"/>
    </row>
    <row r="22" spans="1:46" ht="21.95" customHeight="1" thickBot="1">
      <c r="A22" s="23">
        <f t="shared" si="2"/>
        <v>0.4479166666666673</v>
      </c>
      <c r="B22" s="24" t="s">
        <v>29</v>
      </c>
      <c r="C22" s="25">
        <f t="shared" si="3"/>
        <v>0.45833333333333326</v>
      </c>
      <c r="D22" s="103">
        <v>60</v>
      </c>
      <c r="E22" s="104">
        <v>9</v>
      </c>
      <c r="F22" s="104">
        <v>1</v>
      </c>
      <c r="G22" s="104">
        <v>2</v>
      </c>
      <c r="H22" s="104">
        <v>1</v>
      </c>
      <c r="I22" s="105">
        <v>1</v>
      </c>
      <c r="J22" s="103">
        <v>54</v>
      </c>
      <c r="K22" s="106">
        <v>6</v>
      </c>
      <c r="L22" s="104">
        <v>1</v>
      </c>
      <c r="M22" s="104">
        <v>2</v>
      </c>
      <c r="N22" s="104">
        <v>1</v>
      </c>
      <c r="O22" s="107">
        <v>0</v>
      </c>
      <c r="P22" s="43">
        <f t="shared" si="17"/>
        <v>78.5</v>
      </c>
      <c r="Q22" s="44">
        <f t="shared" si="18"/>
        <v>68.5</v>
      </c>
      <c r="R22" s="115">
        <f t="shared" si="6"/>
        <v>147</v>
      </c>
      <c r="S22" s="117">
        <f t="shared" si="12"/>
        <v>674</v>
      </c>
      <c r="T22" s="169"/>
      <c r="U22" s="103">
        <v>0</v>
      </c>
      <c r="V22" s="104">
        <v>0</v>
      </c>
      <c r="W22" s="104">
        <v>0</v>
      </c>
      <c r="X22" s="104">
        <v>0</v>
      </c>
      <c r="Y22" s="104">
        <v>0</v>
      </c>
      <c r="Z22" s="104">
        <v>0</v>
      </c>
      <c r="AA22" s="104">
        <v>0</v>
      </c>
      <c r="AB22" s="107">
        <v>0</v>
      </c>
      <c r="AC22" s="103">
        <v>0</v>
      </c>
      <c r="AD22" s="104">
        <v>1</v>
      </c>
      <c r="AE22" s="104">
        <v>0</v>
      </c>
      <c r="AF22" s="104">
        <v>0</v>
      </c>
      <c r="AG22" s="104">
        <v>0</v>
      </c>
      <c r="AH22" s="104">
        <v>0</v>
      </c>
      <c r="AI22" s="104">
        <v>0</v>
      </c>
      <c r="AJ22" s="107">
        <v>0</v>
      </c>
      <c r="AK22" s="43">
        <f t="shared" si="0"/>
        <v>0</v>
      </c>
      <c r="AL22" s="44">
        <f t="shared" si="1"/>
        <v>1</v>
      </c>
      <c r="AM22" s="115">
        <f t="shared" si="7"/>
        <v>1</v>
      </c>
      <c r="AN22" s="117">
        <f t="shared" si="9"/>
        <v>11</v>
      </c>
      <c r="AO22" s="169"/>
      <c r="AP22" s="124">
        <f t="shared" si="10"/>
        <v>4.9970359999999998E-2</v>
      </c>
      <c r="AQ22" s="172"/>
      <c r="AR22" s="179"/>
    </row>
    <row r="23" spans="1:46" ht="21.95" customHeight="1" thickBot="1">
      <c r="A23" s="17">
        <f t="shared" si="2"/>
        <v>0.45833333333333398</v>
      </c>
      <c r="B23" s="18" t="s">
        <v>29</v>
      </c>
      <c r="C23" s="19">
        <f t="shared" si="3"/>
        <v>0.46874999999999994</v>
      </c>
      <c r="D23" s="93">
        <v>67</v>
      </c>
      <c r="E23" s="94">
        <v>2</v>
      </c>
      <c r="F23" s="94">
        <v>1</v>
      </c>
      <c r="G23" s="94">
        <v>2</v>
      </c>
      <c r="H23" s="94">
        <v>1</v>
      </c>
      <c r="I23" s="95">
        <v>0</v>
      </c>
      <c r="J23" s="93">
        <v>57</v>
      </c>
      <c r="K23" s="96">
        <v>4</v>
      </c>
      <c r="L23" s="94">
        <v>3</v>
      </c>
      <c r="M23" s="94">
        <v>1</v>
      </c>
      <c r="N23" s="94">
        <v>1</v>
      </c>
      <c r="O23" s="97">
        <v>3</v>
      </c>
      <c r="P23" s="39">
        <f t="shared" ref="P23:P26" si="21">D23+E23+(F23*2.5)+(G23*2.5)+H23+I23</f>
        <v>77.5</v>
      </c>
      <c r="Q23" s="40">
        <f t="shared" ref="Q23:Q26" si="22">J23+K23+(L23*2.5)+(M23*2.5)+N23+O23</f>
        <v>75</v>
      </c>
      <c r="R23" s="115">
        <f t="shared" si="6"/>
        <v>152.5</v>
      </c>
      <c r="S23" s="117">
        <f t="shared" si="12"/>
        <v>650.5</v>
      </c>
      <c r="T23" s="167">
        <f t="shared" ref="T23" si="23">SUM(P23:Q26)</f>
        <v>698.5</v>
      </c>
      <c r="U23" s="93">
        <v>0</v>
      </c>
      <c r="V23" s="94">
        <v>3</v>
      </c>
      <c r="W23" s="94">
        <v>0</v>
      </c>
      <c r="X23" s="94">
        <v>0</v>
      </c>
      <c r="Y23" s="94">
        <v>0</v>
      </c>
      <c r="Z23" s="94">
        <v>0</v>
      </c>
      <c r="AA23" s="94">
        <v>0</v>
      </c>
      <c r="AB23" s="97">
        <v>0</v>
      </c>
      <c r="AC23" s="93">
        <v>0</v>
      </c>
      <c r="AD23" s="94">
        <v>1</v>
      </c>
      <c r="AE23" s="94">
        <v>0</v>
      </c>
      <c r="AF23" s="94">
        <v>0</v>
      </c>
      <c r="AG23" s="94">
        <v>0</v>
      </c>
      <c r="AH23" s="94">
        <v>0</v>
      </c>
      <c r="AI23" s="94">
        <v>0</v>
      </c>
      <c r="AJ23" s="97">
        <v>0</v>
      </c>
      <c r="AK23" s="39">
        <f t="shared" si="0"/>
        <v>3</v>
      </c>
      <c r="AL23" s="40">
        <f t="shared" si="1"/>
        <v>1</v>
      </c>
      <c r="AM23" s="115">
        <f t="shared" si="7"/>
        <v>4</v>
      </c>
      <c r="AN23" s="117">
        <f t="shared" si="9"/>
        <v>13</v>
      </c>
      <c r="AO23" s="167">
        <f>SUM(AK23:AL26)</f>
        <v>11</v>
      </c>
      <c r="AP23" s="124">
        <f t="shared" si="10"/>
        <v>5.50095325E-2</v>
      </c>
      <c r="AQ23" s="170" t="str">
        <f>IF(RANK(T23,$T$7:$T$54)&lt;=4,ROUND((AO23*T23^2)/100000000,3),"")</f>
        <v/>
      </c>
      <c r="AR23" s="177">
        <f t="shared" ref="AR23:AR54" si="24">(AO23*T23^2)/100000000</f>
        <v>5.3669247500000003E-2</v>
      </c>
    </row>
    <row r="24" spans="1:46" ht="21.95" customHeight="1" thickBot="1">
      <c r="A24" s="20">
        <f t="shared" si="2"/>
        <v>0.46875000000000067</v>
      </c>
      <c r="B24" s="21" t="s">
        <v>29</v>
      </c>
      <c r="C24" s="22">
        <f t="shared" si="3"/>
        <v>0.47916666666666663</v>
      </c>
      <c r="D24" s="98">
        <v>55</v>
      </c>
      <c r="E24" s="99">
        <v>9</v>
      </c>
      <c r="F24" s="99">
        <v>3</v>
      </c>
      <c r="G24" s="99">
        <v>1</v>
      </c>
      <c r="H24" s="99">
        <v>0</v>
      </c>
      <c r="I24" s="100">
        <v>0</v>
      </c>
      <c r="J24" s="98">
        <v>68</v>
      </c>
      <c r="K24" s="101">
        <v>9</v>
      </c>
      <c r="L24" s="99">
        <v>3</v>
      </c>
      <c r="M24" s="99">
        <v>2</v>
      </c>
      <c r="N24" s="99">
        <v>2</v>
      </c>
      <c r="O24" s="102">
        <v>0</v>
      </c>
      <c r="P24" s="41">
        <f t="shared" si="21"/>
        <v>74</v>
      </c>
      <c r="Q24" s="42">
        <f t="shared" si="22"/>
        <v>91.5</v>
      </c>
      <c r="R24" s="115">
        <f t="shared" si="6"/>
        <v>165.5</v>
      </c>
      <c r="S24" s="117">
        <f t="shared" si="12"/>
        <v>629</v>
      </c>
      <c r="T24" s="168"/>
      <c r="U24" s="98">
        <v>0</v>
      </c>
      <c r="V24" s="99">
        <v>1</v>
      </c>
      <c r="W24" s="99">
        <v>0</v>
      </c>
      <c r="X24" s="99">
        <v>0</v>
      </c>
      <c r="Y24" s="99">
        <v>0</v>
      </c>
      <c r="Z24" s="99">
        <v>0</v>
      </c>
      <c r="AA24" s="99">
        <v>0</v>
      </c>
      <c r="AB24" s="102">
        <v>0</v>
      </c>
      <c r="AC24" s="98">
        <v>0</v>
      </c>
      <c r="AD24" s="99">
        <v>0</v>
      </c>
      <c r="AE24" s="99">
        <v>0</v>
      </c>
      <c r="AF24" s="99">
        <v>0</v>
      </c>
      <c r="AG24" s="99">
        <v>0</v>
      </c>
      <c r="AH24" s="99">
        <v>0</v>
      </c>
      <c r="AI24" s="99">
        <v>0</v>
      </c>
      <c r="AJ24" s="102">
        <v>0</v>
      </c>
      <c r="AK24" s="41">
        <f t="shared" si="0"/>
        <v>1</v>
      </c>
      <c r="AL24" s="42">
        <f t="shared" si="1"/>
        <v>0</v>
      </c>
      <c r="AM24" s="115">
        <f t="shared" si="7"/>
        <v>1</v>
      </c>
      <c r="AN24" s="117">
        <f t="shared" si="9"/>
        <v>12</v>
      </c>
      <c r="AO24" s="168"/>
      <c r="AP24" s="124">
        <f t="shared" si="10"/>
        <v>4.7476919999999999E-2</v>
      </c>
      <c r="AQ24" s="171"/>
      <c r="AR24" s="178"/>
    </row>
    <row r="25" spans="1:46" ht="21.95" customHeight="1" thickBot="1">
      <c r="A25" s="20">
        <f t="shared" si="2"/>
        <v>0.47916666666666735</v>
      </c>
      <c r="B25" s="21" t="s">
        <v>29</v>
      </c>
      <c r="C25" s="22">
        <f t="shared" si="3"/>
        <v>0.48958333333333331</v>
      </c>
      <c r="D25" s="98">
        <v>74</v>
      </c>
      <c r="E25" s="99">
        <v>5</v>
      </c>
      <c r="F25" s="99">
        <v>1</v>
      </c>
      <c r="G25" s="99">
        <v>1</v>
      </c>
      <c r="H25" s="99">
        <v>2</v>
      </c>
      <c r="I25" s="100">
        <v>0</v>
      </c>
      <c r="J25" s="98">
        <v>65</v>
      </c>
      <c r="K25" s="101">
        <v>14</v>
      </c>
      <c r="L25" s="99">
        <v>0</v>
      </c>
      <c r="M25" s="99">
        <v>0</v>
      </c>
      <c r="N25" s="99">
        <v>1</v>
      </c>
      <c r="O25" s="102">
        <v>0</v>
      </c>
      <c r="P25" s="41">
        <f t="shared" si="21"/>
        <v>86</v>
      </c>
      <c r="Q25" s="42">
        <f t="shared" si="22"/>
        <v>80</v>
      </c>
      <c r="R25" s="115">
        <f t="shared" si="6"/>
        <v>166</v>
      </c>
      <c r="S25" s="117">
        <f t="shared" si="12"/>
        <v>631</v>
      </c>
      <c r="T25" s="168"/>
      <c r="U25" s="98">
        <v>0</v>
      </c>
      <c r="V25" s="99">
        <v>1</v>
      </c>
      <c r="W25" s="99">
        <v>0</v>
      </c>
      <c r="X25" s="99">
        <v>0</v>
      </c>
      <c r="Y25" s="99">
        <v>0</v>
      </c>
      <c r="Z25" s="99">
        <v>0</v>
      </c>
      <c r="AA25" s="101">
        <v>0</v>
      </c>
      <c r="AB25" s="102">
        <v>0</v>
      </c>
      <c r="AC25" s="98">
        <v>0</v>
      </c>
      <c r="AD25" s="99">
        <v>1</v>
      </c>
      <c r="AE25" s="99">
        <v>0</v>
      </c>
      <c r="AF25" s="99">
        <v>0</v>
      </c>
      <c r="AG25" s="99">
        <v>0</v>
      </c>
      <c r="AH25" s="99">
        <v>0</v>
      </c>
      <c r="AI25" s="101">
        <v>0</v>
      </c>
      <c r="AJ25" s="102">
        <v>0</v>
      </c>
      <c r="AK25" s="41">
        <f t="shared" si="0"/>
        <v>1</v>
      </c>
      <c r="AL25" s="42">
        <f t="shared" si="1"/>
        <v>1</v>
      </c>
      <c r="AM25" s="115">
        <f t="shared" si="7"/>
        <v>2</v>
      </c>
      <c r="AN25" s="117">
        <f t="shared" si="9"/>
        <v>8</v>
      </c>
      <c r="AO25" s="168"/>
      <c r="AP25" s="124">
        <f t="shared" si="10"/>
        <v>3.185288E-2</v>
      </c>
      <c r="AQ25" s="171"/>
      <c r="AR25" s="178"/>
      <c r="AS25" s="38"/>
      <c r="AT25" s="38"/>
    </row>
    <row r="26" spans="1:46" ht="21.95" customHeight="1" thickBot="1">
      <c r="A26" s="23">
        <f t="shared" si="2"/>
        <v>0.48958333333333404</v>
      </c>
      <c r="B26" s="24" t="s">
        <v>29</v>
      </c>
      <c r="C26" s="25">
        <f t="shared" si="3"/>
        <v>0.5</v>
      </c>
      <c r="D26" s="103">
        <v>91</v>
      </c>
      <c r="E26" s="104">
        <v>11</v>
      </c>
      <c r="F26" s="104">
        <v>1</v>
      </c>
      <c r="G26" s="104">
        <v>2</v>
      </c>
      <c r="H26" s="104">
        <v>1</v>
      </c>
      <c r="I26" s="105">
        <v>0</v>
      </c>
      <c r="J26" s="103">
        <v>83</v>
      </c>
      <c r="K26" s="106">
        <v>14</v>
      </c>
      <c r="L26" s="104">
        <v>0</v>
      </c>
      <c r="M26" s="104">
        <v>2</v>
      </c>
      <c r="N26" s="104">
        <v>2</v>
      </c>
      <c r="O26" s="107">
        <v>0</v>
      </c>
      <c r="P26" s="43">
        <f t="shared" si="21"/>
        <v>110.5</v>
      </c>
      <c r="Q26" s="44">
        <f t="shared" si="22"/>
        <v>104</v>
      </c>
      <c r="R26" s="115">
        <f t="shared" si="6"/>
        <v>214.5</v>
      </c>
      <c r="S26" s="117">
        <f t="shared" si="12"/>
        <v>698.5</v>
      </c>
      <c r="T26" s="169"/>
      <c r="U26" s="103">
        <v>0</v>
      </c>
      <c r="V26" s="104">
        <v>4</v>
      </c>
      <c r="W26" s="104">
        <v>0</v>
      </c>
      <c r="X26" s="104">
        <v>0</v>
      </c>
      <c r="Y26" s="104">
        <v>0</v>
      </c>
      <c r="Z26" s="104">
        <v>0</v>
      </c>
      <c r="AA26" s="104">
        <v>0</v>
      </c>
      <c r="AB26" s="107">
        <v>0</v>
      </c>
      <c r="AC26" s="103">
        <v>0</v>
      </c>
      <c r="AD26" s="104">
        <v>0</v>
      </c>
      <c r="AE26" s="104">
        <v>0</v>
      </c>
      <c r="AF26" s="104">
        <v>0</v>
      </c>
      <c r="AG26" s="104">
        <v>0</v>
      </c>
      <c r="AH26" s="104">
        <v>0</v>
      </c>
      <c r="AI26" s="104">
        <v>0</v>
      </c>
      <c r="AJ26" s="107">
        <v>0</v>
      </c>
      <c r="AK26" s="43">
        <f t="shared" si="0"/>
        <v>4</v>
      </c>
      <c r="AL26" s="44">
        <f t="shared" si="1"/>
        <v>0</v>
      </c>
      <c r="AM26" s="115">
        <f t="shared" si="7"/>
        <v>4</v>
      </c>
      <c r="AN26" s="117">
        <f t="shared" si="9"/>
        <v>11</v>
      </c>
      <c r="AO26" s="169"/>
      <c r="AP26" s="124">
        <f t="shared" si="10"/>
        <v>5.3669247500000003E-2</v>
      </c>
      <c r="AQ26" s="172"/>
      <c r="AR26" s="179"/>
    </row>
    <row r="27" spans="1:46" ht="21.95" customHeight="1" thickBot="1">
      <c r="A27" s="17">
        <f t="shared" si="2"/>
        <v>0.50000000000000067</v>
      </c>
      <c r="B27" s="18" t="s">
        <v>29</v>
      </c>
      <c r="C27" s="19">
        <f t="shared" si="3"/>
        <v>0.51041666666666663</v>
      </c>
      <c r="D27" s="93">
        <v>73</v>
      </c>
      <c r="E27" s="94">
        <v>8</v>
      </c>
      <c r="F27" s="94">
        <v>4</v>
      </c>
      <c r="G27" s="94">
        <v>2</v>
      </c>
      <c r="H27" s="94">
        <v>1</v>
      </c>
      <c r="I27" s="95">
        <v>0</v>
      </c>
      <c r="J27" s="93">
        <v>69</v>
      </c>
      <c r="K27" s="96">
        <v>5</v>
      </c>
      <c r="L27" s="94">
        <v>2</v>
      </c>
      <c r="M27" s="94">
        <v>3</v>
      </c>
      <c r="N27" s="94">
        <v>2</v>
      </c>
      <c r="O27" s="97">
        <v>0</v>
      </c>
      <c r="P27" s="39">
        <f t="shared" ref="P27:P30" si="25">D27+E27+(F27*2.5)+(G27*2.5)+H27+I27</f>
        <v>97</v>
      </c>
      <c r="Q27" s="40">
        <f t="shared" ref="Q27:Q30" si="26">J27+K27+(L27*2.5)+(M27*2.5)+N27+O27</f>
        <v>88.5</v>
      </c>
      <c r="R27" s="115">
        <f t="shared" si="6"/>
        <v>185.5</v>
      </c>
      <c r="S27" s="117">
        <f t="shared" si="12"/>
        <v>731.5</v>
      </c>
      <c r="T27" s="167">
        <f t="shared" ref="T27" si="27">SUM(P27:Q30)</f>
        <v>720.5</v>
      </c>
      <c r="U27" s="93">
        <v>0</v>
      </c>
      <c r="V27" s="94">
        <v>1</v>
      </c>
      <c r="W27" s="94">
        <v>0</v>
      </c>
      <c r="X27" s="94">
        <v>0</v>
      </c>
      <c r="Y27" s="94">
        <v>0</v>
      </c>
      <c r="Z27" s="94">
        <v>0</v>
      </c>
      <c r="AA27" s="94">
        <v>0</v>
      </c>
      <c r="AB27" s="97">
        <v>0</v>
      </c>
      <c r="AC27" s="93">
        <v>0</v>
      </c>
      <c r="AD27" s="94">
        <v>0</v>
      </c>
      <c r="AE27" s="94">
        <v>0</v>
      </c>
      <c r="AF27" s="94">
        <v>0</v>
      </c>
      <c r="AG27" s="94">
        <v>0</v>
      </c>
      <c r="AH27" s="94">
        <v>0</v>
      </c>
      <c r="AI27" s="94">
        <v>0</v>
      </c>
      <c r="AJ27" s="97">
        <v>0</v>
      </c>
      <c r="AK27" s="39">
        <f t="shared" si="0"/>
        <v>1</v>
      </c>
      <c r="AL27" s="40">
        <f t="shared" si="1"/>
        <v>0</v>
      </c>
      <c r="AM27" s="115">
        <f t="shared" si="7"/>
        <v>1</v>
      </c>
      <c r="AN27" s="117">
        <f t="shared" si="9"/>
        <v>8</v>
      </c>
      <c r="AO27" s="167">
        <f>SUM(AK27:AL30)</f>
        <v>3</v>
      </c>
      <c r="AP27" s="124">
        <f t="shared" si="10"/>
        <v>4.2807379999999999E-2</v>
      </c>
      <c r="AQ27" s="170" t="str">
        <f>IF(RANK(T27,$T$7:$T$54)&lt;=4,ROUND((AO27*T27^2)/100000000,3),"")</f>
        <v/>
      </c>
      <c r="AR27" s="177">
        <f t="shared" ref="AR27:AR54" si="28">(AO27*T27^2)/100000000</f>
        <v>1.5573607499999999E-2</v>
      </c>
    </row>
    <row r="28" spans="1:46" ht="21.95" customHeight="1" thickBot="1">
      <c r="A28" s="20">
        <f t="shared" si="2"/>
        <v>0.5104166666666673</v>
      </c>
      <c r="B28" s="21" t="s">
        <v>29</v>
      </c>
      <c r="C28" s="22">
        <f t="shared" si="3"/>
        <v>0.52083333333333326</v>
      </c>
      <c r="D28" s="98">
        <v>72</v>
      </c>
      <c r="E28" s="99">
        <v>9</v>
      </c>
      <c r="F28" s="99">
        <v>1</v>
      </c>
      <c r="G28" s="99">
        <v>1</v>
      </c>
      <c r="H28" s="99">
        <v>0</v>
      </c>
      <c r="I28" s="100">
        <v>0</v>
      </c>
      <c r="J28" s="98">
        <v>66</v>
      </c>
      <c r="K28" s="101">
        <v>16</v>
      </c>
      <c r="L28" s="99">
        <v>0</v>
      </c>
      <c r="M28" s="99">
        <v>1</v>
      </c>
      <c r="N28" s="99">
        <v>0</v>
      </c>
      <c r="O28" s="102">
        <v>0</v>
      </c>
      <c r="P28" s="41">
        <f t="shared" si="25"/>
        <v>86</v>
      </c>
      <c r="Q28" s="42">
        <f t="shared" si="26"/>
        <v>84.5</v>
      </c>
      <c r="R28" s="115">
        <f t="shared" si="6"/>
        <v>170.5</v>
      </c>
      <c r="S28" s="117">
        <f t="shared" si="12"/>
        <v>736.5</v>
      </c>
      <c r="T28" s="168"/>
      <c r="U28" s="98">
        <v>0</v>
      </c>
      <c r="V28" s="99">
        <v>1</v>
      </c>
      <c r="W28" s="99">
        <v>0</v>
      </c>
      <c r="X28" s="99">
        <v>0</v>
      </c>
      <c r="Y28" s="99">
        <v>0</v>
      </c>
      <c r="Z28" s="99">
        <v>0</v>
      </c>
      <c r="AA28" s="99">
        <v>0</v>
      </c>
      <c r="AB28" s="102">
        <v>0</v>
      </c>
      <c r="AC28" s="98">
        <v>0</v>
      </c>
      <c r="AD28" s="99">
        <v>0</v>
      </c>
      <c r="AE28" s="99">
        <v>0</v>
      </c>
      <c r="AF28" s="99">
        <v>0</v>
      </c>
      <c r="AG28" s="99">
        <v>0</v>
      </c>
      <c r="AH28" s="99">
        <v>0</v>
      </c>
      <c r="AI28" s="99">
        <v>0</v>
      </c>
      <c r="AJ28" s="102">
        <v>0</v>
      </c>
      <c r="AK28" s="41">
        <f t="shared" si="0"/>
        <v>1</v>
      </c>
      <c r="AL28" s="42">
        <f t="shared" si="1"/>
        <v>0</v>
      </c>
      <c r="AM28" s="115">
        <f t="shared" si="7"/>
        <v>1</v>
      </c>
      <c r="AN28" s="117">
        <f t="shared" si="9"/>
        <v>8</v>
      </c>
      <c r="AO28" s="168"/>
      <c r="AP28" s="124">
        <f t="shared" si="10"/>
        <v>4.3394580000000002E-2</v>
      </c>
      <c r="AQ28" s="171"/>
      <c r="AR28" s="178"/>
    </row>
    <row r="29" spans="1:46" ht="21.95" customHeight="1" thickBot="1">
      <c r="A29" s="20">
        <f t="shared" si="2"/>
        <v>0.52083333333333393</v>
      </c>
      <c r="B29" s="21" t="s">
        <v>29</v>
      </c>
      <c r="C29" s="22">
        <f t="shared" si="3"/>
        <v>0.53124999999999989</v>
      </c>
      <c r="D29" s="98">
        <v>82</v>
      </c>
      <c r="E29" s="99">
        <v>14</v>
      </c>
      <c r="F29" s="99">
        <v>2</v>
      </c>
      <c r="G29" s="99">
        <v>1</v>
      </c>
      <c r="H29" s="99">
        <v>1</v>
      </c>
      <c r="I29" s="100">
        <v>0</v>
      </c>
      <c r="J29" s="98">
        <v>59</v>
      </c>
      <c r="K29" s="101">
        <v>10</v>
      </c>
      <c r="L29" s="99">
        <v>1</v>
      </c>
      <c r="M29" s="99">
        <v>1</v>
      </c>
      <c r="N29" s="99">
        <v>1</v>
      </c>
      <c r="O29" s="102">
        <v>0</v>
      </c>
      <c r="P29" s="41">
        <f t="shared" si="25"/>
        <v>104.5</v>
      </c>
      <c r="Q29" s="42">
        <f t="shared" si="26"/>
        <v>75</v>
      </c>
      <c r="R29" s="115">
        <f t="shared" si="6"/>
        <v>179.5</v>
      </c>
      <c r="S29" s="117">
        <f t="shared" si="12"/>
        <v>750</v>
      </c>
      <c r="T29" s="168"/>
      <c r="U29" s="98">
        <v>0</v>
      </c>
      <c r="V29" s="99">
        <v>1</v>
      </c>
      <c r="W29" s="99">
        <v>0</v>
      </c>
      <c r="X29" s="99">
        <v>0</v>
      </c>
      <c r="Y29" s="99">
        <v>0</v>
      </c>
      <c r="Z29" s="99">
        <v>0</v>
      </c>
      <c r="AA29" s="101">
        <v>0</v>
      </c>
      <c r="AB29" s="102">
        <v>0</v>
      </c>
      <c r="AC29" s="98">
        <v>0</v>
      </c>
      <c r="AD29" s="99">
        <v>0</v>
      </c>
      <c r="AE29" s="99">
        <v>0</v>
      </c>
      <c r="AF29" s="99">
        <v>0</v>
      </c>
      <c r="AG29" s="99">
        <v>0</v>
      </c>
      <c r="AH29" s="99">
        <v>0</v>
      </c>
      <c r="AI29" s="101">
        <v>0</v>
      </c>
      <c r="AJ29" s="102">
        <v>0</v>
      </c>
      <c r="AK29" s="41">
        <f t="shared" si="0"/>
        <v>1</v>
      </c>
      <c r="AL29" s="42">
        <f t="shared" si="1"/>
        <v>0</v>
      </c>
      <c r="AM29" s="115">
        <f t="shared" si="7"/>
        <v>1</v>
      </c>
      <c r="AN29" s="117">
        <f t="shared" si="9"/>
        <v>7</v>
      </c>
      <c r="AO29" s="168"/>
      <c r="AP29" s="124">
        <f t="shared" si="10"/>
        <v>3.9375E-2</v>
      </c>
      <c r="AQ29" s="171"/>
      <c r="AR29" s="178"/>
      <c r="AS29" s="38"/>
      <c r="AT29" s="38"/>
    </row>
    <row r="30" spans="1:46" ht="21.95" customHeight="1" thickBot="1">
      <c r="A30" s="23">
        <f t="shared" si="2"/>
        <v>0.53125000000000056</v>
      </c>
      <c r="B30" s="24" t="s">
        <v>29</v>
      </c>
      <c r="C30" s="25">
        <f t="shared" si="3"/>
        <v>0.54166666666666652</v>
      </c>
      <c r="D30" s="103">
        <v>85</v>
      </c>
      <c r="E30" s="104">
        <v>5</v>
      </c>
      <c r="F30" s="104">
        <v>1</v>
      </c>
      <c r="G30" s="104">
        <v>2</v>
      </c>
      <c r="H30" s="104">
        <v>1</v>
      </c>
      <c r="I30" s="105">
        <v>0</v>
      </c>
      <c r="J30" s="103">
        <v>66</v>
      </c>
      <c r="K30" s="106">
        <v>13</v>
      </c>
      <c r="L30" s="104">
        <v>0</v>
      </c>
      <c r="M30" s="104">
        <v>3</v>
      </c>
      <c r="N30" s="104">
        <v>0</v>
      </c>
      <c r="O30" s="107">
        <v>0</v>
      </c>
      <c r="P30" s="43">
        <f t="shared" si="25"/>
        <v>98.5</v>
      </c>
      <c r="Q30" s="44">
        <f t="shared" si="26"/>
        <v>86.5</v>
      </c>
      <c r="R30" s="115">
        <f t="shared" si="6"/>
        <v>185</v>
      </c>
      <c r="S30" s="117">
        <f t="shared" si="12"/>
        <v>720.5</v>
      </c>
      <c r="T30" s="169"/>
      <c r="U30" s="103">
        <v>0</v>
      </c>
      <c r="V30" s="104">
        <v>0</v>
      </c>
      <c r="W30" s="104">
        <v>0</v>
      </c>
      <c r="X30" s="104">
        <v>0</v>
      </c>
      <c r="Y30" s="104">
        <v>0</v>
      </c>
      <c r="Z30" s="104">
        <v>0</v>
      </c>
      <c r="AA30" s="104">
        <v>0</v>
      </c>
      <c r="AB30" s="107">
        <v>0</v>
      </c>
      <c r="AC30" s="103">
        <v>0</v>
      </c>
      <c r="AD30" s="104">
        <v>0</v>
      </c>
      <c r="AE30" s="104">
        <v>0</v>
      </c>
      <c r="AF30" s="104">
        <v>0</v>
      </c>
      <c r="AG30" s="104">
        <v>0</v>
      </c>
      <c r="AH30" s="104">
        <v>0</v>
      </c>
      <c r="AI30" s="104">
        <v>0</v>
      </c>
      <c r="AJ30" s="107">
        <v>0</v>
      </c>
      <c r="AK30" s="43">
        <f t="shared" si="0"/>
        <v>0</v>
      </c>
      <c r="AL30" s="44">
        <f t="shared" si="1"/>
        <v>0</v>
      </c>
      <c r="AM30" s="115">
        <f t="shared" si="7"/>
        <v>0</v>
      </c>
      <c r="AN30" s="117">
        <f t="shared" si="9"/>
        <v>3</v>
      </c>
      <c r="AO30" s="169"/>
      <c r="AP30" s="124">
        <f t="shared" si="10"/>
        <v>1.5573607499999999E-2</v>
      </c>
      <c r="AQ30" s="172"/>
      <c r="AR30" s="179"/>
    </row>
    <row r="31" spans="1:46" ht="21.95" customHeight="1" thickBot="1">
      <c r="A31" s="17">
        <f t="shared" si="2"/>
        <v>0.54166666666666718</v>
      </c>
      <c r="B31" s="18" t="s">
        <v>29</v>
      </c>
      <c r="C31" s="19">
        <f t="shared" si="3"/>
        <v>0.55208333333333315</v>
      </c>
      <c r="D31" s="93">
        <v>79</v>
      </c>
      <c r="E31" s="94">
        <v>8</v>
      </c>
      <c r="F31" s="94">
        <v>1</v>
      </c>
      <c r="G31" s="94">
        <v>1</v>
      </c>
      <c r="H31" s="94">
        <v>1</v>
      </c>
      <c r="I31" s="95">
        <v>0</v>
      </c>
      <c r="J31" s="93">
        <v>61</v>
      </c>
      <c r="K31" s="96">
        <v>7</v>
      </c>
      <c r="L31" s="94">
        <v>0</v>
      </c>
      <c r="M31" s="94">
        <v>1</v>
      </c>
      <c r="N31" s="94">
        <v>3</v>
      </c>
      <c r="O31" s="97">
        <v>0</v>
      </c>
      <c r="P31" s="39">
        <f t="shared" ref="P31:P34" si="29">D31+E31+(F31*2.5)+(G31*2.5)+H31+I31</f>
        <v>93</v>
      </c>
      <c r="Q31" s="40">
        <f t="shared" ref="Q31:Q34" si="30">J31+K31+(L31*2.5)+(M31*2.5)+N31+O31</f>
        <v>73.5</v>
      </c>
      <c r="R31" s="115">
        <f t="shared" si="6"/>
        <v>166.5</v>
      </c>
      <c r="S31" s="117">
        <f t="shared" si="12"/>
        <v>701.5</v>
      </c>
      <c r="T31" s="167">
        <f t="shared" ref="T31" si="31">SUM(P31:Q34)</f>
        <v>705</v>
      </c>
      <c r="U31" s="93">
        <v>0</v>
      </c>
      <c r="V31" s="94">
        <v>1</v>
      </c>
      <c r="W31" s="94">
        <v>0</v>
      </c>
      <c r="X31" s="94">
        <v>0</v>
      </c>
      <c r="Y31" s="94">
        <v>0</v>
      </c>
      <c r="Z31" s="94">
        <v>0</v>
      </c>
      <c r="AA31" s="94">
        <v>0</v>
      </c>
      <c r="AB31" s="97">
        <v>0</v>
      </c>
      <c r="AC31" s="93">
        <v>0</v>
      </c>
      <c r="AD31" s="94">
        <v>0</v>
      </c>
      <c r="AE31" s="94">
        <v>0</v>
      </c>
      <c r="AF31" s="94">
        <v>0</v>
      </c>
      <c r="AG31" s="94">
        <v>0</v>
      </c>
      <c r="AH31" s="94">
        <v>0</v>
      </c>
      <c r="AI31" s="94">
        <v>0</v>
      </c>
      <c r="AJ31" s="97">
        <v>0</v>
      </c>
      <c r="AK31" s="39">
        <f t="shared" si="0"/>
        <v>1</v>
      </c>
      <c r="AL31" s="40">
        <f t="shared" si="1"/>
        <v>0</v>
      </c>
      <c r="AM31" s="115">
        <f t="shared" si="7"/>
        <v>1</v>
      </c>
      <c r="AN31" s="117">
        <f t="shared" si="9"/>
        <v>3</v>
      </c>
      <c r="AO31" s="167">
        <f>SUM(AK31:AL34)</f>
        <v>6</v>
      </c>
      <c r="AP31" s="124">
        <f t="shared" si="10"/>
        <v>1.4763067499999999E-2</v>
      </c>
      <c r="AQ31" s="170" t="str">
        <f>IF(RANK(T31,$T$7:$T$54)&lt;=4,ROUND((AO31*T31^2)/100000000,3),"")</f>
        <v/>
      </c>
      <c r="AR31" s="177">
        <f t="shared" ref="AR31:AR54" si="32">(AO31*T31^2)/100000000</f>
        <v>2.9821500000000001E-2</v>
      </c>
    </row>
    <row r="32" spans="1:46" ht="21.95" customHeight="1" thickBot="1">
      <c r="A32" s="20">
        <f t="shared" si="2"/>
        <v>0.55208333333333381</v>
      </c>
      <c r="B32" s="21" t="s">
        <v>29</v>
      </c>
      <c r="C32" s="22">
        <f t="shared" si="3"/>
        <v>0.56249999999999978</v>
      </c>
      <c r="D32" s="98">
        <v>75</v>
      </c>
      <c r="E32" s="99">
        <v>16</v>
      </c>
      <c r="F32" s="99">
        <v>1</v>
      </c>
      <c r="G32" s="99">
        <v>2</v>
      </c>
      <c r="H32" s="99">
        <v>0</v>
      </c>
      <c r="I32" s="100">
        <v>0</v>
      </c>
      <c r="J32" s="98">
        <v>75</v>
      </c>
      <c r="K32" s="101">
        <v>7</v>
      </c>
      <c r="L32" s="99">
        <v>3</v>
      </c>
      <c r="M32" s="99">
        <v>2</v>
      </c>
      <c r="N32" s="99">
        <v>2</v>
      </c>
      <c r="O32" s="102">
        <v>0</v>
      </c>
      <c r="P32" s="41">
        <f t="shared" si="29"/>
        <v>98.5</v>
      </c>
      <c r="Q32" s="42">
        <f t="shared" si="30"/>
        <v>96.5</v>
      </c>
      <c r="R32" s="115">
        <f t="shared" si="6"/>
        <v>195</v>
      </c>
      <c r="S32" s="117">
        <f t="shared" si="12"/>
        <v>726</v>
      </c>
      <c r="T32" s="168"/>
      <c r="U32" s="98">
        <v>0</v>
      </c>
      <c r="V32" s="99">
        <v>1</v>
      </c>
      <c r="W32" s="99">
        <v>0</v>
      </c>
      <c r="X32" s="99">
        <v>0</v>
      </c>
      <c r="Y32" s="99">
        <v>0</v>
      </c>
      <c r="Z32" s="99">
        <v>0</v>
      </c>
      <c r="AA32" s="99">
        <v>0</v>
      </c>
      <c r="AB32" s="102">
        <v>0</v>
      </c>
      <c r="AC32" s="98">
        <v>0</v>
      </c>
      <c r="AD32" s="99">
        <v>0</v>
      </c>
      <c r="AE32" s="99">
        <v>0</v>
      </c>
      <c r="AF32" s="99">
        <v>0</v>
      </c>
      <c r="AG32" s="99">
        <v>0</v>
      </c>
      <c r="AH32" s="99">
        <v>0</v>
      </c>
      <c r="AI32" s="99">
        <v>0</v>
      </c>
      <c r="AJ32" s="102">
        <v>0</v>
      </c>
      <c r="AK32" s="41">
        <f t="shared" si="0"/>
        <v>1</v>
      </c>
      <c r="AL32" s="42">
        <f t="shared" si="1"/>
        <v>0</v>
      </c>
      <c r="AM32" s="115">
        <f t="shared" si="7"/>
        <v>1</v>
      </c>
      <c r="AN32" s="117">
        <f t="shared" si="9"/>
        <v>3</v>
      </c>
      <c r="AO32" s="168"/>
      <c r="AP32" s="124">
        <f t="shared" si="10"/>
        <v>1.5812280000000001E-2</v>
      </c>
      <c r="AQ32" s="171"/>
      <c r="AR32" s="178"/>
    </row>
    <row r="33" spans="1:46" ht="21.95" customHeight="1" thickBot="1">
      <c r="A33" s="20">
        <f t="shared" si="2"/>
        <v>0.56250000000000044</v>
      </c>
      <c r="B33" s="21" t="s">
        <v>29</v>
      </c>
      <c r="C33" s="22">
        <f t="shared" si="3"/>
        <v>0.57291666666666641</v>
      </c>
      <c r="D33" s="98">
        <v>76</v>
      </c>
      <c r="E33" s="99">
        <v>14</v>
      </c>
      <c r="F33" s="99">
        <v>2</v>
      </c>
      <c r="G33" s="99">
        <v>1</v>
      </c>
      <c r="H33" s="99">
        <v>3</v>
      </c>
      <c r="I33" s="100">
        <v>0</v>
      </c>
      <c r="J33" s="98">
        <v>70</v>
      </c>
      <c r="K33" s="101">
        <v>11</v>
      </c>
      <c r="L33" s="99">
        <v>0</v>
      </c>
      <c r="M33" s="99">
        <v>1</v>
      </c>
      <c r="N33" s="99">
        <v>3</v>
      </c>
      <c r="O33" s="102">
        <v>0</v>
      </c>
      <c r="P33" s="41">
        <f t="shared" si="29"/>
        <v>100.5</v>
      </c>
      <c r="Q33" s="42">
        <f t="shared" si="30"/>
        <v>86.5</v>
      </c>
      <c r="R33" s="115">
        <f t="shared" si="6"/>
        <v>187</v>
      </c>
      <c r="S33" s="117">
        <f t="shared" si="12"/>
        <v>733.5</v>
      </c>
      <c r="T33" s="168"/>
      <c r="U33" s="98">
        <v>0</v>
      </c>
      <c r="V33" s="99">
        <v>0</v>
      </c>
      <c r="W33" s="99">
        <v>0</v>
      </c>
      <c r="X33" s="99">
        <v>0</v>
      </c>
      <c r="Y33" s="99">
        <v>0</v>
      </c>
      <c r="Z33" s="99">
        <v>0</v>
      </c>
      <c r="AA33" s="101">
        <v>0</v>
      </c>
      <c r="AB33" s="102">
        <v>0</v>
      </c>
      <c r="AC33" s="98">
        <v>0</v>
      </c>
      <c r="AD33" s="99">
        <v>0</v>
      </c>
      <c r="AE33" s="99">
        <v>0</v>
      </c>
      <c r="AF33" s="99">
        <v>0</v>
      </c>
      <c r="AG33" s="99">
        <v>0</v>
      </c>
      <c r="AH33" s="99">
        <v>0</v>
      </c>
      <c r="AI33" s="101">
        <v>0</v>
      </c>
      <c r="AJ33" s="102">
        <v>0</v>
      </c>
      <c r="AK33" s="41">
        <f t="shared" si="0"/>
        <v>0</v>
      </c>
      <c r="AL33" s="42">
        <f t="shared" si="1"/>
        <v>0</v>
      </c>
      <c r="AM33" s="115">
        <f t="shared" si="7"/>
        <v>0</v>
      </c>
      <c r="AN33" s="117">
        <f t="shared" si="9"/>
        <v>2</v>
      </c>
      <c r="AO33" s="168"/>
      <c r="AP33" s="124">
        <f t="shared" si="10"/>
        <v>1.0760445E-2</v>
      </c>
      <c r="AQ33" s="171"/>
      <c r="AR33" s="178"/>
      <c r="AS33" s="38"/>
      <c r="AT33" s="38"/>
    </row>
    <row r="34" spans="1:46" ht="21.95" customHeight="1" thickBot="1">
      <c r="A34" s="23">
        <f t="shared" si="2"/>
        <v>0.57291666666666707</v>
      </c>
      <c r="B34" s="24" t="s">
        <v>29</v>
      </c>
      <c r="C34" s="25">
        <f t="shared" si="3"/>
        <v>0.58333333333333304</v>
      </c>
      <c r="D34" s="103">
        <v>65</v>
      </c>
      <c r="E34" s="104">
        <v>9</v>
      </c>
      <c r="F34" s="104">
        <v>0</v>
      </c>
      <c r="G34" s="104">
        <v>2</v>
      </c>
      <c r="H34" s="104">
        <v>2</v>
      </c>
      <c r="I34" s="105">
        <v>0</v>
      </c>
      <c r="J34" s="103">
        <v>65</v>
      </c>
      <c r="K34" s="106">
        <v>5</v>
      </c>
      <c r="L34" s="104">
        <v>0</v>
      </c>
      <c r="M34" s="104">
        <v>1</v>
      </c>
      <c r="N34" s="104">
        <v>3</v>
      </c>
      <c r="O34" s="107">
        <v>0</v>
      </c>
      <c r="P34" s="43">
        <f t="shared" si="29"/>
        <v>81</v>
      </c>
      <c r="Q34" s="44">
        <f t="shared" si="30"/>
        <v>75.5</v>
      </c>
      <c r="R34" s="115">
        <f t="shared" si="6"/>
        <v>156.5</v>
      </c>
      <c r="S34" s="117">
        <f t="shared" si="12"/>
        <v>705</v>
      </c>
      <c r="T34" s="169"/>
      <c r="U34" s="103">
        <v>0</v>
      </c>
      <c r="V34" s="104">
        <v>3</v>
      </c>
      <c r="W34" s="104">
        <v>0</v>
      </c>
      <c r="X34" s="104">
        <v>0</v>
      </c>
      <c r="Y34" s="104">
        <v>0</v>
      </c>
      <c r="Z34" s="104">
        <v>0</v>
      </c>
      <c r="AA34" s="104">
        <v>0</v>
      </c>
      <c r="AB34" s="107">
        <v>0</v>
      </c>
      <c r="AC34" s="103">
        <v>0</v>
      </c>
      <c r="AD34" s="104">
        <v>1</v>
      </c>
      <c r="AE34" s="104">
        <v>0</v>
      </c>
      <c r="AF34" s="104">
        <v>0</v>
      </c>
      <c r="AG34" s="104">
        <v>0</v>
      </c>
      <c r="AH34" s="104">
        <v>0</v>
      </c>
      <c r="AI34" s="104">
        <v>0</v>
      </c>
      <c r="AJ34" s="107">
        <v>0</v>
      </c>
      <c r="AK34" s="43">
        <f t="shared" si="0"/>
        <v>3</v>
      </c>
      <c r="AL34" s="44">
        <f t="shared" si="1"/>
        <v>1</v>
      </c>
      <c r="AM34" s="115">
        <f t="shared" si="7"/>
        <v>4</v>
      </c>
      <c r="AN34" s="117">
        <f t="shared" si="9"/>
        <v>6</v>
      </c>
      <c r="AO34" s="169"/>
      <c r="AP34" s="124">
        <f t="shared" si="10"/>
        <v>2.9821500000000001E-2</v>
      </c>
      <c r="AQ34" s="172"/>
      <c r="AR34" s="179"/>
    </row>
    <row r="35" spans="1:46" ht="21.95" customHeight="1" thickBot="1">
      <c r="A35" s="17">
        <f t="shared" si="2"/>
        <v>0.5833333333333337</v>
      </c>
      <c r="B35" s="18" t="s">
        <v>29</v>
      </c>
      <c r="C35" s="19">
        <f t="shared" si="3"/>
        <v>0.59374999999999967</v>
      </c>
      <c r="D35" s="93">
        <v>86</v>
      </c>
      <c r="E35" s="94">
        <v>7</v>
      </c>
      <c r="F35" s="94">
        <v>1</v>
      </c>
      <c r="G35" s="94">
        <v>1</v>
      </c>
      <c r="H35" s="94">
        <v>0</v>
      </c>
      <c r="I35" s="95">
        <v>0</v>
      </c>
      <c r="J35" s="93">
        <v>82</v>
      </c>
      <c r="K35" s="96">
        <v>5</v>
      </c>
      <c r="L35" s="94">
        <v>2</v>
      </c>
      <c r="M35" s="94">
        <v>2</v>
      </c>
      <c r="N35" s="94">
        <v>1</v>
      </c>
      <c r="O35" s="97">
        <v>0</v>
      </c>
      <c r="P35" s="39">
        <f t="shared" ref="P35:P38" si="33">D35+E35+(F35*2.5)+(G35*2.5)+H35+I35</f>
        <v>98</v>
      </c>
      <c r="Q35" s="40">
        <f t="shared" ref="Q35:Q38" si="34">J35+K35+(L35*2.5)+(M35*2.5)+N35+O35</f>
        <v>98</v>
      </c>
      <c r="R35" s="115">
        <f t="shared" si="6"/>
        <v>196</v>
      </c>
      <c r="S35" s="117">
        <f t="shared" si="12"/>
        <v>734.5</v>
      </c>
      <c r="T35" s="167">
        <f t="shared" ref="T35" si="35">SUM(P35:Q38)</f>
        <v>786.5</v>
      </c>
      <c r="U35" s="93">
        <v>0</v>
      </c>
      <c r="V35" s="94">
        <v>1</v>
      </c>
      <c r="W35" s="94">
        <v>0</v>
      </c>
      <c r="X35" s="94">
        <v>0</v>
      </c>
      <c r="Y35" s="94">
        <v>0</v>
      </c>
      <c r="Z35" s="94">
        <v>0</v>
      </c>
      <c r="AA35" s="94">
        <v>0</v>
      </c>
      <c r="AB35" s="97">
        <v>0</v>
      </c>
      <c r="AC35" s="93">
        <v>0</v>
      </c>
      <c r="AD35" s="94">
        <v>0</v>
      </c>
      <c r="AE35" s="94">
        <v>0</v>
      </c>
      <c r="AF35" s="94">
        <v>0</v>
      </c>
      <c r="AG35" s="94">
        <v>0</v>
      </c>
      <c r="AH35" s="94">
        <v>0</v>
      </c>
      <c r="AI35" s="94">
        <v>0</v>
      </c>
      <c r="AJ35" s="97">
        <v>0</v>
      </c>
      <c r="AK35" s="39">
        <f t="shared" si="0"/>
        <v>1</v>
      </c>
      <c r="AL35" s="40">
        <f t="shared" si="1"/>
        <v>0</v>
      </c>
      <c r="AM35" s="115">
        <f t="shared" si="7"/>
        <v>1</v>
      </c>
      <c r="AN35" s="117">
        <f t="shared" si="9"/>
        <v>6</v>
      </c>
      <c r="AO35" s="167">
        <f>SUM(AK35:AL38)</f>
        <v>7</v>
      </c>
      <c r="AP35" s="124">
        <f t="shared" si="10"/>
        <v>3.2369414999999999E-2</v>
      </c>
      <c r="AQ35" s="170" t="str">
        <f>IF(RANK(T35,$T$7:$T$54)&lt;=4,ROUND((AO35*T35^2)/100000000,3),"")</f>
        <v/>
      </c>
      <c r="AR35" s="177">
        <f t="shared" ref="AR35:AR54" si="36">(AO35*T35^2)/100000000</f>
        <v>4.3300757500000002E-2</v>
      </c>
    </row>
    <row r="36" spans="1:46" ht="21.95" customHeight="1" thickBot="1">
      <c r="A36" s="20">
        <f t="shared" si="2"/>
        <v>0.59375000000000033</v>
      </c>
      <c r="B36" s="21" t="s">
        <v>29</v>
      </c>
      <c r="C36" s="22">
        <f t="shared" si="3"/>
        <v>0.6041666666666663</v>
      </c>
      <c r="D36" s="98">
        <v>72</v>
      </c>
      <c r="E36" s="99">
        <v>12</v>
      </c>
      <c r="F36" s="99">
        <v>1</v>
      </c>
      <c r="G36" s="99">
        <v>2</v>
      </c>
      <c r="H36" s="99">
        <v>3</v>
      </c>
      <c r="I36" s="100">
        <v>0</v>
      </c>
      <c r="J36" s="98">
        <v>69</v>
      </c>
      <c r="K36" s="101">
        <v>7</v>
      </c>
      <c r="L36" s="99">
        <v>0</v>
      </c>
      <c r="M36" s="99">
        <v>1</v>
      </c>
      <c r="N36" s="99">
        <v>1</v>
      </c>
      <c r="O36" s="102">
        <v>0</v>
      </c>
      <c r="P36" s="41">
        <f t="shared" si="33"/>
        <v>94.5</v>
      </c>
      <c r="Q36" s="42">
        <f t="shared" si="34"/>
        <v>79.5</v>
      </c>
      <c r="R36" s="115">
        <f t="shared" si="6"/>
        <v>174</v>
      </c>
      <c r="S36" s="117">
        <f t="shared" si="12"/>
        <v>713.5</v>
      </c>
      <c r="T36" s="168"/>
      <c r="U36" s="98">
        <v>0</v>
      </c>
      <c r="V36" s="99">
        <v>1</v>
      </c>
      <c r="W36" s="99">
        <v>0</v>
      </c>
      <c r="X36" s="99">
        <v>0</v>
      </c>
      <c r="Y36" s="99">
        <v>0</v>
      </c>
      <c r="Z36" s="99">
        <v>0</v>
      </c>
      <c r="AA36" s="99">
        <v>0</v>
      </c>
      <c r="AB36" s="102">
        <v>0</v>
      </c>
      <c r="AC36" s="98">
        <v>0</v>
      </c>
      <c r="AD36" s="99">
        <v>0</v>
      </c>
      <c r="AE36" s="99">
        <v>0</v>
      </c>
      <c r="AF36" s="99">
        <v>0</v>
      </c>
      <c r="AG36" s="99">
        <v>0</v>
      </c>
      <c r="AH36" s="99">
        <v>0</v>
      </c>
      <c r="AI36" s="99">
        <v>0</v>
      </c>
      <c r="AJ36" s="102">
        <v>0</v>
      </c>
      <c r="AK36" s="41">
        <f t="shared" si="0"/>
        <v>1</v>
      </c>
      <c r="AL36" s="42">
        <f t="shared" si="1"/>
        <v>0</v>
      </c>
      <c r="AM36" s="115">
        <f t="shared" si="7"/>
        <v>1</v>
      </c>
      <c r="AN36" s="117">
        <f t="shared" si="9"/>
        <v>6</v>
      </c>
      <c r="AO36" s="168"/>
      <c r="AP36" s="124">
        <f t="shared" si="10"/>
        <v>3.0544934999999999E-2</v>
      </c>
      <c r="AQ36" s="171"/>
      <c r="AR36" s="178"/>
    </row>
    <row r="37" spans="1:46" ht="21.95" customHeight="1" thickBot="1">
      <c r="A37" s="20">
        <f t="shared" si="2"/>
        <v>0.60416666666666696</v>
      </c>
      <c r="B37" s="21" t="s">
        <v>29</v>
      </c>
      <c r="C37" s="22">
        <f t="shared" si="3"/>
        <v>0.61458333333333293</v>
      </c>
      <c r="D37" s="98">
        <v>94</v>
      </c>
      <c r="E37" s="99">
        <v>13</v>
      </c>
      <c r="F37" s="99">
        <v>0</v>
      </c>
      <c r="G37" s="99">
        <v>1</v>
      </c>
      <c r="H37" s="99">
        <v>1</v>
      </c>
      <c r="I37" s="100">
        <v>0</v>
      </c>
      <c r="J37" s="98">
        <v>68</v>
      </c>
      <c r="K37" s="101">
        <v>6</v>
      </c>
      <c r="L37" s="99">
        <v>1</v>
      </c>
      <c r="M37" s="99">
        <v>3</v>
      </c>
      <c r="N37" s="99">
        <v>1</v>
      </c>
      <c r="O37" s="102">
        <v>0</v>
      </c>
      <c r="P37" s="41">
        <f t="shared" si="33"/>
        <v>110.5</v>
      </c>
      <c r="Q37" s="42">
        <f t="shared" si="34"/>
        <v>85</v>
      </c>
      <c r="R37" s="115">
        <f t="shared" si="6"/>
        <v>195.5</v>
      </c>
      <c r="S37" s="117">
        <f t="shared" si="12"/>
        <v>722</v>
      </c>
      <c r="T37" s="168"/>
      <c r="U37" s="98">
        <v>0</v>
      </c>
      <c r="V37" s="99">
        <v>2</v>
      </c>
      <c r="W37" s="99">
        <v>0</v>
      </c>
      <c r="X37" s="99">
        <v>0</v>
      </c>
      <c r="Y37" s="99">
        <v>0</v>
      </c>
      <c r="Z37" s="99">
        <v>0</v>
      </c>
      <c r="AA37" s="101">
        <v>0</v>
      </c>
      <c r="AB37" s="102">
        <v>0</v>
      </c>
      <c r="AC37" s="98">
        <v>0</v>
      </c>
      <c r="AD37" s="99">
        <v>2</v>
      </c>
      <c r="AE37" s="99">
        <v>0</v>
      </c>
      <c r="AF37" s="99">
        <v>0</v>
      </c>
      <c r="AG37" s="99">
        <v>0</v>
      </c>
      <c r="AH37" s="99">
        <v>0</v>
      </c>
      <c r="AI37" s="101">
        <v>0</v>
      </c>
      <c r="AJ37" s="102">
        <v>0</v>
      </c>
      <c r="AK37" s="41">
        <f t="shared" si="0"/>
        <v>2</v>
      </c>
      <c r="AL37" s="42">
        <f t="shared" si="1"/>
        <v>2</v>
      </c>
      <c r="AM37" s="115">
        <f t="shared" si="7"/>
        <v>4</v>
      </c>
      <c r="AN37" s="117">
        <f t="shared" si="9"/>
        <v>10</v>
      </c>
      <c r="AO37" s="168"/>
      <c r="AP37" s="124">
        <f t="shared" si="10"/>
        <v>5.2128399999999998E-2</v>
      </c>
      <c r="AQ37" s="171"/>
      <c r="AR37" s="178"/>
      <c r="AS37" s="38"/>
      <c r="AT37" s="38"/>
    </row>
    <row r="38" spans="1:46" ht="21.95" customHeight="1" thickBot="1">
      <c r="A38" s="23">
        <f t="shared" si="2"/>
        <v>0.61458333333333359</v>
      </c>
      <c r="B38" s="24" t="s">
        <v>29</v>
      </c>
      <c r="C38" s="25">
        <f t="shared" si="3"/>
        <v>0.62499999999999956</v>
      </c>
      <c r="D38" s="103">
        <v>107</v>
      </c>
      <c r="E38" s="104">
        <v>9</v>
      </c>
      <c r="F38" s="104">
        <v>0</v>
      </c>
      <c r="G38" s="104">
        <v>2</v>
      </c>
      <c r="H38" s="104">
        <v>2</v>
      </c>
      <c r="I38" s="105">
        <v>0</v>
      </c>
      <c r="J38" s="103">
        <v>85</v>
      </c>
      <c r="K38" s="106">
        <v>7</v>
      </c>
      <c r="L38" s="104">
        <v>1</v>
      </c>
      <c r="M38" s="104">
        <v>1</v>
      </c>
      <c r="N38" s="104">
        <v>1</v>
      </c>
      <c r="O38" s="107">
        <v>0</v>
      </c>
      <c r="P38" s="43">
        <f t="shared" si="33"/>
        <v>123</v>
      </c>
      <c r="Q38" s="44">
        <f t="shared" si="34"/>
        <v>98</v>
      </c>
      <c r="R38" s="115">
        <f t="shared" si="6"/>
        <v>221</v>
      </c>
      <c r="S38" s="117">
        <f t="shared" si="12"/>
        <v>786.5</v>
      </c>
      <c r="T38" s="169"/>
      <c r="U38" s="103">
        <v>0</v>
      </c>
      <c r="V38" s="104">
        <v>0</v>
      </c>
      <c r="W38" s="104">
        <v>0</v>
      </c>
      <c r="X38" s="104">
        <v>0</v>
      </c>
      <c r="Y38" s="104">
        <v>0</v>
      </c>
      <c r="Z38" s="104">
        <v>0</v>
      </c>
      <c r="AA38" s="104">
        <v>0</v>
      </c>
      <c r="AB38" s="107">
        <v>0</v>
      </c>
      <c r="AC38" s="103">
        <v>0</v>
      </c>
      <c r="AD38" s="104">
        <v>1</v>
      </c>
      <c r="AE38" s="104">
        <v>0</v>
      </c>
      <c r="AF38" s="104">
        <v>0</v>
      </c>
      <c r="AG38" s="104">
        <v>0</v>
      </c>
      <c r="AH38" s="104">
        <v>0</v>
      </c>
      <c r="AI38" s="104">
        <v>0</v>
      </c>
      <c r="AJ38" s="107">
        <v>0</v>
      </c>
      <c r="AK38" s="43">
        <f t="shared" si="0"/>
        <v>0</v>
      </c>
      <c r="AL38" s="44">
        <f t="shared" si="1"/>
        <v>1</v>
      </c>
      <c r="AM38" s="115">
        <f t="shared" si="7"/>
        <v>1</v>
      </c>
      <c r="AN38" s="117">
        <f t="shared" si="9"/>
        <v>7</v>
      </c>
      <c r="AO38" s="169"/>
      <c r="AP38" s="124">
        <f t="shared" si="10"/>
        <v>4.3300757500000002E-2</v>
      </c>
      <c r="AQ38" s="172"/>
      <c r="AR38" s="179"/>
    </row>
    <row r="39" spans="1:46" ht="21.95" customHeight="1" thickBot="1">
      <c r="A39" s="17">
        <f t="shared" si="2"/>
        <v>0.62500000000000022</v>
      </c>
      <c r="B39" s="18" t="s">
        <v>29</v>
      </c>
      <c r="C39" s="19">
        <f t="shared" si="3"/>
        <v>0.63541666666666619</v>
      </c>
      <c r="D39" s="93">
        <v>108</v>
      </c>
      <c r="E39" s="94">
        <v>15</v>
      </c>
      <c r="F39" s="94">
        <v>0</v>
      </c>
      <c r="G39" s="94">
        <v>1</v>
      </c>
      <c r="H39" s="94">
        <v>1</v>
      </c>
      <c r="I39" s="95">
        <v>0</v>
      </c>
      <c r="J39" s="93">
        <v>89</v>
      </c>
      <c r="K39" s="96">
        <v>13</v>
      </c>
      <c r="L39" s="94">
        <v>1</v>
      </c>
      <c r="M39" s="94">
        <v>2</v>
      </c>
      <c r="N39" s="94">
        <v>1</v>
      </c>
      <c r="O39" s="97">
        <v>0</v>
      </c>
      <c r="P39" s="39">
        <f t="shared" ref="P39:P42" si="37">D39+E39+(F39*2.5)+(G39*2.5)+H39+I39</f>
        <v>126.5</v>
      </c>
      <c r="Q39" s="40">
        <f t="shared" ref="Q39:Q42" si="38">J39+K39+(L39*2.5)+(M39*2.5)+N39+O39</f>
        <v>110.5</v>
      </c>
      <c r="R39" s="115">
        <f t="shared" si="6"/>
        <v>237</v>
      </c>
      <c r="S39" s="117">
        <f t="shared" si="12"/>
        <v>827.5</v>
      </c>
      <c r="T39" s="167">
        <f t="shared" ref="T39" si="39">SUM(P39:Q42)</f>
        <v>964.5</v>
      </c>
      <c r="U39" s="93">
        <v>0</v>
      </c>
      <c r="V39" s="94">
        <v>0</v>
      </c>
      <c r="W39" s="94">
        <v>0</v>
      </c>
      <c r="X39" s="94">
        <v>0</v>
      </c>
      <c r="Y39" s="94">
        <v>0</v>
      </c>
      <c r="Z39" s="94">
        <v>0</v>
      </c>
      <c r="AA39" s="94">
        <v>0</v>
      </c>
      <c r="AB39" s="97">
        <v>0</v>
      </c>
      <c r="AC39" s="93">
        <v>0</v>
      </c>
      <c r="AD39" s="94">
        <v>3</v>
      </c>
      <c r="AE39" s="94">
        <v>0</v>
      </c>
      <c r="AF39" s="94">
        <v>0</v>
      </c>
      <c r="AG39" s="94">
        <v>0</v>
      </c>
      <c r="AH39" s="94">
        <v>0</v>
      </c>
      <c r="AI39" s="94">
        <v>0</v>
      </c>
      <c r="AJ39" s="97">
        <v>0</v>
      </c>
      <c r="AK39" s="39">
        <f t="shared" si="0"/>
        <v>0</v>
      </c>
      <c r="AL39" s="40">
        <f t="shared" si="1"/>
        <v>3</v>
      </c>
      <c r="AM39" s="115">
        <f t="shared" si="7"/>
        <v>3</v>
      </c>
      <c r="AN39" s="117">
        <f t="shared" si="9"/>
        <v>9</v>
      </c>
      <c r="AO39" s="167">
        <f>SUM(AK39:AL42)</f>
        <v>45</v>
      </c>
      <c r="AP39" s="124">
        <f t="shared" si="10"/>
        <v>6.1628062499999997E-2</v>
      </c>
      <c r="AQ39" s="170">
        <f>IF(RANK(T39,$T$7:$T$54)&lt;=4,ROUND((AO39*T39^2)/100000000,3),"")</f>
        <v>0.41899999999999998</v>
      </c>
      <c r="AR39" s="177">
        <f t="shared" ref="AR39:AR54" si="40">(AO39*T39^2)/100000000</f>
        <v>0.4186171125</v>
      </c>
    </row>
    <row r="40" spans="1:46" ht="21.95" customHeight="1" thickBot="1">
      <c r="A40" s="20">
        <f t="shared" si="2"/>
        <v>0.63541666666666685</v>
      </c>
      <c r="B40" s="21" t="s">
        <v>29</v>
      </c>
      <c r="C40" s="22">
        <f t="shared" si="3"/>
        <v>0.64583333333333282</v>
      </c>
      <c r="D40" s="98">
        <v>106</v>
      </c>
      <c r="E40" s="99">
        <v>10</v>
      </c>
      <c r="F40" s="99">
        <v>1</v>
      </c>
      <c r="G40" s="99">
        <v>3</v>
      </c>
      <c r="H40" s="99">
        <v>0</v>
      </c>
      <c r="I40" s="100">
        <v>0</v>
      </c>
      <c r="J40" s="98">
        <v>98</v>
      </c>
      <c r="K40" s="101">
        <v>6</v>
      </c>
      <c r="L40" s="99">
        <v>0</v>
      </c>
      <c r="M40" s="99">
        <v>0</v>
      </c>
      <c r="N40" s="99">
        <v>1</v>
      </c>
      <c r="O40" s="102">
        <v>1</v>
      </c>
      <c r="P40" s="41">
        <f t="shared" si="37"/>
        <v>126</v>
      </c>
      <c r="Q40" s="42">
        <f t="shared" si="38"/>
        <v>106</v>
      </c>
      <c r="R40" s="115">
        <f t="shared" si="6"/>
        <v>232</v>
      </c>
      <c r="S40" s="117">
        <f t="shared" si="12"/>
        <v>885.5</v>
      </c>
      <c r="T40" s="168"/>
      <c r="U40" s="98">
        <v>0</v>
      </c>
      <c r="V40" s="99">
        <v>1</v>
      </c>
      <c r="W40" s="99">
        <v>0</v>
      </c>
      <c r="X40" s="99">
        <v>0</v>
      </c>
      <c r="Y40" s="99">
        <v>0</v>
      </c>
      <c r="Z40" s="99">
        <v>0</v>
      </c>
      <c r="AA40" s="99">
        <v>0</v>
      </c>
      <c r="AB40" s="102">
        <v>0</v>
      </c>
      <c r="AC40" s="98">
        <v>0</v>
      </c>
      <c r="AD40" s="99">
        <v>0</v>
      </c>
      <c r="AE40" s="99">
        <v>0</v>
      </c>
      <c r="AF40" s="99">
        <v>0</v>
      </c>
      <c r="AG40" s="99">
        <v>0</v>
      </c>
      <c r="AH40" s="99">
        <v>0</v>
      </c>
      <c r="AI40" s="99">
        <v>0</v>
      </c>
      <c r="AJ40" s="102">
        <v>0</v>
      </c>
      <c r="AK40" s="41">
        <f t="shared" si="0"/>
        <v>1</v>
      </c>
      <c r="AL40" s="42">
        <f t="shared" si="1"/>
        <v>0</v>
      </c>
      <c r="AM40" s="115">
        <f t="shared" si="7"/>
        <v>1</v>
      </c>
      <c r="AN40" s="117">
        <f t="shared" si="9"/>
        <v>9</v>
      </c>
      <c r="AO40" s="168"/>
      <c r="AP40" s="124">
        <f t="shared" si="10"/>
        <v>7.0569922500000007E-2</v>
      </c>
      <c r="AQ40" s="171"/>
      <c r="AR40" s="178"/>
    </row>
    <row r="41" spans="1:46" ht="21.95" customHeight="1" thickBot="1">
      <c r="A41" s="20">
        <f t="shared" si="2"/>
        <v>0.64583333333333348</v>
      </c>
      <c r="B41" s="21" t="s">
        <v>29</v>
      </c>
      <c r="C41" s="22">
        <f t="shared" si="3"/>
        <v>0.65624999999999944</v>
      </c>
      <c r="D41" s="98">
        <v>111</v>
      </c>
      <c r="E41" s="99">
        <v>17</v>
      </c>
      <c r="F41" s="99">
        <v>1</v>
      </c>
      <c r="G41" s="99">
        <v>1</v>
      </c>
      <c r="H41" s="99">
        <v>0</v>
      </c>
      <c r="I41" s="100">
        <v>0</v>
      </c>
      <c r="J41" s="98">
        <v>104</v>
      </c>
      <c r="K41" s="101">
        <v>13</v>
      </c>
      <c r="L41" s="99">
        <v>1</v>
      </c>
      <c r="M41" s="99">
        <v>2</v>
      </c>
      <c r="N41" s="99">
        <v>0</v>
      </c>
      <c r="O41" s="102">
        <v>0</v>
      </c>
      <c r="P41" s="41">
        <f t="shared" si="37"/>
        <v>133</v>
      </c>
      <c r="Q41" s="42">
        <f t="shared" si="38"/>
        <v>124.5</v>
      </c>
      <c r="R41" s="115">
        <f t="shared" si="6"/>
        <v>257.5</v>
      </c>
      <c r="S41" s="117">
        <f t="shared" si="12"/>
        <v>947.5</v>
      </c>
      <c r="T41" s="168"/>
      <c r="U41" s="98">
        <v>1</v>
      </c>
      <c r="V41" s="99">
        <v>1</v>
      </c>
      <c r="W41" s="99">
        <v>0</v>
      </c>
      <c r="X41" s="99">
        <v>0</v>
      </c>
      <c r="Y41" s="99">
        <v>0</v>
      </c>
      <c r="Z41" s="99">
        <v>0</v>
      </c>
      <c r="AA41" s="101">
        <v>0</v>
      </c>
      <c r="AB41" s="102">
        <v>0</v>
      </c>
      <c r="AC41" s="98">
        <v>6</v>
      </c>
      <c r="AD41" s="99">
        <v>0</v>
      </c>
      <c r="AE41" s="99">
        <v>0</v>
      </c>
      <c r="AF41" s="99">
        <v>0</v>
      </c>
      <c r="AG41" s="99">
        <v>0</v>
      </c>
      <c r="AH41" s="99">
        <v>0</v>
      </c>
      <c r="AI41" s="101">
        <v>0</v>
      </c>
      <c r="AJ41" s="102">
        <v>0</v>
      </c>
      <c r="AK41" s="41">
        <f t="shared" si="0"/>
        <v>5</v>
      </c>
      <c r="AL41" s="42">
        <f t="shared" si="1"/>
        <v>24</v>
      </c>
      <c r="AM41" s="115">
        <f t="shared" si="7"/>
        <v>29</v>
      </c>
      <c r="AN41" s="117">
        <f t="shared" si="9"/>
        <v>34</v>
      </c>
      <c r="AO41" s="168"/>
      <c r="AP41" s="124">
        <f t="shared" si="10"/>
        <v>0.305237125</v>
      </c>
      <c r="AQ41" s="171"/>
      <c r="AR41" s="178"/>
      <c r="AS41" s="38"/>
      <c r="AT41" s="38"/>
    </row>
    <row r="42" spans="1:46" ht="21.95" customHeight="1" thickBot="1">
      <c r="A42" s="23">
        <f t="shared" si="2"/>
        <v>0.65625000000000011</v>
      </c>
      <c r="B42" s="24" t="s">
        <v>29</v>
      </c>
      <c r="C42" s="25">
        <f t="shared" si="3"/>
        <v>0.66666666666666607</v>
      </c>
      <c r="D42" s="103">
        <v>90</v>
      </c>
      <c r="E42" s="104">
        <v>14</v>
      </c>
      <c r="F42" s="104">
        <v>1</v>
      </c>
      <c r="G42" s="104">
        <v>3</v>
      </c>
      <c r="H42" s="104">
        <v>0</v>
      </c>
      <c r="I42" s="105">
        <v>0</v>
      </c>
      <c r="J42" s="103">
        <v>97</v>
      </c>
      <c r="K42" s="106">
        <v>15</v>
      </c>
      <c r="L42" s="104">
        <v>2</v>
      </c>
      <c r="M42" s="104">
        <v>2</v>
      </c>
      <c r="N42" s="104">
        <v>2</v>
      </c>
      <c r="O42" s="107">
        <v>0</v>
      </c>
      <c r="P42" s="43">
        <f t="shared" si="37"/>
        <v>114</v>
      </c>
      <c r="Q42" s="44">
        <f t="shared" si="38"/>
        <v>124</v>
      </c>
      <c r="R42" s="115">
        <f t="shared" si="6"/>
        <v>238</v>
      </c>
      <c r="S42" s="117">
        <f t="shared" si="12"/>
        <v>964.5</v>
      </c>
      <c r="T42" s="169"/>
      <c r="U42" s="103">
        <v>1</v>
      </c>
      <c r="V42" s="104">
        <v>0</v>
      </c>
      <c r="W42" s="104">
        <v>0</v>
      </c>
      <c r="X42" s="104">
        <v>0</v>
      </c>
      <c r="Y42" s="104">
        <v>0</v>
      </c>
      <c r="Z42" s="104">
        <v>0</v>
      </c>
      <c r="AA42" s="104">
        <v>0</v>
      </c>
      <c r="AB42" s="107">
        <v>0</v>
      </c>
      <c r="AC42" s="103">
        <v>2</v>
      </c>
      <c r="AD42" s="104">
        <v>0</v>
      </c>
      <c r="AE42" s="104">
        <v>0</v>
      </c>
      <c r="AF42" s="104">
        <v>0</v>
      </c>
      <c r="AG42" s="104">
        <v>0</v>
      </c>
      <c r="AH42" s="104">
        <v>0</v>
      </c>
      <c r="AI42" s="104">
        <v>0</v>
      </c>
      <c r="AJ42" s="107">
        <v>0</v>
      </c>
      <c r="AK42" s="43">
        <f t="shared" si="0"/>
        <v>4</v>
      </c>
      <c r="AL42" s="44">
        <f t="shared" si="1"/>
        <v>8</v>
      </c>
      <c r="AM42" s="115">
        <f t="shared" si="7"/>
        <v>12</v>
      </c>
      <c r="AN42" s="117">
        <f t="shared" si="9"/>
        <v>45</v>
      </c>
      <c r="AO42" s="169"/>
      <c r="AP42" s="124">
        <f t="shared" si="10"/>
        <v>0.4186171125</v>
      </c>
      <c r="AQ42" s="172"/>
      <c r="AR42" s="179"/>
    </row>
    <row r="43" spans="1:46" ht="21.95" customHeight="1" thickBot="1">
      <c r="A43" s="17">
        <f t="shared" si="2"/>
        <v>0.66666666666666674</v>
      </c>
      <c r="B43" s="18" t="s">
        <v>29</v>
      </c>
      <c r="C43" s="19">
        <f t="shared" si="3"/>
        <v>0.6770833333333327</v>
      </c>
      <c r="D43" s="93">
        <v>100</v>
      </c>
      <c r="E43" s="94">
        <v>21</v>
      </c>
      <c r="F43" s="94">
        <v>0</v>
      </c>
      <c r="G43" s="94">
        <v>2</v>
      </c>
      <c r="H43" s="94">
        <v>1</v>
      </c>
      <c r="I43" s="95">
        <v>0</v>
      </c>
      <c r="J43" s="93">
        <v>85</v>
      </c>
      <c r="K43" s="96">
        <v>12</v>
      </c>
      <c r="L43" s="94">
        <v>0</v>
      </c>
      <c r="M43" s="94">
        <v>2</v>
      </c>
      <c r="N43" s="94">
        <v>1</v>
      </c>
      <c r="O43" s="97">
        <v>0</v>
      </c>
      <c r="P43" s="39">
        <f t="shared" ref="P43:P46" si="41">D43+E43+(F43*2.5)+(G43*2.5)+H43+I43</f>
        <v>127</v>
      </c>
      <c r="Q43" s="40">
        <f t="shared" ref="Q43:Q46" si="42">J43+K43+(L43*2.5)+(M43*2.5)+N43+O43</f>
        <v>103</v>
      </c>
      <c r="R43" s="115">
        <f t="shared" si="6"/>
        <v>230</v>
      </c>
      <c r="S43" s="117">
        <f t="shared" si="12"/>
        <v>957.5</v>
      </c>
      <c r="T43" s="167">
        <f t="shared" ref="T43" si="43">SUM(P43:Q46)</f>
        <v>897.5</v>
      </c>
      <c r="U43" s="93">
        <v>0</v>
      </c>
      <c r="V43" s="94">
        <v>1</v>
      </c>
      <c r="W43" s="94">
        <v>0</v>
      </c>
      <c r="X43" s="94">
        <v>0</v>
      </c>
      <c r="Y43" s="94">
        <v>1</v>
      </c>
      <c r="Z43" s="94">
        <v>0</v>
      </c>
      <c r="AA43" s="94">
        <v>0</v>
      </c>
      <c r="AB43" s="97">
        <v>0</v>
      </c>
      <c r="AC43" s="93">
        <v>2</v>
      </c>
      <c r="AD43" s="94">
        <v>1</v>
      </c>
      <c r="AE43" s="94">
        <v>0</v>
      </c>
      <c r="AF43" s="94">
        <v>0</v>
      </c>
      <c r="AG43" s="94">
        <v>0</v>
      </c>
      <c r="AH43" s="94">
        <v>0</v>
      </c>
      <c r="AI43" s="94">
        <v>0</v>
      </c>
      <c r="AJ43" s="97">
        <v>0</v>
      </c>
      <c r="AK43" s="39">
        <f t="shared" si="0"/>
        <v>2</v>
      </c>
      <c r="AL43" s="40">
        <f t="shared" si="1"/>
        <v>9</v>
      </c>
      <c r="AM43" s="115">
        <f t="shared" si="7"/>
        <v>11</v>
      </c>
      <c r="AN43" s="117">
        <f t="shared" si="9"/>
        <v>53</v>
      </c>
      <c r="AO43" s="167">
        <f>SUM(AK43:AL46)</f>
        <v>14</v>
      </c>
      <c r="AP43" s="124">
        <f t="shared" si="10"/>
        <v>0.48590731250000002</v>
      </c>
      <c r="AQ43" s="170">
        <f>IF(RANK(T43,$T$7:$T$54)&lt;=4,ROUND((AO43*T43^2)/100000000,3),"")</f>
        <v>0.113</v>
      </c>
      <c r="AR43" s="177">
        <f t="shared" ref="AR43:AR54" si="44">(AO43*T43^2)/100000000</f>
        <v>0.11277087500000001</v>
      </c>
    </row>
    <row r="44" spans="1:46" ht="21.95" customHeight="1" thickBot="1">
      <c r="A44" s="20">
        <f t="shared" si="2"/>
        <v>0.67708333333333337</v>
      </c>
      <c r="B44" s="21" t="s">
        <v>29</v>
      </c>
      <c r="C44" s="22">
        <f t="shared" si="3"/>
        <v>0.68749999999999933</v>
      </c>
      <c r="D44" s="98">
        <v>103</v>
      </c>
      <c r="E44" s="99">
        <v>8</v>
      </c>
      <c r="F44" s="99">
        <v>1</v>
      </c>
      <c r="G44" s="99">
        <v>1</v>
      </c>
      <c r="H44" s="99">
        <v>3</v>
      </c>
      <c r="I44" s="100">
        <v>0</v>
      </c>
      <c r="J44" s="98">
        <v>74</v>
      </c>
      <c r="K44" s="101">
        <v>6</v>
      </c>
      <c r="L44" s="99">
        <v>1</v>
      </c>
      <c r="M44" s="99">
        <v>1</v>
      </c>
      <c r="N44" s="99">
        <v>2</v>
      </c>
      <c r="O44" s="102">
        <v>0</v>
      </c>
      <c r="P44" s="41">
        <f t="shared" si="41"/>
        <v>119</v>
      </c>
      <c r="Q44" s="42">
        <f t="shared" si="42"/>
        <v>87</v>
      </c>
      <c r="R44" s="115">
        <f t="shared" si="6"/>
        <v>206</v>
      </c>
      <c r="S44" s="117">
        <f t="shared" si="12"/>
        <v>931.5</v>
      </c>
      <c r="T44" s="168"/>
      <c r="U44" s="98">
        <v>0</v>
      </c>
      <c r="V44" s="99">
        <v>0</v>
      </c>
      <c r="W44" s="99">
        <v>0</v>
      </c>
      <c r="X44" s="99">
        <v>0</v>
      </c>
      <c r="Y44" s="99">
        <v>0</v>
      </c>
      <c r="Z44" s="99">
        <v>0</v>
      </c>
      <c r="AA44" s="99">
        <v>0</v>
      </c>
      <c r="AB44" s="102">
        <v>0</v>
      </c>
      <c r="AC44" s="98">
        <v>0</v>
      </c>
      <c r="AD44" s="99">
        <v>0</v>
      </c>
      <c r="AE44" s="99">
        <v>0</v>
      </c>
      <c r="AF44" s="99">
        <v>0</v>
      </c>
      <c r="AG44" s="99">
        <v>0</v>
      </c>
      <c r="AH44" s="99">
        <v>0</v>
      </c>
      <c r="AI44" s="99">
        <v>0</v>
      </c>
      <c r="AJ44" s="102">
        <v>0</v>
      </c>
      <c r="AK44" s="41">
        <f t="shared" si="0"/>
        <v>0</v>
      </c>
      <c r="AL44" s="42">
        <f t="shared" si="1"/>
        <v>0</v>
      </c>
      <c r="AM44" s="115">
        <f t="shared" si="7"/>
        <v>0</v>
      </c>
      <c r="AN44" s="117">
        <f t="shared" si="9"/>
        <v>52</v>
      </c>
      <c r="AO44" s="168"/>
      <c r="AP44" s="124">
        <f t="shared" si="10"/>
        <v>0.45119997000000001</v>
      </c>
      <c r="AQ44" s="171"/>
      <c r="AR44" s="178"/>
    </row>
    <row r="45" spans="1:46" ht="21.95" customHeight="1" thickBot="1">
      <c r="A45" s="20">
        <f t="shared" si="2"/>
        <v>0.6875</v>
      </c>
      <c r="B45" s="21" t="s">
        <v>29</v>
      </c>
      <c r="C45" s="22">
        <f t="shared" si="3"/>
        <v>0.69791666666666596</v>
      </c>
      <c r="D45" s="98">
        <v>87</v>
      </c>
      <c r="E45" s="99">
        <v>27</v>
      </c>
      <c r="F45" s="99">
        <v>2</v>
      </c>
      <c r="G45" s="99">
        <v>2</v>
      </c>
      <c r="H45" s="99">
        <v>3</v>
      </c>
      <c r="I45" s="100">
        <v>0</v>
      </c>
      <c r="J45" s="98">
        <v>99</v>
      </c>
      <c r="K45" s="101">
        <v>5</v>
      </c>
      <c r="L45" s="99">
        <v>1</v>
      </c>
      <c r="M45" s="99">
        <v>2</v>
      </c>
      <c r="N45" s="99">
        <v>2</v>
      </c>
      <c r="O45" s="102">
        <v>0</v>
      </c>
      <c r="P45" s="41">
        <f t="shared" si="41"/>
        <v>127</v>
      </c>
      <c r="Q45" s="42">
        <f t="shared" si="42"/>
        <v>113.5</v>
      </c>
      <c r="R45" s="115">
        <f t="shared" si="6"/>
        <v>240.5</v>
      </c>
      <c r="S45" s="117">
        <f t="shared" si="12"/>
        <v>914.5</v>
      </c>
      <c r="T45" s="168"/>
      <c r="U45" s="98">
        <v>0</v>
      </c>
      <c r="V45" s="99">
        <v>0</v>
      </c>
      <c r="W45" s="99">
        <v>0</v>
      </c>
      <c r="X45" s="99">
        <v>0</v>
      </c>
      <c r="Y45" s="99">
        <v>0</v>
      </c>
      <c r="Z45" s="99">
        <v>0</v>
      </c>
      <c r="AA45" s="101">
        <v>0</v>
      </c>
      <c r="AB45" s="102">
        <v>0</v>
      </c>
      <c r="AC45" s="98">
        <v>0</v>
      </c>
      <c r="AD45" s="99">
        <v>1</v>
      </c>
      <c r="AE45" s="99">
        <v>0</v>
      </c>
      <c r="AF45" s="99">
        <v>0</v>
      </c>
      <c r="AG45" s="99">
        <v>0</v>
      </c>
      <c r="AH45" s="99">
        <v>0</v>
      </c>
      <c r="AI45" s="101">
        <v>0</v>
      </c>
      <c r="AJ45" s="102">
        <v>0</v>
      </c>
      <c r="AK45" s="41">
        <f t="shared" si="0"/>
        <v>0</v>
      </c>
      <c r="AL45" s="42">
        <f t="shared" si="1"/>
        <v>1</v>
      </c>
      <c r="AM45" s="115">
        <f t="shared" si="7"/>
        <v>1</v>
      </c>
      <c r="AN45" s="117">
        <f t="shared" si="9"/>
        <v>24</v>
      </c>
      <c r="AO45" s="168"/>
      <c r="AP45" s="124">
        <f t="shared" si="10"/>
        <v>0.20071446000000001</v>
      </c>
      <c r="AQ45" s="171"/>
      <c r="AR45" s="178"/>
      <c r="AS45" s="38"/>
      <c r="AT45" s="38"/>
    </row>
    <row r="46" spans="1:46" ht="21.95" customHeight="1" thickBot="1">
      <c r="A46" s="23">
        <f t="shared" si="2"/>
        <v>0.69791666666666663</v>
      </c>
      <c r="B46" s="24" t="s">
        <v>29</v>
      </c>
      <c r="C46" s="25">
        <f t="shared" si="3"/>
        <v>0.70833333333333259</v>
      </c>
      <c r="D46" s="103">
        <v>112</v>
      </c>
      <c r="E46" s="104">
        <v>15</v>
      </c>
      <c r="F46" s="104">
        <v>1</v>
      </c>
      <c r="G46" s="104">
        <v>1</v>
      </c>
      <c r="H46" s="104">
        <v>1</v>
      </c>
      <c r="I46" s="105">
        <v>0</v>
      </c>
      <c r="J46" s="103">
        <v>77</v>
      </c>
      <c r="K46" s="106">
        <v>4</v>
      </c>
      <c r="L46" s="104">
        <v>1</v>
      </c>
      <c r="M46" s="104">
        <v>1</v>
      </c>
      <c r="N46" s="104">
        <v>2</v>
      </c>
      <c r="O46" s="107">
        <v>0</v>
      </c>
      <c r="P46" s="43">
        <f t="shared" si="41"/>
        <v>133</v>
      </c>
      <c r="Q46" s="44">
        <f t="shared" si="42"/>
        <v>88</v>
      </c>
      <c r="R46" s="115">
        <f t="shared" si="6"/>
        <v>221</v>
      </c>
      <c r="S46" s="117">
        <f t="shared" si="12"/>
        <v>897.5</v>
      </c>
      <c r="T46" s="169"/>
      <c r="U46" s="103">
        <v>0</v>
      </c>
      <c r="V46" s="104">
        <v>1</v>
      </c>
      <c r="W46" s="104">
        <v>0</v>
      </c>
      <c r="X46" s="104">
        <v>0</v>
      </c>
      <c r="Y46" s="104">
        <v>1</v>
      </c>
      <c r="Z46" s="104">
        <v>0</v>
      </c>
      <c r="AA46" s="104">
        <v>0</v>
      </c>
      <c r="AB46" s="107">
        <v>0</v>
      </c>
      <c r="AC46" s="103">
        <v>0</v>
      </c>
      <c r="AD46" s="104">
        <v>0</v>
      </c>
      <c r="AE46" s="104">
        <v>0</v>
      </c>
      <c r="AF46" s="104">
        <v>0</v>
      </c>
      <c r="AG46" s="104">
        <v>0</v>
      </c>
      <c r="AH46" s="104">
        <v>0</v>
      </c>
      <c r="AI46" s="104">
        <v>0</v>
      </c>
      <c r="AJ46" s="107">
        <v>0</v>
      </c>
      <c r="AK46" s="43">
        <f t="shared" si="0"/>
        <v>2</v>
      </c>
      <c r="AL46" s="44">
        <f t="shared" si="1"/>
        <v>0</v>
      </c>
      <c r="AM46" s="115">
        <f t="shared" si="7"/>
        <v>2</v>
      </c>
      <c r="AN46" s="117">
        <f t="shared" si="9"/>
        <v>14</v>
      </c>
      <c r="AO46" s="169"/>
      <c r="AP46" s="124">
        <f t="shared" si="10"/>
        <v>0.11277087500000001</v>
      </c>
      <c r="AQ46" s="172"/>
      <c r="AR46" s="179"/>
    </row>
    <row r="47" spans="1:46" ht="21.95" customHeight="1" thickBot="1">
      <c r="A47" s="17">
        <f t="shared" si="2"/>
        <v>0.70833333333333326</v>
      </c>
      <c r="B47" s="18" t="s">
        <v>29</v>
      </c>
      <c r="C47" s="19">
        <f t="shared" si="3"/>
        <v>0.71874999999999922</v>
      </c>
      <c r="D47" s="93">
        <v>140</v>
      </c>
      <c r="E47" s="94">
        <v>15</v>
      </c>
      <c r="F47" s="94">
        <v>0</v>
      </c>
      <c r="G47" s="94">
        <v>2</v>
      </c>
      <c r="H47" s="94">
        <v>3</v>
      </c>
      <c r="I47" s="95">
        <v>0</v>
      </c>
      <c r="J47" s="93">
        <v>92</v>
      </c>
      <c r="K47" s="96">
        <v>8</v>
      </c>
      <c r="L47" s="94">
        <v>0</v>
      </c>
      <c r="M47" s="94">
        <v>2</v>
      </c>
      <c r="N47" s="94">
        <v>3</v>
      </c>
      <c r="O47" s="97">
        <v>0</v>
      </c>
      <c r="P47" s="39">
        <f t="shared" si="4"/>
        <v>163</v>
      </c>
      <c r="Q47" s="40">
        <f t="shared" si="5"/>
        <v>108</v>
      </c>
      <c r="R47" s="115">
        <f t="shared" si="6"/>
        <v>271</v>
      </c>
      <c r="S47" s="117">
        <f t="shared" si="12"/>
        <v>938.5</v>
      </c>
      <c r="T47" s="167">
        <f t="shared" ref="T47" si="45">SUM(P47:Q50)</f>
        <v>993.5</v>
      </c>
      <c r="U47" s="93">
        <v>0</v>
      </c>
      <c r="V47" s="94">
        <v>2</v>
      </c>
      <c r="W47" s="94">
        <v>0</v>
      </c>
      <c r="X47" s="94">
        <v>0</v>
      </c>
      <c r="Y47" s="94">
        <v>0</v>
      </c>
      <c r="Z47" s="94">
        <v>0</v>
      </c>
      <c r="AA47" s="94">
        <v>0</v>
      </c>
      <c r="AB47" s="97">
        <v>0</v>
      </c>
      <c r="AC47" s="93">
        <v>2</v>
      </c>
      <c r="AD47" s="94">
        <v>1</v>
      </c>
      <c r="AE47" s="94">
        <v>0</v>
      </c>
      <c r="AF47" s="94">
        <v>0</v>
      </c>
      <c r="AG47" s="94">
        <v>0</v>
      </c>
      <c r="AH47" s="94">
        <v>0</v>
      </c>
      <c r="AI47" s="94">
        <v>0</v>
      </c>
      <c r="AJ47" s="97">
        <v>0</v>
      </c>
      <c r="AK47" s="39">
        <f t="shared" si="0"/>
        <v>2</v>
      </c>
      <c r="AL47" s="40">
        <f t="shared" si="1"/>
        <v>9</v>
      </c>
      <c r="AM47" s="115">
        <f t="shared" si="7"/>
        <v>11</v>
      </c>
      <c r="AN47" s="117">
        <f t="shared" si="9"/>
        <v>14</v>
      </c>
      <c r="AO47" s="167">
        <f>SUM(AK47:AL50)</f>
        <v>19</v>
      </c>
      <c r="AP47" s="124">
        <f t="shared" si="10"/>
        <v>0.12330951499999999</v>
      </c>
      <c r="AQ47" s="170">
        <f>IF(RANK(T47,$T$7:$T$54)&lt;=4,ROUND((AO47*T47^2)/100000000,3),"")</f>
        <v>0.188</v>
      </c>
      <c r="AR47" s="177">
        <f t="shared" ref="AR47:AR54" si="46">(AO47*T47^2)/100000000</f>
        <v>0.18753802750000001</v>
      </c>
      <c r="AS47" s="38"/>
      <c r="AT47" s="38"/>
    </row>
    <row r="48" spans="1:46" ht="21.95" customHeight="1" thickBot="1">
      <c r="A48" s="20">
        <f t="shared" si="2"/>
        <v>0.71874999999999989</v>
      </c>
      <c r="B48" s="21" t="s">
        <v>29</v>
      </c>
      <c r="C48" s="22">
        <f t="shared" si="3"/>
        <v>0.72916666666666585</v>
      </c>
      <c r="D48" s="98">
        <v>119</v>
      </c>
      <c r="E48" s="99">
        <v>18</v>
      </c>
      <c r="F48" s="99">
        <v>1</v>
      </c>
      <c r="G48" s="99">
        <v>1</v>
      </c>
      <c r="H48" s="99">
        <v>1</v>
      </c>
      <c r="I48" s="100">
        <v>1</v>
      </c>
      <c r="J48" s="98">
        <v>90</v>
      </c>
      <c r="K48" s="101">
        <v>12</v>
      </c>
      <c r="L48" s="99">
        <v>0</v>
      </c>
      <c r="M48" s="99">
        <v>0</v>
      </c>
      <c r="N48" s="99">
        <v>5</v>
      </c>
      <c r="O48" s="102">
        <v>0</v>
      </c>
      <c r="P48" s="41">
        <f t="shared" si="4"/>
        <v>144</v>
      </c>
      <c r="Q48" s="42">
        <f t="shared" si="5"/>
        <v>107</v>
      </c>
      <c r="R48" s="115">
        <f t="shared" si="6"/>
        <v>251</v>
      </c>
      <c r="S48" s="117">
        <f t="shared" si="12"/>
        <v>983.5</v>
      </c>
      <c r="T48" s="168"/>
      <c r="U48" s="98">
        <v>0</v>
      </c>
      <c r="V48" s="99">
        <v>1</v>
      </c>
      <c r="W48" s="99">
        <v>0</v>
      </c>
      <c r="X48" s="99">
        <v>0</v>
      </c>
      <c r="Y48" s="99">
        <v>0</v>
      </c>
      <c r="Z48" s="99">
        <v>0</v>
      </c>
      <c r="AA48" s="99">
        <v>0</v>
      </c>
      <c r="AB48" s="102">
        <v>0</v>
      </c>
      <c r="AC48" s="98">
        <v>0</v>
      </c>
      <c r="AD48" s="99">
        <v>0</v>
      </c>
      <c r="AE48" s="99">
        <v>0</v>
      </c>
      <c r="AF48" s="99">
        <v>0</v>
      </c>
      <c r="AG48" s="99">
        <v>0</v>
      </c>
      <c r="AH48" s="99">
        <v>0</v>
      </c>
      <c r="AI48" s="99">
        <v>0</v>
      </c>
      <c r="AJ48" s="102">
        <v>0</v>
      </c>
      <c r="AK48" s="41">
        <f t="shared" si="0"/>
        <v>1</v>
      </c>
      <c r="AL48" s="42">
        <f t="shared" si="1"/>
        <v>0</v>
      </c>
      <c r="AM48" s="115">
        <f t="shared" si="7"/>
        <v>1</v>
      </c>
      <c r="AN48" s="117">
        <f t="shared" si="9"/>
        <v>15</v>
      </c>
      <c r="AO48" s="168"/>
      <c r="AP48" s="124">
        <f t="shared" si="10"/>
        <v>0.14509083749999999</v>
      </c>
      <c r="AQ48" s="171"/>
      <c r="AR48" s="178"/>
    </row>
    <row r="49" spans="1:54" s="2" customFormat="1" ht="21.95" customHeight="1" thickBot="1">
      <c r="A49" s="20">
        <f t="shared" si="2"/>
        <v>0.72916666666666652</v>
      </c>
      <c r="B49" s="21" t="s">
        <v>29</v>
      </c>
      <c r="C49" s="22">
        <f t="shared" si="3"/>
        <v>0.73958333333333248</v>
      </c>
      <c r="D49" s="98">
        <v>89</v>
      </c>
      <c r="E49" s="99">
        <v>11</v>
      </c>
      <c r="F49" s="99">
        <v>0</v>
      </c>
      <c r="G49" s="99">
        <v>3</v>
      </c>
      <c r="H49" s="99">
        <v>3</v>
      </c>
      <c r="I49" s="100">
        <v>0</v>
      </c>
      <c r="J49" s="98">
        <v>90</v>
      </c>
      <c r="K49" s="101">
        <v>7</v>
      </c>
      <c r="L49" s="99">
        <v>0</v>
      </c>
      <c r="M49" s="99">
        <v>3</v>
      </c>
      <c r="N49" s="99">
        <v>4</v>
      </c>
      <c r="O49" s="102">
        <v>0</v>
      </c>
      <c r="P49" s="41">
        <f t="shared" si="4"/>
        <v>110.5</v>
      </c>
      <c r="Q49" s="42">
        <f t="shared" si="5"/>
        <v>108.5</v>
      </c>
      <c r="R49" s="115">
        <f t="shared" si="6"/>
        <v>219</v>
      </c>
      <c r="S49" s="117">
        <f t="shared" si="12"/>
        <v>962</v>
      </c>
      <c r="T49" s="168"/>
      <c r="U49" s="98">
        <v>0</v>
      </c>
      <c r="V49" s="99">
        <v>0</v>
      </c>
      <c r="W49" s="99">
        <v>0</v>
      </c>
      <c r="X49" s="99">
        <v>0</v>
      </c>
      <c r="Y49" s="99">
        <v>0</v>
      </c>
      <c r="Z49" s="99">
        <v>0</v>
      </c>
      <c r="AA49" s="101">
        <v>0</v>
      </c>
      <c r="AB49" s="102">
        <v>0</v>
      </c>
      <c r="AC49" s="98">
        <v>1</v>
      </c>
      <c r="AD49" s="99">
        <v>1</v>
      </c>
      <c r="AE49" s="99">
        <v>0</v>
      </c>
      <c r="AF49" s="99">
        <v>0</v>
      </c>
      <c r="AG49" s="99">
        <v>0</v>
      </c>
      <c r="AH49" s="99">
        <v>0</v>
      </c>
      <c r="AI49" s="101">
        <v>0</v>
      </c>
      <c r="AJ49" s="102">
        <v>0</v>
      </c>
      <c r="AK49" s="41">
        <f t="shared" si="0"/>
        <v>0</v>
      </c>
      <c r="AL49" s="42">
        <f t="shared" si="1"/>
        <v>5</v>
      </c>
      <c r="AM49" s="115">
        <f t="shared" si="7"/>
        <v>5</v>
      </c>
      <c r="AN49" s="117">
        <f t="shared" si="9"/>
        <v>19</v>
      </c>
      <c r="AO49" s="168"/>
      <c r="AP49" s="124">
        <f t="shared" si="10"/>
        <v>0.17583436</v>
      </c>
      <c r="AQ49" s="171"/>
      <c r="AR49" s="178"/>
      <c r="AS49" s="4"/>
      <c r="AT49" s="4"/>
    </row>
    <row r="50" spans="1:54" ht="21.95" customHeight="1" thickBot="1">
      <c r="A50" s="23">
        <f t="shared" si="2"/>
        <v>0.73958333333333315</v>
      </c>
      <c r="B50" s="24" t="s">
        <v>29</v>
      </c>
      <c r="C50" s="25">
        <f t="shared" si="3"/>
        <v>0.74999999999999911</v>
      </c>
      <c r="D50" s="98">
        <v>125</v>
      </c>
      <c r="E50" s="99">
        <v>11</v>
      </c>
      <c r="F50" s="99">
        <v>1</v>
      </c>
      <c r="G50" s="99">
        <v>1</v>
      </c>
      <c r="H50" s="99">
        <v>1</v>
      </c>
      <c r="I50" s="100">
        <v>0</v>
      </c>
      <c r="J50" s="98">
        <v>100</v>
      </c>
      <c r="K50" s="101">
        <v>5</v>
      </c>
      <c r="L50" s="99">
        <v>0</v>
      </c>
      <c r="M50" s="99">
        <v>1</v>
      </c>
      <c r="N50" s="99">
        <v>2</v>
      </c>
      <c r="O50" s="102">
        <v>1</v>
      </c>
      <c r="P50" s="41">
        <f t="shared" si="4"/>
        <v>142</v>
      </c>
      <c r="Q50" s="42">
        <f t="shared" si="5"/>
        <v>110.5</v>
      </c>
      <c r="R50" s="115">
        <f t="shared" si="6"/>
        <v>252.5</v>
      </c>
      <c r="S50" s="117">
        <f t="shared" si="12"/>
        <v>993.5</v>
      </c>
      <c r="T50" s="169"/>
      <c r="U50" s="98">
        <v>0</v>
      </c>
      <c r="V50" s="99">
        <v>1</v>
      </c>
      <c r="W50" s="104">
        <v>0</v>
      </c>
      <c r="X50" s="104">
        <v>0</v>
      </c>
      <c r="Y50" s="104">
        <v>0</v>
      </c>
      <c r="Z50" s="104">
        <v>0</v>
      </c>
      <c r="AA50" s="104">
        <v>0</v>
      </c>
      <c r="AB50" s="107">
        <v>0</v>
      </c>
      <c r="AC50" s="98">
        <v>0</v>
      </c>
      <c r="AD50" s="99">
        <v>1</v>
      </c>
      <c r="AE50" s="104">
        <v>0</v>
      </c>
      <c r="AF50" s="104">
        <v>0</v>
      </c>
      <c r="AG50" s="104">
        <v>0</v>
      </c>
      <c r="AH50" s="104">
        <v>0</v>
      </c>
      <c r="AI50" s="104">
        <v>0</v>
      </c>
      <c r="AJ50" s="107">
        <v>0</v>
      </c>
      <c r="AK50" s="41">
        <f t="shared" si="0"/>
        <v>1</v>
      </c>
      <c r="AL50" s="42">
        <f t="shared" si="1"/>
        <v>1</v>
      </c>
      <c r="AM50" s="115">
        <f t="shared" si="7"/>
        <v>2</v>
      </c>
      <c r="AN50" s="117">
        <f t="shared" si="9"/>
        <v>19</v>
      </c>
      <c r="AO50" s="169"/>
      <c r="AP50" s="124">
        <f t="shared" si="10"/>
        <v>0.18753802750000001</v>
      </c>
      <c r="AQ50" s="172"/>
      <c r="AR50" s="179"/>
      <c r="AS50" s="38"/>
      <c r="AT50" s="38"/>
    </row>
    <row r="51" spans="1:54" ht="21.95" customHeight="1" thickBot="1">
      <c r="A51" s="17">
        <f t="shared" si="2"/>
        <v>0.74999999999999978</v>
      </c>
      <c r="B51" s="18" t="s">
        <v>29</v>
      </c>
      <c r="C51" s="19">
        <f t="shared" si="3"/>
        <v>0.76041666666666574</v>
      </c>
      <c r="D51" s="93">
        <v>120</v>
      </c>
      <c r="E51" s="94">
        <v>14</v>
      </c>
      <c r="F51" s="94">
        <v>1</v>
      </c>
      <c r="G51" s="94">
        <v>2</v>
      </c>
      <c r="H51" s="94">
        <v>1</v>
      </c>
      <c r="I51" s="95">
        <v>0</v>
      </c>
      <c r="J51" s="93">
        <v>96</v>
      </c>
      <c r="K51" s="96">
        <v>6</v>
      </c>
      <c r="L51" s="94">
        <v>1</v>
      </c>
      <c r="M51" s="94">
        <v>2</v>
      </c>
      <c r="N51" s="94">
        <v>1</v>
      </c>
      <c r="O51" s="97">
        <v>1</v>
      </c>
      <c r="P51" s="39">
        <f t="shared" si="4"/>
        <v>142.5</v>
      </c>
      <c r="Q51" s="40">
        <f t="shared" si="5"/>
        <v>111.5</v>
      </c>
      <c r="R51" s="115">
        <f t="shared" si="6"/>
        <v>254</v>
      </c>
      <c r="S51" s="117">
        <f t="shared" si="12"/>
        <v>976.5</v>
      </c>
      <c r="T51" s="167">
        <f t="shared" ref="T51" si="47">SUM(P51:Q54)</f>
        <v>895</v>
      </c>
      <c r="U51" s="93">
        <v>0</v>
      </c>
      <c r="V51" s="94">
        <v>2</v>
      </c>
      <c r="W51" s="94">
        <v>0</v>
      </c>
      <c r="X51" s="94">
        <v>0</v>
      </c>
      <c r="Y51" s="94">
        <v>0</v>
      </c>
      <c r="Z51" s="94">
        <v>0</v>
      </c>
      <c r="AA51" s="94">
        <v>0</v>
      </c>
      <c r="AB51" s="97">
        <v>0</v>
      </c>
      <c r="AC51" s="93">
        <v>0</v>
      </c>
      <c r="AD51" s="94">
        <v>0</v>
      </c>
      <c r="AE51" s="94">
        <v>0</v>
      </c>
      <c r="AF51" s="94">
        <v>0</v>
      </c>
      <c r="AG51" s="94">
        <v>0</v>
      </c>
      <c r="AH51" s="94">
        <v>0</v>
      </c>
      <c r="AI51" s="94">
        <v>0</v>
      </c>
      <c r="AJ51" s="97">
        <v>0</v>
      </c>
      <c r="AK51" s="39">
        <f t="shared" si="0"/>
        <v>2</v>
      </c>
      <c r="AL51" s="40">
        <f t="shared" si="1"/>
        <v>0</v>
      </c>
      <c r="AM51" s="115">
        <f t="shared" si="7"/>
        <v>2</v>
      </c>
      <c r="AN51" s="117">
        <f t="shared" si="9"/>
        <v>10</v>
      </c>
      <c r="AO51" s="167">
        <f>SUM(AK51:AL54)</f>
        <v>10</v>
      </c>
      <c r="AP51" s="124">
        <f t="shared" si="10"/>
        <v>9.5355225000000002E-2</v>
      </c>
      <c r="AQ51" s="170" t="str">
        <f>IF(RANK(T51,$T$7:$T$54)&lt;=4,ROUND((AO51*T51^2)/100000000,3),"")</f>
        <v/>
      </c>
      <c r="AR51" s="177">
        <f t="shared" ref="AR51:AR54" si="48">(AO51*T51^2)/100000000</f>
        <v>8.0102499999999993E-2</v>
      </c>
    </row>
    <row r="52" spans="1:54" ht="21.95" customHeight="1" thickBot="1">
      <c r="A52" s="20">
        <f t="shared" si="2"/>
        <v>0.76041666666666641</v>
      </c>
      <c r="B52" s="21" t="s">
        <v>29</v>
      </c>
      <c r="C52" s="22">
        <f t="shared" si="3"/>
        <v>0.77083333333333237</v>
      </c>
      <c r="D52" s="98">
        <v>112</v>
      </c>
      <c r="E52" s="99">
        <v>12</v>
      </c>
      <c r="F52" s="99">
        <v>1</v>
      </c>
      <c r="G52" s="99">
        <v>2</v>
      </c>
      <c r="H52" s="99">
        <v>4</v>
      </c>
      <c r="I52" s="100">
        <v>0</v>
      </c>
      <c r="J52" s="98">
        <v>71</v>
      </c>
      <c r="K52" s="101">
        <v>6</v>
      </c>
      <c r="L52" s="99">
        <v>2</v>
      </c>
      <c r="M52" s="99">
        <v>3</v>
      </c>
      <c r="N52" s="99">
        <v>0</v>
      </c>
      <c r="O52" s="102">
        <v>0</v>
      </c>
      <c r="P52" s="41">
        <f t="shared" si="4"/>
        <v>135.5</v>
      </c>
      <c r="Q52" s="42">
        <f t="shared" si="5"/>
        <v>89.5</v>
      </c>
      <c r="R52" s="115">
        <f t="shared" si="6"/>
        <v>225</v>
      </c>
      <c r="S52" s="117">
        <f t="shared" si="12"/>
        <v>950.5</v>
      </c>
      <c r="T52" s="168"/>
      <c r="U52" s="98">
        <v>0</v>
      </c>
      <c r="V52" s="99">
        <v>1</v>
      </c>
      <c r="W52" s="99">
        <v>0</v>
      </c>
      <c r="X52" s="99">
        <v>0</v>
      </c>
      <c r="Y52" s="99">
        <v>0</v>
      </c>
      <c r="Z52" s="99">
        <v>0</v>
      </c>
      <c r="AA52" s="99">
        <v>0</v>
      </c>
      <c r="AB52" s="102">
        <v>0</v>
      </c>
      <c r="AC52" s="98">
        <v>1</v>
      </c>
      <c r="AD52" s="99">
        <v>1</v>
      </c>
      <c r="AE52" s="99">
        <v>0</v>
      </c>
      <c r="AF52" s="99">
        <v>0</v>
      </c>
      <c r="AG52" s="99">
        <v>0</v>
      </c>
      <c r="AH52" s="99">
        <v>0</v>
      </c>
      <c r="AI52" s="99">
        <v>0</v>
      </c>
      <c r="AJ52" s="102">
        <v>0</v>
      </c>
      <c r="AK52" s="41">
        <f t="shared" si="0"/>
        <v>1</v>
      </c>
      <c r="AL52" s="42">
        <f t="shared" si="1"/>
        <v>5</v>
      </c>
      <c r="AM52" s="115">
        <f t="shared" si="7"/>
        <v>6</v>
      </c>
      <c r="AN52" s="117">
        <f t="shared" si="9"/>
        <v>15</v>
      </c>
      <c r="AO52" s="168"/>
      <c r="AP52" s="124">
        <f t="shared" si="10"/>
        <v>0.13551753750000001</v>
      </c>
      <c r="AQ52" s="171"/>
      <c r="AR52" s="178"/>
      <c r="AS52" s="38"/>
      <c r="AT52" s="38"/>
    </row>
    <row r="53" spans="1:54" ht="21.95" customHeight="1" thickBot="1">
      <c r="A53" s="20">
        <f t="shared" si="2"/>
        <v>0.77083333333333304</v>
      </c>
      <c r="B53" s="21" t="s">
        <v>29</v>
      </c>
      <c r="C53" s="22">
        <f t="shared" si="3"/>
        <v>0.781249999999999</v>
      </c>
      <c r="D53" s="98">
        <v>121</v>
      </c>
      <c r="E53" s="99">
        <v>5</v>
      </c>
      <c r="F53" s="99">
        <v>0</v>
      </c>
      <c r="G53" s="99">
        <v>2</v>
      </c>
      <c r="H53" s="99">
        <v>3</v>
      </c>
      <c r="I53" s="100">
        <v>1</v>
      </c>
      <c r="J53" s="98">
        <v>92</v>
      </c>
      <c r="K53" s="101">
        <v>6</v>
      </c>
      <c r="L53" s="99">
        <v>0</v>
      </c>
      <c r="M53" s="99">
        <v>1</v>
      </c>
      <c r="N53" s="99">
        <v>2</v>
      </c>
      <c r="O53" s="102">
        <v>0</v>
      </c>
      <c r="P53" s="41">
        <f t="shared" si="4"/>
        <v>135</v>
      </c>
      <c r="Q53" s="42">
        <f t="shared" si="5"/>
        <v>102.5</v>
      </c>
      <c r="R53" s="115">
        <f t="shared" si="6"/>
        <v>237.5</v>
      </c>
      <c r="S53" s="117">
        <f t="shared" si="12"/>
        <v>969</v>
      </c>
      <c r="T53" s="168"/>
      <c r="U53" s="98">
        <v>0</v>
      </c>
      <c r="V53" s="99">
        <v>0</v>
      </c>
      <c r="W53" s="99">
        <v>0</v>
      </c>
      <c r="X53" s="99">
        <v>0</v>
      </c>
      <c r="Y53" s="99">
        <v>0</v>
      </c>
      <c r="Z53" s="99">
        <v>0</v>
      </c>
      <c r="AA53" s="101">
        <v>0</v>
      </c>
      <c r="AB53" s="102">
        <v>0</v>
      </c>
      <c r="AC53" s="98">
        <v>0</v>
      </c>
      <c r="AD53" s="99">
        <v>0</v>
      </c>
      <c r="AE53" s="99">
        <v>0</v>
      </c>
      <c r="AF53" s="99">
        <v>0</v>
      </c>
      <c r="AG53" s="99">
        <v>0</v>
      </c>
      <c r="AH53" s="99">
        <v>0</v>
      </c>
      <c r="AI53" s="101">
        <v>0</v>
      </c>
      <c r="AJ53" s="102">
        <v>0</v>
      </c>
      <c r="AK53" s="41">
        <f t="shared" si="0"/>
        <v>0</v>
      </c>
      <c r="AL53" s="42">
        <f t="shared" si="1"/>
        <v>0</v>
      </c>
      <c r="AM53" s="115">
        <f t="shared" si="7"/>
        <v>0</v>
      </c>
      <c r="AN53" s="117">
        <f t="shared" si="9"/>
        <v>10</v>
      </c>
      <c r="AO53" s="168"/>
      <c r="AP53" s="124">
        <f t="shared" si="10"/>
        <v>9.3896099999999996E-2</v>
      </c>
      <c r="AQ53" s="171"/>
      <c r="AR53" s="178"/>
    </row>
    <row r="54" spans="1:54" ht="21.95" customHeight="1" thickBot="1">
      <c r="A54" s="23">
        <f t="shared" si="2"/>
        <v>0.78124999999999967</v>
      </c>
      <c r="B54" s="24" t="s">
        <v>29</v>
      </c>
      <c r="C54" s="25">
        <f t="shared" si="3"/>
        <v>0.79166666666666563</v>
      </c>
      <c r="D54" s="103">
        <v>82</v>
      </c>
      <c r="E54" s="104">
        <v>9</v>
      </c>
      <c r="F54" s="104">
        <v>0</v>
      </c>
      <c r="G54" s="104">
        <v>1</v>
      </c>
      <c r="H54" s="104">
        <v>3</v>
      </c>
      <c r="I54" s="105">
        <v>0</v>
      </c>
      <c r="J54" s="103">
        <v>71</v>
      </c>
      <c r="K54" s="106">
        <v>4</v>
      </c>
      <c r="L54" s="104">
        <v>0</v>
      </c>
      <c r="M54" s="104">
        <v>2</v>
      </c>
      <c r="N54" s="104">
        <v>2</v>
      </c>
      <c r="O54" s="107">
        <v>0</v>
      </c>
      <c r="P54" s="43">
        <f t="shared" si="4"/>
        <v>96.5</v>
      </c>
      <c r="Q54" s="44">
        <f t="shared" si="5"/>
        <v>82</v>
      </c>
      <c r="R54" s="115">
        <f t="shared" si="6"/>
        <v>178.5</v>
      </c>
      <c r="S54" s="117">
        <f t="shared" si="12"/>
        <v>895</v>
      </c>
      <c r="T54" s="169"/>
      <c r="U54" s="103">
        <v>0</v>
      </c>
      <c r="V54" s="104">
        <v>2</v>
      </c>
      <c r="W54" s="104">
        <v>0</v>
      </c>
      <c r="X54" s="104">
        <v>0</v>
      </c>
      <c r="Y54" s="104">
        <v>0</v>
      </c>
      <c r="Z54" s="104">
        <v>0</v>
      </c>
      <c r="AA54" s="104">
        <v>0</v>
      </c>
      <c r="AB54" s="107">
        <v>0</v>
      </c>
      <c r="AC54" s="103">
        <v>0</v>
      </c>
      <c r="AD54" s="104">
        <v>0</v>
      </c>
      <c r="AE54" s="104">
        <v>0</v>
      </c>
      <c r="AF54" s="104">
        <v>0</v>
      </c>
      <c r="AG54" s="104">
        <v>0</v>
      </c>
      <c r="AH54" s="104">
        <v>0</v>
      </c>
      <c r="AI54" s="104">
        <v>0</v>
      </c>
      <c r="AJ54" s="107">
        <v>0</v>
      </c>
      <c r="AK54" s="43">
        <f t="shared" si="0"/>
        <v>2</v>
      </c>
      <c r="AL54" s="44">
        <f t="shared" si="1"/>
        <v>0</v>
      </c>
      <c r="AM54" s="115">
        <f t="shared" si="7"/>
        <v>2</v>
      </c>
      <c r="AN54" s="117">
        <f t="shared" si="9"/>
        <v>10</v>
      </c>
      <c r="AO54" s="169"/>
      <c r="AP54" s="124">
        <f t="shared" si="10"/>
        <v>8.0102499999999993E-2</v>
      </c>
      <c r="AQ54" s="172"/>
      <c r="AR54" s="179"/>
    </row>
    <row r="55" spans="1:54" ht="21.95" customHeight="1" thickBot="1">
      <c r="A55" s="8"/>
      <c r="B55" s="26"/>
      <c r="C55" s="8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R55" s="180"/>
    </row>
    <row r="56" spans="1:54" ht="21.95" customHeight="1" thickBot="1">
      <c r="A56" s="149" t="s">
        <v>30</v>
      </c>
      <c r="B56" s="150"/>
      <c r="C56" s="151"/>
      <c r="D56" s="28">
        <f t="shared" ref="D56:O56" si="49">SUM(D7:D54)</f>
        <v>4240</v>
      </c>
      <c r="E56" s="29">
        <f t="shared" si="49"/>
        <v>566</v>
      </c>
      <c r="F56" s="29">
        <f t="shared" si="49"/>
        <v>51</v>
      </c>
      <c r="G56" s="29">
        <f t="shared" si="49"/>
        <v>77</v>
      </c>
      <c r="H56" s="29">
        <f t="shared" si="49"/>
        <v>66</v>
      </c>
      <c r="I56" s="34">
        <f t="shared" si="49"/>
        <v>5</v>
      </c>
      <c r="J56" s="28">
        <f t="shared" si="49"/>
        <v>3756</v>
      </c>
      <c r="K56" s="55">
        <f t="shared" si="49"/>
        <v>444</v>
      </c>
      <c r="L56" s="29">
        <f t="shared" si="49"/>
        <v>47</v>
      </c>
      <c r="M56" s="29">
        <f t="shared" si="49"/>
        <v>77</v>
      </c>
      <c r="N56" s="29">
        <f t="shared" si="49"/>
        <v>70</v>
      </c>
      <c r="O56" s="45">
        <f t="shared" si="49"/>
        <v>9</v>
      </c>
      <c r="P56" s="46">
        <f t="shared" ref="P56:AO56" si="50">SUM(P7:P54)</f>
        <v>5197</v>
      </c>
      <c r="Q56" s="35">
        <f t="shared" si="50"/>
        <v>4589</v>
      </c>
      <c r="R56" s="116">
        <f t="shared" si="50"/>
        <v>9786</v>
      </c>
      <c r="S56" s="118"/>
      <c r="T56" s="92">
        <f t="shared" si="50"/>
        <v>9786</v>
      </c>
      <c r="U56" s="28">
        <f t="shared" si="50"/>
        <v>12</v>
      </c>
      <c r="V56" s="29">
        <f t="shared" si="50"/>
        <v>58</v>
      </c>
      <c r="W56" s="29">
        <f t="shared" si="50"/>
        <v>0</v>
      </c>
      <c r="X56" s="29">
        <f t="shared" si="50"/>
        <v>1</v>
      </c>
      <c r="Y56" s="29">
        <f t="shared" si="50"/>
        <v>2</v>
      </c>
      <c r="Z56" s="29">
        <f t="shared" si="50"/>
        <v>0</v>
      </c>
      <c r="AA56" s="29">
        <f t="shared" si="50"/>
        <v>0</v>
      </c>
      <c r="AB56" s="34">
        <f t="shared" si="50"/>
        <v>0</v>
      </c>
      <c r="AC56" s="28">
        <f t="shared" si="50"/>
        <v>18</v>
      </c>
      <c r="AD56" s="29">
        <f t="shared" si="50"/>
        <v>28</v>
      </c>
      <c r="AE56" s="29">
        <f t="shared" si="50"/>
        <v>0</v>
      </c>
      <c r="AF56" s="29">
        <f t="shared" si="50"/>
        <v>0</v>
      </c>
      <c r="AG56" s="29">
        <f t="shared" si="50"/>
        <v>0</v>
      </c>
      <c r="AH56" s="29">
        <f t="shared" si="50"/>
        <v>0</v>
      </c>
      <c r="AI56" s="29">
        <f t="shared" si="50"/>
        <v>1</v>
      </c>
      <c r="AJ56" s="45">
        <f t="shared" si="50"/>
        <v>0</v>
      </c>
      <c r="AK56" s="46">
        <f t="shared" si="50"/>
        <v>114</v>
      </c>
      <c r="AL56" s="35">
        <f t="shared" si="50"/>
        <v>101</v>
      </c>
      <c r="AM56" s="116">
        <f t="shared" si="50"/>
        <v>215</v>
      </c>
      <c r="AN56" s="116"/>
      <c r="AO56" s="35">
        <f t="shared" si="50"/>
        <v>215</v>
      </c>
      <c r="AP56" s="125">
        <f>MAX(AP7:AP54)</f>
        <v>0.69301749999999995</v>
      </c>
      <c r="AQ56" s="108">
        <f>AVERAGE(AQ7:AQ54)</f>
        <v>0.25924999999999998</v>
      </c>
      <c r="AR56" s="181" cm="1">
        <f t="array" ref="AR56">AVERAGE(LARGE(AR7:AR54, {1,2,3,4}))</f>
        <v>0.30811301250000001</v>
      </c>
      <c r="AS56" s="38"/>
      <c r="AT56" s="38"/>
    </row>
    <row r="57" spans="1:54" ht="21.95" customHeight="1" thickBot="1">
      <c r="A57" s="149" t="s">
        <v>31</v>
      </c>
      <c r="B57" s="150"/>
      <c r="C57" s="151"/>
      <c r="D57" s="152">
        <f>SUM(D56:G56)</f>
        <v>4934</v>
      </c>
      <c r="E57" s="153"/>
      <c r="F57" s="153"/>
      <c r="G57" s="153"/>
      <c r="H57" s="153"/>
      <c r="I57" s="154"/>
      <c r="J57" s="152">
        <f>SUM(J56:M56)</f>
        <v>4324</v>
      </c>
      <c r="K57" s="153"/>
      <c r="L57" s="153"/>
      <c r="M57" s="153"/>
      <c r="N57" s="153"/>
      <c r="O57" s="154"/>
      <c r="P57" s="38"/>
      <c r="Q57" s="38"/>
      <c r="R57" s="38"/>
      <c r="S57" s="38"/>
      <c r="T57" s="38"/>
      <c r="U57" s="152">
        <f>SUM(U56:AB56)</f>
        <v>73</v>
      </c>
      <c r="V57" s="153"/>
      <c r="W57" s="153"/>
      <c r="X57" s="153"/>
      <c r="Y57" s="153"/>
      <c r="Z57" s="153"/>
      <c r="AA57" s="153"/>
      <c r="AB57" s="154"/>
      <c r="AC57" s="152">
        <f>SUM(AC56:AJ56)</f>
        <v>47</v>
      </c>
      <c r="AD57" s="153"/>
      <c r="AE57" s="153"/>
      <c r="AF57" s="153"/>
      <c r="AG57" s="153"/>
      <c r="AH57" s="153"/>
      <c r="AI57" s="153"/>
      <c r="AJ57" s="154"/>
      <c r="AK57" s="38"/>
      <c r="AL57" s="38"/>
      <c r="AM57" s="38"/>
      <c r="AN57" s="38"/>
      <c r="AO57" s="38"/>
      <c r="AP57" s="38"/>
      <c r="AS57" s="38"/>
      <c r="AT57" s="38"/>
    </row>
    <row r="58" spans="1:54" ht="21.95" customHeight="1">
      <c r="A58" s="8"/>
      <c r="B58" s="26"/>
      <c r="C58" s="8"/>
      <c r="D58" s="8"/>
      <c r="E58" s="8"/>
      <c r="F58" s="8"/>
      <c r="G58" s="8"/>
      <c r="H58" s="8"/>
      <c r="I58" s="8"/>
      <c r="J58" s="27"/>
      <c r="K58" s="27"/>
      <c r="L58" s="27"/>
      <c r="M58" s="27"/>
      <c r="N58" s="27"/>
      <c r="O58" s="27"/>
      <c r="P58" s="8"/>
      <c r="Q58" s="8"/>
      <c r="R58" s="8"/>
      <c r="S58" s="8"/>
      <c r="T58" s="8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8"/>
      <c r="AL58" s="8"/>
      <c r="AM58" s="8"/>
      <c r="AN58" s="8"/>
      <c r="AO58" s="8"/>
      <c r="AP58" s="8"/>
    </row>
    <row r="59" spans="1:54" ht="21.95" customHeight="1">
      <c r="A59" s="8"/>
      <c r="B59" s="26"/>
      <c r="C59" s="8"/>
      <c r="D59" s="8"/>
      <c r="E59" s="8"/>
      <c r="F59" s="8"/>
      <c r="G59" s="8"/>
      <c r="H59" s="8"/>
      <c r="I59" s="8"/>
      <c r="J59" s="27"/>
      <c r="K59" s="27"/>
      <c r="L59" s="27"/>
      <c r="M59" s="27"/>
      <c r="N59" s="27"/>
      <c r="O59" s="27"/>
      <c r="P59" s="8"/>
      <c r="Q59" s="8"/>
      <c r="R59" s="8"/>
      <c r="S59" s="8"/>
      <c r="T59" s="8"/>
      <c r="AK59" s="8"/>
      <c r="AL59" s="8"/>
      <c r="AM59" s="8"/>
      <c r="AN59" s="8"/>
      <c r="AO59" s="8"/>
      <c r="AP59" s="8"/>
    </row>
    <row r="60" spans="1:54" ht="21.95" customHeight="1">
      <c r="D60" s="2"/>
      <c r="E60" s="2"/>
      <c r="F60" s="2"/>
      <c r="G60" s="2"/>
      <c r="H60" s="2"/>
      <c r="I60" s="2"/>
      <c r="P60" s="2"/>
      <c r="Q60" s="2"/>
      <c r="R60" s="2"/>
      <c r="S60" s="2"/>
      <c r="T60" s="2"/>
      <c r="AK60" s="2"/>
      <c r="AL60" s="2"/>
      <c r="AM60" s="2"/>
      <c r="AN60" s="2"/>
      <c r="AO60" s="2"/>
      <c r="AP60" s="2"/>
    </row>
    <row r="61" spans="1:54" ht="21.95" customHeight="1">
      <c r="D61" s="2"/>
      <c r="E61" s="2"/>
      <c r="F61" s="2"/>
      <c r="G61" s="2"/>
      <c r="H61" s="2"/>
      <c r="I61" s="2"/>
      <c r="P61" s="2"/>
      <c r="Q61" s="2"/>
      <c r="R61" s="2"/>
      <c r="S61" s="2"/>
      <c r="T61" s="2"/>
      <c r="AK61" s="2"/>
      <c r="AL61" s="2"/>
      <c r="AM61" s="2"/>
      <c r="AN61" s="2"/>
      <c r="AO61" s="2"/>
      <c r="AP61" s="2"/>
    </row>
    <row r="62" spans="1:54" ht="21.95" customHeight="1">
      <c r="D62" s="2"/>
      <c r="E62" s="2"/>
      <c r="F62" s="2"/>
      <c r="G62" s="2"/>
      <c r="H62" s="2"/>
      <c r="I62" s="2"/>
      <c r="P62" s="2"/>
      <c r="Q62" s="2"/>
      <c r="R62" s="2"/>
      <c r="S62" s="2"/>
      <c r="T62" s="2"/>
      <c r="AK62" s="2"/>
      <c r="AL62" s="2"/>
      <c r="AM62" s="2"/>
      <c r="AN62" s="2"/>
      <c r="AO62" s="2"/>
      <c r="AP62" s="2"/>
    </row>
    <row r="63" spans="1:54" ht="21.95" customHeight="1"/>
    <row r="64" spans="1:54" ht="21.95" customHeight="1">
      <c r="AU64" s="2"/>
      <c r="AV64" s="2"/>
      <c r="AW64" s="2"/>
      <c r="AX64" s="2"/>
      <c r="AY64" s="2"/>
      <c r="AZ64" s="2"/>
      <c r="BA64" s="2"/>
      <c r="BB64" s="2"/>
    </row>
    <row r="65" spans="47:54" ht="21.95" customHeight="1"/>
    <row r="66" spans="47:54" ht="21.95" customHeight="1"/>
    <row r="67" spans="47:54" ht="21.95" customHeight="1"/>
    <row r="68" spans="47:54" ht="21.95" customHeight="1"/>
    <row r="69" spans="47:54" ht="21.95" customHeight="1"/>
    <row r="70" spans="47:54" ht="21.95" customHeight="1"/>
    <row r="71" spans="47:54" ht="21.95" customHeight="1"/>
    <row r="72" spans="47:54" ht="21.95" customHeight="1"/>
    <row r="73" spans="47:54" ht="21.95" customHeight="1"/>
    <row r="74" spans="47:54" ht="21.95" customHeight="1"/>
    <row r="75" spans="47:54" ht="21.95" customHeight="1"/>
    <row r="76" spans="47:54" ht="21.95" customHeight="1"/>
    <row r="77" spans="47:54" ht="21.95" customHeight="1">
      <c r="AU77" s="2"/>
      <c r="AV77" s="2"/>
      <c r="AW77" s="2"/>
      <c r="AX77" s="2"/>
      <c r="AY77" s="2"/>
      <c r="AZ77" s="2"/>
      <c r="BA77" s="2"/>
      <c r="BB77" s="2"/>
    </row>
    <row r="78" spans="47:54" ht="21.95" customHeight="1"/>
  </sheetData>
  <sheetProtection selectLockedCells="1"/>
  <mergeCells count="65">
    <mergeCell ref="AR43:AR46"/>
    <mergeCell ref="AR47:AR50"/>
    <mergeCell ref="AR51:AR54"/>
    <mergeCell ref="AR23:AR26"/>
    <mergeCell ref="AR27:AR30"/>
    <mergeCell ref="AR31:AR34"/>
    <mergeCell ref="AR35:AR38"/>
    <mergeCell ref="AR39:AR42"/>
    <mergeCell ref="AR5:AR6"/>
    <mergeCell ref="AR7:AR10"/>
    <mergeCell ref="AR11:AR14"/>
    <mergeCell ref="AR15:AR18"/>
    <mergeCell ref="AR19:AR22"/>
    <mergeCell ref="AO47:AO50"/>
    <mergeCell ref="AO51:AO54"/>
    <mergeCell ref="AQ7:AQ10"/>
    <mergeCell ref="AQ5:AQ6"/>
    <mergeCell ref="AQ11:AQ14"/>
    <mergeCell ref="AQ15:AQ18"/>
    <mergeCell ref="AQ19:AQ22"/>
    <mergeCell ref="AQ23:AQ26"/>
    <mergeCell ref="AQ27:AQ30"/>
    <mergeCell ref="AQ31:AQ34"/>
    <mergeCell ref="AQ35:AQ38"/>
    <mergeCell ref="AQ39:AQ42"/>
    <mergeCell ref="AQ43:AQ46"/>
    <mergeCell ref="AQ47:AQ50"/>
    <mergeCell ref="AQ51:AQ54"/>
    <mergeCell ref="AO27:AO30"/>
    <mergeCell ref="AO31:AO34"/>
    <mergeCell ref="AO35:AO38"/>
    <mergeCell ref="AO39:AO42"/>
    <mergeCell ref="AO43:AO46"/>
    <mergeCell ref="AO7:AO10"/>
    <mergeCell ref="AO11:AO14"/>
    <mergeCell ref="AO15:AO18"/>
    <mergeCell ref="AO19:AO22"/>
    <mergeCell ref="AO23:AO26"/>
    <mergeCell ref="U57:AB57"/>
    <mergeCell ref="AC57:AJ57"/>
    <mergeCell ref="P5:T5"/>
    <mergeCell ref="T7:T10"/>
    <mergeCell ref="T11:T14"/>
    <mergeCell ref="T15:T18"/>
    <mergeCell ref="T19:T22"/>
    <mergeCell ref="T23:T26"/>
    <mergeCell ref="T27:T30"/>
    <mergeCell ref="T31:T34"/>
    <mergeCell ref="T35:T38"/>
    <mergeCell ref="T39:T42"/>
    <mergeCell ref="T43:T46"/>
    <mergeCell ref="T47:T50"/>
    <mergeCell ref="T51:T54"/>
    <mergeCell ref="AI1:AQ1"/>
    <mergeCell ref="AI2:AQ2"/>
    <mergeCell ref="AI3:AQ3"/>
    <mergeCell ref="U5:AB5"/>
    <mergeCell ref="AC5:AJ5"/>
    <mergeCell ref="AK5:AO5"/>
    <mergeCell ref="D5:I5"/>
    <mergeCell ref="J5:O5"/>
    <mergeCell ref="A56:C56"/>
    <mergeCell ref="A57:C57"/>
    <mergeCell ref="D57:I57"/>
    <mergeCell ref="J57:O57"/>
  </mergeCells>
  <printOptions horizontalCentered="1"/>
  <pageMargins left="0.39370078740157499" right="0.39370078740157499" top="0.39370078740157499" bottom="0.78740157480314998" header="0" footer="0.39370078740157499"/>
  <pageSetup paperSize="9" scale="72" fitToHeight="0" orientation="portrait" r:id="rId1"/>
  <headerFooter alignWithMargins="0">
    <oddFooter>&amp;R&amp;"Arial,Italic"&amp;8&amp;F\&amp;A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Job Details</vt:lpstr>
      <vt:lpstr>Site Plan</vt:lpstr>
      <vt:lpstr>Counts</vt:lpstr>
      <vt:lpstr>Counts!Print_Area</vt:lpstr>
      <vt:lpstr>'Job Details'!Print_Area</vt:lpstr>
      <vt:lpstr>'Site Plan'!Print_Area</vt:lpstr>
      <vt:lpstr>Counts!Print_Titles</vt:lpstr>
    </vt:vector>
  </TitlesOfParts>
  <Company>Symonds Group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Yanjun Xu</cp:lastModifiedBy>
  <cp:lastPrinted>2011-01-09T16:47:00Z</cp:lastPrinted>
  <dcterms:created xsi:type="dcterms:W3CDTF">2003-09-18T11:16:00Z</dcterms:created>
  <dcterms:modified xsi:type="dcterms:W3CDTF">2023-05-10T16:56:16Z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190020A48F844747B2D42400E5356D2E</vt:lpwstr>
  </property>
  <property fmtid="{D5CDD505-2E9C-101B-9397-08002B2CF9AE}" pid="3" name="KSOProductBuildVer">
    <vt:lpwstr>1033-11.2.0.11516</vt:lpwstr>
  </property>
</Properties>
</file>