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H-rl\wiel\Projects\WIE16168 Bexley - Framework Consultancy Services\185 PV2 Surveys for SCP Sites\5_Technical\Analysis\28 School Sites\"/>
    </mc:Choice>
  </mc:AlternateContent>
  <xr:revisionPtr revIDLastSave="0" documentId="13_ncr:1_{5D801443-00EC-4736-AFE8-327E3276624C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11" i="1" s="1"/>
  <c r="AP11" i="1" s="1"/>
  <c r="R9" i="1"/>
  <c r="S12" i="1" s="1"/>
  <c r="R10" i="1"/>
  <c r="R11" i="1"/>
  <c r="R12" i="1"/>
  <c r="S14" i="1" s="1"/>
  <c r="R13" i="1"/>
  <c r="R14" i="1"/>
  <c r="R16" i="1"/>
  <c r="S19" i="1" s="1"/>
  <c r="R17" i="1"/>
  <c r="S20" i="1" s="1"/>
  <c r="R18" i="1"/>
  <c r="R19" i="1"/>
  <c r="R20" i="1"/>
  <c r="S22" i="1" s="1"/>
  <c r="R21" i="1"/>
  <c r="R22" i="1"/>
  <c r="R23" i="1"/>
  <c r="R25" i="1"/>
  <c r="R7" i="1"/>
  <c r="S13" i="1"/>
  <c r="S21" i="1"/>
  <c r="AM8" i="1"/>
  <c r="AM9" i="1"/>
  <c r="AM10" i="1"/>
  <c r="AM11" i="1"/>
  <c r="AN13" i="1" s="1"/>
  <c r="AM12" i="1"/>
  <c r="AM13" i="1"/>
  <c r="AM14" i="1"/>
  <c r="AM16" i="1"/>
  <c r="AN19" i="1" s="1"/>
  <c r="AM17" i="1"/>
  <c r="AN20" i="1" s="1"/>
  <c r="AM18" i="1"/>
  <c r="AM19" i="1"/>
  <c r="AN22" i="1" s="1"/>
  <c r="AM20" i="1"/>
  <c r="AN23" i="1" s="1"/>
  <c r="AM21" i="1"/>
  <c r="AM22" i="1"/>
  <c r="AM23" i="1"/>
  <c r="AM25" i="1"/>
  <c r="AM7" i="1"/>
  <c r="AN11" i="1"/>
  <c r="AN12" i="1"/>
  <c r="AN21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O25" i="1"/>
  <c r="N25" i="1"/>
  <c r="M25" i="1"/>
  <c r="L25" i="1"/>
  <c r="K25" i="1"/>
  <c r="J25" i="1"/>
  <c r="J26" i="1" s="1"/>
  <c r="I25" i="1"/>
  <c r="H25" i="1"/>
  <c r="G25" i="1"/>
  <c r="F25" i="1"/>
  <c r="E25" i="1"/>
  <c r="D25" i="1"/>
  <c r="AL23" i="1"/>
  <c r="AK23" i="1"/>
  <c r="Q23" i="1"/>
  <c r="P23" i="1"/>
  <c r="AL22" i="1"/>
  <c r="AK22" i="1"/>
  <c r="Q22" i="1"/>
  <c r="P22" i="1"/>
  <c r="AL21" i="1"/>
  <c r="AK21" i="1"/>
  <c r="Q21" i="1"/>
  <c r="P21" i="1"/>
  <c r="AL20" i="1"/>
  <c r="AK20" i="1"/>
  <c r="Q20" i="1"/>
  <c r="P20" i="1"/>
  <c r="AL19" i="1"/>
  <c r="AK19" i="1"/>
  <c r="Q19" i="1"/>
  <c r="P19" i="1"/>
  <c r="AL18" i="1"/>
  <c r="AK18" i="1"/>
  <c r="Q18" i="1"/>
  <c r="P18" i="1"/>
  <c r="AL17" i="1"/>
  <c r="AK17" i="1"/>
  <c r="Q17" i="1"/>
  <c r="P17" i="1"/>
  <c r="C17" i="1"/>
  <c r="C18" i="1" s="1"/>
  <c r="C19" i="1" s="1"/>
  <c r="C20" i="1" s="1"/>
  <c r="C21" i="1" s="1"/>
  <c r="C22" i="1" s="1"/>
  <c r="C23" i="1" s="1"/>
  <c r="A17" i="1"/>
  <c r="A18" i="1" s="1"/>
  <c r="A19" i="1" s="1"/>
  <c r="A20" i="1" s="1"/>
  <c r="A21" i="1" s="1"/>
  <c r="A22" i="1" s="1"/>
  <c r="A23" i="1" s="1"/>
  <c r="AL16" i="1"/>
  <c r="AK16" i="1"/>
  <c r="Q16" i="1"/>
  <c r="P16" i="1"/>
  <c r="AL14" i="1"/>
  <c r="AK14" i="1"/>
  <c r="Q14" i="1"/>
  <c r="P14" i="1"/>
  <c r="AL13" i="1"/>
  <c r="AK13" i="1"/>
  <c r="Q13" i="1"/>
  <c r="P13" i="1"/>
  <c r="AL12" i="1"/>
  <c r="AK12" i="1"/>
  <c r="Q12" i="1"/>
  <c r="P12" i="1"/>
  <c r="AL11" i="1"/>
  <c r="AK11" i="1"/>
  <c r="Q11" i="1"/>
  <c r="P11" i="1"/>
  <c r="AL10" i="1"/>
  <c r="AK10" i="1"/>
  <c r="Q10" i="1"/>
  <c r="P10" i="1"/>
  <c r="AL9" i="1"/>
  <c r="AK9" i="1"/>
  <c r="Q9" i="1"/>
  <c r="P9" i="1"/>
  <c r="A9" i="1"/>
  <c r="A10" i="1" s="1"/>
  <c r="A11" i="1" s="1"/>
  <c r="A12" i="1" s="1"/>
  <c r="A13" i="1" s="1"/>
  <c r="A14" i="1" s="1"/>
  <c r="AL8" i="1"/>
  <c r="AK8" i="1"/>
  <c r="Q8" i="1"/>
  <c r="P8" i="1"/>
  <c r="C8" i="1"/>
  <c r="C9" i="1" s="1"/>
  <c r="C10" i="1" s="1"/>
  <c r="C11" i="1" s="1"/>
  <c r="C12" i="1" s="1"/>
  <c r="C13" i="1" s="1"/>
  <c r="C14" i="1" s="1"/>
  <c r="A8" i="1"/>
  <c r="AL7" i="1"/>
  <c r="AK7" i="1"/>
  <c r="Q7" i="1"/>
  <c r="P7" i="1"/>
  <c r="AJ3" i="1"/>
  <c r="AI3" i="1"/>
  <c r="AJ2" i="1"/>
  <c r="AI2" i="1"/>
  <c r="A2" i="1"/>
  <c r="AJ1" i="1"/>
  <c r="AI1" i="1"/>
  <c r="J2" i="28"/>
  <c r="I2" i="28"/>
  <c r="A2" i="28"/>
  <c r="J1" i="28"/>
  <c r="I1" i="28"/>
  <c r="AP13" i="1" l="1"/>
  <c r="AP22" i="1"/>
  <c r="AP19" i="1"/>
  <c r="S23" i="1"/>
  <c r="AP23" i="1" s="1"/>
  <c r="AP21" i="1"/>
  <c r="S10" i="1"/>
  <c r="AP12" i="1"/>
  <c r="AP20" i="1"/>
  <c r="AN14" i="1"/>
  <c r="AP14" i="1" s="1"/>
  <c r="AN10" i="1"/>
  <c r="AO16" i="1"/>
  <c r="AO20" i="1"/>
  <c r="T7" i="1"/>
  <c r="AL25" i="1"/>
  <c r="T16" i="1"/>
  <c r="T20" i="1"/>
  <c r="AC26" i="1"/>
  <c r="AO11" i="1"/>
  <c r="P25" i="1"/>
  <c r="D26" i="1"/>
  <c r="AK25" i="1"/>
  <c r="Q25" i="1"/>
  <c r="U26" i="1"/>
  <c r="AO7" i="1"/>
  <c r="AQ16" i="1"/>
  <c r="AQ20" i="1"/>
  <c r="T11" i="1"/>
  <c r="AP10" i="1" l="1"/>
  <c r="AP25" i="1" s="1"/>
  <c r="AO25" i="1"/>
  <c r="AQ11" i="1"/>
  <c r="AQ7" i="1"/>
  <c r="AQ25" i="1" s="1"/>
  <c r="T25" i="1"/>
</calcChain>
</file>

<file path=xl/sharedStrings.xml><?xml version="1.0" encoding="utf-8"?>
<sst xmlns="http://schemas.openxmlformats.org/spreadsheetml/2006/main" count="83" uniqueCount="49">
  <si>
    <t>Job Number &amp; Name:</t>
  </si>
  <si>
    <t>35307 LB Bexley</t>
  </si>
  <si>
    <t>Site Number/Name:</t>
  </si>
  <si>
    <t>Site 24 - Woolwich Road</t>
  </si>
  <si>
    <t>Client:</t>
  </si>
  <si>
    <t>Waterman</t>
  </si>
  <si>
    <t>Date:</t>
  </si>
  <si>
    <t>Advanced Transport Research</t>
  </si>
  <si>
    <t>Job Type:</t>
  </si>
  <si>
    <t>Pedestrian &amp; Vehicle Count</t>
  </si>
  <si>
    <t>Co-ordinates:</t>
  </si>
  <si>
    <t xml:space="preserve"> 51°27'33.80"N,  0° 8'46.76"E</t>
  </si>
  <si>
    <t>Postcode:</t>
  </si>
  <si>
    <t>DA7 4HS</t>
  </si>
  <si>
    <t>Times:</t>
  </si>
  <si>
    <t>0730-0930
1430-1630</t>
  </si>
  <si>
    <t>Vehicle Counts</t>
  </si>
  <si>
    <t>Movement A</t>
  </si>
  <si>
    <t>Movement B</t>
  </si>
  <si>
    <t>Weighted Total</t>
  </si>
  <si>
    <t>Movement C</t>
  </si>
  <si>
    <t>Movement D</t>
  </si>
  <si>
    <t>PV2</t>
  </si>
  <si>
    <t>Times</t>
  </si>
  <si>
    <t>Car</t>
  </si>
  <si>
    <t>LGV</t>
  </si>
  <si>
    <t>HGV</t>
  </si>
  <si>
    <t>PSV</t>
  </si>
  <si>
    <t>M/B</t>
  </si>
  <si>
    <t>Cyc</t>
  </si>
  <si>
    <t>Mvt A</t>
  </si>
  <si>
    <t>Mvt B</t>
  </si>
  <si>
    <t>Hourly Flow</t>
  </si>
  <si>
    <t>Under 16s</t>
  </si>
  <si>
    <t>16 to 65</t>
  </si>
  <si>
    <t>Over 65s</t>
  </si>
  <si>
    <t>Disabled</t>
  </si>
  <si>
    <t>Pushchairs</t>
  </si>
  <si>
    <t>Wheelchairs</t>
  </si>
  <si>
    <t>Cyclists</t>
  </si>
  <si>
    <t>Scooters</t>
  </si>
  <si>
    <t>Mvt C</t>
  </si>
  <si>
    <t>Mvt D</t>
  </si>
  <si>
    <t>-</t>
  </si>
  <si>
    <t>Daily Total</t>
  </si>
  <si>
    <t>By Direction</t>
  </si>
  <si>
    <t>Peak PV2</t>
  </si>
  <si>
    <t>Peak Flow</t>
  </si>
  <si>
    <t>Peak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</si>
</sst>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\ yyyy"/>
    <numFmt numFmtId="165" formatCode="dddd\ dd\ mmmm\ yyyy"/>
    <numFmt numFmtId="166" formatCode="0.0"/>
    <numFmt numFmtId="167" formatCode="0.000"/>
    <numFmt numFmtId="168" formatCode="0.0000"/>
  </numFmts>
  <fonts count="29">
    <font>
      <sz val="10"/>
      <name val="Arial"/>
      <charset val="134"/>
    </font>
    <font>
      <sz val="14"/>
      <name val="Verdana"/>
      <charset val="134"/>
    </font>
    <font>
      <b/>
      <sz val="12"/>
      <name val="Verdana"/>
      <charset val="134"/>
    </font>
    <font>
      <sz val="12"/>
      <name val="Verdana"/>
      <charset val="134"/>
    </font>
    <font>
      <b/>
      <sz val="12"/>
      <color indexed="24"/>
      <name val="Abel"/>
      <charset val="134"/>
    </font>
    <font>
      <b/>
      <sz val="12"/>
      <name val="Abel"/>
      <charset val="134"/>
    </font>
    <font>
      <sz val="12"/>
      <name val="Abel"/>
      <charset val="134"/>
    </font>
    <font>
      <b/>
      <sz val="10"/>
      <name val="Abel"/>
      <charset val="134"/>
    </font>
    <font>
      <b/>
      <sz val="8"/>
      <name val="Abel"/>
      <charset val="134"/>
    </font>
    <font>
      <sz val="10"/>
      <name val="Abel"/>
      <charset val="134"/>
    </font>
    <font>
      <b/>
      <sz val="9"/>
      <name val="Abel"/>
      <charset val="134"/>
    </font>
    <font>
      <sz val="6"/>
      <name val="Abel"/>
      <charset val="134"/>
    </font>
    <font>
      <i/>
      <sz val="10"/>
      <name val="Abel"/>
      <charset val="134"/>
    </font>
    <font>
      <sz val="10"/>
      <name val="Verdana"/>
      <charset val="134"/>
    </font>
    <font>
      <b/>
      <sz val="14"/>
      <name val="Abel"/>
      <charset val="134"/>
    </font>
    <font>
      <b/>
      <i/>
      <sz val="10"/>
      <name val="Abel"/>
      <charset val="134"/>
    </font>
    <font>
      <b/>
      <sz val="11"/>
      <color rgb="FFFF0000"/>
      <name val="Abel"/>
      <charset val="134"/>
    </font>
    <font>
      <sz val="14"/>
      <name val="Abel"/>
      <charset val="134"/>
    </font>
    <font>
      <b/>
      <sz val="12"/>
      <color rgb="FFFF0000"/>
      <name val="Abel"/>
      <charset val="134"/>
    </font>
    <font>
      <b/>
      <sz val="8"/>
      <color rgb="FFFF0000"/>
      <name val="Abel"/>
      <charset val="134"/>
    </font>
    <font>
      <sz val="10"/>
      <color indexed="10"/>
      <name val="Verdana"/>
      <charset val="134"/>
    </font>
    <font>
      <i/>
      <sz val="14"/>
      <name val="Abel"/>
      <charset val="134"/>
    </font>
    <font>
      <sz val="16"/>
      <name val="Abel"/>
      <charset val="134"/>
    </font>
    <font>
      <i/>
      <sz val="14"/>
      <name val="Verdana"/>
      <charset val="134"/>
    </font>
    <font>
      <b/>
      <sz val="10"/>
      <name val="Verdana"/>
      <charset val="134"/>
    </font>
    <font>
      <sz val="10"/>
      <name val="Arial"/>
      <charset val="134"/>
    </font>
    <font>
      <b/>
      <sz val="1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5" fillId="0" borderId="0"/>
  </cellStyleXfs>
  <cellXfs count="18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 wrapText="1"/>
    </xf>
    <xf numFmtId="0" fontId="6" fillId="0" borderId="2" xfId="0" applyFont="1" applyBorder="1" applyAlignment="1">
      <alignment horizontal="centerContinuous" vertical="center" wrapText="1"/>
    </xf>
    <xf numFmtId="0" fontId="5" fillId="0" borderId="2" xfId="0" applyFont="1" applyBorder="1" applyAlignment="1">
      <alignment horizontal="centerContinuous" vertical="center" wrapText="1"/>
    </xf>
    <xf numFmtId="0" fontId="7" fillId="0" borderId="4" xfId="0" applyFont="1" applyBorder="1" applyAlignment="1">
      <alignment horizontal="center" vertical="center" wrapText="1"/>
    </xf>
    <xf numFmtId="20" fontId="8" fillId="0" borderId="5" xfId="0" applyNumberFormat="1" applyFont="1" applyBorder="1" applyAlignment="1">
      <alignment horizontal="center" vertical="center"/>
    </xf>
    <xf numFmtId="20" fontId="8" fillId="0" borderId="6" xfId="0" applyNumberFormat="1" applyFont="1" applyBorder="1" applyAlignment="1">
      <alignment horizontal="center" vertical="center"/>
    </xf>
    <xf numFmtId="20" fontId="8" fillId="0" borderId="7" xfId="0" applyNumberFormat="1" applyFont="1" applyBorder="1" applyAlignment="1">
      <alignment horizontal="center" vertical="center"/>
    </xf>
    <xf numFmtId="20" fontId="8" fillId="0" borderId="9" xfId="0" applyNumberFormat="1" applyFont="1" applyBorder="1" applyAlignment="1">
      <alignment horizontal="center" vertical="center"/>
    </xf>
    <xf numFmtId="20" fontId="8" fillId="0" borderId="10" xfId="0" applyNumberFormat="1" applyFont="1" applyBorder="1" applyAlignment="1">
      <alignment horizontal="center" vertical="center"/>
    </xf>
    <xf numFmtId="20" fontId="8" fillId="0" borderId="11" xfId="0" applyNumberFormat="1" applyFont="1" applyBorder="1" applyAlignment="1">
      <alignment horizontal="center" vertical="center"/>
    </xf>
    <xf numFmtId="20" fontId="8" fillId="0" borderId="13" xfId="0" applyNumberFormat="1" applyFont="1" applyBorder="1" applyAlignment="1">
      <alignment horizontal="center" vertical="center"/>
    </xf>
    <xf numFmtId="20" fontId="8" fillId="0" borderId="14" xfId="0" applyNumberFormat="1" applyFont="1" applyBorder="1" applyAlignment="1">
      <alignment horizontal="center" vertical="center"/>
    </xf>
    <xf numFmtId="20" fontId="8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" fontId="7" fillId="3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horizontal="left" vertical="center"/>
    </xf>
    <xf numFmtId="49" fontId="5" fillId="0" borderId="22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Continuous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/>
      <protection locked="0"/>
    </xf>
    <xf numFmtId="1" fontId="7" fillId="3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31" xfId="0" applyFont="1" applyBorder="1" applyAlignment="1">
      <alignment horizontal="center" vertical="center" wrapText="1"/>
    </xf>
    <xf numFmtId="1" fontId="7" fillId="3" borderId="8" xfId="0" applyNumberFormat="1" applyFont="1" applyFill="1" applyBorder="1" applyAlignment="1" applyProtection="1">
      <alignment horizontal="center" vertical="center"/>
      <protection locked="0"/>
    </xf>
    <xf numFmtId="1" fontId="7" fillId="3" borderId="12" xfId="0" applyNumberFormat="1" applyFont="1" applyFill="1" applyBorder="1" applyAlignment="1" applyProtection="1">
      <alignment horizontal="center" vertical="center"/>
      <protection locked="0"/>
    </xf>
    <xf numFmtId="1" fontId="7" fillId="3" borderId="16" xfId="0" applyNumberFormat="1" applyFont="1" applyFill="1" applyBorder="1" applyAlignment="1" applyProtection="1">
      <alignment horizontal="center" vertical="center"/>
      <protection locked="0"/>
    </xf>
    <xf numFmtId="1" fontId="7" fillId="3" borderId="41" xfId="0" applyNumberFormat="1" applyFont="1" applyFill="1" applyBorder="1" applyAlignment="1" applyProtection="1">
      <alignment horizontal="center" vertical="center"/>
      <protection locked="0"/>
    </xf>
    <xf numFmtId="1" fontId="7" fillId="3" borderId="42" xfId="0" applyNumberFormat="1" applyFont="1" applyFill="1" applyBorder="1" applyAlignment="1" applyProtection="1">
      <alignment horizontal="center" vertical="center"/>
      <protection locked="0"/>
    </xf>
    <xf numFmtId="1" fontId="7" fillId="3" borderId="31" xfId="0" applyNumberFormat="1" applyFont="1" applyFill="1" applyBorder="1" applyAlignment="1" applyProtection="1">
      <alignment horizontal="center" vertical="center"/>
      <protection locked="0"/>
    </xf>
    <xf numFmtId="1" fontId="7" fillId="3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1" fontId="7" fillId="3" borderId="7" xfId="0" applyNumberFormat="1" applyFont="1" applyFill="1" applyBorder="1" applyAlignment="1" applyProtection="1">
      <alignment horizontal="center" vertical="center"/>
      <protection locked="0"/>
    </xf>
    <xf numFmtId="1" fontId="7" fillId="3" borderId="11" xfId="0" applyNumberFormat="1" applyFont="1" applyFill="1" applyBorder="1" applyAlignment="1" applyProtection="1">
      <alignment horizontal="center" vertical="center"/>
      <protection locked="0"/>
    </xf>
    <xf numFmtId="1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51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/>
    <xf numFmtId="0" fontId="4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5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5" fillId="0" borderId="51" xfId="0" applyFont="1" applyBorder="1" applyAlignment="1">
      <alignment horizontal="right" vertical="center"/>
    </xf>
    <xf numFmtId="0" fontId="9" fillId="0" borderId="19" xfId="1" applyFont="1" applyBorder="1" applyProtection="1">
      <protection locked="0"/>
    </xf>
    <xf numFmtId="0" fontId="9" fillId="0" borderId="20" xfId="1" applyFont="1" applyBorder="1" applyProtection="1">
      <protection locked="0"/>
    </xf>
    <xf numFmtId="0" fontId="9" fillId="0" borderId="21" xfId="1" applyFont="1" applyBorder="1" applyProtection="1">
      <protection locked="0"/>
    </xf>
    <xf numFmtId="0" fontId="9" fillId="0" borderId="0" xfId="1" applyFont="1" applyProtection="1">
      <protection locked="0"/>
    </xf>
    <xf numFmtId="0" fontId="9" fillId="0" borderId="22" xfId="1" applyFont="1" applyBorder="1" applyProtection="1">
      <protection locked="0"/>
    </xf>
    <xf numFmtId="0" fontId="9" fillId="0" borderId="1" xfId="1" applyFont="1" applyBorder="1" applyProtection="1">
      <protection locked="0"/>
    </xf>
    <xf numFmtId="0" fontId="12" fillId="0" borderId="20" xfId="1" applyFont="1" applyBorder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7" fillId="0" borderId="20" xfId="0" applyFont="1" applyBorder="1" applyAlignment="1">
      <alignment vertical="center"/>
    </xf>
    <xf numFmtId="164" fontId="15" fillId="0" borderId="22" xfId="0" applyNumberFormat="1" applyFont="1" applyBorder="1" applyAlignment="1">
      <alignment horizontal="right" vertical="center"/>
    </xf>
    <xf numFmtId="0" fontId="9" fillId="0" borderId="49" xfId="1" applyFont="1" applyBorder="1" applyProtection="1">
      <protection locked="0"/>
    </xf>
    <xf numFmtId="0" fontId="9" fillId="0" borderId="50" xfId="1" applyFont="1" applyBorder="1" applyProtection="1">
      <protection locked="0"/>
    </xf>
    <xf numFmtId="0" fontId="9" fillId="0" borderId="51" xfId="1" applyFont="1" applyBorder="1" applyProtection="1">
      <protection locked="0"/>
    </xf>
    <xf numFmtId="0" fontId="13" fillId="0" borderId="0" xfId="0" applyFont="1" applyAlignment="1">
      <alignment vertical="top"/>
    </xf>
    <xf numFmtId="0" fontId="13" fillId="0" borderId="0" xfId="0" applyFont="1"/>
    <xf numFmtId="0" fontId="20" fillId="0" borderId="0" xfId="0" applyFont="1"/>
    <xf numFmtId="0" fontId="21" fillId="0" borderId="0" xfId="0" applyFont="1" applyAlignment="1">
      <alignment horizontal="right" vertical="center"/>
    </xf>
    <xf numFmtId="0" fontId="22" fillId="0" borderId="0" xfId="0" applyFont="1" applyAlignment="1" applyProtection="1">
      <alignment horizontal="left" vertical="center" wrapText="1" shrinkToFit="1"/>
      <protection locked="0"/>
    </xf>
    <xf numFmtId="0" fontId="6" fillId="0" borderId="0" xfId="0" applyFont="1" applyAlignment="1" applyProtection="1">
      <alignment horizontal="left" vertical="center" wrapText="1" shrinkToFit="1"/>
      <protection locked="0"/>
    </xf>
    <xf numFmtId="49" fontId="22" fillId="0" borderId="0" xfId="0" applyNumberFormat="1" applyFont="1" applyAlignment="1" applyProtection="1">
      <alignment horizontal="left" vertical="center" wrapText="1" shrinkToFit="1"/>
      <protection locked="0"/>
    </xf>
    <xf numFmtId="14" fontId="22" fillId="0" borderId="0" xfId="0" applyNumberFormat="1" applyFont="1" applyAlignment="1" applyProtection="1">
      <alignment horizontal="left" vertical="center" wrapText="1" shrinkToFit="1"/>
      <protection locked="0"/>
    </xf>
    <xf numFmtId="164" fontId="22" fillId="0" borderId="0" xfId="0" applyNumberFormat="1" applyFont="1" applyAlignment="1" applyProtection="1">
      <alignment horizontal="left" vertical="center" wrapText="1" shrinkToFit="1"/>
      <protection locked="0"/>
    </xf>
    <xf numFmtId="0" fontId="2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24" fillId="0" borderId="0" xfId="0" applyFont="1" applyAlignment="1">
      <alignment horizontal="right" vertical="center" wrapText="1"/>
    </xf>
    <xf numFmtId="166" fontId="13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left" vertical="top"/>
    </xf>
    <xf numFmtId="1" fontId="9" fillId="0" borderId="25" xfId="0" applyNumberFormat="1" applyFont="1" applyBorder="1" applyAlignment="1" applyProtection="1">
      <alignment horizontal="center" vertical="center"/>
      <protection locked="0"/>
    </xf>
    <xf numFmtId="1" fontId="9" fillId="0" borderId="26" xfId="0" applyNumberFormat="1" applyFont="1" applyBorder="1" applyAlignment="1" applyProtection="1">
      <alignment horizontal="center" vertical="center"/>
      <protection locked="0"/>
    </xf>
    <xf numFmtId="1" fontId="9" fillId="0" borderId="32" xfId="0" applyNumberFormat="1" applyFont="1" applyBorder="1" applyAlignment="1" applyProtection="1">
      <alignment horizontal="center" vertical="center"/>
      <protection locked="0"/>
    </xf>
    <xf numFmtId="1" fontId="9" fillId="0" borderId="33" xfId="0" applyNumberFormat="1" applyFont="1" applyBorder="1" applyAlignment="1" applyProtection="1">
      <alignment horizontal="center" vertical="center"/>
      <protection locked="0"/>
    </xf>
    <xf numFmtId="1" fontId="9" fillId="0" borderId="34" xfId="0" applyNumberFormat="1" applyFont="1" applyBorder="1" applyAlignment="1" applyProtection="1">
      <alignment horizontal="center" vertical="center"/>
      <protection locked="0"/>
    </xf>
    <xf numFmtId="1" fontId="9" fillId="0" borderId="27" xfId="0" applyNumberFormat="1" applyFont="1" applyBorder="1" applyAlignment="1" applyProtection="1">
      <alignment horizontal="center" vertical="center"/>
      <protection locked="0"/>
    </xf>
    <xf numFmtId="1" fontId="9" fillId="0" borderId="28" xfId="0" applyNumberFormat="1" applyFont="1" applyBorder="1" applyAlignment="1" applyProtection="1">
      <alignment horizontal="center" vertical="center"/>
      <protection locked="0"/>
    </xf>
    <xf numFmtId="1" fontId="9" fillId="0" borderId="35" xfId="0" applyNumberFormat="1" applyFont="1" applyBorder="1" applyAlignment="1" applyProtection="1">
      <alignment horizontal="center" vertical="center"/>
      <protection locked="0"/>
    </xf>
    <xf numFmtId="1" fontId="9" fillId="0" borderId="36" xfId="0" applyNumberFormat="1" applyFont="1" applyBorder="1" applyAlignment="1" applyProtection="1">
      <alignment horizontal="center" vertical="center"/>
      <protection locked="0"/>
    </xf>
    <xf numFmtId="1" fontId="9" fillId="0" borderId="37" xfId="0" applyNumberFormat="1" applyFont="1" applyBorder="1" applyAlignment="1" applyProtection="1">
      <alignment horizontal="center" vertical="center"/>
      <protection locked="0"/>
    </xf>
    <xf numFmtId="1" fontId="9" fillId="0" borderId="29" xfId="0" applyNumberFormat="1" applyFont="1" applyBorder="1" applyAlignment="1" applyProtection="1">
      <alignment horizontal="center" vertical="center"/>
      <protection locked="0"/>
    </xf>
    <xf numFmtId="1" fontId="9" fillId="0" borderId="30" xfId="0" applyNumberFormat="1" applyFont="1" applyBorder="1" applyAlignment="1" applyProtection="1">
      <alignment horizontal="center" vertical="center"/>
      <protection locked="0"/>
    </xf>
    <xf numFmtId="1" fontId="9" fillId="0" borderId="38" xfId="0" applyNumberFormat="1" applyFont="1" applyBorder="1" applyAlignment="1" applyProtection="1">
      <alignment horizontal="center" vertical="center"/>
      <protection locked="0"/>
    </xf>
    <xf numFmtId="1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40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49" xfId="1" applyFont="1" applyBorder="1" applyAlignment="1">
      <alignment horizontal="left" vertical="center"/>
    </xf>
    <xf numFmtId="164" fontId="5" fillId="0" borderId="22" xfId="1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164" fontId="5" fillId="0" borderId="51" xfId="1" applyNumberFormat="1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64" fontId="5" fillId="0" borderId="20" xfId="0" applyNumberFormat="1" applyFont="1" applyBorder="1" applyAlignment="1">
      <alignment horizontal="left" vertical="center"/>
    </xf>
    <xf numFmtId="164" fontId="5" fillId="0" borderId="49" xfId="0" applyNumberFormat="1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 wrapText="1"/>
    </xf>
    <xf numFmtId="164" fontId="19" fillId="0" borderId="18" xfId="0" applyNumberFormat="1" applyFont="1" applyBorder="1" applyAlignment="1">
      <alignment horizontal="center" vertical="center"/>
    </xf>
    <xf numFmtId="1" fontId="7" fillId="3" borderId="45" xfId="0" applyNumberFormat="1" applyFont="1" applyFill="1" applyBorder="1" applyAlignment="1" applyProtection="1">
      <alignment horizontal="center" vertical="center"/>
      <protection locked="0"/>
    </xf>
    <xf numFmtId="1" fontId="7" fillId="3" borderId="46" xfId="0" applyNumberFormat="1" applyFont="1" applyFill="1" applyBorder="1" applyAlignment="1" applyProtection="1">
      <alignment horizontal="center" vertical="center"/>
      <protection locked="0"/>
    </xf>
    <xf numFmtId="1" fontId="7" fillId="3" borderId="47" xfId="0" applyNumberFormat="1" applyFont="1" applyFill="1" applyBorder="1" applyAlignment="1" applyProtection="1">
      <alignment horizontal="center" vertical="center"/>
      <protection locked="0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67" fontId="3" fillId="0" borderId="45" xfId="0" applyNumberFormat="1" applyFont="1" applyBorder="1" applyAlignment="1">
      <alignment horizontal="center" vertical="center"/>
    </xf>
    <xf numFmtId="167" fontId="3" fillId="0" borderId="46" xfId="0" applyNumberFormat="1" applyFont="1" applyBorder="1" applyAlignment="1">
      <alignment horizontal="center" vertical="center"/>
    </xf>
    <xf numFmtId="167" fontId="3" fillId="0" borderId="47" xfId="0" applyNumberFormat="1" applyFont="1" applyBorder="1" applyAlignment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1" fontId="7" fillId="3" borderId="18" xfId="0" applyNumberFormat="1" applyFont="1" applyFill="1" applyBorder="1" applyAlignment="1" applyProtection="1">
      <alignment horizontal="center" vertical="center"/>
      <protection locked="0"/>
    </xf>
    <xf numFmtId="20" fontId="8" fillId="3" borderId="3" xfId="0" applyNumberFormat="1" applyFont="1" applyFill="1" applyBorder="1" applyAlignment="1">
      <alignment horizontal="center" vertical="center"/>
    </xf>
    <xf numFmtId="20" fontId="8" fillId="3" borderId="2" xfId="0" applyNumberFormat="1" applyFont="1" applyFill="1" applyBorder="1" applyAlignment="1">
      <alignment horizontal="center" vertical="center"/>
    </xf>
    <xf numFmtId="20" fontId="8" fillId="3" borderId="18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165" fontId="7" fillId="0" borderId="22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7" fillId="0" borderId="5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6" fillId="4" borderId="49" xfId="0" applyFont="1" applyFill="1" applyBorder="1" applyAlignment="1">
      <alignment horizontal="center" vertical="center" wrapText="1"/>
    </xf>
    <xf numFmtId="0" fontId="27" fillId="4" borderId="47" xfId="0" applyFont="1" applyFill="1" applyBorder="1" applyAlignment="1">
      <alignment horizontal="center" vertical="center" wrapText="1"/>
    </xf>
    <xf numFmtId="168" fontId="26" fillId="4" borderId="47" xfId="0" applyNumberFormat="1" applyFont="1" applyFill="1" applyBorder="1" applyAlignment="1" applyProtection="1">
      <alignment horizontal="center" vertical="center"/>
      <protection locked="0"/>
    </xf>
    <xf numFmtId="168" fontId="28" fillId="4" borderId="18" xfId="0" quotePrefix="1" applyNumberFormat="1" applyFont="1" applyFill="1" applyBorder="1" applyAlignment="1" applyProtection="1">
      <alignment horizontal="center" vertical="center"/>
      <protection locked="0"/>
    </xf>
    <xf numFmtId="1" fontId="26" fillId="4" borderId="50" xfId="0" quotePrefix="1" applyNumberFormat="1" applyFont="1" applyFill="1" applyBorder="1" applyAlignment="1" applyProtection="1">
      <alignment horizontal="center" vertical="center"/>
      <protection locked="0"/>
    </xf>
    <xf numFmtId="1" fontId="26" fillId="4" borderId="49" xfId="0" quotePrefix="1" applyNumberFormat="1" applyFont="1" applyFill="1" applyBorder="1" applyAlignment="1" applyProtection="1">
      <alignment horizontal="center" vertical="center"/>
      <protection locked="0"/>
    </xf>
    <xf numFmtId="0" fontId="26" fillId="4" borderId="18" xfId="0" applyFont="1" applyFill="1" applyBorder="1" applyAlignment="1">
      <alignment horizontal="center" vertical="center" wrapText="1"/>
    </xf>
    <xf numFmtId="20" fontId="8" fillId="0" borderId="0" xfId="0" applyNumberFormat="1" applyFont="1" applyFill="1" applyAlignment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/>
      <protection locked="0"/>
    </xf>
    <xf numFmtId="1" fontId="26" fillId="0" borderId="49" xfId="0" quotePrefix="1" applyNumberFormat="1" applyFont="1" applyFill="1" applyBorder="1" applyAlignment="1" applyProtection="1">
      <alignment horizontal="center" vertical="center"/>
      <protection locked="0"/>
    </xf>
    <xf numFmtId="1" fontId="26" fillId="0" borderId="50" xfId="0" quotePrefix="1" applyNumberFormat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 applyFill="1" applyAlignment="1" applyProtection="1">
      <alignment horizontal="center" vertical="center"/>
      <protection locked="0"/>
    </xf>
    <xf numFmtId="168" fontId="26" fillId="0" borderId="4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" fontId="7" fillId="4" borderId="49" xfId="0" applyNumberFormat="1" applyFont="1" applyFill="1" applyBorder="1" applyAlignment="1" applyProtection="1">
      <alignment horizontal="center" vertical="center"/>
      <protection locked="0"/>
    </xf>
    <xf numFmtId="1" fontId="7" fillId="4" borderId="50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81305"/>
          <a:ext cx="4733925" cy="2294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rcRect/>
        <a:stretch>
          <a:fillRect/>
        </a:stretch>
      </xdr:blipFill>
      <xdr:spPr>
        <a:xfrm>
          <a:off x="19050" y="1330960"/>
          <a:ext cx="8371840" cy="503364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/>
      </xdr:nvGrpSpPr>
      <xdr:grpSpPr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 panose="020B0604020202020204"/>
                <a:cs typeface="Arial" panose="020B0604020202020204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 panose="020B0604020202020204"/>
              <a:cs typeface="Arial" panose="020B0604020202020204"/>
            </a:endParaRPr>
          </a:p>
        </xdr:txBody>
      </xdr:sp>
    </xdr:grpSp>
    <xdr:clientData fLocksWithSheet="0"/>
  </xdr:twoCellAnchor>
  <xdr:twoCellAnchor>
    <xdr:from>
      <xdr:col>5</xdr:col>
      <xdr:colOff>333375</xdr:colOff>
      <xdr:row>12</xdr:row>
      <xdr:rowOff>142875</xdr:rowOff>
    </xdr:from>
    <xdr:to>
      <xdr:col>5</xdr:col>
      <xdr:colOff>514350</xdr:colOff>
      <xdr:row>13</xdr:row>
      <xdr:rowOff>161925</xdr:rowOff>
    </xdr:to>
    <xdr:sp macro="" textlink="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>
        <a:xfrm>
          <a:off x="3571875" y="255968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A</a:t>
          </a:r>
        </a:p>
      </xdr:txBody>
    </xdr:sp>
    <xdr:clientData/>
  </xdr:twoCellAnchor>
  <xdr:twoCellAnchor>
    <xdr:from>
      <xdr:col>5</xdr:col>
      <xdr:colOff>400044</xdr:colOff>
      <xdr:row>9</xdr:row>
      <xdr:rowOff>171452</xdr:rowOff>
    </xdr:from>
    <xdr:to>
      <xdr:col>6</xdr:col>
      <xdr:colOff>104769</xdr:colOff>
      <xdr:row>12</xdr:row>
      <xdr:rowOff>104777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 rot="10421557">
          <a:off x="3876669" y="2000252"/>
          <a:ext cx="400050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</a:ln>
        </xdr:spPr>
      </xdr:sp>
    </xdr:grpSp>
    <xdr:clientData/>
  </xdr:twoCellAnchor>
  <xdr:twoCellAnchor>
    <xdr:from>
      <xdr:col>5</xdr:col>
      <xdr:colOff>126785</xdr:colOff>
      <xdr:row>6</xdr:row>
      <xdr:rowOff>115153</xdr:rowOff>
    </xdr:from>
    <xdr:to>
      <xdr:col>6</xdr:col>
      <xdr:colOff>419357</xdr:colOff>
      <xdr:row>31</xdr:row>
      <xdr:rowOff>28009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/>
      </xdr:nvSpPr>
      <xdr:spPr>
        <a:xfrm rot="10594842">
          <a:off x="3364865" y="1388745"/>
          <a:ext cx="940435" cy="4675505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305209</xdr:colOff>
      <xdr:row>18</xdr:row>
      <xdr:rowOff>8010</xdr:rowOff>
    </xdr:from>
    <xdr:to>
      <xdr:col>6</xdr:col>
      <xdr:colOff>176466</xdr:colOff>
      <xdr:row>19</xdr:row>
      <xdr:rowOff>129817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/>
      </xdr:nvGrpSpPr>
      <xdr:grpSpPr>
        <a:xfrm rot="8654581">
          <a:off x="3781834" y="3551310"/>
          <a:ext cx="566582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</a:ln>
        </xdr:spPr>
      </xdr:sp>
    </xdr:grpSp>
    <xdr:clientData/>
  </xdr:twoCellAnchor>
  <xdr:twoCellAnchor>
    <xdr:from>
      <xdr:col>5</xdr:col>
      <xdr:colOff>552450</xdr:colOff>
      <xdr:row>8</xdr:row>
      <xdr:rowOff>133350</xdr:rowOff>
    </xdr:from>
    <xdr:to>
      <xdr:col>6</xdr:col>
      <xdr:colOff>85725</xdr:colOff>
      <xdr:row>9</xdr:row>
      <xdr:rowOff>152400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>
        <a:xfrm>
          <a:off x="3790950" y="178816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B</a:t>
          </a:r>
        </a:p>
      </xdr:txBody>
    </xdr:sp>
    <xdr:clientData/>
  </xdr:twoCellAnchor>
  <xdr:twoCellAnchor>
    <xdr:from>
      <xdr:col>3</xdr:col>
      <xdr:colOff>238123</xdr:colOff>
      <xdr:row>28</xdr:row>
      <xdr:rowOff>171450</xdr:rowOff>
    </xdr:from>
    <xdr:to>
      <xdr:col>5</xdr:col>
      <xdr:colOff>142874</xdr:colOff>
      <xdr:row>30</xdr:row>
      <xdr:rowOff>0</xdr:rowOff>
    </xdr:to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>
        <a:xfrm>
          <a:off x="2180590" y="5636260"/>
          <a:ext cx="1200150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Woolwich Road</a:t>
          </a:r>
        </a:p>
      </xdr:txBody>
    </xdr:sp>
    <xdr:clientData/>
  </xdr:twoCellAnchor>
  <xdr:twoCellAnchor>
    <xdr:from>
      <xdr:col>5</xdr:col>
      <xdr:colOff>104775</xdr:colOff>
      <xdr:row>17</xdr:row>
      <xdr:rowOff>114300</xdr:rowOff>
    </xdr:from>
    <xdr:to>
      <xdr:col>5</xdr:col>
      <xdr:colOff>285750</xdr:colOff>
      <xdr:row>18</xdr:row>
      <xdr:rowOff>133350</xdr:rowOff>
    </xdr:to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>
        <a:xfrm>
          <a:off x="3343275" y="348361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C</a:t>
          </a:r>
        </a:p>
      </xdr:txBody>
    </xdr:sp>
    <xdr:clientData/>
  </xdr:twoCellAnchor>
  <xdr:twoCellAnchor>
    <xdr:from>
      <xdr:col>6</xdr:col>
      <xdr:colOff>200025</xdr:colOff>
      <xdr:row>19</xdr:row>
      <xdr:rowOff>57150</xdr:rowOff>
    </xdr:from>
    <xdr:to>
      <xdr:col>6</xdr:col>
      <xdr:colOff>381000</xdr:colOff>
      <xdr:row>20</xdr:row>
      <xdr:rowOff>76200</xdr:rowOff>
    </xdr:to>
    <xdr:sp macro="" textlink="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>
        <a:xfrm>
          <a:off x="4086225" y="380746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D</a:t>
          </a:r>
        </a:p>
      </xdr:txBody>
    </xdr:sp>
    <xdr:clientData/>
  </xdr:twoCellAnchor>
  <xdr:twoCellAnchor>
    <xdr:from>
      <xdr:col>9</xdr:col>
      <xdr:colOff>552449</xdr:colOff>
      <xdr:row>14</xdr:row>
      <xdr:rowOff>142874</xdr:rowOff>
    </xdr:from>
    <xdr:to>
      <xdr:col>11</xdr:col>
      <xdr:colOff>295275</xdr:colOff>
      <xdr:row>15</xdr:row>
      <xdr:rowOff>142875</xdr:rowOff>
    </xdr:to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6381115" y="2940050"/>
          <a:ext cx="1038860" cy="19113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Pelham Road</a:t>
          </a:r>
        </a:p>
      </xdr:txBody>
    </xdr:sp>
    <xdr:clientData/>
  </xdr:twoCellAnchor>
  <xdr:twoCellAnchor>
    <xdr:from>
      <xdr:col>6</xdr:col>
      <xdr:colOff>51042</xdr:colOff>
      <xdr:row>6</xdr:row>
      <xdr:rowOff>64364</xdr:rowOff>
    </xdr:from>
    <xdr:to>
      <xdr:col>6</xdr:col>
      <xdr:colOff>365206</xdr:colOff>
      <xdr:row>8</xdr:row>
      <xdr:rowOff>180165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>
        <a:xfrm>
          <a:off x="3937000" y="1337945"/>
          <a:ext cx="314325" cy="496570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5</xdr:col>
      <xdr:colOff>552450</xdr:colOff>
      <xdr:row>6</xdr:row>
      <xdr:rowOff>47625</xdr:rowOff>
    </xdr:from>
    <xdr:to>
      <xdr:col>6</xdr:col>
      <xdr:colOff>218914</xdr:colOff>
      <xdr:row>8</xdr:row>
      <xdr:rowOff>165808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 rot="21333349">
          <a:off x="3790950" y="1321435"/>
          <a:ext cx="313690" cy="499110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5</xdr:col>
      <xdr:colOff>266700</xdr:colOff>
      <xdr:row>26</xdr:row>
      <xdr:rowOff>142877</xdr:rowOff>
    </xdr:from>
    <xdr:to>
      <xdr:col>5</xdr:col>
      <xdr:colOff>580864</xdr:colOff>
      <xdr:row>29</xdr:row>
      <xdr:rowOff>72941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>
        <a:xfrm rot="11208208">
          <a:off x="3505200" y="5226685"/>
          <a:ext cx="313690" cy="501015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9"/>
  <sheetViews>
    <sheetView showGridLines="0" showZeros="0" workbookViewId="0">
      <selection activeCell="B8" sqref="B8"/>
    </sheetView>
  </sheetViews>
  <sheetFormatPr defaultColWidth="9.1328125" defaultRowHeight="12.4"/>
  <cols>
    <col min="1" max="1" width="35.73046875" style="86" customWidth="1"/>
    <col min="2" max="2" width="54.73046875" style="86" customWidth="1"/>
    <col min="3" max="16384" width="9.1328125" style="86"/>
  </cols>
  <sheetData>
    <row r="1" spans="1:2" ht="30" customHeight="1">
      <c r="A1" s="87"/>
      <c r="B1" s="87"/>
    </row>
    <row r="2" spans="1:2" ht="30" customHeight="1">
      <c r="A2" s="87"/>
      <c r="B2" s="87"/>
    </row>
    <row r="3" spans="1:2" ht="30" customHeight="1">
      <c r="A3" s="87"/>
      <c r="B3" s="87"/>
    </row>
    <row r="4" spans="1:2" ht="135.75" customHeight="1">
      <c r="A4" s="87"/>
      <c r="B4" s="87"/>
    </row>
    <row r="5" spans="1:2" ht="30" customHeight="1">
      <c r="A5" s="88" t="s">
        <v>0</v>
      </c>
      <c r="B5" s="89" t="s">
        <v>1</v>
      </c>
    </row>
    <row r="6" spans="1:2" ht="30" customHeight="1">
      <c r="A6" s="88" t="s">
        <v>2</v>
      </c>
      <c r="B6" s="90" t="s">
        <v>3</v>
      </c>
    </row>
    <row r="7" spans="1:2" ht="30" customHeight="1">
      <c r="A7" s="88" t="s">
        <v>4</v>
      </c>
      <c r="B7" s="91" t="s">
        <v>5</v>
      </c>
    </row>
    <row r="8" spans="1:2" ht="30" customHeight="1">
      <c r="A8" s="88" t="s">
        <v>6</v>
      </c>
      <c r="B8" s="92">
        <v>45043</v>
      </c>
    </row>
    <row r="9" spans="1:2" ht="30" customHeight="1">
      <c r="A9" s="88"/>
      <c r="B9" s="93"/>
    </row>
    <row r="10" spans="1:2" s="85" customFormat="1" ht="50.1" customHeight="1">
      <c r="A10" s="94"/>
      <c r="B10" s="95"/>
    </row>
    <row r="11" spans="1:2">
      <c r="A11" s="114"/>
      <c r="B11" s="114"/>
    </row>
    <row r="12" spans="1:2">
      <c r="A12" s="96"/>
      <c r="B12" s="97"/>
    </row>
    <row r="13" spans="1:2">
      <c r="A13" s="96"/>
      <c r="B13" s="97"/>
    </row>
    <row r="14" spans="1:2">
      <c r="A14" s="96"/>
      <c r="B14" s="97"/>
    </row>
    <row r="15" spans="1:2">
      <c r="A15" s="96"/>
      <c r="B15" s="97"/>
    </row>
    <row r="16" spans="1:2">
      <c r="A16" s="96"/>
      <c r="B16" s="97"/>
    </row>
    <row r="17" spans="1:2">
      <c r="A17" s="96"/>
      <c r="B17" s="97"/>
    </row>
    <row r="18" spans="1:2">
      <c r="A18" s="96"/>
      <c r="B18" s="98"/>
    </row>
    <row r="19" spans="1:2">
      <c r="A19" s="96"/>
      <c r="B19" s="97"/>
    </row>
    <row r="20" spans="1:2">
      <c r="A20" s="96"/>
      <c r="B20" s="97"/>
    </row>
    <row r="21" spans="1:2">
      <c r="A21" s="87"/>
      <c r="B21" s="87"/>
    </row>
    <row r="22" spans="1:2">
      <c r="A22" s="87"/>
      <c r="B22" s="87"/>
    </row>
    <row r="23" spans="1:2">
      <c r="A23" s="87"/>
      <c r="B23" s="87"/>
    </row>
    <row r="24" spans="1:2">
      <c r="A24" s="87"/>
      <c r="B24" s="87"/>
    </row>
    <row r="25" spans="1:2">
      <c r="A25" s="87"/>
      <c r="B25" s="87"/>
    </row>
    <row r="26" spans="1:2">
      <c r="A26" s="87"/>
      <c r="B26" s="87"/>
    </row>
    <row r="27" spans="1:2">
      <c r="A27" s="87"/>
      <c r="B27" s="87"/>
    </row>
    <row r="28" spans="1:2">
      <c r="A28" s="87"/>
      <c r="B28" s="87"/>
    </row>
    <row r="29" spans="1:2">
      <c r="A29" s="87"/>
      <c r="B29" s="87"/>
    </row>
    <row r="30" spans="1:2">
      <c r="A30" s="87"/>
      <c r="B30" s="87"/>
    </row>
    <row r="31" spans="1:2">
      <c r="A31" s="87"/>
      <c r="B31" s="87"/>
    </row>
    <row r="32" spans="1:2">
      <c r="A32" s="87"/>
      <c r="B32" s="87"/>
    </row>
    <row r="33" spans="1:2">
      <c r="A33" s="87"/>
      <c r="B33" s="87"/>
    </row>
    <row r="34" spans="1:2">
      <c r="A34" s="87"/>
      <c r="B34" s="87"/>
    </row>
    <row r="35" spans="1:2">
      <c r="A35" s="87"/>
      <c r="B35" s="87"/>
    </row>
    <row r="36" spans="1:2">
      <c r="A36" s="87"/>
      <c r="B36" s="87"/>
    </row>
    <row r="37" spans="1:2">
      <c r="A37" s="87"/>
      <c r="B37" s="87"/>
    </row>
    <row r="38" spans="1:2">
      <c r="A38" s="87"/>
      <c r="B38" s="87"/>
    </row>
    <row r="39" spans="1:2">
      <c r="A39" s="87"/>
      <c r="B39" s="87"/>
    </row>
    <row r="40" spans="1:2">
      <c r="A40" s="87"/>
      <c r="B40" s="87"/>
    </row>
    <row r="41" spans="1:2">
      <c r="A41" s="87"/>
      <c r="B41" s="87"/>
    </row>
    <row r="42" spans="1:2">
      <c r="A42" s="87"/>
      <c r="B42" s="87"/>
    </row>
    <row r="43" spans="1:2">
      <c r="A43" s="87"/>
      <c r="B43" s="87"/>
    </row>
    <row r="44" spans="1:2">
      <c r="A44" s="87"/>
      <c r="B44" s="87"/>
    </row>
    <row r="45" spans="1:2">
      <c r="A45" s="87"/>
      <c r="B45" s="87"/>
    </row>
    <row r="46" spans="1:2">
      <c r="A46" s="87"/>
      <c r="B46" s="87"/>
    </row>
    <row r="47" spans="1:2">
      <c r="A47" s="87"/>
      <c r="B47" s="87"/>
    </row>
    <row r="48" spans="1:2">
      <c r="A48" s="87"/>
      <c r="B48" s="87"/>
    </row>
    <row r="49" spans="1:2">
      <c r="A49" s="87"/>
      <c r="B49" s="87"/>
    </row>
  </sheetData>
  <sheetProtection selectLockedCells="1"/>
  <mergeCells count="1">
    <mergeCell ref="A11:B11"/>
  </mergeCells>
  <printOptions horizontalCentered="1"/>
  <pageMargins left="0.39370078740157499" right="0.59055118110236204" top="0.39370078740157499" bottom="0.78740157480314998" header="0" footer="0.39370078740157499"/>
  <pageSetup paperSize="9" orientation="portrait"/>
  <headerFooter alignWithMargins="0">
    <oddFooter>&amp;R&amp;"Arial,Italic"&amp;8&amp;F\&amp;A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35"/>
  <sheetViews>
    <sheetView showGridLines="0" showZeros="0" workbookViewId="0"/>
  </sheetViews>
  <sheetFormatPr defaultColWidth="9.1328125" defaultRowHeight="15" customHeight="1"/>
  <cols>
    <col min="1" max="13" width="9.73046875" style="60" customWidth="1"/>
    <col min="14" max="16" width="8.73046875" style="60" customWidth="1"/>
    <col min="17" max="19" width="10.73046875" style="60" customWidth="1"/>
    <col min="20" max="16384" width="9.1328125" style="60"/>
  </cols>
  <sheetData>
    <row r="1" spans="1:13" s="59" customFormat="1" ht="20.100000000000001" customHeight="1">
      <c r="A1" s="61" t="s">
        <v>7</v>
      </c>
      <c r="B1" s="62"/>
      <c r="C1" s="62"/>
      <c r="D1" s="62"/>
      <c r="E1" s="62"/>
      <c r="F1" s="62"/>
      <c r="G1" s="62"/>
      <c r="H1" s="62"/>
      <c r="I1" s="75" t="str">
        <f>'Job Details'!A5</f>
        <v>Job Number &amp; Name:</v>
      </c>
      <c r="J1" s="115" t="str">
        <f>'Job Details'!B5</f>
        <v>35307 LB Bexley</v>
      </c>
      <c r="K1" s="116"/>
      <c r="L1" s="116"/>
      <c r="M1" s="117"/>
    </row>
    <row r="2" spans="1:13" s="59" customFormat="1" ht="20.100000000000001" customHeight="1">
      <c r="A2" s="63" t="str">
        <f>'Job Details'!B6</f>
        <v>Site 24 - Woolwich Road</v>
      </c>
      <c r="B2" s="64"/>
      <c r="C2" s="64"/>
      <c r="D2" s="64"/>
      <c r="E2" s="64"/>
      <c r="F2" s="64"/>
      <c r="G2" s="64"/>
      <c r="H2" s="64"/>
      <c r="I2" s="76" t="str">
        <f>'Job Details'!A8</f>
        <v>Date:</v>
      </c>
      <c r="J2" s="118">
        <f>'Job Details'!B8</f>
        <v>45043</v>
      </c>
      <c r="K2" s="119"/>
      <c r="L2" s="119"/>
      <c r="M2" s="120"/>
    </row>
    <row r="3" spans="1:13" s="59" customFormat="1" ht="9.9499999999999993" customHeight="1">
      <c r="A3" s="65"/>
      <c r="B3" s="66"/>
      <c r="C3" s="66"/>
      <c r="D3" s="66"/>
      <c r="E3" s="66"/>
      <c r="F3" s="65"/>
      <c r="G3" s="65"/>
      <c r="H3" s="65"/>
      <c r="I3" s="65"/>
      <c r="J3" s="77"/>
      <c r="K3" s="78"/>
      <c r="L3" s="79"/>
      <c r="M3" s="79"/>
    </row>
    <row r="4" spans="1:13" s="59" customFormat="1" ht="20.100000000000001" customHeight="1">
      <c r="A4" s="121" t="s">
        <v>8</v>
      </c>
      <c r="B4" s="122"/>
      <c r="C4" s="27" t="s">
        <v>9</v>
      </c>
      <c r="D4" s="27"/>
      <c r="E4" s="27"/>
      <c r="F4" s="27"/>
      <c r="G4" s="27"/>
      <c r="H4" s="27"/>
      <c r="I4" s="80"/>
      <c r="J4" s="123"/>
      <c r="K4" s="123"/>
      <c r="L4" s="123"/>
      <c r="M4" s="124"/>
    </row>
    <row r="5" spans="1:13" ht="20.100000000000001" customHeight="1">
      <c r="A5" s="125" t="s">
        <v>10</v>
      </c>
      <c r="B5" s="126"/>
      <c r="C5" s="127" t="s">
        <v>11</v>
      </c>
      <c r="D5" s="128"/>
      <c r="E5" s="128"/>
      <c r="F5" s="129"/>
      <c r="G5" s="67"/>
      <c r="H5" s="68" t="s">
        <v>12</v>
      </c>
      <c r="I5" s="130" t="s">
        <v>13</v>
      </c>
      <c r="J5" s="131"/>
      <c r="K5" s="81" t="s">
        <v>14</v>
      </c>
      <c r="L5" s="132" t="s">
        <v>15</v>
      </c>
      <c r="M5" s="133"/>
    </row>
    <row r="6" spans="1:13" ht="9.9499999999999993" customHeight="1">
      <c r="A6" s="65"/>
      <c r="B6" s="66"/>
      <c r="C6" s="66"/>
      <c r="D6" s="66"/>
      <c r="E6" s="66"/>
      <c r="F6" s="65"/>
      <c r="G6" s="65"/>
      <c r="H6" s="65"/>
      <c r="I6" s="65"/>
      <c r="J6" s="77"/>
      <c r="K6" s="78"/>
      <c r="L6" s="79"/>
      <c r="M6" s="79"/>
    </row>
    <row r="7" spans="1:13" ht="15" customHeight="1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82"/>
    </row>
    <row r="8" spans="1:13" ht="1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83"/>
    </row>
    <row r="9" spans="1:13" ht="1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83"/>
    </row>
    <row r="10" spans="1:13" ht="1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83"/>
    </row>
    <row r="11" spans="1:13" ht="15" customHeight="1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83"/>
    </row>
    <row r="12" spans="1:13" ht="15" customHeight="1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83"/>
    </row>
    <row r="13" spans="1:13" ht="15" customHeight="1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83"/>
    </row>
    <row r="14" spans="1:13" ht="15" customHeight="1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83"/>
    </row>
    <row r="15" spans="1:13" ht="15" customHeight="1">
      <c r="A15" s="7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83"/>
    </row>
    <row r="16" spans="1:13" ht="15" customHeight="1">
      <c r="A16" s="7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83"/>
    </row>
    <row r="17" spans="1:13" ht="15" customHeight="1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83"/>
    </row>
    <row r="18" spans="1:13" ht="15" customHeight="1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83"/>
    </row>
    <row r="19" spans="1:13" ht="15" customHeight="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83"/>
    </row>
    <row r="20" spans="1:13" ht="15" customHeight="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83"/>
    </row>
    <row r="21" spans="1:13" ht="15" customHeight="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83"/>
    </row>
    <row r="22" spans="1:13" ht="15" customHeight="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83"/>
    </row>
    <row r="23" spans="1:13" ht="15" customHeight="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83"/>
    </row>
    <row r="24" spans="1:13" ht="15" customHeight="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83"/>
    </row>
    <row r="25" spans="1:13" ht="15" customHeight="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83"/>
    </row>
    <row r="26" spans="1:13" ht="15" customHeight="1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83"/>
    </row>
    <row r="27" spans="1:13" ht="15" customHeight="1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83"/>
    </row>
    <row r="28" spans="1:13" ht="15" customHeight="1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83"/>
    </row>
    <row r="29" spans="1:13" ht="15" customHeight="1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83"/>
    </row>
    <row r="30" spans="1:13" ht="15" customHeight="1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3"/>
    </row>
    <row r="31" spans="1:13" ht="15" customHeight="1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83"/>
    </row>
    <row r="32" spans="1:13" ht="15" customHeight="1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83"/>
    </row>
    <row r="33" spans="1:13" ht="1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84"/>
    </row>
    <row r="34" spans="1:13" ht="1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</row>
    <row r="35" spans="1:13" ht="1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rintOptions horizontalCentered="1"/>
  <pageMargins left="0.39370078740157499" right="0.39370078740157499" top="0.39370078740157499" bottom="0.78740157480314998" header="0" footer="0.196850393700787"/>
  <pageSetup paperSize="9" orientation="landscape"/>
  <headerFooter alignWithMargins="0">
    <oddFooter>&amp;R&amp;"Arial,Italic"&amp;8&amp;F\&amp;A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Q47"/>
  <sheetViews>
    <sheetView showGridLines="0" tabSelected="1" topLeftCell="M4" zoomScale="86" zoomScaleNormal="86" zoomScaleSheetLayoutView="50" workbookViewId="0">
      <selection activeCell="AF15" sqref="AF15"/>
    </sheetView>
  </sheetViews>
  <sheetFormatPr defaultColWidth="10.73046875" defaultRowHeight="15" customHeight="1"/>
  <cols>
    <col min="1" max="1" width="6.73046875" style="2" customWidth="1"/>
    <col min="2" max="2" width="0.86328125" style="3" customWidth="1"/>
    <col min="3" max="3" width="6.73046875" style="2" customWidth="1"/>
    <col min="4" max="41" width="6.73046875" style="4" customWidth="1"/>
    <col min="42" max="42" width="10.59765625" style="4" customWidth="1"/>
    <col min="43" max="16384" width="10.73046875" style="4"/>
  </cols>
  <sheetData>
    <row r="1" spans="1:43" s="1" customFormat="1" ht="20.100000000000001" customHeight="1">
      <c r="A1" s="26" t="s">
        <v>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54" t="str">
        <f>'Job Details'!A5</f>
        <v>Job Number &amp; Name:</v>
      </c>
      <c r="AJ1" s="148" t="str">
        <f>'Job Details'!B5</f>
        <v>35307 LB Bexley</v>
      </c>
      <c r="AK1" s="149"/>
      <c r="AL1" s="149"/>
      <c r="AM1" s="149"/>
      <c r="AN1" s="149"/>
      <c r="AO1" s="149"/>
      <c r="AP1" s="149"/>
      <c r="AQ1" s="150"/>
    </row>
    <row r="2" spans="1:43" s="1" customFormat="1" ht="20.100000000000001" customHeight="1">
      <c r="A2" s="28" t="str">
        <f>'Job Details'!B6</f>
        <v>Site 24 - Woolwich Road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5" t="str">
        <f>'Job Details'!A7</f>
        <v>Client:</v>
      </c>
      <c r="AJ2" s="151" t="str">
        <f>'Job Details'!B7</f>
        <v>Waterman</v>
      </c>
      <c r="AK2" s="152"/>
      <c r="AL2" s="152"/>
      <c r="AM2" s="152"/>
      <c r="AN2" s="152"/>
      <c r="AO2" s="152"/>
      <c r="AP2" s="152"/>
      <c r="AQ2" s="153"/>
    </row>
    <row r="3" spans="1:43" s="1" customFormat="1" ht="20.100000000000001" customHeight="1">
      <c r="A3" s="29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56" t="str">
        <f>'Job Details'!A8</f>
        <v>Date:</v>
      </c>
      <c r="AJ3" s="154">
        <f>'Job Details'!B8</f>
        <v>45043</v>
      </c>
      <c r="AK3" s="155"/>
      <c r="AL3" s="155"/>
      <c r="AM3" s="155"/>
      <c r="AN3" s="155"/>
      <c r="AO3" s="155"/>
      <c r="AP3" s="155"/>
      <c r="AQ3" s="156"/>
    </row>
    <row r="4" spans="1:43" ht="20.100000000000001" customHeight="1">
      <c r="A4" s="31"/>
      <c r="B4" s="6"/>
      <c r="C4" s="6"/>
      <c r="D4" s="6"/>
      <c r="E4" s="6"/>
      <c r="F4" s="32"/>
      <c r="G4" s="32"/>
      <c r="H4" s="32"/>
      <c r="I4" s="32"/>
      <c r="J4" s="7"/>
      <c r="K4" s="7"/>
      <c r="L4" s="24"/>
      <c r="M4" s="24"/>
      <c r="N4" s="24"/>
      <c r="O4" s="24"/>
      <c r="P4" s="5"/>
      <c r="Q4" s="5"/>
      <c r="R4" s="5"/>
      <c r="S4" s="5"/>
      <c r="T4" s="5"/>
      <c r="U4" s="6"/>
      <c r="V4" s="6"/>
      <c r="W4" s="32"/>
      <c r="X4" s="32"/>
      <c r="Y4" s="32"/>
      <c r="Z4" s="32"/>
      <c r="AA4" s="32"/>
      <c r="AB4" s="32"/>
      <c r="AC4" s="6"/>
      <c r="AD4" s="6"/>
      <c r="AE4" s="32"/>
      <c r="AF4" s="32"/>
      <c r="AG4" s="32"/>
      <c r="AH4" s="32"/>
      <c r="AI4" s="32"/>
      <c r="AJ4" s="32"/>
      <c r="AK4" s="5"/>
      <c r="AL4" s="5"/>
      <c r="AM4" s="5"/>
      <c r="AN4" s="5"/>
      <c r="AO4" s="5"/>
      <c r="AP4" s="5"/>
    </row>
    <row r="5" spans="1:43" ht="33" customHeight="1" thickBot="1">
      <c r="A5" s="8"/>
      <c r="B5" s="9"/>
      <c r="C5" s="9"/>
      <c r="D5" s="157" t="s">
        <v>17</v>
      </c>
      <c r="E5" s="158"/>
      <c r="F5" s="158"/>
      <c r="G5" s="158"/>
      <c r="H5" s="158"/>
      <c r="I5" s="159"/>
      <c r="J5" s="157" t="s">
        <v>18</v>
      </c>
      <c r="K5" s="158"/>
      <c r="L5" s="158"/>
      <c r="M5" s="158"/>
      <c r="N5" s="158"/>
      <c r="O5" s="159"/>
      <c r="P5" s="160" t="s">
        <v>19</v>
      </c>
      <c r="Q5" s="161"/>
      <c r="R5" s="161"/>
      <c r="S5" s="161"/>
      <c r="T5" s="162"/>
      <c r="U5" s="157" t="s">
        <v>20</v>
      </c>
      <c r="V5" s="158"/>
      <c r="W5" s="158"/>
      <c r="X5" s="158"/>
      <c r="Y5" s="158"/>
      <c r="Z5" s="158"/>
      <c r="AA5" s="158"/>
      <c r="AB5" s="159"/>
      <c r="AC5" s="157" t="s">
        <v>21</v>
      </c>
      <c r="AD5" s="158"/>
      <c r="AE5" s="158"/>
      <c r="AF5" s="158"/>
      <c r="AG5" s="158"/>
      <c r="AH5" s="158"/>
      <c r="AI5" s="158"/>
      <c r="AJ5" s="159"/>
      <c r="AK5" s="160" t="s">
        <v>19</v>
      </c>
      <c r="AL5" s="161"/>
      <c r="AM5" s="161"/>
      <c r="AN5" s="161"/>
      <c r="AO5" s="162"/>
      <c r="AP5" s="163" t="s">
        <v>46</v>
      </c>
      <c r="AQ5" s="137" t="s">
        <v>22</v>
      </c>
    </row>
    <row r="6" spans="1:43" ht="33" customHeight="1" thickBot="1">
      <c r="A6" s="10" t="s">
        <v>23</v>
      </c>
      <c r="B6" s="11"/>
      <c r="C6" s="12"/>
      <c r="D6" s="33" t="s">
        <v>24</v>
      </c>
      <c r="E6" s="34" t="s">
        <v>25</v>
      </c>
      <c r="F6" s="34" t="s">
        <v>26</v>
      </c>
      <c r="G6" s="34" t="s">
        <v>27</v>
      </c>
      <c r="H6" s="34" t="s">
        <v>28</v>
      </c>
      <c r="I6" s="37" t="s">
        <v>29</v>
      </c>
      <c r="J6" s="33" t="s">
        <v>24</v>
      </c>
      <c r="K6" s="34" t="s">
        <v>25</v>
      </c>
      <c r="L6" s="34" t="s">
        <v>26</v>
      </c>
      <c r="M6" s="34" t="s">
        <v>27</v>
      </c>
      <c r="N6" s="34" t="s">
        <v>28</v>
      </c>
      <c r="O6" s="37" t="s">
        <v>29</v>
      </c>
      <c r="P6" s="13" t="s">
        <v>30</v>
      </c>
      <c r="Q6" s="46" t="s">
        <v>31</v>
      </c>
      <c r="R6" s="169" t="s">
        <v>47</v>
      </c>
      <c r="S6" s="169" t="s">
        <v>48</v>
      </c>
      <c r="T6" s="47" t="s">
        <v>32</v>
      </c>
      <c r="U6" s="48" t="s">
        <v>33</v>
      </c>
      <c r="V6" s="49" t="s">
        <v>34</v>
      </c>
      <c r="W6" s="49" t="s">
        <v>35</v>
      </c>
      <c r="X6" s="49" t="s">
        <v>36</v>
      </c>
      <c r="Y6" s="49" t="s">
        <v>37</v>
      </c>
      <c r="Z6" s="49" t="s">
        <v>38</v>
      </c>
      <c r="AA6" s="49" t="s">
        <v>39</v>
      </c>
      <c r="AB6" s="53" t="s">
        <v>40</v>
      </c>
      <c r="AC6" s="48" t="s">
        <v>33</v>
      </c>
      <c r="AD6" s="49" t="s">
        <v>34</v>
      </c>
      <c r="AE6" s="49" t="s">
        <v>35</v>
      </c>
      <c r="AF6" s="49" t="s">
        <v>36</v>
      </c>
      <c r="AG6" s="49" t="s">
        <v>37</v>
      </c>
      <c r="AH6" s="49" t="s">
        <v>38</v>
      </c>
      <c r="AI6" s="49" t="s">
        <v>39</v>
      </c>
      <c r="AJ6" s="53" t="s">
        <v>40</v>
      </c>
      <c r="AK6" s="13" t="s">
        <v>41</v>
      </c>
      <c r="AL6" s="46" t="s">
        <v>42</v>
      </c>
      <c r="AM6" s="169" t="s">
        <v>47</v>
      </c>
      <c r="AN6" s="169" t="s">
        <v>48</v>
      </c>
      <c r="AO6" s="57" t="s">
        <v>32</v>
      </c>
      <c r="AP6" s="164"/>
      <c r="AQ6" s="138"/>
    </row>
    <row r="7" spans="1:43" ht="21.95" customHeight="1" thickBot="1">
      <c r="A7" s="14">
        <v>0.3125</v>
      </c>
      <c r="B7" s="15" t="s">
        <v>43</v>
      </c>
      <c r="C7" s="16">
        <v>0.32291666666666702</v>
      </c>
      <c r="D7" s="99">
        <v>91</v>
      </c>
      <c r="E7" s="100">
        <v>22</v>
      </c>
      <c r="F7" s="100">
        <v>3</v>
      </c>
      <c r="G7" s="100">
        <v>5</v>
      </c>
      <c r="H7" s="100">
        <v>0</v>
      </c>
      <c r="I7" s="101">
        <v>0</v>
      </c>
      <c r="J7" s="99">
        <v>81</v>
      </c>
      <c r="K7" s="102">
        <v>8</v>
      </c>
      <c r="L7" s="100">
        <v>0</v>
      </c>
      <c r="M7" s="100">
        <v>3</v>
      </c>
      <c r="N7" s="100">
        <v>1</v>
      </c>
      <c r="O7" s="103">
        <v>0</v>
      </c>
      <c r="P7" s="38">
        <f t="shared" ref="P7:P14" si="0">D7+E7+(F7*2.5)+(G7*2.5)+H7+I7</f>
        <v>133</v>
      </c>
      <c r="Q7" s="50">
        <f t="shared" ref="Q7:Q14" si="1">J7+K7+(L7*2.5)+(M7*2.5)+N7+O7</f>
        <v>97.5</v>
      </c>
      <c r="R7" s="168">
        <f>P7+Q7</f>
        <v>230.5</v>
      </c>
      <c r="S7" s="180"/>
      <c r="T7" s="134">
        <f>SUM(P7:Q10)</f>
        <v>940</v>
      </c>
      <c r="U7" s="99">
        <v>0</v>
      </c>
      <c r="V7" s="100">
        <v>2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3">
        <v>0</v>
      </c>
      <c r="AC7" s="99">
        <v>0</v>
      </c>
      <c r="AD7" s="100">
        <v>3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3">
        <v>0</v>
      </c>
      <c r="AK7" s="38">
        <f>(U7*4)+V7+(W7*4)+(X7*6)+Y7+Z7+AA7+AB7</f>
        <v>2</v>
      </c>
      <c r="AL7" s="50">
        <f>(AC7*4)+AD7+(AE7*4)+(AF7*6)+AI7+AJ7+AG7+AH7</f>
        <v>3</v>
      </c>
      <c r="AM7" s="168">
        <f>AK7+AL7</f>
        <v>5</v>
      </c>
      <c r="AN7" s="180"/>
      <c r="AO7" s="134">
        <f>SUM(AK7:AL10)</f>
        <v>29</v>
      </c>
      <c r="AP7" s="164"/>
      <c r="AQ7" s="139">
        <f>ROUND((AO7*T7^2)/100000000,3)</f>
        <v>0.25600000000000001</v>
      </c>
    </row>
    <row r="8" spans="1:43" ht="21.95" customHeight="1" thickBot="1">
      <c r="A8" s="17">
        <f t="shared" ref="A8:A23" si="2">A7+TIME(0,15,0)</f>
        <v>0.32291666666666669</v>
      </c>
      <c r="B8" s="18" t="s">
        <v>43</v>
      </c>
      <c r="C8" s="19">
        <f t="shared" ref="C8:C23" si="3">C7+TIME(0,15,0)</f>
        <v>0.3333333333333337</v>
      </c>
      <c r="D8" s="104">
        <v>93</v>
      </c>
      <c r="E8" s="105">
        <v>15</v>
      </c>
      <c r="F8" s="105">
        <v>3</v>
      </c>
      <c r="G8" s="105">
        <v>6</v>
      </c>
      <c r="H8" s="105">
        <v>1</v>
      </c>
      <c r="I8" s="106">
        <v>1</v>
      </c>
      <c r="J8" s="104">
        <v>87</v>
      </c>
      <c r="K8" s="107">
        <v>6</v>
      </c>
      <c r="L8" s="105">
        <v>1</v>
      </c>
      <c r="M8" s="105">
        <v>2</v>
      </c>
      <c r="N8" s="105">
        <v>0</v>
      </c>
      <c r="O8" s="108">
        <v>0</v>
      </c>
      <c r="P8" s="39">
        <f t="shared" si="0"/>
        <v>132.5</v>
      </c>
      <c r="Q8" s="51">
        <f t="shared" si="1"/>
        <v>100.5</v>
      </c>
      <c r="R8" s="168">
        <f t="shared" ref="R8:R25" si="4">P8+Q8</f>
        <v>233</v>
      </c>
      <c r="S8" s="181"/>
      <c r="T8" s="135"/>
      <c r="U8" s="104">
        <v>0</v>
      </c>
      <c r="V8" s="105">
        <v>0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8">
        <v>0</v>
      </c>
      <c r="AC8" s="104">
        <v>0</v>
      </c>
      <c r="AD8" s="105">
        <v>6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8">
        <v>0</v>
      </c>
      <c r="AK8" s="39">
        <f t="shared" ref="AK8:AK14" si="5">(U8*4)+V8+(W8*4)+(X8*6)+Y8+Z8+AA8+AB8</f>
        <v>0</v>
      </c>
      <c r="AL8" s="51">
        <f t="shared" ref="AL8:AL14" si="6">(AC8*4)+AD8+(AE8*4)+(AF8*6)+AI8+AJ8+AG8+AH8</f>
        <v>6</v>
      </c>
      <c r="AM8" s="168">
        <f t="shared" ref="AM8:AM25" si="7">AK8+AL8</f>
        <v>6</v>
      </c>
      <c r="AN8" s="181"/>
      <c r="AO8" s="135"/>
      <c r="AP8" s="164"/>
      <c r="AQ8" s="140"/>
    </row>
    <row r="9" spans="1:43" ht="21.95" customHeight="1" thickBot="1">
      <c r="A9" s="17">
        <f t="shared" si="2"/>
        <v>0.33333333333333337</v>
      </c>
      <c r="B9" s="18" t="s">
        <v>43</v>
      </c>
      <c r="C9" s="19">
        <f t="shared" si="3"/>
        <v>0.34375000000000039</v>
      </c>
      <c r="D9" s="104">
        <v>110</v>
      </c>
      <c r="E9" s="105">
        <v>11</v>
      </c>
      <c r="F9" s="105">
        <v>1</v>
      </c>
      <c r="G9" s="105">
        <v>6</v>
      </c>
      <c r="H9" s="105">
        <v>2</v>
      </c>
      <c r="I9" s="106">
        <v>0</v>
      </c>
      <c r="J9" s="104">
        <v>97</v>
      </c>
      <c r="K9" s="107">
        <v>6</v>
      </c>
      <c r="L9" s="105">
        <v>1</v>
      </c>
      <c r="M9" s="105">
        <v>2</v>
      </c>
      <c r="N9" s="105">
        <v>1</v>
      </c>
      <c r="O9" s="108">
        <v>1</v>
      </c>
      <c r="P9" s="39">
        <f t="shared" si="0"/>
        <v>140.5</v>
      </c>
      <c r="Q9" s="51">
        <f t="shared" si="1"/>
        <v>112.5</v>
      </c>
      <c r="R9" s="168">
        <f t="shared" si="4"/>
        <v>253</v>
      </c>
      <c r="S9" s="181"/>
      <c r="T9" s="135"/>
      <c r="U9" s="104">
        <v>0</v>
      </c>
      <c r="V9" s="105">
        <v>1</v>
      </c>
      <c r="W9" s="105">
        <v>0</v>
      </c>
      <c r="X9" s="105">
        <v>0</v>
      </c>
      <c r="Y9" s="105">
        <v>0</v>
      </c>
      <c r="Z9" s="105">
        <v>0</v>
      </c>
      <c r="AA9" s="107">
        <v>0</v>
      </c>
      <c r="AB9" s="108">
        <v>0</v>
      </c>
      <c r="AC9" s="104">
        <v>0</v>
      </c>
      <c r="AD9" s="105">
        <v>5</v>
      </c>
      <c r="AE9" s="105">
        <v>0</v>
      </c>
      <c r="AF9" s="105">
        <v>0</v>
      </c>
      <c r="AG9" s="105">
        <v>0</v>
      </c>
      <c r="AH9" s="105">
        <v>0</v>
      </c>
      <c r="AI9" s="107">
        <v>0</v>
      </c>
      <c r="AJ9" s="108">
        <v>0</v>
      </c>
      <c r="AK9" s="39">
        <f t="shared" si="5"/>
        <v>1</v>
      </c>
      <c r="AL9" s="51">
        <f t="shared" si="6"/>
        <v>5</v>
      </c>
      <c r="AM9" s="168">
        <f t="shared" si="7"/>
        <v>6</v>
      </c>
      <c r="AN9" s="181"/>
      <c r="AO9" s="135"/>
      <c r="AP9" s="164"/>
      <c r="AQ9" s="140"/>
    </row>
    <row r="10" spans="1:43" ht="21.95" customHeight="1" thickBot="1">
      <c r="A10" s="20">
        <f t="shared" si="2"/>
        <v>0.34375000000000006</v>
      </c>
      <c r="B10" s="21" t="s">
        <v>43</v>
      </c>
      <c r="C10" s="22">
        <f t="shared" si="3"/>
        <v>0.35416666666666707</v>
      </c>
      <c r="D10" s="104">
        <v>101</v>
      </c>
      <c r="E10" s="105">
        <v>20</v>
      </c>
      <c r="F10" s="105">
        <v>3</v>
      </c>
      <c r="G10" s="105">
        <v>9</v>
      </c>
      <c r="H10" s="105">
        <v>1</v>
      </c>
      <c r="I10" s="106">
        <v>1</v>
      </c>
      <c r="J10" s="104">
        <v>60</v>
      </c>
      <c r="K10" s="107">
        <v>2</v>
      </c>
      <c r="L10" s="105">
        <v>0</v>
      </c>
      <c r="M10" s="105">
        <v>3</v>
      </c>
      <c r="N10" s="105">
        <v>1</v>
      </c>
      <c r="O10" s="108">
        <v>0</v>
      </c>
      <c r="P10" s="39">
        <f t="shared" si="0"/>
        <v>153</v>
      </c>
      <c r="Q10" s="51">
        <f t="shared" si="1"/>
        <v>70.5</v>
      </c>
      <c r="R10" s="168">
        <f t="shared" si="4"/>
        <v>223.5</v>
      </c>
      <c r="S10" s="167">
        <f>SUM(R7:R10)</f>
        <v>940</v>
      </c>
      <c r="T10" s="136"/>
      <c r="U10" s="104">
        <v>1</v>
      </c>
      <c r="V10" s="105">
        <v>2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3">
        <v>0</v>
      </c>
      <c r="AC10" s="104">
        <v>0</v>
      </c>
      <c r="AD10" s="105">
        <v>4</v>
      </c>
      <c r="AE10" s="110">
        <v>0</v>
      </c>
      <c r="AF10" s="110">
        <v>0</v>
      </c>
      <c r="AG10" s="110">
        <v>1</v>
      </c>
      <c r="AH10" s="110">
        <v>0</v>
      </c>
      <c r="AI10" s="110">
        <v>1</v>
      </c>
      <c r="AJ10" s="113">
        <v>0</v>
      </c>
      <c r="AK10" s="39">
        <f t="shared" si="5"/>
        <v>6</v>
      </c>
      <c r="AL10" s="51">
        <f t="shared" si="6"/>
        <v>6</v>
      </c>
      <c r="AM10" s="168">
        <f t="shared" si="7"/>
        <v>12</v>
      </c>
      <c r="AN10" s="167">
        <f>SUM(AM7:AM10)</f>
        <v>29</v>
      </c>
      <c r="AO10" s="136"/>
      <c r="AP10" s="165">
        <f>AN10*S10^2/100000000</f>
        <v>0.25624400000000003</v>
      </c>
      <c r="AQ10" s="141"/>
    </row>
    <row r="11" spans="1:43" ht="21.95" customHeight="1" thickBot="1">
      <c r="A11" s="14">
        <f t="shared" si="2"/>
        <v>0.35416666666666674</v>
      </c>
      <c r="B11" s="15" t="s">
        <v>43</v>
      </c>
      <c r="C11" s="16">
        <f t="shared" si="3"/>
        <v>0.36458333333333376</v>
      </c>
      <c r="D11" s="99">
        <v>94</v>
      </c>
      <c r="E11" s="100">
        <v>9</v>
      </c>
      <c r="F11" s="100">
        <v>2</v>
      </c>
      <c r="G11" s="100">
        <v>6</v>
      </c>
      <c r="H11" s="100">
        <v>2</v>
      </c>
      <c r="I11" s="101">
        <v>1</v>
      </c>
      <c r="J11" s="99">
        <v>103</v>
      </c>
      <c r="K11" s="102">
        <v>2</v>
      </c>
      <c r="L11" s="100">
        <v>1</v>
      </c>
      <c r="M11" s="100">
        <v>2</v>
      </c>
      <c r="N11" s="100">
        <v>2</v>
      </c>
      <c r="O11" s="103">
        <v>0</v>
      </c>
      <c r="P11" s="38">
        <f t="shared" si="0"/>
        <v>126</v>
      </c>
      <c r="Q11" s="50">
        <f t="shared" si="1"/>
        <v>114.5</v>
      </c>
      <c r="R11" s="168">
        <f t="shared" si="4"/>
        <v>240.5</v>
      </c>
      <c r="S11" s="167">
        <f t="shared" ref="S11:S23" si="8">SUM(R8:R11)</f>
        <v>950</v>
      </c>
      <c r="T11" s="134">
        <f>SUM(P11:Q14)</f>
        <v>941.5</v>
      </c>
      <c r="U11" s="99">
        <v>4</v>
      </c>
      <c r="V11" s="100">
        <v>6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3">
        <v>0</v>
      </c>
      <c r="AC11" s="99">
        <v>0</v>
      </c>
      <c r="AD11" s="100">
        <v>6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3">
        <v>0</v>
      </c>
      <c r="AK11" s="38">
        <f t="shared" si="5"/>
        <v>22</v>
      </c>
      <c r="AL11" s="50">
        <f t="shared" si="6"/>
        <v>6</v>
      </c>
      <c r="AM11" s="168">
        <f t="shared" si="7"/>
        <v>28</v>
      </c>
      <c r="AN11" s="167">
        <f t="shared" ref="AN11:AN23" si="9">SUM(AM8:AM11)</f>
        <v>52</v>
      </c>
      <c r="AO11" s="134">
        <f>SUM(AK11:AL14)</f>
        <v>302</v>
      </c>
      <c r="AP11" s="165">
        <f t="shared" ref="AP11:AP23" si="10">AN11*S11^2/100000000</f>
        <v>0.46929999999999999</v>
      </c>
      <c r="AQ11" s="139">
        <f>ROUND((AO11*T11^2)/100000000,3)</f>
        <v>2.677</v>
      </c>
    </row>
    <row r="12" spans="1:43" ht="21.95" customHeight="1" thickBot="1">
      <c r="A12" s="17">
        <f t="shared" si="2"/>
        <v>0.36458333333333343</v>
      </c>
      <c r="B12" s="18" t="s">
        <v>43</v>
      </c>
      <c r="C12" s="19">
        <f t="shared" si="3"/>
        <v>0.37500000000000044</v>
      </c>
      <c r="D12" s="104">
        <v>105</v>
      </c>
      <c r="E12" s="105">
        <v>11</v>
      </c>
      <c r="F12" s="105">
        <v>0</v>
      </c>
      <c r="G12" s="105">
        <v>10</v>
      </c>
      <c r="H12" s="105">
        <v>0</v>
      </c>
      <c r="I12" s="106">
        <v>0</v>
      </c>
      <c r="J12" s="104">
        <v>91</v>
      </c>
      <c r="K12" s="107">
        <v>3</v>
      </c>
      <c r="L12" s="105">
        <v>1</v>
      </c>
      <c r="M12" s="105">
        <v>2</v>
      </c>
      <c r="N12" s="105">
        <v>1</v>
      </c>
      <c r="O12" s="108">
        <v>0</v>
      </c>
      <c r="P12" s="39">
        <f t="shared" si="0"/>
        <v>141</v>
      </c>
      <c r="Q12" s="51">
        <f t="shared" si="1"/>
        <v>102.5</v>
      </c>
      <c r="R12" s="168">
        <f t="shared" si="4"/>
        <v>243.5</v>
      </c>
      <c r="S12" s="167">
        <f t="shared" si="8"/>
        <v>960.5</v>
      </c>
      <c r="T12" s="135"/>
      <c r="U12" s="104">
        <v>2</v>
      </c>
      <c r="V12" s="105">
        <v>8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8">
        <v>0</v>
      </c>
      <c r="AC12" s="104">
        <v>3</v>
      </c>
      <c r="AD12" s="105">
        <v>11</v>
      </c>
      <c r="AE12" s="105">
        <v>0</v>
      </c>
      <c r="AF12" s="105">
        <v>0</v>
      </c>
      <c r="AG12" s="105">
        <v>1</v>
      </c>
      <c r="AH12" s="105">
        <v>0</v>
      </c>
      <c r="AI12" s="105">
        <v>0</v>
      </c>
      <c r="AJ12" s="108">
        <v>0</v>
      </c>
      <c r="AK12" s="39">
        <f t="shared" si="5"/>
        <v>16</v>
      </c>
      <c r="AL12" s="51">
        <f t="shared" si="6"/>
        <v>24</v>
      </c>
      <c r="AM12" s="168">
        <f t="shared" si="7"/>
        <v>40</v>
      </c>
      <c r="AN12" s="167">
        <f t="shared" si="9"/>
        <v>86</v>
      </c>
      <c r="AO12" s="135"/>
      <c r="AP12" s="165">
        <f t="shared" si="10"/>
        <v>0.79340181499999995</v>
      </c>
      <c r="AQ12" s="140"/>
    </row>
    <row r="13" spans="1:43" ht="21.95" customHeight="1" thickBot="1">
      <c r="A13" s="17">
        <f t="shared" si="2"/>
        <v>0.37500000000000011</v>
      </c>
      <c r="B13" s="18" t="s">
        <v>43</v>
      </c>
      <c r="C13" s="19">
        <f t="shared" si="3"/>
        <v>0.38541666666666713</v>
      </c>
      <c r="D13" s="104">
        <v>102</v>
      </c>
      <c r="E13" s="105">
        <v>16</v>
      </c>
      <c r="F13" s="105">
        <v>1</v>
      </c>
      <c r="G13" s="105">
        <v>7</v>
      </c>
      <c r="H13" s="105">
        <v>0</v>
      </c>
      <c r="I13" s="106">
        <v>0</v>
      </c>
      <c r="J13" s="104">
        <v>76</v>
      </c>
      <c r="K13" s="107">
        <v>8</v>
      </c>
      <c r="L13" s="105">
        <v>0</v>
      </c>
      <c r="M13" s="105">
        <v>3</v>
      </c>
      <c r="N13" s="105">
        <v>2</v>
      </c>
      <c r="O13" s="108">
        <v>1</v>
      </c>
      <c r="P13" s="39">
        <f t="shared" si="0"/>
        <v>138</v>
      </c>
      <c r="Q13" s="51">
        <f t="shared" si="1"/>
        <v>94.5</v>
      </c>
      <c r="R13" s="168">
        <f t="shared" si="4"/>
        <v>232.5</v>
      </c>
      <c r="S13" s="167">
        <f t="shared" si="8"/>
        <v>940</v>
      </c>
      <c r="T13" s="135"/>
      <c r="U13" s="104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7">
        <v>0</v>
      </c>
      <c r="AB13" s="108">
        <v>0</v>
      </c>
      <c r="AC13" s="104">
        <v>0</v>
      </c>
      <c r="AD13" s="105">
        <v>0</v>
      </c>
      <c r="AE13" s="105">
        <v>0</v>
      </c>
      <c r="AF13" s="105">
        <v>0</v>
      </c>
      <c r="AG13" s="105">
        <v>0</v>
      </c>
      <c r="AH13" s="105">
        <v>0</v>
      </c>
      <c r="AI13" s="107">
        <v>0</v>
      </c>
      <c r="AJ13" s="108">
        <v>0</v>
      </c>
      <c r="AK13" s="39">
        <f t="shared" si="5"/>
        <v>0</v>
      </c>
      <c r="AL13" s="51">
        <f t="shared" si="6"/>
        <v>0</v>
      </c>
      <c r="AM13" s="168">
        <f t="shared" si="7"/>
        <v>0</v>
      </c>
      <c r="AN13" s="167">
        <f t="shared" si="9"/>
        <v>80</v>
      </c>
      <c r="AO13" s="135"/>
      <c r="AP13" s="165">
        <f t="shared" si="10"/>
        <v>0.70687999999999995</v>
      </c>
      <c r="AQ13" s="140"/>
    </row>
    <row r="14" spans="1:43" ht="21.95" customHeight="1" thickBot="1">
      <c r="A14" s="20">
        <f t="shared" si="2"/>
        <v>0.3854166666666668</v>
      </c>
      <c r="B14" s="21" t="s">
        <v>43</v>
      </c>
      <c r="C14" s="22">
        <f t="shared" si="3"/>
        <v>0.39583333333333381</v>
      </c>
      <c r="D14" s="109">
        <v>83</v>
      </c>
      <c r="E14" s="110">
        <v>15</v>
      </c>
      <c r="F14" s="110">
        <v>4</v>
      </c>
      <c r="G14" s="110">
        <v>11</v>
      </c>
      <c r="H14" s="110">
        <v>3</v>
      </c>
      <c r="I14" s="111">
        <v>0</v>
      </c>
      <c r="J14" s="109">
        <v>75</v>
      </c>
      <c r="K14" s="112">
        <v>3</v>
      </c>
      <c r="L14" s="110">
        <v>0</v>
      </c>
      <c r="M14" s="110">
        <v>3</v>
      </c>
      <c r="N14" s="110">
        <v>1</v>
      </c>
      <c r="O14" s="113">
        <v>0</v>
      </c>
      <c r="P14" s="40">
        <f t="shared" si="0"/>
        <v>138.5</v>
      </c>
      <c r="Q14" s="52">
        <f t="shared" si="1"/>
        <v>86.5</v>
      </c>
      <c r="R14" s="168">
        <f t="shared" si="4"/>
        <v>225</v>
      </c>
      <c r="S14" s="167">
        <f t="shared" si="8"/>
        <v>941.5</v>
      </c>
      <c r="T14" s="136"/>
      <c r="U14" s="109">
        <v>0</v>
      </c>
      <c r="V14" s="110">
        <v>1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3">
        <v>0</v>
      </c>
      <c r="AC14" s="109">
        <v>55</v>
      </c>
      <c r="AD14" s="110">
        <v>13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3">
        <v>0</v>
      </c>
      <c r="AK14" s="40">
        <f t="shared" si="5"/>
        <v>1</v>
      </c>
      <c r="AL14" s="52">
        <f t="shared" si="6"/>
        <v>233</v>
      </c>
      <c r="AM14" s="168">
        <f t="shared" si="7"/>
        <v>234</v>
      </c>
      <c r="AN14" s="167">
        <f t="shared" si="9"/>
        <v>302</v>
      </c>
      <c r="AO14" s="136"/>
      <c r="AP14" s="165">
        <f t="shared" si="10"/>
        <v>2.6769951949999999</v>
      </c>
      <c r="AQ14" s="141"/>
    </row>
    <row r="15" spans="1:43" s="176" customFormat="1" ht="21.95" customHeight="1" thickBot="1">
      <c r="A15" s="170"/>
      <c r="B15" s="170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2"/>
      <c r="S15" s="173"/>
      <c r="T15" s="171"/>
      <c r="U15" s="171"/>
      <c r="V15" s="171"/>
      <c r="W15" s="174"/>
      <c r="X15" s="174"/>
      <c r="Y15" s="174"/>
      <c r="Z15" s="174"/>
      <c r="AA15" s="174"/>
      <c r="AB15" s="174"/>
      <c r="AC15" s="171"/>
      <c r="AD15" s="171"/>
      <c r="AE15" s="174"/>
      <c r="AF15" s="174"/>
      <c r="AG15" s="174"/>
      <c r="AH15" s="174"/>
      <c r="AI15" s="174"/>
      <c r="AJ15" s="174"/>
      <c r="AK15" s="171"/>
      <c r="AL15" s="171"/>
      <c r="AM15" s="172"/>
      <c r="AN15" s="173"/>
      <c r="AO15" s="174"/>
      <c r="AP15" s="175"/>
    </row>
    <row r="16" spans="1:43" ht="21.95" customHeight="1" thickBot="1">
      <c r="A16" s="14">
        <v>0.60416666666666696</v>
      </c>
      <c r="B16" s="15" t="s">
        <v>43</v>
      </c>
      <c r="C16" s="16">
        <v>0.61458333333333304</v>
      </c>
      <c r="D16" s="99">
        <v>122</v>
      </c>
      <c r="E16" s="100">
        <v>7</v>
      </c>
      <c r="F16" s="100">
        <v>1</v>
      </c>
      <c r="G16" s="100">
        <v>10</v>
      </c>
      <c r="H16" s="100">
        <v>3</v>
      </c>
      <c r="I16" s="101">
        <v>0</v>
      </c>
      <c r="J16" s="99">
        <v>62</v>
      </c>
      <c r="K16" s="102">
        <v>2</v>
      </c>
      <c r="L16" s="100">
        <v>0</v>
      </c>
      <c r="M16" s="100">
        <v>2</v>
      </c>
      <c r="N16" s="100">
        <v>1</v>
      </c>
      <c r="O16" s="103">
        <v>0</v>
      </c>
      <c r="P16" s="38">
        <f t="shared" ref="P16:P23" si="11">D16+E16+(F16*2.5)+(G16*2.5)+H16+I16</f>
        <v>159.5</v>
      </c>
      <c r="Q16" s="50">
        <f t="shared" ref="Q16:Q23" si="12">J16+K16+(L16*2.5)+(M16*2.5)+N16+O16</f>
        <v>70</v>
      </c>
      <c r="R16" s="168">
        <f t="shared" si="4"/>
        <v>229.5</v>
      </c>
      <c r="S16" s="167"/>
      <c r="T16" s="134">
        <f>SUM(P16:Q19)</f>
        <v>1012</v>
      </c>
      <c r="U16" s="99">
        <v>0</v>
      </c>
      <c r="V16" s="100">
        <v>3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3">
        <v>0</v>
      </c>
      <c r="AC16" s="99">
        <v>0</v>
      </c>
      <c r="AD16" s="100">
        <v>1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3">
        <v>0</v>
      </c>
      <c r="AK16" s="38">
        <f t="shared" ref="AK16:AK23" si="13">(U16*4)+V16+(W16*4)+(X16*6)+Y16+Z16+AA16+AB16</f>
        <v>3</v>
      </c>
      <c r="AL16" s="50">
        <f t="shared" ref="AL16:AL23" si="14">(AC16*4)+AD16+(AE16*4)+(AF16*6)+AI16+AJ16+AG16+AH16</f>
        <v>1</v>
      </c>
      <c r="AM16" s="168">
        <f t="shared" si="7"/>
        <v>4</v>
      </c>
      <c r="AN16" s="167"/>
      <c r="AO16" s="134">
        <f>SUM(AK16:AL19)</f>
        <v>56</v>
      </c>
      <c r="AP16" s="165"/>
      <c r="AQ16" s="139">
        <f>ROUND((AO16*T16^2)/100000000,3)</f>
        <v>0.57399999999999995</v>
      </c>
    </row>
    <row r="17" spans="1:43" ht="21.95" customHeight="1" thickBot="1">
      <c r="A17" s="17">
        <f t="shared" si="2"/>
        <v>0.61458333333333359</v>
      </c>
      <c r="B17" s="18" t="s">
        <v>43</v>
      </c>
      <c r="C17" s="19">
        <f t="shared" si="3"/>
        <v>0.62499999999999967</v>
      </c>
      <c r="D17" s="104">
        <v>156</v>
      </c>
      <c r="E17" s="105">
        <v>9</v>
      </c>
      <c r="F17" s="105">
        <v>0</v>
      </c>
      <c r="G17" s="105">
        <v>7</v>
      </c>
      <c r="H17" s="105">
        <v>5</v>
      </c>
      <c r="I17" s="106">
        <v>1</v>
      </c>
      <c r="J17" s="104">
        <v>58</v>
      </c>
      <c r="K17" s="107">
        <v>4</v>
      </c>
      <c r="L17" s="105">
        <v>0</v>
      </c>
      <c r="M17" s="105">
        <v>2</v>
      </c>
      <c r="N17" s="105">
        <v>2</v>
      </c>
      <c r="O17" s="108">
        <v>0</v>
      </c>
      <c r="P17" s="39">
        <f t="shared" si="11"/>
        <v>188.5</v>
      </c>
      <c r="Q17" s="51">
        <f t="shared" si="12"/>
        <v>69</v>
      </c>
      <c r="R17" s="168">
        <f t="shared" si="4"/>
        <v>257.5</v>
      </c>
      <c r="S17" s="167"/>
      <c r="T17" s="135"/>
      <c r="U17" s="104">
        <v>0</v>
      </c>
      <c r="V17" s="105">
        <v>2</v>
      </c>
      <c r="W17" s="105">
        <v>0</v>
      </c>
      <c r="X17" s="105">
        <v>0</v>
      </c>
      <c r="Y17" s="105">
        <v>0</v>
      </c>
      <c r="Z17" s="105">
        <v>0</v>
      </c>
      <c r="AA17" s="105">
        <v>0</v>
      </c>
      <c r="AB17" s="108">
        <v>0</v>
      </c>
      <c r="AC17" s="104">
        <v>0</v>
      </c>
      <c r="AD17" s="105">
        <v>6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8">
        <v>0</v>
      </c>
      <c r="AK17" s="39">
        <f t="shared" si="13"/>
        <v>2</v>
      </c>
      <c r="AL17" s="51">
        <f t="shared" si="14"/>
        <v>6</v>
      </c>
      <c r="AM17" s="168">
        <f t="shared" si="7"/>
        <v>8</v>
      </c>
      <c r="AN17" s="167"/>
      <c r="AO17" s="135"/>
      <c r="AP17" s="165"/>
      <c r="AQ17" s="140"/>
    </row>
    <row r="18" spans="1:43" s="2" customFormat="1" ht="21.95" customHeight="1" thickBot="1">
      <c r="A18" s="17">
        <f t="shared" si="2"/>
        <v>0.62500000000000022</v>
      </c>
      <c r="B18" s="18" t="s">
        <v>43</v>
      </c>
      <c r="C18" s="19">
        <f t="shared" si="3"/>
        <v>0.6354166666666663</v>
      </c>
      <c r="D18" s="104">
        <v>114</v>
      </c>
      <c r="E18" s="105">
        <v>12</v>
      </c>
      <c r="F18" s="105">
        <v>4</v>
      </c>
      <c r="G18" s="105">
        <v>10</v>
      </c>
      <c r="H18" s="105">
        <v>8</v>
      </c>
      <c r="I18" s="106">
        <v>0</v>
      </c>
      <c r="J18" s="104">
        <v>66</v>
      </c>
      <c r="K18" s="107">
        <v>7</v>
      </c>
      <c r="L18" s="105">
        <v>0</v>
      </c>
      <c r="M18" s="105">
        <v>3</v>
      </c>
      <c r="N18" s="105">
        <v>5</v>
      </c>
      <c r="O18" s="108">
        <v>1</v>
      </c>
      <c r="P18" s="39">
        <f t="shared" si="11"/>
        <v>169</v>
      </c>
      <c r="Q18" s="51">
        <f t="shared" si="12"/>
        <v>86.5</v>
      </c>
      <c r="R18" s="168">
        <f t="shared" si="4"/>
        <v>255.5</v>
      </c>
      <c r="S18" s="167"/>
      <c r="T18" s="135"/>
      <c r="U18" s="104">
        <v>0</v>
      </c>
      <c r="V18" s="105">
        <v>5</v>
      </c>
      <c r="W18" s="105">
        <v>0</v>
      </c>
      <c r="X18" s="105">
        <v>0</v>
      </c>
      <c r="Y18" s="105">
        <v>0</v>
      </c>
      <c r="Z18" s="105">
        <v>0</v>
      </c>
      <c r="AA18" s="107">
        <v>0</v>
      </c>
      <c r="AB18" s="108">
        <v>0</v>
      </c>
      <c r="AC18" s="104">
        <v>0</v>
      </c>
      <c r="AD18" s="105">
        <v>2</v>
      </c>
      <c r="AE18" s="105">
        <v>0</v>
      </c>
      <c r="AF18" s="105">
        <v>0</v>
      </c>
      <c r="AG18" s="105">
        <v>0</v>
      </c>
      <c r="AH18" s="105">
        <v>0</v>
      </c>
      <c r="AI18" s="107">
        <v>0</v>
      </c>
      <c r="AJ18" s="108">
        <v>0</v>
      </c>
      <c r="AK18" s="39">
        <f t="shared" si="13"/>
        <v>5</v>
      </c>
      <c r="AL18" s="51">
        <f t="shared" si="14"/>
        <v>2</v>
      </c>
      <c r="AM18" s="168">
        <f t="shared" si="7"/>
        <v>7</v>
      </c>
      <c r="AN18" s="167"/>
      <c r="AO18" s="135"/>
      <c r="AP18" s="165"/>
      <c r="AQ18" s="140"/>
    </row>
    <row r="19" spans="1:43" ht="21.95" customHeight="1" thickBot="1">
      <c r="A19" s="20">
        <f t="shared" si="2"/>
        <v>0.63541666666666685</v>
      </c>
      <c r="B19" s="21" t="s">
        <v>43</v>
      </c>
      <c r="C19" s="22">
        <f t="shared" si="3"/>
        <v>0.64583333333333293</v>
      </c>
      <c r="D19" s="104">
        <v>138</v>
      </c>
      <c r="E19" s="105">
        <v>12</v>
      </c>
      <c r="F19" s="105">
        <v>1</v>
      </c>
      <c r="G19" s="105">
        <v>10</v>
      </c>
      <c r="H19" s="105">
        <v>4</v>
      </c>
      <c r="I19" s="106">
        <v>0</v>
      </c>
      <c r="J19" s="104">
        <v>77</v>
      </c>
      <c r="K19" s="107">
        <v>5</v>
      </c>
      <c r="L19" s="105">
        <v>0</v>
      </c>
      <c r="M19" s="105">
        <v>2</v>
      </c>
      <c r="N19" s="105">
        <v>1</v>
      </c>
      <c r="O19" s="108">
        <v>0</v>
      </c>
      <c r="P19" s="39">
        <f t="shared" si="11"/>
        <v>181.5</v>
      </c>
      <c r="Q19" s="51">
        <f t="shared" si="12"/>
        <v>88</v>
      </c>
      <c r="R19" s="168">
        <f t="shared" si="4"/>
        <v>269.5</v>
      </c>
      <c r="S19" s="167">
        <f t="shared" si="8"/>
        <v>1012</v>
      </c>
      <c r="T19" s="136"/>
      <c r="U19" s="104">
        <v>2</v>
      </c>
      <c r="V19" s="105">
        <v>6</v>
      </c>
      <c r="W19" s="110">
        <v>0</v>
      </c>
      <c r="X19" s="110">
        <v>0</v>
      </c>
      <c r="Y19" s="110">
        <v>0</v>
      </c>
      <c r="Z19" s="110">
        <v>0</v>
      </c>
      <c r="AA19" s="110">
        <v>0</v>
      </c>
      <c r="AB19" s="113">
        <v>0</v>
      </c>
      <c r="AC19" s="104">
        <v>4</v>
      </c>
      <c r="AD19" s="105">
        <v>7</v>
      </c>
      <c r="AE19" s="110">
        <v>0</v>
      </c>
      <c r="AF19" s="110">
        <v>0</v>
      </c>
      <c r="AG19" s="110">
        <v>0</v>
      </c>
      <c r="AH19" s="110">
        <v>0</v>
      </c>
      <c r="AI19" s="110">
        <v>0</v>
      </c>
      <c r="AJ19" s="113">
        <v>0</v>
      </c>
      <c r="AK19" s="39">
        <f t="shared" si="13"/>
        <v>14</v>
      </c>
      <c r="AL19" s="51">
        <f t="shared" si="14"/>
        <v>23</v>
      </c>
      <c r="AM19" s="168">
        <f t="shared" si="7"/>
        <v>37</v>
      </c>
      <c r="AN19" s="167">
        <f t="shared" si="9"/>
        <v>56</v>
      </c>
      <c r="AO19" s="136"/>
      <c r="AP19" s="165">
        <f t="shared" si="10"/>
        <v>0.57352064000000003</v>
      </c>
      <c r="AQ19" s="141"/>
    </row>
    <row r="20" spans="1:43" ht="21.95" customHeight="1" thickBot="1">
      <c r="A20" s="14">
        <f t="shared" si="2"/>
        <v>0.64583333333333348</v>
      </c>
      <c r="B20" s="15" t="s">
        <v>43</v>
      </c>
      <c r="C20" s="16">
        <f t="shared" si="3"/>
        <v>0.65624999999999956</v>
      </c>
      <c r="D20" s="99">
        <v>128</v>
      </c>
      <c r="E20" s="100">
        <v>7</v>
      </c>
      <c r="F20" s="100">
        <v>0</v>
      </c>
      <c r="G20" s="100">
        <v>8</v>
      </c>
      <c r="H20" s="100">
        <v>5</v>
      </c>
      <c r="I20" s="101">
        <v>0</v>
      </c>
      <c r="J20" s="99">
        <v>73</v>
      </c>
      <c r="K20" s="102">
        <v>4</v>
      </c>
      <c r="L20" s="100">
        <v>0</v>
      </c>
      <c r="M20" s="100">
        <v>1</v>
      </c>
      <c r="N20" s="100">
        <v>4</v>
      </c>
      <c r="O20" s="103">
        <v>0</v>
      </c>
      <c r="P20" s="38">
        <f t="shared" si="11"/>
        <v>160</v>
      </c>
      <c r="Q20" s="50">
        <f t="shared" si="12"/>
        <v>83.5</v>
      </c>
      <c r="R20" s="168">
        <f t="shared" si="4"/>
        <v>243.5</v>
      </c>
      <c r="S20" s="167">
        <f t="shared" si="8"/>
        <v>1026</v>
      </c>
      <c r="T20" s="134">
        <f>SUM(P20:Q23)</f>
        <v>999.5</v>
      </c>
      <c r="U20" s="99">
        <v>0</v>
      </c>
      <c r="V20" s="100">
        <v>2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3">
        <v>0</v>
      </c>
      <c r="AC20" s="99">
        <v>1</v>
      </c>
      <c r="AD20" s="100">
        <v>2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3">
        <v>0</v>
      </c>
      <c r="AK20" s="38">
        <f t="shared" si="13"/>
        <v>2</v>
      </c>
      <c r="AL20" s="50">
        <f t="shared" si="14"/>
        <v>6</v>
      </c>
      <c r="AM20" s="168">
        <f t="shared" si="7"/>
        <v>8</v>
      </c>
      <c r="AN20" s="167">
        <f t="shared" si="9"/>
        <v>60</v>
      </c>
      <c r="AO20" s="134">
        <f>SUM(AK20:AL23)</f>
        <v>21</v>
      </c>
      <c r="AP20" s="165">
        <f t="shared" si="10"/>
        <v>0.63160559999999999</v>
      </c>
      <c r="AQ20" s="139">
        <f>ROUND((AO20*T20^2)/100000000,3)</f>
        <v>0.21</v>
      </c>
    </row>
    <row r="21" spans="1:43" ht="21.95" customHeight="1" thickBot="1">
      <c r="A21" s="17">
        <f t="shared" si="2"/>
        <v>0.65625000000000011</v>
      </c>
      <c r="B21" s="18" t="s">
        <v>43</v>
      </c>
      <c r="C21" s="19">
        <f t="shared" si="3"/>
        <v>0.66666666666666619</v>
      </c>
      <c r="D21" s="104">
        <v>125</v>
      </c>
      <c r="E21" s="105">
        <v>13</v>
      </c>
      <c r="F21" s="105">
        <v>1</v>
      </c>
      <c r="G21" s="105">
        <v>11</v>
      </c>
      <c r="H21" s="105">
        <v>4</v>
      </c>
      <c r="I21" s="106">
        <v>0</v>
      </c>
      <c r="J21" s="104">
        <v>68</v>
      </c>
      <c r="K21" s="107">
        <v>4</v>
      </c>
      <c r="L21" s="105">
        <v>0</v>
      </c>
      <c r="M21" s="105">
        <v>3</v>
      </c>
      <c r="N21" s="105">
        <v>0</v>
      </c>
      <c r="O21" s="108">
        <v>0</v>
      </c>
      <c r="P21" s="39">
        <f t="shared" si="11"/>
        <v>172</v>
      </c>
      <c r="Q21" s="51">
        <f t="shared" si="12"/>
        <v>79.5</v>
      </c>
      <c r="R21" s="168">
        <f t="shared" si="4"/>
        <v>251.5</v>
      </c>
      <c r="S21" s="167">
        <f t="shared" si="8"/>
        <v>1020</v>
      </c>
      <c r="T21" s="135"/>
      <c r="U21" s="104">
        <v>0</v>
      </c>
      <c r="V21" s="105">
        <v>2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8">
        <v>0</v>
      </c>
      <c r="AC21" s="104">
        <v>0</v>
      </c>
      <c r="AD21" s="105">
        <v>2</v>
      </c>
      <c r="AE21" s="105">
        <v>0</v>
      </c>
      <c r="AF21" s="105">
        <v>0</v>
      </c>
      <c r="AG21" s="105">
        <v>1</v>
      </c>
      <c r="AH21" s="105">
        <v>0</v>
      </c>
      <c r="AI21" s="105">
        <v>0</v>
      </c>
      <c r="AJ21" s="108">
        <v>0</v>
      </c>
      <c r="AK21" s="39">
        <f t="shared" si="13"/>
        <v>2</v>
      </c>
      <c r="AL21" s="51">
        <f t="shared" si="14"/>
        <v>3</v>
      </c>
      <c r="AM21" s="168">
        <f t="shared" si="7"/>
        <v>5</v>
      </c>
      <c r="AN21" s="167">
        <f t="shared" si="9"/>
        <v>57</v>
      </c>
      <c r="AO21" s="135"/>
      <c r="AP21" s="165">
        <f t="shared" si="10"/>
        <v>0.593028</v>
      </c>
      <c r="AQ21" s="140"/>
    </row>
    <row r="22" spans="1:43" ht="21.95" customHeight="1" thickBot="1">
      <c r="A22" s="17">
        <f t="shared" si="2"/>
        <v>0.66666666666666674</v>
      </c>
      <c r="B22" s="18" t="s">
        <v>43</v>
      </c>
      <c r="C22" s="19">
        <f t="shared" si="3"/>
        <v>0.67708333333333282</v>
      </c>
      <c r="D22" s="104">
        <v>130</v>
      </c>
      <c r="E22" s="105">
        <v>11</v>
      </c>
      <c r="F22" s="105">
        <v>2</v>
      </c>
      <c r="G22" s="105">
        <v>13</v>
      </c>
      <c r="H22" s="105">
        <v>4</v>
      </c>
      <c r="I22" s="106">
        <v>1</v>
      </c>
      <c r="J22" s="104">
        <v>54</v>
      </c>
      <c r="K22" s="107">
        <v>1</v>
      </c>
      <c r="L22" s="105">
        <v>0</v>
      </c>
      <c r="M22" s="105">
        <v>2</v>
      </c>
      <c r="N22" s="105">
        <v>3</v>
      </c>
      <c r="O22" s="108">
        <v>0</v>
      </c>
      <c r="P22" s="39">
        <f t="shared" si="11"/>
        <v>183.5</v>
      </c>
      <c r="Q22" s="51">
        <f t="shared" si="12"/>
        <v>63</v>
      </c>
      <c r="R22" s="168">
        <f t="shared" si="4"/>
        <v>246.5</v>
      </c>
      <c r="S22" s="167">
        <f t="shared" si="8"/>
        <v>1011</v>
      </c>
      <c r="T22" s="135"/>
      <c r="U22" s="104">
        <v>0</v>
      </c>
      <c r="V22" s="105">
        <v>3</v>
      </c>
      <c r="W22" s="105">
        <v>0</v>
      </c>
      <c r="X22" s="105">
        <v>0</v>
      </c>
      <c r="Y22" s="105">
        <v>0</v>
      </c>
      <c r="Z22" s="105">
        <v>0</v>
      </c>
      <c r="AA22" s="107">
        <v>0</v>
      </c>
      <c r="AB22" s="108">
        <v>0</v>
      </c>
      <c r="AC22" s="104">
        <v>0</v>
      </c>
      <c r="AD22" s="105">
        <v>3</v>
      </c>
      <c r="AE22" s="105">
        <v>0</v>
      </c>
      <c r="AF22" s="105">
        <v>0</v>
      </c>
      <c r="AG22" s="105">
        <v>0</v>
      </c>
      <c r="AH22" s="105">
        <v>0</v>
      </c>
      <c r="AI22" s="107">
        <v>0</v>
      </c>
      <c r="AJ22" s="108">
        <v>0</v>
      </c>
      <c r="AK22" s="39">
        <f t="shared" si="13"/>
        <v>3</v>
      </c>
      <c r="AL22" s="51">
        <f t="shared" si="14"/>
        <v>3</v>
      </c>
      <c r="AM22" s="168">
        <f t="shared" si="7"/>
        <v>6</v>
      </c>
      <c r="AN22" s="167">
        <f t="shared" si="9"/>
        <v>56</v>
      </c>
      <c r="AO22" s="135"/>
      <c r="AP22" s="165">
        <f t="shared" si="10"/>
        <v>0.57238776000000002</v>
      </c>
      <c r="AQ22" s="140"/>
    </row>
    <row r="23" spans="1:43" ht="21.95" customHeight="1" thickBot="1">
      <c r="A23" s="20">
        <f t="shared" si="2"/>
        <v>0.67708333333333337</v>
      </c>
      <c r="B23" s="21" t="s">
        <v>43</v>
      </c>
      <c r="C23" s="22">
        <f t="shared" si="3"/>
        <v>0.68749999999999944</v>
      </c>
      <c r="D23" s="109">
        <v>134</v>
      </c>
      <c r="E23" s="110">
        <v>20</v>
      </c>
      <c r="F23" s="110">
        <v>0</v>
      </c>
      <c r="G23" s="110">
        <v>8</v>
      </c>
      <c r="H23" s="110">
        <v>6</v>
      </c>
      <c r="I23" s="111">
        <v>0</v>
      </c>
      <c r="J23" s="109">
        <v>66</v>
      </c>
      <c r="K23" s="112">
        <v>6</v>
      </c>
      <c r="L23" s="110">
        <v>0</v>
      </c>
      <c r="M23" s="110">
        <v>2</v>
      </c>
      <c r="N23" s="110">
        <v>1</v>
      </c>
      <c r="O23" s="113">
        <v>0</v>
      </c>
      <c r="P23" s="40">
        <f t="shared" si="11"/>
        <v>180</v>
      </c>
      <c r="Q23" s="52">
        <f t="shared" si="12"/>
        <v>78</v>
      </c>
      <c r="R23" s="168">
        <f t="shared" si="4"/>
        <v>258</v>
      </c>
      <c r="S23" s="167">
        <f t="shared" si="8"/>
        <v>999.5</v>
      </c>
      <c r="T23" s="136"/>
      <c r="U23" s="109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1</v>
      </c>
      <c r="AB23" s="113">
        <v>0</v>
      </c>
      <c r="AC23" s="109">
        <v>0</v>
      </c>
      <c r="AD23" s="110">
        <v>1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3">
        <v>0</v>
      </c>
      <c r="AK23" s="40">
        <f t="shared" si="13"/>
        <v>1</v>
      </c>
      <c r="AL23" s="52">
        <f t="shared" si="14"/>
        <v>1</v>
      </c>
      <c r="AM23" s="168">
        <f t="shared" si="7"/>
        <v>2</v>
      </c>
      <c r="AN23" s="167">
        <f t="shared" si="9"/>
        <v>21</v>
      </c>
      <c r="AO23" s="136"/>
      <c r="AP23" s="165">
        <f t="shared" si="10"/>
        <v>0.20979005249999999</v>
      </c>
      <c r="AQ23" s="141"/>
    </row>
    <row r="24" spans="1:43" s="176" customFormat="1" ht="21.95" customHeight="1" thickBot="1">
      <c r="A24" s="177"/>
      <c r="B24" s="178"/>
      <c r="C24" s="177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2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2"/>
      <c r="AN24" s="179"/>
      <c r="AO24" s="179"/>
      <c r="AP24" s="179"/>
    </row>
    <row r="25" spans="1:43" ht="21.95" customHeight="1" thickBot="1">
      <c r="A25" s="145" t="s">
        <v>44</v>
      </c>
      <c r="B25" s="146"/>
      <c r="C25" s="147"/>
      <c r="D25" s="35">
        <f t="shared" ref="D25:T25" si="15">SUM(D7:D23)</f>
        <v>1826</v>
      </c>
      <c r="E25" s="36">
        <f t="shared" si="15"/>
        <v>210</v>
      </c>
      <c r="F25" s="36">
        <f t="shared" si="15"/>
        <v>26</v>
      </c>
      <c r="G25" s="36">
        <f t="shared" si="15"/>
        <v>137</v>
      </c>
      <c r="H25" s="36">
        <f t="shared" si="15"/>
        <v>48</v>
      </c>
      <c r="I25" s="41">
        <f t="shared" si="15"/>
        <v>5</v>
      </c>
      <c r="J25" s="35">
        <f t="shared" si="15"/>
        <v>1194</v>
      </c>
      <c r="K25" s="42">
        <f t="shared" si="15"/>
        <v>71</v>
      </c>
      <c r="L25" s="36">
        <f t="shared" si="15"/>
        <v>4</v>
      </c>
      <c r="M25" s="36">
        <f t="shared" si="15"/>
        <v>37</v>
      </c>
      <c r="N25" s="36">
        <f t="shared" si="15"/>
        <v>26</v>
      </c>
      <c r="O25" s="43">
        <f t="shared" si="15"/>
        <v>3</v>
      </c>
      <c r="P25" s="25">
        <f t="shared" si="15"/>
        <v>2496.5</v>
      </c>
      <c r="Q25" s="44">
        <f t="shared" si="15"/>
        <v>1396.5</v>
      </c>
      <c r="R25" s="168">
        <f t="shared" si="4"/>
        <v>3893</v>
      </c>
      <c r="S25" s="44"/>
      <c r="T25" s="44">
        <f t="shared" si="15"/>
        <v>3893</v>
      </c>
      <c r="U25" s="35">
        <f t="shared" ref="U25:AO25" si="16">SUM(U7:U23)</f>
        <v>9</v>
      </c>
      <c r="V25" s="36">
        <f t="shared" si="16"/>
        <v>43</v>
      </c>
      <c r="W25" s="36">
        <f t="shared" si="16"/>
        <v>0</v>
      </c>
      <c r="X25" s="36">
        <f t="shared" si="16"/>
        <v>0</v>
      </c>
      <c r="Y25" s="36">
        <f t="shared" si="16"/>
        <v>0</v>
      </c>
      <c r="Z25" s="36">
        <f t="shared" si="16"/>
        <v>0</v>
      </c>
      <c r="AA25" s="36">
        <f t="shared" si="16"/>
        <v>1</v>
      </c>
      <c r="AB25" s="41">
        <f t="shared" si="16"/>
        <v>0</v>
      </c>
      <c r="AC25" s="35">
        <f t="shared" si="16"/>
        <v>63</v>
      </c>
      <c r="AD25" s="36">
        <f t="shared" si="16"/>
        <v>72</v>
      </c>
      <c r="AE25" s="36">
        <f t="shared" si="16"/>
        <v>0</v>
      </c>
      <c r="AF25" s="36">
        <f t="shared" si="16"/>
        <v>0</v>
      </c>
      <c r="AG25" s="36">
        <f t="shared" si="16"/>
        <v>3</v>
      </c>
      <c r="AH25" s="36">
        <f t="shared" si="16"/>
        <v>0</v>
      </c>
      <c r="AI25" s="36">
        <f t="shared" si="16"/>
        <v>1</v>
      </c>
      <c r="AJ25" s="43">
        <f t="shared" si="16"/>
        <v>0</v>
      </c>
      <c r="AK25" s="25">
        <f t="shared" si="16"/>
        <v>80</v>
      </c>
      <c r="AL25" s="44">
        <f t="shared" si="16"/>
        <v>328</v>
      </c>
      <c r="AM25" s="168">
        <f t="shared" si="7"/>
        <v>408</v>
      </c>
      <c r="AN25" s="44"/>
      <c r="AO25" s="44">
        <f t="shared" si="16"/>
        <v>408</v>
      </c>
      <c r="AP25" s="166">
        <f>MAX(AP10:AP23)</f>
        <v>2.6769951949999999</v>
      </c>
      <c r="AQ25" s="58">
        <f>AVERAGE(AQ7:AQ23)</f>
        <v>0.92924999999999991</v>
      </c>
    </row>
    <row r="26" spans="1:43" ht="21.95" customHeight="1" thickBot="1">
      <c r="A26" s="145" t="s">
        <v>45</v>
      </c>
      <c r="B26" s="146"/>
      <c r="C26" s="147"/>
      <c r="D26" s="142">
        <f>SUM(D25:G25)</f>
        <v>2199</v>
      </c>
      <c r="E26" s="143"/>
      <c r="F26" s="143"/>
      <c r="G26" s="143"/>
      <c r="H26" s="143"/>
      <c r="I26" s="144"/>
      <c r="J26" s="142">
        <f>SUM(J25:M25)</f>
        <v>1306</v>
      </c>
      <c r="K26" s="143"/>
      <c r="L26" s="143"/>
      <c r="M26" s="143"/>
      <c r="N26" s="143"/>
      <c r="O26" s="144"/>
      <c r="P26" s="45"/>
      <c r="Q26" s="45"/>
      <c r="R26" s="45"/>
      <c r="S26" s="45"/>
      <c r="T26" s="45"/>
      <c r="U26" s="142">
        <f>SUM(U25:AB25)</f>
        <v>53</v>
      </c>
      <c r="V26" s="143"/>
      <c r="W26" s="143"/>
      <c r="X26" s="143"/>
      <c r="Y26" s="143"/>
      <c r="Z26" s="143"/>
      <c r="AA26" s="143"/>
      <c r="AB26" s="144"/>
      <c r="AC26" s="142">
        <f>SUM(AC25:AJ25)</f>
        <v>139</v>
      </c>
      <c r="AD26" s="143"/>
      <c r="AE26" s="143"/>
      <c r="AF26" s="143"/>
      <c r="AG26" s="143"/>
      <c r="AH26" s="143"/>
      <c r="AI26" s="143"/>
      <c r="AJ26" s="144"/>
      <c r="AK26" s="45"/>
      <c r="AL26" s="45"/>
      <c r="AM26" s="45"/>
      <c r="AN26" s="45"/>
      <c r="AO26" s="45"/>
      <c r="AP26" s="45"/>
    </row>
    <row r="27" spans="1:43" ht="21.95" customHeight="1">
      <c r="A27" s="5"/>
      <c r="B27" s="23"/>
      <c r="C27" s="5"/>
      <c r="D27" s="5"/>
      <c r="E27" s="5"/>
      <c r="F27" s="5"/>
      <c r="G27" s="5"/>
      <c r="H27" s="5"/>
      <c r="I27" s="5"/>
      <c r="J27" s="24"/>
      <c r="K27" s="24"/>
      <c r="L27" s="24"/>
      <c r="M27" s="24"/>
      <c r="N27" s="24"/>
      <c r="O27" s="24"/>
      <c r="P27" s="5"/>
      <c r="Q27" s="5"/>
      <c r="R27" s="5"/>
      <c r="S27" s="5"/>
      <c r="T27" s="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5"/>
      <c r="AL27" s="5"/>
      <c r="AM27" s="5"/>
      <c r="AN27" s="5"/>
      <c r="AO27" s="5"/>
      <c r="AP27" s="5"/>
    </row>
    <row r="28" spans="1:43" ht="21.95" customHeight="1">
      <c r="A28" s="5"/>
      <c r="B28" s="23"/>
      <c r="C28" s="5"/>
      <c r="D28" s="5"/>
      <c r="E28" s="5"/>
      <c r="F28" s="5"/>
      <c r="G28" s="5"/>
      <c r="H28" s="5"/>
      <c r="I28" s="5"/>
      <c r="J28" s="24"/>
      <c r="K28" s="24"/>
      <c r="L28" s="24"/>
      <c r="M28" s="24"/>
      <c r="N28" s="24"/>
      <c r="O28" s="24"/>
      <c r="P28" s="5"/>
      <c r="Q28" s="5"/>
      <c r="R28" s="5"/>
      <c r="S28" s="5"/>
      <c r="T28" s="5"/>
      <c r="AK28" s="5"/>
      <c r="AL28" s="5"/>
      <c r="AM28" s="5"/>
      <c r="AN28" s="5"/>
      <c r="AO28" s="5"/>
      <c r="AP28" s="5"/>
    </row>
    <row r="29" spans="1:43" ht="21.95" customHeight="1">
      <c r="D29" s="2"/>
      <c r="E29" s="2"/>
      <c r="F29" s="2"/>
      <c r="G29" s="2"/>
      <c r="H29" s="2"/>
      <c r="I29" s="2"/>
      <c r="P29" s="2"/>
      <c r="Q29" s="2"/>
      <c r="R29" s="2"/>
      <c r="S29" s="2"/>
      <c r="T29" s="2"/>
      <c r="AK29" s="2"/>
      <c r="AL29" s="2"/>
      <c r="AM29" s="2"/>
      <c r="AN29" s="2"/>
      <c r="AO29" s="2"/>
      <c r="AP29" s="2"/>
    </row>
    <row r="30" spans="1:43" ht="21.95" customHeight="1">
      <c r="D30" s="2"/>
      <c r="E30" s="2"/>
      <c r="F30" s="2"/>
      <c r="G30" s="2"/>
      <c r="H30" s="2"/>
      <c r="I30" s="2"/>
      <c r="P30" s="2"/>
      <c r="Q30" s="2"/>
      <c r="R30" s="2"/>
      <c r="S30" s="2"/>
      <c r="T30" s="2"/>
      <c r="AK30" s="2"/>
      <c r="AL30" s="2"/>
      <c r="AM30" s="2"/>
      <c r="AN30" s="2"/>
      <c r="AO30" s="2"/>
      <c r="AP30" s="2"/>
    </row>
    <row r="31" spans="1:43" ht="21.95" customHeight="1">
      <c r="D31" s="2"/>
      <c r="E31" s="2"/>
      <c r="F31" s="2"/>
      <c r="G31" s="2"/>
      <c r="H31" s="2"/>
      <c r="I31" s="2"/>
      <c r="P31" s="2"/>
      <c r="Q31" s="2"/>
      <c r="R31" s="2"/>
      <c r="S31" s="2"/>
      <c r="T31" s="2"/>
      <c r="AK31" s="2"/>
      <c r="AL31" s="2"/>
      <c r="AM31" s="2"/>
      <c r="AN31" s="2"/>
      <c r="AO31" s="2"/>
      <c r="AP31" s="2"/>
    </row>
    <row r="32" spans="1:43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</sheetData>
  <sheetProtection selectLockedCells="1"/>
  <mergeCells count="28">
    <mergeCell ref="AJ1:AQ1"/>
    <mergeCell ref="AJ2:AQ2"/>
    <mergeCell ref="AJ3:AQ3"/>
    <mergeCell ref="D5:I5"/>
    <mergeCell ref="J5:O5"/>
    <mergeCell ref="P5:T5"/>
    <mergeCell ref="U5:AB5"/>
    <mergeCell ref="AC5:AJ5"/>
    <mergeCell ref="AK5:AO5"/>
    <mergeCell ref="A25:C25"/>
    <mergeCell ref="A26:C26"/>
    <mergeCell ref="D26:I26"/>
    <mergeCell ref="J26:O26"/>
    <mergeCell ref="U26:AB26"/>
    <mergeCell ref="AC26:AJ26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5:AQ6"/>
    <mergeCell ref="AQ7:AQ10"/>
    <mergeCell ref="AQ11:AQ14"/>
    <mergeCell ref="AQ16:AQ19"/>
    <mergeCell ref="AQ20:AQ23"/>
  </mergeCells>
  <printOptions horizontalCentered="1"/>
  <pageMargins left="0.39370078740157499" right="0.39370078740157499" top="0.39370078740157499" bottom="0.78740157480314998" header="0" footer="0.39370078740157499"/>
  <pageSetup paperSize="9" scale="72" fitToHeight="0" orientation="portrait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2011-01-09T16:47:00Z</cp:lastPrinted>
  <dcterms:created xsi:type="dcterms:W3CDTF">2003-09-18T11:16:00Z</dcterms:created>
  <dcterms:modified xsi:type="dcterms:W3CDTF">2023-05-04T09:04:50Z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E60BAFEE679C41FBB0B361F6875FB9DC</vt:lpwstr>
  </property>
  <property fmtid="{D5CDD505-2E9C-101B-9397-08002B2CF9AE}" pid="3" name="KSOProductBuildVer">
    <vt:lpwstr>1033-11.2.0.11537</vt:lpwstr>
  </property>
</Properties>
</file>