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\\waterman-consulting.com\legacyfile\RL_WIEL\Projects\WIE16168 Bexley - Framework Consultancy Services\185 PV2 Surveys for SCP Sites\5_Technical\Analysis\3 more non-school sites\"/>
    </mc:Choice>
  </mc:AlternateContent>
  <xr:revisionPtr revIDLastSave="0" documentId="13_ncr:1_{515A9738-6B70-4F8E-97E2-6D64B4782228}" xr6:coauthVersionLast="47" xr6:coauthVersionMax="47" xr10:uidLastSave="{00000000-0000-0000-0000-000000000000}"/>
  <bookViews>
    <workbookView xWindow="-120" yWindow="-120" windowWidth="24240" windowHeight="13140" tabRatio="809" activeTab="2" xr2:uid="{00000000-000D-0000-FFFF-FFFF00000000}"/>
  </bookViews>
  <sheets>
    <sheet name="Job Details" sheetId="11" r:id="rId1"/>
    <sheet name="Site Plan" sheetId="28" r:id="rId2"/>
    <sheet name="Counts" sheetId="31" r:id="rId3"/>
  </sheets>
  <definedNames>
    <definedName name="_xlnm._FilterDatabase" localSheetId="2" hidden="1">Counts!$A$6:$BB$54</definedName>
    <definedName name="_xlnm.Print_Area" localSheetId="2">Counts!$A$1:$O$54</definedName>
    <definedName name="_xlnm.Print_Area" localSheetId="0">'Job Details'!$A$1:$B$12</definedName>
    <definedName name="_xlnm.Print_Area" localSheetId="1">'Site Plan'!$A$1:$M$33</definedName>
    <definedName name="_xlnm.Print_Titles" localSheetId="2">Counts!$1:$5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7" i="31" l="1"/>
  <c r="AR51" i="31"/>
  <c r="AR47" i="31"/>
  <c r="AR43" i="31"/>
  <c r="AR39" i="31"/>
  <c r="AR35" i="31"/>
  <c r="AR31" i="31"/>
  <c r="AR27" i="31"/>
  <c r="AR23" i="31"/>
  <c r="AR19" i="31"/>
  <c r="AR15" i="31"/>
  <c r="AR11" i="31"/>
  <c r="AR56" i="31" a="1"/>
  <c r="AR56" i="31" s="1"/>
  <c r="AP56" i="31"/>
  <c r="AP11" i="31"/>
  <c r="AP12" i="31"/>
  <c r="AP13" i="31"/>
  <c r="AP14" i="31"/>
  <c r="AP15" i="31"/>
  <c r="AP16" i="31"/>
  <c r="AP17" i="31"/>
  <c r="AP18" i="31"/>
  <c r="AP19" i="31"/>
  <c r="AP20" i="31"/>
  <c r="AP21" i="31"/>
  <c r="AP22" i="31"/>
  <c r="AP23" i="31"/>
  <c r="AP24" i="31"/>
  <c r="AP25" i="31"/>
  <c r="AP26" i="31"/>
  <c r="AP27" i="31"/>
  <c r="AP28" i="31"/>
  <c r="AP29" i="31"/>
  <c r="AP30" i="31"/>
  <c r="AP31" i="31"/>
  <c r="AP32" i="31"/>
  <c r="AP33" i="31"/>
  <c r="AP34" i="31"/>
  <c r="AP35" i="31"/>
  <c r="AP36" i="31"/>
  <c r="AP37" i="31"/>
  <c r="AP38" i="31"/>
  <c r="AP39" i="31"/>
  <c r="AP40" i="31"/>
  <c r="AP41" i="31"/>
  <c r="AP42" i="31"/>
  <c r="AP43" i="31"/>
  <c r="AP44" i="31"/>
  <c r="AP45" i="31"/>
  <c r="AP46" i="31"/>
  <c r="AP47" i="31"/>
  <c r="AP48" i="31"/>
  <c r="AP49" i="31"/>
  <c r="AP50" i="31"/>
  <c r="AP51" i="31"/>
  <c r="AP52" i="31"/>
  <c r="AP53" i="31"/>
  <c r="AP54" i="31"/>
  <c r="AP10" i="31"/>
  <c r="AN11" i="31"/>
  <c r="AN12" i="31"/>
  <c r="AN13" i="31"/>
  <c r="AN14" i="31"/>
  <c r="AN15" i="31"/>
  <c r="AN16" i="31"/>
  <c r="AN17" i="31"/>
  <c r="AN18" i="31"/>
  <c r="AN19" i="31"/>
  <c r="AN20" i="31"/>
  <c r="AN21" i="31"/>
  <c r="AN22" i="31"/>
  <c r="AN23" i="31"/>
  <c r="AN24" i="31"/>
  <c r="AN25" i="31"/>
  <c r="AN26" i="31"/>
  <c r="AN27" i="31"/>
  <c r="AN28" i="31"/>
  <c r="AN29" i="31"/>
  <c r="AN30" i="31"/>
  <c r="AN31" i="31"/>
  <c r="AN32" i="31"/>
  <c r="AN33" i="31"/>
  <c r="AN34" i="31"/>
  <c r="AN35" i="31"/>
  <c r="AN36" i="31"/>
  <c r="AN37" i="31"/>
  <c r="AN38" i="31"/>
  <c r="AN39" i="31"/>
  <c r="AN40" i="31"/>
  <c r="AN41" i="31"/>
  <c r="AN42" i="31"/>
  <c r="AN43" i="31"/>
  <c r="AN44" i="31"/>
  <c r="AN45" i="31"/>
  <c r="AN46" i="31"/>
  <c r="AN47" i="31"/>
  <c r="AN48" i="31"/>
  <c r="AN49" i="31"/>
  <c r="AN50" i="31"/>
  <c r="AN51" i="31"/>
  <c r="AN52" i="31"/>
  <c r="AN53" i="31"/>
  <c r="AN54" i="31"/>
  <c r="AN10" i="31"/>
  <c r="AM8" i="31"/>
  <c r="AM9" i="31"/>
  <c r="AM10" i="31"/>
  <c r="AM11" i="31"/>
  <c r="AM12" i="31"/>
  <c r="AM13" i="31"/>
  <c r="AM14" i="31"/>
  <c r="AM15" i="31"/>
  <c r="AM16" i="31"/>
  <c r="AM17" i="31"/>
  <c r="AM18" i="31"/>
  <c r="AM19" i="31"/>
  <c r="AM20" i="31"/>
  <c r="AM21" i="31"/>
  <c r="AM22" i="31"/>
  <c r="AM23" i="31"/>
  <c r="AM24" i="31"/>
  <c r="AM25" i="31"/>
  <c r="AM26" i="31"/>
  <c r="AM27" i="31"/>
  <c r="AM28" i="31"/>
  <c r="AM29" i="31"/>
  <c r="AM30" i="31"/>
  <c r="AM31" i="31"/>
  <c r="AM32" i="31"/>
  <c r="AM33" i="31"/>
  <c r="AM34" i="31"/>
  <c r="AM35" i="31"/>
  <c r="AM36" i="31"/>
  <c r="AM37" i="31"/>
  <c r="AM38" i="31"/>
  <c r="AM39" i="31"/>
  <c r="AM40" i="31"/>
  <c r="AM41" i="31"/>
  <c r="AM42" i="31"/>
  <c r="AM43" i="31"/>
  <c r="AM44" i="31"/>
  <c r="AM45" i="31"/>
  <c r="AM46" i="31"/>
  <c r="AM47" i="31"/>
  <c r="AM48" i="31"/>
  <c r="AM49" i="31"/>
  <c r="AM50" i="31"/>
  <c r="AM51" i="31"/>
  <c r="AM52" i="31"/>
  <c r="AM53" i="31"/>
  <c r="AM54" i="31"/>
  <c r="AM55" i="31"/>
  <c r="AM56" i="31"/>
  <c r="AM7" i="31"/>
  <c r="S11" i="31"/>
  <c r="S12" i="31"/>
  <c r="S13" i="31"/>
  <c r="S14" i="31"/>
  <c r="S15" i="31"/>
  <c r="S16" i="31"/>
  <c r="S17" i="31"/>
  <c r="S18" i="31"/>
  <c r="S19" i="31"/>
  <c r="S20" i="31"/>
  <c r="S21" i="31"/>
  <c r="S22" i="31"/>
  <c r="S23" i="31"/>
  <c r="S24" i="31"/>
  <c r="S25" i="31"/>
  <c r="S26" i="31"/>
  <c r="S27" i="31"/>
  <c r="S28" i="31"/>
  <c r="S29" i="31"/>
  <c r="S30" i="31"/>
  <c r="S31" i="31"/>
  <c r="S32" i="31"/>
  <c r="S33" i="31"/>
  <c r="S34" i="31"/>
  <c r="S35" i="31"/>
  <c r="S36" i="31"/>
  <c r="S37" i="31"/>
  <c r="S38" i="31"/>
  <c r="S39" i="31"/>
  <c r="S40" i="31"/>
  <c r="S41" i="31"/>
  <c r="S42" i="31"/>
  <c r="S43" i="31"/>
  <c r="S44" i="31"/>
  <c r="S45" i="31"/>
  <c r="S46" i="31"/>
  <c r="S47" i="31"/>
  <c r="S48" i="31"/>
  <c r="S49" i="31"/>
  <c r="S50" i="31"/>
  <c r="S51" i="31"/>
  <c r="S52" i="31"/>
  <c r="S53" i="31"/>
  <c r="S54" i="31"/>
  <c r="S10" i="31"/>
  <c r="R8" i="31"/>
  <c r="R9" i="31"/>
  <c r="R10" i="31"/>
  <c r="R11" i="31"/>
  <c r="R12" i="31"/>
  <c r="R13" i="31"/>
  <c r="R14" i="31"/>
  <c r="R15" i="31"/>
  <c r="R16" i="31"/>
  <c r="R17" i="31"/>
  <c r="R18" i="31"/>
  <c r="R19" i="31"/>
  <c r="R20" i="31"/>
  <c r="R21" i="31"/>
  <c r="R22" i="31"/>
  <c r="R23" i="31"/>
  <c r="R24" i="31"/>
  <c r="R25" i="31"/>
  <c r="R26" i="31"/>
  <c r="R27" i="31"/>
  <c r="R28" i="31"/>
  <c r="R29" i="31"/>
  <c r="R30" i="31"/>
  <c r="R31" i="31"/>
  <c r="R32" i="31"/>
  <c r="R33" i="31"/>
  <c r="R34" i="31"/>
  <c r="R35" i="31"/>
  <c r="R36" i="31"/>
  <c r="R37" i="31"/>
  <c r="R38" i="31"/>
  <c r="R39" i="31"/>
  <c r="R40" i="31"/>
  <c r="R41" i="31"/>
  <c r="R42" i="31"/>
  <c r="R43" i="31"/>
  <c r="R44" i="31"/>
  <c r="R45" i="31"/>
  <c r="R46" i="31"/>
  <c r="R47" i="31"/>
  <c r="R48" i="31"/>
  <c r="R49" i="31"/>
  <c r="R50" i="31"/>
  <c r="R51" i="31"/>
  <c r="R52" i="31"/>
  <c r="R53" i="31"/>
  <c r="R54" i="31"/>
  <c r="R55" i="31"/>
  <c r="R56" i="31"/>
  <c r="R7" i="31"/>
  <c r="AJ56" i="31"/>
  <c r="AI56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L54" i="31"/>
  <c r="AK54" i="31"/>
  <c r="Q54" i="31"/>
  <c r="P54" i="31"/>
  <c r="AL53" i="31"/>
  <c r="AK53" i="31"/>
  <c r="Q53" i="31"/>
  <c r="P53" i="31"/>
  <c r="AL52" i="31"/>
  <c r="AK52" i="31"/>
  <c r="Q52" i="31"/>
  <c r="P52" i="31"/>
  <c r="AL51" i="31"/>
  <c r="AK51" i="31"/>
  <c r="Q51" i="31"/>
  <c r="P51" i="31"/>
  <c r="AL50" i="31"/>
  <c r="AK50" i="31"/>
  <c r="Q50" i="31"/>
  <c r="P50" i="31"/>
  <c r="AL49" i="31"/>
  <c r="AK49" i="31"/>
  <c r="Q49" i="31"/>
  <c r="P49" i="31"/>
  <c r="AL48" i="31"/>
  <c r="AK48" i="31"/>
  <c r="Q48" i="31"/>
  <c r="P48" i="31"/>
  <c r="AL47" i="31"/>
  <c r="AK47" i="31"/>
  <c r="Q47" i="31"/>
  <c r="P47" i="31"/>
  <c r="AL46" i="31"/>
  <c r="AK46" i="31"/>
  <c r="Q46" i="31"/>
  <c r="P46" i="31"/>
  <c r="AL45" i="31"/>
  <c r="AK45" i="31"/>
  <c r="Q45" i="31"/>
  <c r="P45" i="31"/>
  <c r="AL44" i="31"/>
  <c r="AK44" i="31"/>
  <c r="Q44" i="31"/>
  <c r="P44" i="31"/>
  <c r="AL43" i="31"/>
  <c r="AK43" i="31"/>
  <c r="Q43" i="31"/>
  <c r="P43" i="31"/>
  <c r="AL42" i="31"/>
  <c r="AK42" i="31"/>
  <c r="Q42" i="31"/>
  <c r="P42" i="31"/>
  <c r="AL41" i="31"/>
  <c r="AK41" i="31"/>
  <c r="Q41" i="31"/>
  <c r="P41" i="31"/>
  <c r="AL40" i="31"/>
  <c r="AK40" i="31"/>
  <c r="Q40" i="31"/>
  <c r="P40" i="31"/>
  <c r="AL39" i="31"/>
  <c r="AK39" i="31"/>
  <c r="Q39" i="31"/>
  <c r="P39" i="31"/>
  <c r="AL38" i="31"/>
  <c r="AK38" i="31"/>
  <c r="Q38" i="31"/>
  <c r="P38" i="31"/>
  <c r="AL37" i="31"/>
  <c r="AK37" i="31"/>
  <c r="Q37" i="31"/>
  <c r="P37" i="31"/>
  <c r="AL36" i="31"/>
  <c r="AK36" i="31"/>
  <c r="Q36" i="31"/>
  <c r="P36" i="31"/>
  <c r="AL35" i="31"/>
  <c r="AK35" i="31"/>
  <c r="Q35" i="31"/>
  <c r="P35" i="31"/>
  <c r="AL34" i="31"/>
  <c r="AK34" i="31"/>
  <c r="Q34" i="31"/>
  <c r="P34" i="31"/>
  <c r="AL33" i="31"/>
  <c r="AK33" i="31"/>
  <c r="Q33" i="31"/>
  <c r="P33" i="31"/>
  <c r="AL32" i="31"/>
  <c r="AK32" i="31"/>
  <c r="Q32" i="31"/>
  <c r="P32" i="31"/>
  <c r="AL31" i="31"/>
  <c r="AK31" i="31"/>
  <c r="Q31" i="31"/>
  <c r="P31" i="31"/>
  <c r="AL30" i="31"/>
  <c r="AK30" i="31"/>
  <c r="Q30" i="31"/>
  <c r="P30" i="31"/>
  <c r="AL29" i="31"/>
  <c r="AK29" i="31"/>
  <c r="Q29" i="31"/>
  <c r="P29" i="31"/>
  <c r="AL28" i="31"/>
  <c r="AK28" i="31"/>
  <c r="Q28" i="31"/>
  <c r="P28" i="31"/>
  <c r="AL27" i="31"/>
  <c r="AK27" i="31"/>
  <c r="Q27" i="31"/>
  <c r="P27" i="31"/>
  <c r="AL26" i="31"/>
  <c r="AK26" i="31"/>
  <c r="Q26" i="31"/>
  <c r="P26" i="31"/>
  <c r="AL25" i="31"/>
  <c r="AK25" i="31"/>
  <c r="Q25" i="31"/>
  <c r="P25" i="31"/>
  <c r="AL24" i="31"/>
  <c r="AK24" i="31"/>
  <c r="Q24" i="31"/>
  <c r="P24" i="31"/>
  <c r="AL23" i="31"/>
  <c r="AK23" i="31"/>
  <c r="Q23" i="31"/>
  <c r="P23" i="31"/>
  <c r="AL22" i="31"/>
  <c r="AK22" i="31"/>
  <c r="Q22" i="31"/>
  <c r="P22" i="31"/>
  <c r="AL21" i="31"/>
  <c r="AK21" i="31"/>
  <c r="Q21" i="31"/>
  <c r="P21" i="31"/>
  <c r="AL20" i="31"/>
  <c r="AK20" i="31"/>
  <c r="Q20" i="31"/>
  <c r="P20" i="31"/>
  <c r="AL19" i="31"/>
  <c r="AK19" i="31"/>
  <c r="Q19" i="31"/>
  <c r="P19" i="31"/>
  <c r="AL18" i="31"/>
  <c r="AK18" i="31"/>
  <c r="Q18" i="31"/>
  <c r="P18" i="31"/>
  <c r="AL17" i="31"/>
  <c r="AK17" i="31"/>
  <c r="Q17" i="31"/>
  <c r="P17" i="31"/>
  <c r="AL16" i="31"/>
  <c r="AK16" i="31"/>
  <c r="Q16" i="31"/>
  <c r="P16" i="31"/>
  <c r="AL15" i="31"/>
  <c r="AK15" i="31"/>
  <c r="Q15" i="31"/>
  <c r="P15" i="31"/>
  <c r="AL14" i="31"/>
  <c r="AK14" i="31"/>
  <c r="Q14" i="31"/>
  <c r="P14" i="31"/>
  <c r="AL13" i="31"/>
  <c r="AK13" i="31"/>
  <c r="Q13" i="31"/>
  <c r="P13" i="31"/>
  <c r="AL12" i="31"/>
  <c r="AK12" i="31"/>
  <c r="Q12" i="31"/>
  <c r="P12" i="31"/>
  <c r="AL11" i="31"/>
  <c r="AK11" i="31"/>
  <c r="Q11" i="31"/>
  <c r="P11" i="31"/>
  <c r="AL10" i="31"/>
  <c r="AK10" i="31"/>
  <c r="Q10" i="31"/>
  <c r="P10" i="31"/>
  <c r="AL9" i="31"/>
  <c r="AK9" i="31"/>
  <c r="Q9" i="31"/>
  <c r="P9" i="31"/>
  <c r="AL8" i="31"/>
  <c r="AK8" i="31"/>
  <c r="Q8" i="31"/>
  <c r="P8" i="31"/>
  <c r="C8" i="31"/>
  <c r="C9" i="31" s="1"/>
  <c r="C10" i="31" s="1"/>
  <c r="C11" i="31" s="1"/>
  <c r="C12" i="31" s="1"/>
  <c r="C13" i="31" s="1"/>
  <c r="C14" i="31" s="1"/>
  <c r="C15" i="31" s="1"/>
  <c r="C16" i="31" s="1"/>
  <c r="C17" i="31" s="1"/>
  <c r="C18" i="31" s="1"/>
  <c r="C19" i="31" s="1"/>
  <c r="C20" i="31" s="1"/>
  <c r="C21" i="31" s="1"/>
  <c r="C22" i="31" s="1"/>
  <c r="C23" i="31" s="1"/>
  <c r="C24" i="31" s="1"/>
  <c r="C25" i="31" s="1"/>
  <c r="C26" i="31" s="1"/>
  <c r="C27" i="31" s="1"/>
  <c r="C28" i="31" s="1"/>
  <c r="C29" i="31" s="1"/>
  <c r="C30" i="31" s="1"/>
  <c r="C31" i="31" s="1"/>
  <c r="C32" i="31" s="1"/>
  <c r="C33" i="31" s="1"/>
  <c r="C34" i="31" s="1"/>
  <c r="C35" i="31" s="1"/>
  <c r="C36" i="31" s="1"/>
  <c r="C37" i="31" s="1"/>
  <c r="C38" i="31" s="1"/>
  <c r="C39" i="31" s="1"/>
  <c r="C40" i="31" s="1"/>
  <c r="C41" i="31" s="1"/>
  <c r="C42" i="31" s="1"/>
  <c r="C43" i="31" s="1"/>
  <c r="C44" i="31" s="1"/>
  <c r="C45" i="31" s="1"/>
  <c r="C46" i="31" s="1"/>
  <c r="C47" i="31" s="1"/>
  <c r="C48" i="31" s="1"/>
  <c r="C49" i="31" s="1"/>
  <c r="C50" i="31" s="1"/>
  <c r="C51" i="31" s="1"/>
  <c r="C52" i="31" s="1"/>
  <c r="C53" i="31" s="1"/>
  <c r="C54" i="31" s="1"/>
  <c r="A8" i="3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L7" i="31"/>
  <c r="AK7" i="31"/>
  <c r="Q7" i="31"/>
  <c r="P7" i="31"/>
  <c r="AI3" i="31"/>
  <c r="AH3" i="31"/>
  <c r="AI2" i="31"/>
  <c r="AH2" i="31"/>
  <c r="A2" i="31"/>
  <c r="AI1" i="31"/>
  <c r="AH1" i="31"/>
  <c r="J2" i="28"/>
  <c r="I2" i="28"/>
  <c r="A2" i="28"/>
  <c r="J1" i="28"/>
  <c r="I1" i="28"/>
  <c r="T31" i="31" l="1"/>
  <c r="T35" i="31"/>
  <c r="T39" i="31"/>
  <c r="T51" i="31"/>
  <c r="AO39" i="31"/>
  <c r="T15" i="31"/>
  <c r="AO11" i="31"/>
  <c r="T19" i="31"/>
  <c r="T43" i="31"/>
  <c r="AK56" i="31"/>
  <c r="T7" i="31"/>
  <c r="AO23" i="31"/>
  <c r="AO35" i="31"/>
  <c r="T47" i="31"/>
  <c r="T11" i="31"/>
  <c r="AO43" i="31"/>
  <c r="T27" i="31"/>
  <c r="T23" i="31"/>
  <c r="Q56" i="31"/>
  <c r="AO27" i="31"/>
  <c r="AO47" i="31"/>
  <c r="AC57" i="31"/>
  <c r="P56" i="31"/>
  <c r="AO31" i="31"/>
  <c r="AO51" i="31"/>
  <c r="J57" i="31"/>
  <c r="U57" i="31"/>
  <c r="AO15" i="31"/>
  <c r="D57" i="31"/>
  <c r="AL56" i="31"/>
  <c r="AO19" i="31"/>
  <c r="AO7" i="31"/>
  <c r="AQ15" i="31" l="1"/>
  <c r="AQ47" i="31"/>
  <c r="AQ11" i="31"/>
  <c r="T56" i="31"/>
  <c r="AQ27" i="31"/>
  <c r="AQ39" i="31"/>
  <c r="AQ35" i="31"/>
  <c r="AQ31" i="31"/>
  <c r="AQ7" i="31"/>
  <c r="AQ51" i="31"/>
  <c r="AQ19" i="31"/>
  <c r="AQ23" i="31"/>
  <c r="AQ43" i="31"/>
  <c r="AO56" i="31"/>
  <c r="AQ56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<sst xmlns="http://schemas.openxmlformats.org/spreadsheetml/2006/main" count="116" uniqueCount="50">
  <si>
    <t>Job Number &amp; Name:</t>
  </si>
  <si>
    <t>35895 Bexley</t>
  </si>
  <si>
    <t>Site Number/Name:</t>
  </si>
  <si>
    <t>Site 2 - Rectory Road</t>
  </si>
  <si>
    <t>Client:</t>
  </si>
  <si>
    <t>Waterman</t>
  </si>
  <si>
    <t>Date:</t>
  </si>
  <si>
    <t>Advanced Transport Research</t>
  </si>
  <si>
    <t>Job Type:</t>
  </si>
  <si>
    <t>Pedestrian &amp; Vehicle Count</t>
  </si>
  <si>
    <t>Co-ordinates:</t>
  </si>
  <si>
    <t xml:space="preserve"> 51°25'31.45"N,  0° 6'44.05"E</t>
  </si>
  <si>
    <t>Postcode:</t>
  </si>
  <si>
    <t>DA14 4HG</t>
  </si>
  <si>
    <t>Times:</t>
  </si>
  <si>
    <t>0700-1900</t>
  </si>
  <si>
    <t>Vehicle Counts</t>
  </si>
  <si>
    <t>Movement A</t>
  </si>
  <si>
    <t>Movement B</t>
  </si>
  <si>
    <t>Weighted Total</t>
  </si>
  <si>
    <t>Movement C</t>
  </si>
  <si>
    <t>Movement D</t>
  </si>
  <si>
    <t>PV2</t>
  </si>
  <si>
    <t>Times</t>
  </si>
  <si>
    <t>Car</t>
  </si>
  <si>
    <t>LGV</t>
  </si>
  <si>
    <t>HGV</t>
  </si>
  <si>
    <t>PSV</t>
  </si>
  <si>
    <t>M/B</t>
  </si>
  <si>
    <t>Cyc</t>
  </si>
  <si>
    <t>Mvt A</t>
  </si>
  <si>
    <t>Mvt B</t>
  </si>
  <si>
    <t>Hourly Flow</t>
  </si>
  <si>
    <t>Under 16s</t>
  </si>
  <si>
    <t>16 to 65</t>
  </si>
  <si>
    <t>Over 65s</t>
  </si>
  <si>
    <t>Disabled</t>
  </si>
  <si>
    <t>Pushchairs</t>
  </si>
  <si>
    <t>Wheelchairs</t>
  </si>
  <si>
    <t>Cyclists</t>
  </si>
  <si>
    <t>Scooters</t>
  </si>
  <si>
    <t>Mvt C</t>
  </si>
  <si>
    <t>Mvt D</t>
  </si>
  <si>
    <t>-</t>
  </si>
  <si>
    <t>Daily Total</t>
  </si>
  <si>
    <t>By Direction</t>
  </si>
  <si>
    <t>Peak PV2</t>
  </si>
  <si>
    <t>Peak Flow</t>
  </si>
  <si>
    <t>Peak Hour</t>
  </si>
  <si>
    <t>PV2 All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</si>
</sst>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dddd\ dd\ mmmm\ yyyy"/>
    <numFmt numFmtId="166" formatCode="dddd\ dd\ mmm\ yyyy"/>
    <numFmt numFmtId="167" formatCode="0.0"/>
    <numFmt numFmtId="168" formatCode="0.0000"/>
  </numFmts>
  <fonts count="27">
    <font>
      <sz val="10"/>
      <name val="Arial"/>
      <charset val="134"/>
    </font>
    <font>
      <b/>
      <sz val="12"/>
      <name val="Abel"/>
    </font>
    <font>
      <sz val="12"/>
      <name val="Abel"/>
    </font>
    <font>
      <sz val="12"/>
      <name val="Verdana"/>
      <family val="2"/>
    </font>
    <font>
      <b/>
      <sz val="10"/>
      <name val="Abel"/>
    </font>
    <font>
      <b/>
      <sz val="8"/>
      <name val="Abel"/>
    </font>
    <font>
      <sz val="10"/>
      <name val="Abel"/>
    </font>
    <font>
      <sz val="14"/>
      <name val="Verdana"/>
      <family val="2"/>
    </font>
    <font>
      <b/>
      <sz val="12"/>
      <name val="Verdana"/>
      <family val="2"/>
    </font>
    <font>
      <b/>
      <sz val="12"/>
      <color indexed="24"/>
      <name val="Abel"/>
    </font>
    <font>
      <sz val="6"/>
      <name val="Abel"/>
    </font>
    <font>
      <i/>
      <sz val="10"/>
      <name val="Abel"/>
    </font>
    <font>
      <sz val="10"/>
      <name val="Verdana"/>
      <family val="2"/>
    </font>
    <font>
      <b/>
      <sz val="14"/>
      <name val="Abel"/>
    </font>
    <font>
      <b/>
      <i/>
      <sz val="10"/>
      <name val="Abel"/>
    </font>
    <font>
      <b/>
      <sz val="11"/>
      <color rgb="FFFF0000"/>
      <name val="Abel"/>
    </font>
    <font>
      <sz val="14"/>
      <name val="Abel"/>
    </font>
    <font>
      <b/>
      <sz val="12"/>
      <color rgb="FFFF0000"/>
      <name val="Abel"/>
    </font>
    <font>
      <sz val="10"/>
      <color indexed="10"/>
      <name val="Verdana"/>
      <family val="2"/>
    </font>
    <font>
      <i/>
      <sz val="14"/>
      <name val="Abel"/>
    </font>
    <font>
      <sz val="16"/>
      <name val="Abel"/>
    </font>
    <font>
      <i/>
      <sz val="14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b/>
      <sz val="10"/>
      <color rgb="FFFF0000"/>
      <name val="Abel"/>
    </font>
    <font>
      <sz val="8"/>
      <name val="Arial"/>
      <charset val="134"/>
    </font>
    <font>
      <sz val="12"/>
      <name val="Verdana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3" fillId="0" borderId="0"/>
  </cellStyleXfs>
  <cellXfs count="18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Continuous" vertical="center"/>
    </xf>
    <xf numFmtId="0" fontId="1" fillId="0" borderId="2" xfId="0" applyFont="1" applyBorder="1" applyAlignment="1">
      <alignment horizontal="centerContinuous" vertical="center" wrapText="1"/>
    </xf>
    <xf numFmtId="0" fontId="2" fillId="0" borderId="4" xfId="0" applyFont="1" applyBorder="1" applyAlignment="1">
      <alignment horizontal="centerContinuous" vertical="center" wrapText="1"/>
    </xf>
    <xf numFmtId="0" fontId="1" fillId="0" borderId="4" xfId="0" applyFont="1" applyBorder="1" applyAlignment="1">
      <alignment horizontal="centerContinuous" vertical="center" wrapText="1"/>
    </xf>
    <xf numFmtId="20" fontId="5" fillId="0" borderId="7" xfId="0" applyNumberFormat="1" applyFont="1" applyBorder="1" applyAlignment="1">
      <alignment horizontal="center" vertical="center"/>
    </xf>
    <xf numFmtId="20" fontId="5" fillId="0" borderId="8" xfId="0" applyNumberFormat="1" applyFont="1" applyBorder="1" applyAlignment="1">
      <alignment horizontal="center" vertical="center"/>
    </xf>
    <xf numFmtId="20" fontId="5" fillId="0" borderId="9" xfId="0" applyNumberFormat="1" applyFont="1" applyBorder="1" applyAlignment="1">
      <alignment horizontal="center" vertical="center"/>
    </xf>
    <xf numFmtId="20" fontId="5" fillId="0" borderId="11" xfId="0" applyNumberFormat="1" applyFont="1" applyBorder="1" applyAlignment="1">
      <alignment horizontal="center" vertical="center"/>
    </xf>
    <xf numFmtId="20" fontId="5" fillId="0" borderId="12" xfId="0" applyNumberFormat="1" applyFont="1" applyBorder="1" applyAlignment="1">
      <alignment horizontal="center" vertical="center"/>
    </xf>
    <xf numFmtId="20" fontId="5" fillId="0" borderId="13" xfId="0" applyNumberFormat="1" applyFont="1" applyBorder="1" applyAlignment="1">
      <alignment horizontal="center" vertical="center"/>
    </xf>
    <xf numFmtId="20" fontId="5" fillId="0" borderId="15" xfId="0" applyNumberFormat="1" applyFont="1" applyBorder="1" applyAlignment="1">
      <alignment horizontal="center" vertical="center"/>
    </xf>
    <xf numFmtId="20" fontId="5" fillId="0" borderId="16" xfId="0" applyNumberFormat="1" applyFont="1" applyBorder="1" applyAlignment="1">
      <alignment horizontal="center" vertical="center"/>
    </xf>
    <xf numFmtId="20" fontId="5" fillId="0" borderId="17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horizontal="left" vertical="center"/>
    </xf>
    <xf numFmtId="49" fontId="1" fillId="0" borderId="25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1" fillId="2" borderId="4" xfId="0" applyFont="1" applyFill="1" applyBorder="1" applyAlignment="1">
      <alignment horizontal="left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1" fontId="4" fillId="3" borderId="26" xfId="0" applyNumberFormat="1" applyFont="1" applyFill="1" applyBorder="1" applyAlignment="1" applyProtection="1">
      <alignment horizontal="center" vertical="center"/>
      <protection locked="0"/>
    </xf>
    <xf numFmtId="1" fontId="4" fillId="3" borderId="27" xfId="0" applyNumberFormat="1" applyFont="1" applyFill="1" applyBorder="1" applyAlignment="1" applyProtection="1">
      <alignment horizontal="center" vertical="center"/>
      <protection locked="0"/>
    </xf>
    <xf numFmtId="1" fontId="4" fillId="3" borderId="4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right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3" borderId="10" xfId="0" applyNumberFormat="1" applyFont="1" applyFill="1" applyBorder="1" applyAlignment="1" applyProtection="1">
      <alignment horizontal="center" vertical="center"/>
      <protection locked="0"/>
    </xf>
    <xf numFmtId="1" fontId="4" fillId="3" borderId="14" xfId="0" applyNumberFormat="1" applyFont="1" applyFill="1" applyBorder="1" applyAlignment="1" applyProtection="1">
      <alignment horizontal="center" vertical="center"/>
      <protection locked="0"/>
    </xf>
    <xf numFmtId="1" fontId="4" fillId="3" borderId="18" xfId="0" applyNumberFormat="1" applyFont="1" applyFill="1" applyBorder="1" applyAlignment="1" applyProtection="1">
      <alignment horizontal="center" vertical="center"/>
      <protection locked="0"/>
    </xf>
    <xf numFmtId="1" fontId="4" fillId="3" borderId="43" xfId="0" applyNumberFormat="1" applyFont="1" applyFill="1" applyBorder="1" applyAlignment="1" applyProtection="1">
      <alignment horizontal="center" vertical="center"/>
      <protection locked="0"/>
    </xf>
    <xf numFmtId="1" fontId="4" fillId="3" borderId="44" xfId="0" applyNumberFormat="1" applyFont="1" applyFill="1" applyBorder="1" applyAlignment="1" applyProtection="1">
      <alignment horizontal="center" vertical="center"/>
      <protection locked="0"/>
    </xf>
    <xf numFmtId="1" fontId="4" fillId="3" borderId="34" xfId="0" applyNumberFormat="1" applyFont="1" applyFill="1" applyBorder="1" applyAlignment="1" applyProtection="1">
      <alignment horizontal="center" vertical="center"/>
      <protection locked="0"/>
    </xf>
    <xf numFmtId="1" fontId="4" fillId="3" borderId="3" xfId="0" applyNumberFormat="1" applyFont="1" applyFill="1" applyBorder="1" applyAlignment="1" applyProtection="1">
      <alignment horizontal="center" vertical="center"/>
      <protection locked="0"/>
    </xf>
    <xf numFmtId="1" fontId="4" fillId="3" borderId="33" xfId="0" applyNumberFormat="1" applyFont="1" applyFill="1" applyBorder="1" applyAlignment="1" applyProtection="1">
      <alignment horizontal="center" vertical="center"/>
      <protection locked="0"/>
    </xf>
    <xf numFmtId="1" fontId="3" fillId="0" borderId="0" xfId="0" applyNumberFormat="1" applyFont="1" applyAlignment="1">
      <alignment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1" fontId="4" fillId="3" borderId="9" xfId="0" applyNumberFormat="1" applyFont="1" applyFill="1" applyBorder="1" applyAlignment="1" applyProtection="1">
      <alignment horizontal="center" vertical="center"/>
      <protection locked="0"/>
    </xf>
    <xf numFmtId="1" fontId="4" fillId="3" borderId="13" xfId="0" applyNumberFormat="1" applyFont="1" applyFill="1" applyBorder="1" applyAlignment="1" applyProtection="1">
      <alignment horizontal="center" vertical="center"/>
      <protection locked="0"/>
    </xf>
    <xf numFmtId="1" fontId="4" fillId="3" borderId="17" xfId="0" applyNumberFormat="1" applyFont="1" applyFill="1" applyBorder="1" applyAlignment="1" applyProtection="1">
      <alignment horizontal="center" vertical="center"/>
      <protection locked="0"/>
    </xf>
    <xf numFmtId="0" fontId="11" fillId="0" borderId="48" xfId="0" applyFont="1" applyBorder="1" applyAlignment="1">
      <alignment horizontal="right" vertical="center"/>
    </xf>
    <xf numFmtId="0" fontId="11" fillId="0" borderId="49" xfId="0" applyFont="1" applyBorder="1" applyAlignment="1">
      <alignment horizontal="right" vertical="center"/>
    </xf>
    <xf numFmtId="0" fontId="11" fillId="0" borderId="50" xfId="0" applyFont="1" applyBorder="1" applyAlignment="1">
      <alignment horizontal="right" vertical="center"/>
    </xf>
    <xf numFmtId="0" fontId="10" fillId="0" borderId="20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12" fillId="0" borderId="0" xfId="1" applyFont="1"/>
    <xf numFmtId="0" fontId="9" fillId="0" borderId="5" xfId="1" applyFont="1" applyBorder="1" applyAlignment="1">
      <alignment vertical="center"/>
    </xf>
    <xf numFmtId="0" fontId="1" fillId="0" borderId="23" xfId="1" applyFont="1" applyBorder="1" applyAlignment="1">
      <alignment vertical="center"/>
    </xf>
    <xf numFmtId="0" fontId="1" fillId="0" borderId="25" xfId="1" applyFont="1" applyBorder="1" applyAlignment="1">
      <alignment horizontal="left" vertical="center"/>
    </xf>
    <xf numFmtId="0" fontId="1" fillId="0" borderId="1" xfId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0" fontId="14" fillId="0" borderId="50" xfId="0" applyFont="1" applyBorder="1" applyAlignment="1">
      <alignment horizontal="right" vertical="center"/>
    </xf>
    <xf numFmtId="0" fontId="6" fillId="0" borderId="5" xfId="1" applyFont="1" applyBorder="1" applyProtection="1">
      <protection locked="0"/>
    </xf>
    <xf numFmtId="0" fontId="6" fillId="0" borderId="23" xfId="1" applyFont="1" applyBorder="1" applyProtection="1">
      <protection locked="0"/>
    </xf>
    <xf numFmtId="0" fontId="6" fillId="0" borderId="24" xfId="1" applyFont="1" applyBorder="1" applyProtection="1">
      <protection locked="0"/>
    </xf>
    <xf numFmtId="0" fontId="6" fillId="0" borderId="0" xfId="1" applyFont="1" applyProtection="1">
      <protection locked="0"/>
    </xf>
    <xf numFmtId="0" fontId="6" fillId="0" borderId="25" xfId="1" applyFont="1" applyBorder="1" applyProtection="1">
      <protection locked="0"/>
    </xf>
    <xf numFmtId="0" fontId="6" fillId="0" borderId="1" xfId="1" applyFont="1" applyBorder="1" applyProtection="1">
      <protection locked="0"/>
    </xf>
    <xf numFmtId="0" fontId="11" fillId="0" borderId="23" xfId="1" applyFont="1" applyBorder="1" applyAlignment="1">
      <alignment horizontal="right" vertical="center"/>
    </xf>
    <xf numFmtId="0" fontId="11" fillId="0" borderId="1" xfId="1" applyFont="1" applyBorder="1" applyAlignment="1">
      <alignment horizontal="righ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right" vertical="center"/>
    </xf>
    <xf numFmtId="0" fontId="16" fillId="0" borderId="0" xfId="0" applyFont="1" applyAlignment="1">
      <alignment vertical="center"/>
    </xf>
    <xf numFmtId="0" fontId="16" fillId="0" borderId="23" xfId="0" applyFont="1" applyBorder="1" applyAlignment="1">
      <alignment vertical="center"/>
    </xf>
    <xf numFmtId="166" fontId="14" fillId="0" borderId="25" xfId="0" applyNumberFormat="1" applyFont="1" applyBorder="1" applyAlignment="1">
      <alignment horizontal="right" vertical="center"/>
    </xf>
    <xf numFmtId="0" fontId="6" fillId="0" borderId="48" xfId="1" applyFont="1" applyBorder="1" applyProtection="1">
      <protection locked="0"/>
    </xf>
    <xf numFmtId="0" fontId="6" fillId="0" borderId="49" xfId="1" applyFont="1" applyBorder="1" applyProtection="1">
      <protection locked="0"/>
    </xf>
    <xf numFmtId="0" fontId="6" fillId="0" borderId="50" xfId="1" applyFont="1" applyBorder="1" applyProtection="1">
      <protection locked="0"/>
    </xf>
    <xf numFmtId="0" fontId="12" fillId="0" borderId="0" xfId="0" applyFont="1" applyAlignment="1">
      <alignment vertical="top"/>
    </xf>
    <xf numFmtId="0" fontId="12" fillId="0" borderId="0" xfId="0" applyFont="1"/>
    <xf numFmtId="0" fontId="18" fillId="0" borderId="0" xfId="0" applyFont="1"/>
    <xf numFmtId="0" fontId="19" fillId="0" borderId="0" xfId="0" applyFont="1" applyAlignment="1">
      <alignment horizontal="right" vertical="center"/>
    </xf>
    <xf numFmtId="0" fontId="16" fillId="0" borderId="0" xfId="0" applyFont="1" applyAlignment="1" applyProtection="1">
      <alignment horizontal="left" vertical="center" wrapText="1" shrinkToFit="1"/>
      <protection locked="0"/>
    </xf>
    <xf numFmtId="49" fontId="16" fillId="0" borderId="0" xfId="0" applyNumberFormat="1" applyFont="1" applyAlignment="1" applyProtection="1">
      <alignment horizontal="left" vertical="center" wrapText="1" shrinkToFit="1"/>
      <protection locked="0"/>
    </xf>
    <xf numFmtId="14" fontId="16" fillId="0" borderId="0" xfId="0" applyNumberFormat="1" applyFont="1" applyAlignment="1" applyProtection="1">
      <alignment horizontal="left" vertical="center" wrapText="1" shrinkToFit="1"/>
      <protection locked="0"/>
    </xf>
    <xf numFmtId="166" fontId="20" fillId="0" borderId="0" xfId="0" applyNumberFormat="1" applyFont="1" applyAlignment="1" applyProtection="1">
      <alignment horizontal="left" vertical="center" wrapText="1" shrinkToFit="1"/>
      <protection locked="0"/>
    </xf>
    <xf numFmtId="0" fontId="21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22" fillId="0" borderId="0" xfId="0" applyFont="1" applyAlignment="1">
      <alignment horizontal="right" vertical="center" wrapText="1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vertical="top"/>
    </xf>
    <xf numFmtId="1" fontId="6" fillId="4" borderId="28" xfId="0" applyNumberFormat="1" applyFont="1" applyFill="1" applyBorder="1" applyAlignment="1" applyProtection="1">
      <alignment horizontal="center" vertical="center"/>
      <protection locked="0"/>
    </xf>
    <xf numFmtId="1" fontId="6" fillId="4" borderId="29" xfId="0" applyNumberFormat="1" applyFont="1" applyFill="1" applyBorder="1" applyAlignment="1" applyProtection="1">
      <alignment horizontal="center" vertical="center"/>
      <protection locked="0"/>
    </xf>
    <xf numFmtId="1" fontId="6" fillId="4" borderId="35" xfId="0" applyNumberFormat="1" applyFont="1" applyFill="1" applyBorder="1" applyAlignment="1" applyProtection="1">
      <alignment horizontal="center" vertical="center"/>
      <protection locked="0"/>
    </xf>
    <xf numFmtId="1" fontId="6" fillId="4" borderId="36" xfId="0" applyNumberFormat="1" applyFont="1" applyFill="1" applyBorder="1" applyAlignment="1" applyProtection="1">
      <alignment horizontal="center" vertical="center"/>
      <protection locked="0"/>
    </xf>
    <xf numFmtId="1" fontId="6" fillId="4" borderId="37" xfId="0" applyNumberFormat="1" applyFont="1" applyFill="1" applyBorder="1" applyAlignment="1" applyProtection="1">
      <alignment horizontal="center" vertical="center"/>
      <protection locked="0"/>
    </xf>
    <xf numFmtId="1" fontId="6" fillId="4" borderId="30" xfId="0" applyNumberFormat="1" applyFont="1" applyFill="1" applyBorder="1" applyAlignment="1" applyProtection="1">
      <alignment horizontal="center" vertical="center"/>
      <protection locked="0"/>
    </xf>
    <xf numFmtId="1" fontId="6" fillId="4" borderId="31" xfId="0" applyNumberFormat="1" applyFont="1" applyFill="1" applyBorder="1" applyAlignment="1" applyProtection="1">
      <alignment horizontal="center" vertical="center"/>
      <protection locked="0"/>
    </xf>
    <xf numFmtId="1" fontId="6" fillId="4" borderId="38" xfId="0" applyNumberFormat="1" applyFont="1" applyFill="1" applyBorder="1" applyAlignment="1" applyProtection="1">
      <alignment horizontal="center" vertical="center"/>
      <protection locked="0"/>
    </xf>
    <xf numFmtId="1" fontId="6" fillId="4" borderId="39" xfId="0" applyNumberFormat="1" applyFont="1" applyFill="1" applyBorder="1" applyAlignment="1" applyProtection="1">
      <alignment horizontal="center" vertical="center"/>
      <protection locked="0"/>
    </xf>
    <xf numFmtId="1" fontId="6" fillId="4" borderId="40" xfId="0" applyNumberFormat="1" applyFont="1" applyFill="1" applyBorder="1" applyAlignment="1" applyProtection="1">
      <alignment horizontal="center" vertical="center"/>
      <protection locked="0"/>
    </xf>
    <xf numFmtId="1" fontId="6" fillId="4" borderId="21" xfId="0" applyNumberFormat="1" applyFont="1" applyFill="1" applyBorder="1" applyAlignment="1" applyProtection="1">
      <alignment horizontal="center" vertical="center"/>
      <protection locked="0"/>
    </xf>
    <xf numFmtId="1" fontId="6" fillId="4" borderId="32" xfId="0" applyNumberFormat="1" applyFont="1" applyFill="1" applyBorder="1" applyAlignment="1" applyProtection="1">
      <alignment horizontal="center" vertical="center"/>
      <protection locked="0"/>
    </xf>
    <xf numFmtId="1" fontId="6" fillId="4" borderId="41" xfId="0" applyNumberFormat="1" applyFont="1" applyFill="1" applyBorder="1" applyAlignment="1" applyProtection="1">
      <alignment horizontal="center" vertical="center"/>
      <protection locked="0"/>
    </xf>
    <xf numFmtId="1" fontId="6" fillId="4" borderId="42" xfId="0" applyNumberFormat="1" applyFont="1" applyFill="1" applyBorder="1" applyAlignment="1" applyProtection="1">
      <alignment horizontal="center" vertical="center"/>
      <protection locked="0"/>
    </xf>
    <xf numFmtId="1" fontId="6" fillId="4" borderId="22" xfId="0" applyNumberFormat="1" applyFont="1" applyFill="1" applyBorder="1" applyAlignment="1" applyProtection="1">
      <alignment horizontal="center" vertical="center"/>
      <protection locked="0"/>
    </xf>
    <xf numFmtId="0" fontId="4" fillId="5" borderId="48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1" fontId="4" fillId="5" borderId="48" xfId="0" quotePrefix="1" applyNumberFormat="1" applyFont="1" applyFill="1" applyBorder="1" applyAlignment="1" applyProtection="1">
      <alignment horizontal="center" vertical="center"/>
      <protection locked="0"/>
    </xf>
    <xf numFmtId="1" fontId="4" fillId="5" borderId="49" xfId="0" quotePrefix="1" applyNumberFormat="1" applyFont="1" applyFill="1" applyBorder="1" applyAlignment="1" applyProtection="1">
      <alignment horizontal="center" vertical="center"/>
      <protection locked="0"/>
    </xf>
    <xf numFmtId="168" fontId="4" fillId="5" borderId="47" xfId="0" applyNumberFormat="1" applyFont="1" applyFill="1" applyBorder="1" applyAlignment="1" applyProtection="1">
      <alignment horizontal="center" vertical="center"/>
      <protection locked="0"/>
    </xf>
    <xf numFmtId="168" fontId="24" fillId="5" borderId="33" xfId="0" quotePrefix="1" applyNumberFormat="1" applyFont="1" applyFill="1" applyBorder="1" applyAlignment="1" applyProtection="1">
      <alignment horizontal="center" vertical="center"/>
      <protection locked="0"/>
    </xf>
    <xf numFmtId="1" fontId="4" fillId="5" borderId="48" xfId="0" applyNumberFormat="1" applyFont="1" applyFill="1" applyBorder="1" applyAlignment="1" applyProtection="1">
      <alignment horizontal="center" vertical="center"/>
      <protection locked="0"/>
    </xf>
    <xf numFmtId="1" fontId="4" fillId="5" borderId="49" xfId="0" applyNumberFormat="1" applyFont="1" applyFill="1" applyBorder="1" applyAlignment="1" applyProtection="1">
      <alignment horizontal="center" vertical="center"/>
      <protection locked="0"/>
    </xf>
    <xf numFmtId="0" fontId="4" fillId="5" borderId="47" xfId="0" applyFont="1" applyFill="1" applyBorder="1" applyAlignment="1">
      <alignment horizontal="center" vertical="center" wrapText="1"/>
    </xf>
    <xf numFmtId="1" fontId="4" fillId="5" borderId="6" xfId="0" applyNumberFormat="1" applyFont="1" applyFill="1" applyBorder="1" applyAlignment="1" applyProtection="1">
      <alignment horizontal="center" vertical="center"/>
      <protection locked="0"/>
    </xf>
    <xf numFmtId="1" fontId="4" fillId="5" borderId="46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center"/>
    </xf>
    <xf numFmtId="0" fontId="1" fillId="0" borderId="5" xfId="1" applyFont="1" applyBorder="1" applyAlignment="1">
      <alignment horizontal="left" vertical="center"/>
    </xf>
    <xf numFmtId="0" fontId="1" fillId="0" borderId="23" xfId="1" applyFont="1" applyBorder="1" applyAlignment="1">
      <alignment horizontal="left" vertical="center"/>
    </xf>
    <xf numFmtId="0" fontId="1" fillId="0" borderId="48" xfId="1" applyFont="1" applyBorder="1" applyAlignment="1">
      <alignment horizontal="left" vertical="center"/>
    </xf>
    <xf numFmtId="166" fontId="1" fillId="0" borderId="25" xfId="1" applyNumberFormat="1" applyFont="1" applyBorder="1" applyAlignment="1">
      <alignment horizontal="left" vertical="center"/>
    </xf>
    <xf numFmtId="166" fontId="1" fillId="0" borderId="1" xfId="1" applyNumberFormat="1" applyFont="1" applyBorder="1" applyAlignment="1">
      <alignment horizontal="left" vertical="center"/>
    </xf>
    <xf numFmtId="166" fontId="1" fillId="0" borderId="50" xfId="1" applyNumberFormat="1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166" fontId="1" fillId="0" borderId="23" xfId="0" applyNumberFormat="1" applyFont="1" applyBorder="1" applyAlignment="1">
      <alignment horizontal="left" vertical="center"/>
    </xf>
    <xf numFmtId="166" fontId="1" fillId="0" borderId="48" xfId="0" applyNumberFormat="1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4" fillId="0" borderId="50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166" fontId="17" fillId="0" borderId="2" xfId="0" applyNumberFormat="1" applyFont="1" applyBorder="1" applyAlignment="1">
      <alignment horizontal="center" vertical="center" wrapText="1"/>
    </xf>
    <xf numFmtId="166" fontId="17" fillId="0" borderId="33" xfId="0" applyNumberFormat="1" applyFont="1" applyBorder="1" applyAlignment="1">
      <alignment horizontal="center" vertical="center"/>
    </xf>
    <xf numFmtId="1" fontId="4" fillId="3" borderId="6" xfId="0" applyNumberFormat="1" applyFont="1" applyFill="1" applyBorder="1" applyAlignment="1" applyProtection="1">
      <alignment horizontal="center" vertical="center"/>
      <protection locked="0"/>
    </xf>
    <xf numFmtId="1" fontId="4" fillId="3" borderId="46" xfId="0" applyNumberFormat="1" applyFont="1" applyFill="1" applyBorder="1" applyAlignment="1" applyProtection="1">
      <alignment horizontal="center" vertical="center"/>
      <protection locked="0"/>
    </xf>
    <xf numFmtId="1" fontId="4" fillId="3" borderId="47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46" xfId="0" applyNumberFormat="1" applyFont="1" applyBorder="1" applyAlignment="1">
      <alignment horizontal="center" vertical="center"/>
    </xf>
    <xf numFmtId="164" fontId="3" fillId="0" borderId="47" xfId="0" applyNumberFormat="1" applyFont="1" applyBorder="1" applyAlignment="1">
      <alignment horizontal="center" vertical="center"/>
    </xf>
    <xf numFmtId="1" fontId="4" fillId="3" borderId="2" xfId="0" applyNumberFormat="1" applyFont="1" applyFill="1" applyBorder="1" applyAlignment="1" applyProtection="1">
      <alignment horizontal="center" vertical="center"/>
      <protection locked="0"/>
    </xf>
    <xf numFmtId="1" fontId="4" fillId="3" borderId="4" xfId="0" applyNumberFormat="1" applyFont="1" applyFill="1" applyBorder="1" applyAlignment="1" applyProtection="1">
      <alignment horizontal="center" vertical="center"/>
      <protection locked="0"/>
    </xf>
    <xf numFmtId="1" fontId="4" fillId="3" borderId="33" xfId="0" applyNumberFormat="1" applyFont="1" applyFill="1" applyBorder="1" applyAlignment="1" applyProtection="1">
      <alignment horizontal="center" vertical="center"/>
      <protection locked="0"/>
    </xf>
    <xf numFmtId="20" fontId="5" fillId="3" borderId="2" xfId="0" applyNumberFormat="1" applyFont="1" applyFill="1" applyBorder="1" applyAlignment="1">
      <alignment horizontal="center" vertical="center"/>
    </xf>
    <xf numFmtId="20" fontId="5" fillId="3" borderId="4" xfId="0" applyNumberFormat="1" applyFont="1" applyFill="1" applyBorder="1" applyAlignment="1">
      <alignment horizontal="center" vertical="center"/>
    </xf>
    <xf numFmtId="20" fontId="5" fillId="3" borderId="33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165" fontId="4" fillId="0" borderId="25" xfId="0" applyNumberFormat="1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left" vertical="center"/>
    </xf>
    <xf numFmtId="165" fontId="4" fillId="0" borderId="50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47" xfId="0" applyFont="1" applyFill="1" applyBorder="1" applyAlignment="1">
      <alignment horizontal="center" vertical="center" wrapText="1"/>
    </xf>
    <xf numFmtId="164" fontId="3" fillId="5" borderId="6" xfId="0" applyNumberFormat="1" applyFont="1" applyFill="1" applyBorder="1" applyAlignment="1">
      <alignment horizontal="center" vertical="center"/>
    </xf>
    <xf numFmtId="164" fontId="3" fillId="5" borderId="46" xfId="0" applyNumberFormat="1" applyFont="1" applyFill="1" applyBorder="1" applyAlignment="1">
      <alignment horizontal="center" vertical="center"/>
    </xf>
    <xf numFmtId="164" fontId="3" fillId="5" borderId="47" xfId="0" applyNumberFormat="1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168" fontId="24" fillId="5" borderId="33" xfId="0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7BF0D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281551</xdr:rowOff>
    </xdr:from>
    <xdr:to>
      <xdr:col>1</xdr:col>
      <xdr:colOff>2520950</xdr:colOff>
      <xdr:row>3</xdr:row>
      <xdr:rowOff>1436124</xdr:rowOff>
    </xdr:to>
    <xdr:pic>
      <xdr:nvPicPr>
        <xdr:cNvPr id="10389" name="Picture 1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81305"/>
          <a:ext cx="4730750" cy="2297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58752</xdr:rowOff>
    </xdr:from>
    <xdr:to>
      <xdr:col>12</xdr:col>
      <xdr:colOff>619124</xdr:colOff>
      <xdr:row>32</xdr:row>
      <xdr:rowOff>136697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rcRect/>
        <a:stretch>
          <a:fillRect/>
        </a:stretch>
      </xdr:blipFill>
      <xdr:spPr>
        <a:xfrm>
          <a:off x="19050" y="1297002"/>
          <a:ext cx="8372474" cy="503094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6</xdr:row>
      <xdr:rowOff>123825</xdr:rowOff>
    </xdr:from>
    <xdr:to>
      <xdr:col>0</xdr:col>
      <xdr:colOff>438150</xdr:colOff>
      <xdr:row>10</xdr:row>
      <xdr:rowOff>114300</xdr:rowOff>
    </xdr:to>
    <xdr:grpSp>
      <xdr:nvGrpSpPr>
        <xdr:cNvPr id="31237" name="Group 2">
          <a:extLst>
            <a:ext uri="{FF2B5EF4-FFF2-40B4-BE49-F238E27FC236}">
              <a16:creationId xmlns:a16="http://schemas.microsoft.com/office/drawing/2014/main" id="{00000000-0008-0000-0100-0000057A0000}"/>
            </a:ext>
          </a:extLst>
        </xdr:cNvPr>
        <xdr:cNvGrpSpPr/>
      </xdr:nvGrpSpPr>
      <xdr:grpSpPr>
        <a:xfrm>
          <a:off x="38100" y="1400175"/>
          <a:ext cx="400050" cy="752475"/>
          <a:chOff x="19" y="111"/>
          <a:chExt cx="54" cy="79"/>
        </a:xfrm>
      </xdr:grpSpPr>
      <xdr:pic>
        <xdr:nvPicPr>
          <xdr:cNvPr id="31253" name="Picture 3" descr="DD01352_">
            <a:extLst>
              <a:ext uri="{FF2B5EF4-FFF2-40B4-BE49-F238E27FC236}">
                <a16:creationId xmlns:a16="http://schemas.microsoft.com/office/drawing/2014/main" id="{00000000-0008-0000-0100-0000157A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9" y="137"/>
            <a:ext cx="54" cy="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Text Box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>
            <a:spLocks noChangeArrowheads="1"/>
          </xdr:cNvSpPr>
        </xdr:nvSpPr>
        <xdr:spPr>
          <a:xfrm>
            <a:off x="31" y="111"/>
            <a:ext cx="40" cy="3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GB" sz="1200" b="1" i="0" u="none" strike="noStrike" baseline="0">
                <a:solidFill>
                  <a:sysClr val="windowText" lastClr="000000"/>
                </a:solidFill>
                <a:latin typeface="Arial" panose="020B0604020202020204"/>
                <a:cs typeface="Arial" panose="020B0604020202020204"/>
              </a:rPr>
              <a:t>N</a:t>
            </a:r>
          </a:p>
          <a:p>
            <a:pPr algn="l" rtl="0">
              <a:lnSpc>
                <a:spcPts val="1200"/>
              </a:lnSpc>
              <a:defRPr sz="1000"/>
            </a:pPr>
            <a:endParaRPr lang="en-GB" sz="1200" b="1" i="0" u="none" strike="noStrike" baseline="0">
              <a:solidFill>
                <a:sysClr val="windowText" lastClr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 fLocksWithSheet="0"/>
  </xdr:twoCellAnchor>
  <xdr:twoCellAnchor>
    <xdr:from>
      <xdr:col>3</xdr:col>
      <xdr:colOff>371475</xdr:colOff>
      <xdr:row>14</xdr:row>
      <xdr:rowOff>57150</xdr:rowOff>
    </xdr:from>
    <xdr:to>
      <xdr:col>3</xdr:col>
      <xdr:colOff>552450</xdr:colOff>
      <xdr:row>15</xdr:row>
      <xdr:rowOff>76200</xdr:rowOff>
    </xdr:to>
    <xdr:sp macro="" textlink="">
      <xdr:nvSpPr>
        <xdr:cNvPr id="8" name="Text Box 2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>
        <a:xfrm>
          <a:off x="2314575" y="2854960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A</a:t>
          </a:r>
        </a:p>
      </xdr:txBody>
    </xdr:sp>
    <xdr:clientData/>
  </xdr:twoCellAnchor>
  <xdr:twoCellAnchor>
    <xdr:from>
      <xdr:col>3</xdr:col>
      <xdr:colOff>609596</xdr:colOff>
      <xdr:row>13</xdr:row>
      <xdr:rowOff>171449</xdr:rowOff>
    </xdr:from>
    <xdr:to>
      <xdr:col>4</xdr:col>
      <xdr:colOff>466721</xdr:colOff>
      <xdr:row>15</xdr:row>
      <xdr:rowOff>142874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 rot="3755325">
          <a:off x="2628896" y="2705099"/>
          <a:ext cx="352425" cy="504825"/>
          <a:chOff x="11715749" y="3067050"/>
          <a:chExt cx="409576" cy="800100"/>
        </a:xfrm>
      </xdr:grpSpPr>
      <xdr:sp macro="" textlink="">
        <xdr:nvSpPr>
          <xdr:cNvPr id="31239" name="Right Arrow 24">
            <a:extLst>
              <a:ext uri="{FF2B5EF4-FFF2-40B4-BE49-F238E27FC236}">
                <a16:creationId xmlns:a16="http://schemas.microsoft.com/office/drawing/2014/main" id="{00000000-0008-0000-0100-0000077A0000}"/>
              </a:ext>
            </a:extLst>
          </xdr:cNvPr>
          <xdr:cNvSpPr>
            <a:spLocks noChangeArrowheads="1"/>
          </xdr:cNvSpPr>
        </xdr:nvSpPr>
        <xdr:spPr>
          <a:xfrm rot="5753836">
            <a:off x="11649075" y="339090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000000"/>
            </a:solidFill>
            <a:round/>
          </a:ln>
        </xdr:spPr>
      </xdr:sp>
      <xdr:sp macro="" textlink="">
        <xdr:nvSpPr>
          <xdr:cNvPr id="31240" name="Right Arrow 24">
            <a:extLst>
              <a:ext uri="{FF2B5EF4-FFF2-40B4-BE49-F238E27FC236}">
                <a16:creationId xmlns:a16="http://schemas.microsoft.com/office/drawing/2014/main" id="{00000000-0008-0000-0100-0000087A0000}"/>
              </a:ext>
            </a:extLst>
          </xdr:cNvPr>
          <xdr:cNvSpPr>
            <a:spLocks noChangeArrowheads="1"/>
          </xdr:cNvSpPr>
        </xdr:nvSpPr>
        <xdr:spPr>
          <a:xfrm rot="16520848">
            <a:off x="11429999" y="335280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000000"/>
            </a:solidFill>
            <a:round/>
          </a:ln>
        </xdr:spPr>
      </xdr:sp>
    </xdr:grpSp>
    <xdr:clientData/>
  </xdr:twoCellAnchor>
  <xdr:twoCellAnchor>
    <xdr:from>
      <xdr:col>1</xdr:col>
      <xdr:colOff>517711</xdr:colOff>
      <xdr:row>11</xdr:row>
      <xdr:rowOff>19540</xdr:rowOff>
    </xdr:from>
    <xdr:to>
      <xdr:col>7</xdr:col>
      <xdr:colOff>219525</xdr:colOff>
      <xdr:row>19</xdr:row>
      <xdr:rowOff>31495</xdr:rowOff>
    </xdr:to>
    <xdr:sp macro="" textlink="">
      <xdr:nvSpPr>
        <xdr:cNvPr id="31243" name="Freeform 3">
          <a:extLst>
            <a:ext uri="{FF2B5EF4-FFF2-40B4-BE49-F238E27FC236}">
              <a16:creationId xmlns:a16="http://schemas.microsoft.com/office/drawing/2014/main" id="{00000000-0008-0000-0100-00000B7A0000}"/>
            </a:ext>
          </a:extLst>
        </xdr:cNvPr>
        <xdr:cNvSpPr/>
      </xdr:nvSpPr>
      <xdr:spPr>
        <a:xfrm rot="8812741">
          <a:off x="1165225" y="2245360"/>
          <a:ext cx="3587750" cy="1536065"/>
        </a:xfrm>
        <a:custGeom>
          <a:avLst/>
          <a:gdLst>
            <a:gd name="T0" fmla="*/ 144164 w 803554"/>
            <a:gd name="T1" fmla="*/ 2107 h 3406760"/>
            <a:gd name="T2" fmla="*/ 796661 w 803554"/>
            <a:gd name="T3" fmla="*/ 20420 h 3406760"/>
            <a:gd name="T4" fmla="*/ 673370 w 803554"/>
            <a:gd name="T5" fmla="*/ 3393143 h 3406760"/>
            <a:gd name="T6" fmla="*/ 0 w 803554"/>
            <a:gd name="T7" fmla="*/ 3374225 h 3406760"/>
            <a:gd name="T8" fmla="*/ 144164 w 803554"/>
            <a:gd name="T9" fmla="*/ 2107 h 3406760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connsiteX0" fmla="*/ 520507 w 1178650"/>
            <a:gd name="connsiteY0" fmla="*/ 2116 h 3406760"/>
            <a:gd name="connsiteX1" fmla="*/ 1178650 w 1178650"/>
            <a:gd name="connsiteY1" fmla="*/ 20502 h 3406760"/>
            <a:gd name="connsiteX2" fmla="*/ 1054292 w 1178650"/>
            <a:gd name="connsiteY2" fmla="*/ 3406760 h 3406760"/>
            <a:gd name="connsiteX3" fmla="*/ 0 w 1178650"/>
            <a:gd name="connsiteY3" fmla="*/ 2878544 h 3406760"/>
            <a:gd name="connsiteX4" fmla="*/ 520507 w 1178650"/>
            <a:gd name="connsiteY4" fmla="*/ 2116 h 3406760"/>
            <a:gd name="connsiteX0-1" fmla="*/ 520507 w 1178650"/>
            <a:gd name="connsiteY0-2" fmla="*/ 2116 h 3106038"/>
            <a:gd name="connsiteX1-3" fmla="*/ 1178650 w 1178650"/>
            <a:gd name="connsiteY1-4" fmla="*/ 20502 h 3106038"/>
            <a:gd name="connsiteX2-5" fmla="*/ 761370 w 1178650"/>
            <a:gd name="connsiteY2-6" fmla="*/ 3106038 h 3106038"/>
            <a:gd name="connsiteX3-7" fmla="*/ 0 w 1178650"/>
            <a:gd name="connsiteY3-8" fmla="*/ 2878544 h 3106038"/>
            <a:gd name="connsiteX4-9" fmla="*/ 520507 w 1178650"/>
            <a:gd name="connsiteY4-10" fmla="*/ 2116 h 3106038"/>
            <a:gd name="connsiteX0-11" fmla="*/ 520507 w 1178650"/>
            <a:gd name="connsiteY0-12" fmla="*/ 2116 h 3106038"/>
            <a:gd name="connsiteX1-13" fmla="*/ 1178650 w 1178650"/>
            <a:gd name="connsiteY1-14" fmla="*/ 20502 h 3106038"/>
            <a:gd name="connsiteX2-15" fmla="*/ 761370 w 1178650"/>
            <a:gd name="connsiteY2-16" fmla="*/ 3106038 h 3106038"/>
            <a:gd name="connsiteX3-17" fmla="*/ 0 w 1178650"/>
            <a:gd name="connsiteY3-18" fmla="*/ 2878544 h 3106038"/>
            <a:gd name="connsiteX4-19" fmla="*/ 520507 w 1178650"/>
            <a:gd name="connsiteY4-20" fmla="*/ 2116 h 3106038"/>
            <a:gd name="connsiteX0-21" fmla="*/ 520507 w 1178650"/>
            <a:gd name="connsiteY0-22" fmla="*/ 2116 h 3106038"/>
            <a:gd name="connsiteX1-23" fmla="*/ 1178650 w 1178650"/>
            <a:gd name="connsiteY1-24" fmla="*/ 20502 h 3106038"/>
            <a:gd name="connsiteX2-25" fmla="*/ 761370 w 1178650"/>
            <a:gd name="connsiteY2-26" fmla="*/ 3106038 h 3106038"/>
            <a:gd name="connsiteX3-27" fmla="*/ 0 w 1178650"/>
            <a:gd name="connsiteY3-28" fmla="*/ 2878544 h 3106038"/>
            <a:gd name="connsiteX4-29" fmla="*/ 520507 w 1178650"/>
            <a:gd name="connsiteY4-30" fmla="*/ 2116 h 3106038"/>
            <a:gd name="connsiteX0-31" fmla="*/ 520507 w 1178650"/>
            <a:gd name="connsiteY0-32" fmla="*/ 2116 h 3106038"/>
            <a:gd name="connsiteX1-33" fmla="*/ 1178650 w 1178650"/>
            <a:gd name="connsiteY1-34" fmla="*/ 20502 h 3106038"/>
            <a:gd name="connsiteX2-35" fmla="*/ 761370 w 1178650"/>
            <a:gd name="connsiteY2-36" fmla="*/ 3106038 h 3106038"/>
            <a:gd name="connsiteX3-37" fmla="*/ 0 w 1178650"/>
            <a:gd name="connsiteY3-38" fmla="*/ 2878544 h 3106038"/>
            <a:gd name="connsiteX4-39" fmla="*/ 520507 w 1178650"/>
            <a:gd name="connsiteY4-40" fmla="*/ 2116 h 3106038"/>
            <a:gd name="connsiteX0-41" fmla="*/ 496472 w 1154615"/>
            <a:gd name="connsiteY0-42" fmla="*/ 2116 h 3106038"/>
            <a:gd name="connsiteX1-43" fmla="*/ 1154615 w 1154615"/>
            <a:gd name="connsiteY1-44" fmla="*/ 20502 h 3106038"/>
            <a:gd name="connsiteX2-45" fmla="*/ 737335 w 1154615"/>
            <a:gd name="connsiteY2-46" fmla="*/ 3106038 h 3106038"/>
            <a:gd name="connsiteX3-47" fmla="*/ 0 w 1154615"/>
            <a:gd name="connsiteY3-48" fmla="*/ 2891158 h 3106038"/>
            <a:gd name="connsiteX4-49" fmla="*/ 496472 w 1154615"/>
            <a:gd name="connsiteY4-50" fmla="*/ 2116 h 3106038"/>
            <a:gd name="connsiteX0-51" fmla="*/ 496472 w 1154615"/>
            <a:gd name="connsiteY0-52" fmla="*/ 2116 h 3106038"/>
            <a:gd name="connsiteX1-53" fmla="*/ 1154615 w 1154615"/>
            <a:gd name="connsiteY1-54" fmla="*/ 20502 h 3106038"/>
            <a:gd name="connsiteX2-55" fmla="*/ 737335 w 1154615"/>
            <a:gd name="connsiteY2-56" fmla="*/ 3106038 h 3106038"/>
            <a:gd name="connsiteX3-57" fmla="*/ 0 w 1154615"/>
            <a:gd name="connsiteY3-58" fmla="*/ 2891158 h 3106038"/>
            <a:gd name="connsiteX4-59" fmla="*/ 496472 w 1154615"/>
            <a:gd name="connsiteY4-60" fmla="*/ 2116 h 3106038"/>
            <a:gd name="connsiteX0-1-1" fmla="*/ 496472 w 2168644"/>
            <a:gd name="connsiteY0-2-2" fmla="*/ 92 h 3104014"/>
            <a:gd name="connsiteX1-3-3" fmla="*/ 2168644 w 2168644"/>
            <a:gd name="connsiteY1-4-4" fmla="*/ 486313 h 3104014"/>
            <a:gd name="connsiteX2-5-5" fmla="*/ 737335 w 2168644"/>
            <a:gd name="connsiteY2-6-6" fmla="*/ 3104014 h 3104014"/>
            <a:gd name="connsiteX3-7-7" fmla="*/ 0 w 2168644"/>
            <a:gd name="connsiteY3-8-8" fmla="*/ 2889134 h 3104014"/>
            <a:gd name="connsiteX4-9-9" fmla="*/ 496472 w 2168644"/>
            <a:gd name="connsiteY4-10-10" fmla="*/ 92 h 3104014"/>
            <a:gd name="connsiteX0-11-11" fmla="*/ 766728 w 2168644"/>
            <a:gd name="connsiteY0-12-12" fmla="*/ 500 h 2705344"/>
            <a:gd name="connsiteX1-13-13" fmla="*/ 2168644 w 2168644"/>
            <a:gd name="connsiteY1-14-14" fmla="*/ 87643 h 2705344"/>
            <a:gd name="connsiteX2-15-15" fmla="*/ 737335 w 2168644"/>
            <a:gd name="connsiteY2-16-16" fmla="*/ 2705344 h 2705344"/>
            <a:gd name="connsiteX3-17-17" fmla="*/ 0 w 2168644"/>
            <a:gd name="connsiteY3-18-18" fmla="*/ 2490464 h 2705344"/>
            <a:gd name="connsiteX4-19-19" fmla="*/ 766728 w 2168644"/>
            <a:gd name="connsiteY4-20-20" fmla="*/ 500 h 2705344"/>
            <a:gd name="connsiteX0-21-21" fmla="*/ 1607625 w 3009541"/>
            <a:gd name="connsiteY0-22-22" fmla="*/ 500 h 2705344"/>
            <a:gd name="connsiteX1-23-23" fmla="*/ 3009541 w 3009541"/>
            <a:gd name="connsiteY1-24-24" fmla="*/ 87643 h 2705344"/>
            <a:gd name="connsiteX2-25-25" fmla="*/ 1578232 w 3009541"/>
            <a:gd name="connsiteY2-26-26" fmla="*/ 2705344 h 2705344"/>
            <a:gd name="connsiteX3-27-27" fmla="*/ 0 w 3009541"/>
            <a:gd name="connsiteY3-28-28" fmla="*/ 2076737 h 2705344"/>
            <a:gd name="connsiteX4-29-29" fmla="*/ 1607625 w 3009541"/>
            <a:gd name="connsiteY4-30-30" fmla="*/ 500 h 2705344"/>
            <a:gd name="connsiteX0-31-31" fmla="*/ 1607625 w 3009541"/>
            <a:gd name="connsiteY0-32-32" fmla="*/ 500 h 2406479"/>
            <a:gd name="connsiteX1-33-33" fmla="*/ 3009541 w 3009541"/>
            <a:gd name="connsiteY1-34-34" fmla="*/ 87643 h 2406479"/>
            <a:gd name="connsiteX2-35-35" fmla="*/ 518531 w 3009541"/>
            <a:gd name="connsiteY2-36-36" fmla="*/ 2406479 h 2406479"/>
            <a:gd name="connsiteX3-37-37" fmla="*/ 0 w 3009541"/>
            <a:gd name="connsiteY3-38-38" fmla="*/ 2076737 h 2406479"/>
            <a:gd name="connsiteX4-39-39" fmla="*/ 1607625 w 3009541"/>
            <a:gd name="connsiteY4-40-40" fmla="*/ 500 h 2406479"/>
            <a:gd name="connsiteX0-41-41" fmla="*/ 1480464 w 2882380"/>
            <a:gd name="connsiteY0-42-42" fmla="*/ 500 h 2406479"/>
            <a:gd name="connsiteX1-43-43" fmla="*/ 2882380 w 2882380"/>
            <a:gd name="connsiteY1-44-44" fmla="*/ 87643 h 2406479"/>
            <a:gd name="connsiteX2-45-45" fmla="*/ 391370 w 2882380"/>
            <a:gd name="connsiteY2-46-46" fmla="*/ 2406479 h 2406479"/>
            <a:gd name="connsiteX3-47-47" fmla="*/ 0 w 2882380"/>
            <a:gd name="connsiteY3-48-48" fmla="*/ 2060781 h 2406479"/>
            <a:gd name="connsiteX4-49-49" fmla="*/ 1480464 w 2882380"/>
            <a:gd name="connsiteY4-50-50" fmla="*/ 500 h 2406479"/>
            <a:gd name="connsiteX0-51-51" fmla="*/ 1480464 w 2882380"/>
            <a:gd name="connsiteY0-52-52" fmla="*/ 500 h 2406479"/>
            <a:gd name="connsiteX1-53-53" fmla="*/ 2882380 w 2882380"/>
            <a:gd name="connsiteY1-54-54" fmla="*/ 87643 h 2406479"/>
            <a:gd name="connsiteX2-55-55" fmla="*/ 391370 w 2882380"/>
            <a:gd name="connsiteY2-56-56" fmla="*/ 2406479 h 2406479"/>
            <a:gd name="connsiteX3-57-57" fmla="*/ 0 w 2882380"/>
            <a:gd name="connsiteY3-58-58" fmla="*/ 2060781 h 2406479"/>
            <a:gd name="connsiteX4-59-59" fmla="*/ 1480464 w 2882380"/>
            <a:gd name="connsiteY4-60-60" fmla="*/ 500 h 2406479"/>
            <a:gd name="connsiteX0-61" fmla="*/ 1480464 w 2882380"/>
            <a:gd name="connsiteY0-62" fmla="*/ 500 h 2406479"/>
            <a:gd name="connsiteX1-63" fmla="*/ 2882380 w 2882380"/>
            <a:gd name="connsiteY1-64" fmla="*/ 87643 h 2406479"/>
            <a:gd name="connsiteX2-65" fmla="*/ 391370 w 2882380"/>
            <a:gd name="connsiteY2-66" fmla="*/ 2406479 h 2406479"/>
            <a:gd name="connsiteX3-67" fmla="*/ 0 w 2882380"/>
            <a:gd name="connsiteY3-68" fmla="*/ 2060781 h 2406479"/>
            <a:gd name="connsiteX4-69" fmla="*/ 1480464 w 2882380"/>
            <a:gd name="connsiteY4-70" fmla="*/ 500 h 2406479"/>
            <a:gd name="connsiteX0-71" fmla="*/ 1480464 w 2882380"/>
            <a:gd name="connsiteY0-72" fmla="*/ 500 h 2406479"/>
            <a:gd name="connsiteX1-73" fmla="*/ 2882380 w 2882380"/>
            <a:gd name="connsiteY1-74" fmla="*/ 87643 h 2406479"/>
            <a:gd name="connsiteX2-75" fmla="*/ 391370 w 2882380"/>
            <a:gd name="connsiteY2-76" fmla="*/ 2406479 h 2406479"/>
            <a:gd name="connsiteX3-77" fmla="*/ 0 w 2882380"/>
            <a:gd name="connsiteY3-78" fmla="*/ 2060781 h 2406479"/>
            <a:gd name="connsiteX4-79" fmla="*/ 1480464 w 2882380"/>
            <a:gd name="connsiteY4-80" fmla="*/ 500 h 2406479"/>
            <a:gd name="connsiteX0-81" fmla="*/ 1480464 w 2882380"/>
            <a:gd name="connsiteY0-82" fmla="*/ 500 h 2406479"/>
            <a:gd name="connsiteX1-83" fmla="*/ 2882380 w 2882380"/>
            <a:gd name="connsiteY1-84" fmla="*/ 87643 h 2406479"/>
            <a:gd name="connsiteX2-85" fmla="*/ 391370 w 2882380"/>
            <a:gd name="connsiteY2-86" fmla="*/ 2406479 h 2406479"/>
            <a:gd name="connsiteX3-87" fmla="*/ 0 w 2882380"/>
            <a:gd name="connsiteY3-88" fmla="*/ 2060781 h 2406479"/>
            <a:gd name="connsiteX4-89" fmla="*/ 1480464 w 2882380"/>
            <a:gd name="connsiteY4-90" fmla="*/ 500 h 2406479"/>
            <a:gd name="connsiteX0-91" fmla="*/ 1480464 w 2882380"/>
            <a:gd name="connsiteY0-92" fmla="*/ 500 h 2406479"/>
            <a:gd name="connsiteX1-93" fmla="*/ 2882380 w 2882380"/>
            <a:gd name="connsiteY1-94" fmla="*/ 87643 h 2406479"/>
            <a:gd name="connsiteX2-95" fmla="*/ 391370 w 2882380"/>
            <a:gd name="connsiteY2-96" fmla="*/ 2406479 h 2406479"/>
            <a:gd name="connsiteX3-97" fmla="*/ 0 w 2882380"/>
            <a:gd name="connsiteY3-98" fmla="*/ 2060781 h 2406479"/>
            <a:gd name="connsiteX4-99" fmla="*/ 1480464 w 2882380"/>
            <a:gd name="connsiteY4-100" fmla="*/ 500 h 2406479"/>
            <a:gd name="connsiteX0-101" fmla="*/ 1480464 w 2882380"/>
            <a:gd name="connsiteY0-102" fmla="*/ 500 h 2406479"/>
            <a:gd name="connsiteX1-103" fmla="*/ 2882380 w 2882380"/>
            <a:gd name="connsiteY1-104" fmla="*/ 87643 h 2406479"/>
            <a:gd name="connsiteX2-105" fmla="*/ 391370 w 2882380"/>
            <a:gd name="connsiteY2-106" fmla="*/ 2406479 h 2406479"/>
            <a:gd name="connsiteX3-107" fmla="*/ 0 w 2882380"/>
            <a:gd name="connsiteY3-108" fmla="*/ 2060781 h 2406479"/>
            <a:gd name="connsiteX4-109" fmla="*/ 1480464 w 2882380"/>
            <a:gd name="connsiteY4-110" fmla="*/ 500 h 2406479"/>
            <a:gd name="connsiteX0-111" fmla="*/ 1480464 w 2882380"/>
            <a:gd name="connsiteY0-112" fmla="*/ 500 h 2406479"/>
            <a:gd name="connsiteX1-113" fmla="*/ 2882380 w 2882380"/>
            <a:gd name="connsiteY1-114" fmla="*/ 87643 h 2406479"/>
            <a:gd name="connsiteX2-115" fmla="*/ 391370 w 2882380"/>
            <a:gd name="connsiteY2-116" fmla="*/ 2406479 h 2406479"/>
            <a:gd name="connsiteX3-117" fmla="*/ 0 w 2882380"/>
            <a:gd name="connsiteY3-118" fmla="*/ 2060781 h 2406479"/>
            <a:gd name="connsiteX4-119" fmla="*/ 1480464 w 2882380"/>
            <a:gd name="connsiteY4-120" fmla="*/ 500 h 2406479"/>
            <a:gd name="connsiteX0-121" fmla="*/ 1505737 w 2907653"/>
            <a:gd name="connsiteY0-122" fmla="*/ 500 h 2406479"/>
            <a:gd name="connsiteX1-123" fmla="*/ 2907653 w 2907653"/>
            <a:gd name="connsiteY1-124" fmla="*/ 87643 h 2406479"/>
            <a:gd name="connsiteX2-125" fmla="*/ 416643 w 2907653"/>
            <a:gd name="connsiteY2-126" fmla="*/ 2406479 h 2406479"/>
            <a:gd name="connsiteX3-127" fmla="*/ 0 w 2907653"/>
            <a:gd name="connsiteY3-128" fmla="*/ 1303327 h 2406479"/>
            <a:gd name="connsiteX4-129" fmla="*/ 1505737 w 2907653"/>
            <a:gd name="connsiteY4-130" fmla="*/ 500 h 2406479"/>
            <a:gd name="connsiteX0-131" fmla="*/ 1710496 w 3112412"/>
            <a:gd name="connsiteY0-132" fmla="*/ 500 h 1828573"/>
            <a:gd name="connsiteX1-133" fmla="*/ 3112412 w 3112412"/>
            <a:gd name="connsiteY1-134" fmla="*/ 87643 h 1828573"/>
            <a:gd name="connsiteX2-135" fmla="*/ 27887 w 3112412"/>
            <a:gd name="connsiteY2-136" fmla="*/ 1828573 h 1828573"/>
            <a:gd name="connsiteX3-137" fmla="*/ 204759 w 3112412"/>
            <a:gd name="connsiteY3-138" fmla="*/ 1303327 h 1828573"/>
            <a:gd name="connsiteX4-139" fmla="*/ 1710496 w 3112412"/>
            <a:gd name="connsiteY4-140" fmla="*/ 500 h 1828573"/>
            <a:gd name="connsiteX0-141" fmla="*/ 3450936 w 3491261"/>
            <a:gd name="connsiteY0-142" fmla="*/ 1836895 h 2229562"/>
            <a:gd name="connsiteX1-143" fmla="*/ 3112412 w 3491261"/>
            <a:gd name="connsiteY1-144" fmla="*/ 50 h 2229562"/>
            <a:gd name="connsiteX2-145" fmla="*/ 27887 w 3491261"/>
            <a:gd name="connsiteY2-146" fmla="*/ 1740980 h 2229562"/>
            <a:gd name="connsiteX3-147" fmla="*/ 204759 w 3491261"/>
            <a:gd name="connsiteY3-148" fmla="*/ 1215734 h 2229562"/>
            <a:gd name="connsiteX4-149" fmla="*/ 3450936 w 3491261"/>
            <a:gd name="connsiteY4-150" fmla="*/ 1836895 h 2229562"/>
            <a:gd name="connsiteX0-151" fmla="*/ 3450936 w 3519315"/>
            <a:gd name="connsiteY0-152" fmla="*/ 678690 h 1681507"/>
            <a:gd name="connsiteX1-153" fmla="*/ 3462389 w 3519315"/>
            <a:gd name="connsiteY1-154" fmla="*/ 1184583 h 1681507"/>
            <a:gd name="connsiteX2-155" fmla="*/ 27887 w 3519315"/>
            <a:gd name="connsiteY2-156" fmla="*/ 582775 h 1681507"/>
            <a:gd name="connsiteX3-157" fmla="*/ 204759 w 3519315"/>
            <a:gd name="connsiteY3-158" fmla="*/ 57529 h 1681507"/>
            <a:gd name="connsiteX4-159" fmla="*/ 3450936 w 3519315"/>
            <a:gd name="connsiteY4-160" fmla="*/ 678690 h 1681507"/>
            <a:gd name="connsiteX0-161" fmla="*/ 3450936 w 3519315"/>
            <a:gd name="connsiteY0-162" fmla="*/ 678690 h 1184583"/>
            <a:gd name="connsiteX1-163" fmla="*/ 3462389 w 3519315"/>
            <a:gd name="connsiteY1-164" fmla="*/ 1184583 h 1184583"/>
            <a:gd name="connsiteX2-165" fmla="*/ 27887 w 3519315"/>
            <a:gd name="connsiteY2-166" fmla="*/ 582775 h 1184583"/>
            <a:gd name="connsiteX3-167" fmla="*/ 204759 w 3519315"/>
            <a:gd name="connsiteY3-168" fmla="*/ 57529 h 1184583"/>
            <a:gd name="connsiteX4-169" fmla="*/ 3450936 w 3519315"/>
            <a:gd name="connsiteY4-170" fmla="*/ 678690 h 1184583"/>
            <a:gd name="connsiteX0-171" fmla="*/ 3450936 w 3553582"/>
            <a:gd name="connsiteY0-172" fmla="*/ 678690 h 1184583"/>
            <a:gd name="connsiteX1-173" fmla="*/ 3462389 w 3553582"/>
            <a:gd name="connsiteY1-174" fmla="*/ 1184583 h 1184583"/>
            <a:gd name="connsiteX2-175" fmla="*/ 27887 w 3553582"/>
            <a:gd name="connsiteY2-176" fmla="*/ 582775 h 1184583"/>
            <a:gd name="connsiteX3-177" fmla="*/ 204759 w 3553582"/>
            <a:gd name="connsiteY3-178" fmla="*/ 57529 h 1184583"/>
            <a:gd name="connsiteX4-179" fmla="*/ 3450936 w 3553582"/>
            <a:gd name="connsiteY4-180" fmla="*/ 678690 h 1184583"/>
            <a:gd name="connsiteX0-181" fmla="*/ 3423049 w 3525695"/>
            <a:gd name="connsiteY0-182" fmla="*/ 678690 h 1184583"/>
            <a:gd name="connsiteX1-183" fmla="*/ 3434502 w 3525695"/>
            <a:gd name="connsiteY1-184" fmla="*/ 1184583 h 1184583"/>
            <a:gd name="connsiteX2-185" fmla="*/ 0 w 3525695"/>
            <a:gd name="connsiteY2-186" fmla="*/ 582775 h 1184583"/>
            <a:gd name="connsiteX3-187" fmla="*/ 176872 w 3525695"/>
            <a:gd name="connsiteY3-188" fmla="*/ 57529 h 1184583"/>
            <a:gd name="connsiteX4-189" fmla="*/ 3423049 w 3525695"/>
            <a:gd name="connsiteY4-190" fmla="*/ 678690 h 1184583"/>
            <a:gd name="connsiteX0-191" fmla="*/ 3527203 w 3629849"/>
            <a:gd name="connsiteY0-192" fmla="*/ 678690 h 1184583"/>
            <a:gd name="connsiteX1-193" fmla="*/ 3538656 w 3629849"/>
            <a:gd name="connsiteY1-194" fmla="*/ 1184583 h 1184583"/>
            <a:gd name="connsiteX2-195" fmla="*/ 0 w 3629849"/>
            <a:gd name="connsiteY2-196" fmla="*/ 528117 h 1184583"/>
            <a:gd name="connsiteX3-197" fmla="*/ 281026 w 3629849"/>
            <a:gd name="connsiteY3-198" fmla="*/ 57529 h 1184583"/>
            <a:gd name="connsiteX4-199" fmla="*/ 3527203 w 3629849"/>
            <a:gd name="connsiteY4-200" fmla="*/ 678690 h 1184583"/>
            <a:gd name="connsiteX0-201" fmla="*/ 3527203 w 3629849"/>
            <a:gd name="connsiteY0-202" fmla="*/ 678690 h 1184583"/>
            <a:gd name="connsiteX1-203" fmla="*/ 3538656 w 3629849"/>
            <a:gd name="connsiteY1-204" fmla="*/ 1184583 h 1184583"/>
            <a:gd name="connsiteX2-205" fmla="*/ 0 w 3629849"/>
            <a:gd name="connsiteY2-206" fmla="*/ 528117 h 1184583"/>
            <a:gd name="connsiteX3-207" fmla="*/ 281026 w 3629849"/>
            <a:gd name="connsiteY3-208" fmla="*/ 57529 h 1184583"/>
            <a:gd name="connsiteX4-209" fmla="*/ 3527203 w 3629849"/>
            <a:gd name="connsiteY4-210" fmla="*/ 678690 h 1184583"/>
            <a:gd name="connsiteX0-211" fmla="*/ 3527203 w 3629849"/>
            <a:gd name="connsiteY0-212" fmla="*/ 678690 h 1184583"/>
            <a:gd name="connsiteX1-213" fmla="*/ 3538656 w 3629849"/>
            <a:gd name="connsiteY1-214" fmla="*/ 1184583 h 1184583"/>
            <a:gd name="connsiteX2-215" fmla="*/ 0 w 3629849"/>
            <a:gd name="connsiteY2-216" fmla="*/ 528117 h 1184583"/>
            <a:gd name="connsiteX3-217" fmla="*/ 281026 w 3629849"/>
            <a:gd name="connsiteY3-218" fmla="*/ 57529 h 1184583"/>
            <a:gd name="connsiteX4-219" fmla="*/ 3527203 w 3629849"/>
            <a:gd name="connsiteY4-220" fmla="*/ 678690 h 1184583"/>
            <a:gd name="connsiteX0-221" fmla="*/ 3527203 w 3629849"/>
            <a:gd name="connsiteY0-222" fmla="*/ 729391 h 1235284"/>
            <a:gd name="connsiteX1-223" fmla="*/ 3538656 w 3629849"/>
            <a:gd name="connsiteY1-224" fmla="*/ 1235284 h 1235284"/>
            <a:gd name="connsiteX2-225" fmla="*/ 0 w 3629849"/>
            <a:gd name="connsiteY2-226" fmla="*/ 578818 h 1235284"/>
            <a:gd name="connsiteX3-227" fmla="*/ 357331 w 3629849"/>
            <a:gd name="connsiteY3-228" fmla="*/ 56398 h 1235284"/>
            <a:gd name="connsiteX4-229" fmla="*/ 3527203 w 3629849"/>
            <a:gd name="connsiteY4-230" fmla="*/ 729391 h 1235284"/>
            <a:gd name="connsiteX0-231" fmla="*/ 3527203 w 3629849"/>
            <a:gd name="connsiteY0-232" fmla="*/ 729391 h 1235284"/>
            <a:gd name="connsiteX1-233" fmla="*/ 3538656 w 3629849"/>
            <a:gd name="connsiteY1-234" fmla="*/ 1235284 h 1235284"/>
            <a:gd name="connsiteX2-235" fmla="*/ 0 w 3629849"/>
            <a:gd name="connsiteY2-236" fmla="*/ 578818 h 1235284"/>
            <a:gd name="connsiteX3-237" fmla="*/ 357331 w 3629849"/>
            <a:gd name="connsiteY3-238" fmla="*/ 56398 h 1235284"/>
            <a:gd name="connsiteX4-239" fmla="*/ 3527203 w 3629849"/>
            <a:gd name="connsiteY4-240" fmla="*/ 729391 h 1235284"/>
            <a:gd name="connsiteX0-241" fmla="*/ 3527203 w 3556048"/>
            <a:gd name="connsiteY0-242" fmla="*/ 729391 h 1235284"/>
            <a:gd name="connsiteX1-243" fmla="*/ 3538656 w 3556048"/>
            <a:gd name="connsiteY1-244" fmla="*/ 1235284 h 1235284"/>
            <a:gd name="connsiteX2-245" fmla="*/ 0 w 3556048"/>
            <a:gd name="connsiteY2-246" fmla="*/ 578818 h 1235284"/>
            <a:gd name="connsiteX3-247" fmla="*/ 357331 w 3556048"/>
            <a:gd name="connsiteY3-248" fmla="*/ 56398 h 1235284"/>
            <a:gd name="connsiteX4-249" fmla="*/ 3527203 w 3556048"/>
            <a:gd name="connsiteY4-250" fmla="*/ 729391 h 1235284"/>
            <a:gd name="connsiteX0-251" fmla="*/ 3527203 w 3545819"/>
            <a:gd name="connsiteY0-252" fmla="*/ 783986 h 1289879"/>
            <a:gd name="connsiteX1-253" fmla="*/ 3538656 w 3545819"/>
            <a:gd name="connsiteY1-254" fmla="*/ 1289879 h 1289879"/>
            <a:gd name="connsiteX2-255" fmla="*/ 0 w 3545819"/>
            <a:gd name="connsiteY2-256" fmla="*/ 633413 h 1289879"/>
            <a:gd name="connsiteX3-257" fmla="*/ 357331 w 3545819"/>
            <a:gd name="connsiteY3-258" fmla="*/ 110993 h 1289879"/>
            <a:gd name="connsiteX4-259" fmla="*/ 3527203 w 3545819"/>
            <a:gd name="connsiteY4-260" fmla="*/ 783986 h 1289879"/>
            <a:gd name="connsiteX0-261" fmla="*/ 3606979 w 3609375"/>
            <a:gd name="connsiteY0-262" fmla="*/ 797145 h 1288735"/>
            <a:gd name="connsiteX1-263" fmla="*/ 3538656 w 3609375"/>
            <a:gd name="connsiteY1-264" fmla="*/ 1288735 h 1288735"/>
            <a:gd name="connsiteX2-265" fmla="*/ 0 w 3609375"/>
            <a:gd name="connsiteY2-266" fmla="*/ 632269 h 1288735"/>
            <a:gd name="connsiteX3-267" fmla="*/ 357331 w 3609375"/>
            <a:gd name="connsiteY3-268" fmla="*/ 109849 h 1288735"/>
            <a:gd name="connsiteX4-269" fmla="*/ 3606979 w 3609375"/>
            <a:gd name="connsiteY4-270" fmla="*/ 797145 h 1288735"/>
            <a:gd name="connsiteX0-271" fmla="*/ 3606979 w 3609375"/>
            <a:gd name="connsiteY0-272" fmla="*/ 687296 h 1178886"/>
            <a:gd name="connsiteX1-273" fmla="*/ 3538656 w 3609375"/>
            <a:gd name="connsiteY1-274" fmla="*/ 1178886 h 1178886"/>
            <a:gd name="connsiteX2-275" fmla="*/ 0 w 3609375"/>
            <a:gd name="connsiteY2-276" fmla="*/ 522420 h 1178886"/>
            <a:gd name="connsiteX3-277" fmla="*/ 357331 w 3609375"/>
            <a:gd name="connsiteY3-278" fmla="*/ 0 h 1178886"/>
            <a:gd name="connsiteX4-279" fmla="*/ 3606979 w 3609375"/>
            <a:gd name="connsiteY4-280" fmla="*/ 687296 h 1178886"/>
            <a:gd name="connsiteX0-281" fmla="*/ 3606979 w 3609249"/>
            <a:gd name="connsiteY0-282" fmla="*/ 687296 h 1240816"/>
            <a:gd name="connsiteX1-283" fmla="*/ 3534114 w 3609249"/>
            <a:gd name="connsiteY1-284" fmla="*/ 1240816 h 1240816"/>
            <a:gd name="connsiteX2-285" fmla="*/ 0 w 3609249"/>
            <a:gd name="connsiteY2-286" fmla="*/ 522420 h 1240816"/>
            <a:gd name="connsiteX3-287" fmla="*/ 357331 w 3609249"/>
            <a:gd name="connsiteY3-288" fmla="*/ 0 h 1240816"/>
            <a:gd name="connsiteX4-289" fmla="*/ 3606979 w 3609249"/>
            <a:gd name="connsiteY4-290" fmla="*/ 687296 h 1240816"/>
            <a:gd name="connsiteX0-291" fmla="*/ 3601067 w 3603504"/>
            <a:gd name="connsiteY0-292" fmla="*/ 638255 h 1240816"/>
            <a:gd name="connsiteX1-293" fmla="*/ 3534114 w 3603504"/>
            <a:gd name="connsiteY1-294" fmla="*/ 1240816 h 1240816"/>
            <a:gd name="connsiteX2-295" fmla="*/ 0 w 3603504"/>
            <a:gd name="connsiteY2-296" fmla="*/ 522420 h 1240816"/>
            <a:gd name="connsiteX3-297" fmla="*/ 357331 w 3603504"/>
            <a:gd name="connsiteY3-298" fmla="*/ 0 h 1240816"/>
            <a:gd name="connsiteX4-299" fmla="*/ 3601067 w 3603504"/>
            <a:gd name="connsiteY4-300" fmla="*/ 638255 h 1240816"/>
            <a:gd name="connsiteX0-301" fmla="*/ 3601067 w 3603504"/>
            <a:gd name="connsiteY0-302" fmla="*/ 638255 h 1240816"/>
            <a:gd name="connsiteX1-303" fmla="*/ 3534114 w 3603504"/>
            <a:gd name="connsiteY1-304" fmla="*/ 1240816 h 1240816"/>
            <a:gd name="connsiteX2-305" fmla="*/ 0 w 3603504"/>
            <a:gd name="connsiteY2-306" fmla="*/ 522420 h 1240816"/>
            <a:gd name="connsiteX3-307" fmla="*/ 357331 w 3603504"/>
            <a:gd name="connsiteY3-308" fmla="*/ 0 h 1240816"/>
            <a:gd name="connsiteX4-309" fmla="*/ 3601067 w 3603504"/>
            <a:gd name="connsiteY4-310" fmla="*/ 638255 h 1240816"/>
          </a:gdLst>
          <a:ahLst/>
          <a:cxnLst>
            <a:cxn ang="0">
              <a:pos x="connsiteX0-1-1" y="connsiteY0-2-2"/>
            </a:cxn>
            <a:cxn ang="0">
              <a:pos x="connsiteX1-3-3" y="connsiteY1-4-4"/>
            </a:cxn>
            <a:cxn ang="0">
              <a:pos x="connsiteX2-5-5" y="connsiteY2-6-6"/>
            </a:cxn>
            <a:cxn ang="0">
              <a:pos x="connsiteX3-7-7" y="connsiteY3-8-8"/>
            </a:cxn>
            <a:cxn ang="0">
              <a:pos x="connsiteX4-9-9" y="connsiteY4-10-10"/>
            </a:cxn>
          </a:cxnLst>
          <a:rect l="l" t="t" r="r" b="b"/>
          <a:pathLst>
            <a:path w="3603504" h="1240816">
              <a:moveTo>
                <a:pt x="3601067" y="638255"/>
              </a:moveTo>
              <a:cubicBezTo>
                <a:pt x="3617157" y="764472"/>
                <a:pt x="3548861" y="1036115"/>
                <a:pt x="3534114" y="1240816"/>
              </a:cubicBezTo>
              <a:cubicBezTo>
                <a:pt x="2206027" y="1136250"/>
                <a:pt x="1546497" y="1009660"/>
                <a:pt x="0" y="522420"/>
              </a:cubicBezTo>
              <a:cubicBezTo>
                <a:pt x="133677" y="321920"/>
                <a:pt x="292471" y="98784"/>
                <a:pt x="357331" y="0"/>
              </a:cubicBezTo>
              <a:cubicBezTo>
                <a:pt x="748331" y="181274"/>
                <a:pt x="2914959" y="623678"/>
                <a:pt x="3601067" y="638255"/>
              </a:cubicBezTo>
              <a:close/>
            </a:path>
          </a:pathLst>
        </a:custGeom>
        <a:noFill/>
        <a:ln w="38100">
          <a:solidFill>
            <a:srgbClr val="00B0F0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608558</xdr:colOff>
      <xdr:row>11</xdr:row>
      <xdr:rowOff>104709</xdr:rowOff>
    </xdr:from>
    <xdr:to>
      <xdr:col>6</xdr:col>
      <xdr:colOff>273165</xdr:colOff>
      <xdr:row>14</xdr:row>
      <xdr:rowOff>52166</xdr:rowOff>
    </xdr:to>
    <xdr:grpSp>
      <xdr:nvGrpSpPr>
        <xdr:cNvPr id="31244" name="Group 2">
          <a:extLst>
            <a:ext uri="{FF2B5EF4-FFF2-40B4-BE49-F238E27FC236}">
              <a16:creationId xmlns:a16="http://schemas.microsoft.com/office/drawing/2014/main" id="{00000000-0008-0000-0100-00000C7A0000}"/>
            </a:ext>
          </a:extLst>
        </xdr:cNvPr>
        <xdr:cNvGrpSpPr/>
      </xdr:nvGrpSpPr>
      <xdr:grpSpPr>
        <a:xfrm rot="13775014">
          <a:off x="3743733" y="2436884"/>
          <a:ext cx="518957" cy="312307"/>
          <a:chOff x="3105150" y="4067175"/>
          <a:chExt cx="904875" cy="333375"/>
        </a:xfrm>
      </xdr:grpSpPr>
      <xdr:sp macro="" textlink="">
        <xdr:nvSpPr>
          <xdr:cNvPr id="31251" name="Right Arrow 24">
            <a:extLst>
              <a:ext uri="{FF2B5EF4-FFF2-40B4-BE49-F238E27FC236}">
                <a16:creationId xmlns:a16="http://schemas.microsoft.com/office/drawing/2014/main" id="{00000000-0008-0000-0100-0000137A0000}"/>
              </a:ext>
            </a:extLst>
          </xdr:cNvPr>
          <xdr:cNvSpPr>
            <a:spLocks noChangeArrowheads="1"/>
          </xdr:cNvSpPr>
        </xdr:nvSpPr>
        <xdr:spPr>
          <a:xfrm rot="-8593007">
            <a:off x="3105150" y="421005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C00000"/>
            </a:solidFill>
            <a:round/>
          </a:ln>
        </xdr:spPr>
      </xdr:sp>
      <xdr:sp macro="" textlink="">
        <xdr:nvSpPr>
          <xdr:cNvPr id="31252" name="Right Arrow 24">
            <a:extLst>
              <a:ext uri="{FF2B5EF4-FFF2-40B4-BE49-F238E27FC236}">
                <a16:creationId xmlns:a16="http://schemas.microsoft.com/office/drawing/2014/main" id="{00000000-0008-0000-0100-0000147A0000}"/>
              </a:ext>
            </a:extLst>
          </xdr:cNvPr>
          <xdr:cNvSpPr>
            <a:spLocks noChangeArrowheads="1"/>
          </xdr:cNvSpPr>
        </xdr:nvSpPr>
        <xdr:spPr>
          <a:xfrm rot="2230054">
            <a:off x="3248025" y="4067175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C00000"/>
            </a:solidFill>
            <a:round/>
          </a:ln>
        </xdr:spPr>
      </xdr:sp>
    </xdr:grpSp>
    <xdr:clientData/>
  </xdr:twoCellAnchor>
  <xdr:twoCellAnchor>
    <xdr:from>
      <xdr:col>4</xdr:col>
      <xdr:colOff>581025</xdr:colOff>
      <xdr:row>14</xdr:row>
      <xdr:rowOff>47625</xdr:rowOff>
    </xdr:from>
    <xdr:to>
      <xdr:col>5</xdr:col>
      <xdr:colOff>114300</xdr:colOff>
      <xdr:row>15</xdr:row>
      <xdr:rowOff>66675</xdr:rowOff>
    </xdr:to>
    <xdr:sp macro="" textlink="">
      <xdr:nvSpPr>
        <xdr:cNvPr id="9" name="Text Box 3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>
        <a:xfrm>
          <a:off x="3171825" y="2845435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B</a:t>
          </a:r>
        </a:p>
      </xdr:txBody>
    </xdr:sp>
    <xdr:clientData/>
  </xdr:twoCellAnchor>
  <xdr:twoCellAnchor>
    <xdr:from>
      <xdr:col>9</xdr:col>
      <xdr:colOff>28576</xdr:colOff>
      <xdr:row>12</xdr:row>
      <xdr:rowOff>142875</xdr:rowOff>
    </xdr:from>
    <xdr:to>
      <xdr:col>10</xdr:col>
      <xdr:colOff>485776</xdr:colOff>
      <xdr:row>13</xdr:row>
      <xdr:rowOff>152400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>
        <a:xfrm>
          <a:off x="5857875" y="2559685"/>
          <a:ext cx="1104900" cy="2000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Rectory Road</a:t>
          </a:r>
        </a:p>
      </xdr:txBody>
    </xdr:sp>
    <xdr:clientData/>
  </xdr:twoCellAnchor>
  <xdr:twoCellAnchor>
    <xdr:from>
      <xdr:col>5</xdr:col>
      <xdr:colOff>619125</xdr:colOff>
      <xdr:row>14</xdr:row>
      <xdr:rowOff>28575</xdr:rowOff>
    </xdr:from>
    <xdr:to>
      <xdr:col>6</xdr:col>
      <xdr:colOff>152400</xdr:colOff>
      <xdr:row>15</xdr:row>
      <xdr:rowOff>47625</xdr:rowOff>
    </xdr:to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>
        <a:xfrm>
          <a:off x="3857625" y="2826385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C</a:t>
          </a:r>
        </a:p>
      </xdr:txBody>
    </xdr:sp>
    <xdr:clientData/>
  </xdr:twoCellAnchor>
  <xdr:twoCellAnchor>
    <xdr:from>
      <xdr:col>6</xdr:col>
      <xdr:colOff>123825</xdr:colOff>
      <xdr:row>10</xdr:row>
      <xdr:rowOff>19050</xdr:rowOff>
    </xdr:from>
    <xdr:to>
      <xdr:col>6</xdr:col>
      <xdr:colOff>304800</xdr:colOff>
      <xdr:row>11</xdr:row>
      <xdr:rowOff>38100</xdr:rowOff>
    </xdr:to>
    <xdr:sp macro="" textlink="">
      <xdr:nvSpPr>
        <xdr:cNvPr id="20" name="Text Box 2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>
        <a:xfrm>
          <a:off x="4010025" y="2054860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D</a:t>
          </a:r>
        </a:p>
      </xdr:txBody>
    </xdr:sp>
    <xdr:clientData/>
  </xdr:twoCellAnchor>
  <xdr:twoCellAnchor>
    <xdr:from>
      <xdr:col>7</xdr:col>
      <xdr:colOff>76200</xdr:colOff>
      <xdr:row>18</xdr:row>
      <xdr:rowOff>1</xdr:rowOff>
    </xdr:from>
    <xdr:to>
      <xdr:col>8</xdr:col>
      <xdr:colOff>361950</xdr:colOff>
      <xdr:row>19</xdr:row>
      <xdr:rowOff>1</xdr:rowOff>
    </xdr:to>
    <xdr:sp macro="" textlink="">
      <xdr:nvSpPr>
        <xdr:cNvPr id="10" name="Text Box 26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>
        <a:xfrm>
          <a:off x="4610100" y="3559810"/>
          <a:ext cx="933450" cy="190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Knoll Road</a:t>
          </a:r>
        </a:p>
      </xdr:txBody>
    </xdr:sp>
    <xdr:clientData/>
  </xdr:twoCellAnchor>
  <xdr:twoCellAnchor>
    <xdr:from>
      <xdr:col>4</xdr:col>
      <xdr:colOff>199870</xdr:colOff>
      <xdr:row>12</xdr:row>
      <xdr:rowOff>38100</xdr:rowOff>
    </xdr:from>
    <xdr:to>
      <xdr:col>5</xdr:col>
      <xdr:colOff>48971</xdr:colOff>
      <xdr:row>13</xdr:row>
      <xdr:rowOff>161764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>
        <a:xfrm rot="16200000">
          <a:off x="2881630" y="2363470"/>
          <a:ext cx="314325" cy="496570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1</a:t>
          </a:r>
        </a:p>
      </xdr:txBody>
    </xdr:sp>
    <xdr:clientData fLocksWithSheet="0"/>
  </xdr:twoCellAnchor>
  <xdr:twoCellAnchor>
    <xdr:from>
      <xdr:col>3</xdr:col>
      <xdr:colOff>447674</xdr:colOff>
      <xdr:row>12</xdr:row>
      <xdr:rowOff>103516</xdr:rowOff>
    </xdr:from>
    <xdr:to>
      <xdr:col>4</xdr:col>
      <xdr:colOff>299157</xdr:colOff>
      <xdr:row>14</xdr:row>
      <xdr:rowOff>36680</xdr:rowOff>
    </xdr:to>
    <xdr:sp macro="" textlink="">
      <xdr:nvSpPr>
        <xdr:cNvPr id="6" name="Isosceles Triangl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>
        <a:xfrm rot="3699924">
          <a:off x="2482850" y="2427605"/>
          <a:ext cx="314325" cy="499110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2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showGridLines="0" showZeros="0" workbookViewId="0">
      <selection activeCell="B5" sqref="B5"/>
    </sheetView>
  </sheetViews>
  <sheetFormatPr defaultColWidth="9.140625" defaultRowHeight="12.75"/>
  <cols>
    <col min="1" max="1" width="35.7109375" style="86" customWidth="1"/>
    <col min="2" max="2" width="54.7109375" style="86" customWidth="1"/>
    <col min="3" max="16384" width="9.140625" style="86"/>
  </cols>
  <sheetData>
    <row r="1" spans="1:2" ht="30" customHeight="1">
      <c r="A1" s="87"/>
      <c r="B1" s="87"/>
    </row>
    <row r="2" spans="1:2" ht="30" customHeight="1">
      <c r="A2" s="87"/>
      <c r="B2" s="87"/>
    </row>
    <row r="3" spans="1:2" ht="30" customHeight="1">
      <c r="A3" s="87"/>
      <c r="B3" s="87"/>
    </row>
    <row r="4" spans="1:2" ht="135.75" customHeight="1">
      <c r="A4" s="87"/>
      <c r="B4" s="87"/>
    </row>
    <row r="5" spans="1:2" ht="30" customHeight="1">
      <c r="A5" s="88" t="s">
        <v>0</v>
      </c>
      <c r="B5" s="89" t="s">
        <v>1</v>
      </c>
    </row>
    <row r="6" spans="1:2" ht="30" customHeight="1">
      <c r="A6" s="88" t="s">
        <v>2</v>
      </c>
      <c r="B6" s="89" t="s">
        <v>3</v>
      </c>
    </row>
    <row r="7" spans="1:2" ht="30" customHeight="1">
      <c r="A7" s="88" t="s">
        <v>4</v>
      </c>
      <c r="B7" s="90" t="s">
        <v>5</v>
      </c>
    </row>
    <row r="8" spans="1:2" ht="30" customHeight="1">
      <c r="A8" s="88" t="s">
        <v>6</v>
      </c>
      <c r="B8" s="91">
        <v>45092</v>
      </c>
    </row>
    <row r="9" spans="1:2" ht="30" customHeight="1">
      <c r="A9" s="88"/>
      <c r="B9" s="92"/>
    </row>
    <row r="10" spans="1:2" s="85" customFormat="1" ht="50.25" customHeight="1">
      <c r="A10" s="93"/>
      <c r="B10" s="94"/>
    </row>
    <row r="11" spans="1:2">
      <c r="A11" s="124"/>
      <c r="B11" s="124"/>
    </row>
    <row r="12" spans="1:2">
      <c r="A12" s="95"/>
      <c r="B12" s="96"/>
    </row>
    <row r="13" spans="1:2">
      <c r="A13" s="95"/>
      <c r="B13" s="96"/>
    </row>
    <row r="14" spans="1:2">
      <c r="A14" s="95"/>
      <c r="B14" s="96"/>
    </row>
    <row r="15" spans="1:2">
      <c r="A15" s="95"/>
      <c r="B15" s="96"/>
    </row>
    <row r="16" spans="1:2">
      <c r="A16" s="95"/>
      <c r="B16" s="96"/>
    </row>
    <row r="17" spans="1:2">
      <c r="A17" s="95"/>
      <c r="B17" s="96"/>
    </row>
    <row r="18" spans="1:2">
      <c r="A18" s="95"/>
      <c r="B18" s="97"/>
    </row>
    <row r="19" spans="1:2">
      <c r="A19" s="95"/>
      <c r="B19" s="96"/>
    </row>
    <row r="20" spans="1:2">
      <c r="A20" s="95"/>
      <c r="B20" s="96"/>
    </row>
    <row r="21" spans="1:2">
      <c r="A21" s="87"/>
      <c r="B21" s="87"/>
    </row>
    <row r="22" spans="1:2">
      <c r="A22" s="87"/>
      <c r="B22" s="87"/>
    </row>
    <row r="23" spans="1:2">
      <c r="A23" s="87"/>
      <c r="B23" s="87"/>
    </row>
    <row r="24" spans="1:2">
      <c r="A24" s="87"/>
      <c r="B24" s="87"/>
    </row>
    <row r="25" spans="1:2">
      <c r="A25" s="87"/>
      <c r="B25" s="87"/>
    </row>
    <row r="26" spans="1:2">
      <c r="A26" s="87"/>
      <c r="B26" s="87"/>
    </row>
    <row r="27" spans="1:2">
      <c r="A27" s="87"/>
      <c r="B27" s="87"/>
    </row>
    <row r="28" spans="1:2">
      <c r="A28" s="87"/>
      <c r="B28" s="87"/>
    </row>
    <row r="29" spans="1:2">
      <c r="A29" s="87"/>
      <c r="B29" s="87"/>
    </row>
    <row r="30" spans="1:2">
      <c r="A30" s="87"/>
      <c r="B30" s="87"/>
    </row>
    <row r="31" spans="1:2">
      <c r="A31" s="87"/>
      <c r="B31" s="87"/>
    </row>
    <row r="32" spans="1:2">
      <c r="A32" s="87"/>
      <c r="B32" s="87"/>
    </row>
    <row r="33" spans="1:2">
      <c r="A33" s="87"/>
      <c r="B33" s="87"/>
    </row>
    <row r="34" spans="1:2">
      <c r="A34" s="87"/>
      <c r="B34" s="87"/>
    </row>
    <row r="35" spans="1:2">
      <c r="A35" s="87"/>
      <c r="B35" s="87"/>
    </row>
    <row r="36" spans="1:2">
      <c r="A36" s="87"/>
      <c r="B36" s="87"/>
    </row>
    <row r="37" spans="1:2">
      <c r="A37" s="87"/>
      <c r="B37" s="87"/>
    </row>
    <row r="38" spans="1:2">
      <c r="A38" s="87"/>
      <c r="B38" s="87"/>
    </row>
    <row r="39" spans="1:2">
      <c r="A39" s="87"/>
      <c r="B39" s="87"/>
    </row>
    <row r="40" spans="1:2">
      <c r="A40" s="87"/>
      <c r="B40" s="87"/>
    </row>
    <row r="41" spans="1:2">
      <c r="A41" s="87"/>
      <c r="B41" s="87"/>
    </row>
    <row r="42" spans="1:2">
      <c r="A42" s="87"/>
      <c r="B42" s="87"/>
    </row>
    <row r="43" spans="1:2">
      <c r="A43" s="87"/>
      <c r="B43" s="87"/>
    </row>
    <row r="44" spans="1:2">
      <c r="A44" s="87"/>
      <c r="B44" s="87"/>
    </row>
    <row r="45" spans="1:2">
      <c r="A45" s="87"/>
      <c r="B45" s="87"/>
    </row>
    <row r="46" spans="1:2">
      <c r="A46" s="87"/>
      <c r="B46" s="87"/>
    </row>
    <row r="47" spans="1:2">
      <c r="A47" s="87"/>
      <c r="B47" s="87"/>
    </row>
    <row r="48" spans="1:2">
      <c r="A48" s="87"/>
      <c r="B48" s="87"/>
    </row>
    <row r="49" spans="1:2">
      <c r="A49" s="87"/>
      <c r="B49" s="87"/>
    </row>
  </sheetData>
  <sheetProtection selectLockedCells="1"/>
  <mergeCells count="1">
    <mergeCell ref="A11:B11"/>
  </mergeCells>
  <printOptions horizontalCentered="1"/>
  <pageMargins left="0.39370078740157499" right="0.59055118110236204" top="0.39370078740157499" bottom="0.78740157480314998" header="0" footer="0.39370078740157499"/>
  <pageSetup paperSize="9" orientation="portrait"/>
  <headerFooter alignWithMargins="0">
    <oddFooter>&amp;R&amp;"Arial,Italic"&amp;8&amp;F\&amp;A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5"/>
  <sheetViews>
    <sheetView showGridLines="0" showZeros="0" workbookViewId="0">
      <selection activeCell="C5" sqref="C5:F5"/>
    </sheetView>
  </sheetViews>
  <sheetFormatPr defaultColWidth="9.140625" defaultRowHeight="15" customHeight="1"/>
  <cols>
    <col min="1" max="13" width="9.7109375" style="60" customWidth="1"/>
    <col min="14" max="16" width="8.7109375" style="60" customWidth="1"/>
    <col min="17" max="19" width="10.7109375" style="60" customWidth="1"/>
    <col min="20" max="16384" width="9.140625" style="60"/>
  </cols>
  <sheetData>
    <row r="1" spans="1:13" s="59" customFormat="1" ht="20.25" customHeight="1">
      <c r="A1" s="61" t="s">
        <v>7</v>
      </c>
      <c r="B1" s="62"/>
      <c r="C1" s="62"/>
      <c r="D1" s="62"/>
      <c r="E1" s="62"/>
      <c r="F1" s="62"/>
      <c r="G1" s="62"/>
      <c r="H1" s="62"/>
      <c r="I1" s="75" t="str">
        <f>'Job Details'!A5</f>
        <v>Job Number &amp; Name:</v>
      </c>
      <c r="J1" s="125" t="str">
        <f>'Job Details'!B5</f>
        <v>35895 Bexley</v>
      </c>
      <c r="K1" s="126"/>
      <c r="L1" s="126"/>
      <c r="M1" s="127"/>
    </row>
    <row r="2" spans="1:13" s="59" customFormat="1" ht="20.25" customHeight="1">
      <c r="A2" s="63" t="str">
        <f>'Job Details'!B6</f>
        <v>Site 2 - Rectory Road</v>
      </c>
      <c r="B2" s="64"/>
      <c r="C2" s="64"/>
      <c r="D2" s="64"/>
      <c r="E2" s="64"/>
      <c r="F2" s="64"/>
      <c r="G2" s="64"/>
      <c r="H2" s="64"/>
      <c r="I2" s="76" t="str">
        <f>'Job Details'!A8</f>
        <v>Date:</v>
      </c>
      <c r="J2" s="128">
        <f>'Job Details'!B8</f>
        <v>45092</v>
      </c>
      <c r="K2" s="129"/>
      <c r="L2" s="129"/>
      <c r="M2" s="130"/>
    </row>
    <row r="3" spans="1:13" s="59" customFormat="1" ht="10.15" customHeight="1">
      <c r="A3" s="65"/>
      <c r="B3" s="66"/>
      <c r="C3" s="66"/>
      <c r="D3" s="66"/>
      <c r="E3" s="66"/>
      <c r="F3" s="65"/>
      <c r="G3" s="65"/>
      <c r="H3" s="65"/>
      <c r="I3" s="65"/>
      <c r="J3" s="77"/>
      <c r="K3" s="78"/>
      <c r="L3" s="79"/>
      <c r="M3" s="79"/>
    </row>
    <row r="4" spans="1:13" s="59" customFormat="1" ht="20.25" customHeight="1">
      <c r="A4" s="131" t="s">
        <v>8</v>
      </c>
      <c r="B4" s="132"/>
      <c r="C4" s="23" t="s">
        <v>9</v>
      </c>
      <c r="D4" s="23"/>
      <c r="E4" s="23"/>
      <c r="F4" s="23"/>
      <c r="G4" s="23"/>
      <c r="H4" s="23"/>
      <c r="I4" s="80"/>
      <c r="J4" s="133"/>
      <c r="K4" s="133"/>
      <c r="L4" s="133"/>
      <c r="M4" s="134"/>
    </row>
    <row r="5" spans="1:13" ht="20.25" customHeight="1">
      <c r="A5" s="135" t="s">
        <v>10</v>
      </c>
      <c r="B5" s="136"/>
      <c r="C5" s="137" t="s">
        <v>11</v>
      </c>
      <c r="D5" s="138"/>
      <c r="E5" s="138"/>
      <c r="F5" s="139"/>
      <c r="G5" s="67"/>
      <c r="H5" s="68" t="s">
        <v>12</v>
      </c>
      <c r="I5" s="140" t="s">
        <v>13</v>
      </c>
      <c r="J5" s="141"/>
      <c r="K5" s="81" t="s">
        <v>14</v>
      </c>
      <c r="L5" s="142" t="s">
        <v>15</v>
      </c>
      <c r="M5" s="143"/>
    </row>
    <row r="6" spans="1:13" ht="10.15" customHeight="1">
      <c r="A6" s="65"/>
      <c r="B6" s="66"/>
      <c r="C6" s="66"/>
      <c r="D6" s="66"/>
      <c r="E6" s="66"/>
      <c r="F6" s="65"/>
      <c r="G6" s="65"/>
      <c r="H6" s="65"/>
      <c r="I6" s="65"/>
      <c r="J6" s="77"/>
      <c r="K6" s="78"/>
      <c r="L6" s="79"/>
      <c r="M6" s="79"/>
    </row>
    <row r="7" spans="1:13" ht="15" customHeight="1">
      <c r="A7" s="69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82"/>
    </row>
    <row r="8" spans="1:13" ht="15" customHeight="1">
      <c r="A8" s="7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83"/>
    </row>
    <row r="9" spans="1:13" ht="15" customHeight="1">
      <c r="A9" s="71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83"/>
    </row>
    <row r="10" spans="1:13" ht="15" customHeight="1">
      <c r="A10" s="7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83"/>
    </row>
    <row r="11" spans="1:13" ht="15" customHeight="1">
      <c r="A11" s="71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83"/>
    </row>
    <row r="12" spans="1:13" ht="15" customHeight="1">
      <c r="A12" s="71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83"/>
    </row>
    <row r="13" spans="1:13" ht="15" customHeight="1">
      <c r="A13" s="71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83"/>
    </row>
    <row r="14" spans="1:13" ht="15" customHeight="1">
      <c r="A14" s="71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83"/>
    </row>
    <row r="15" spans="1:13" ht="15" customHeight="1">
      <c r="A15" s="71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83"/>
    </row>
    <row r="16" spans="1:13" ht="15" customHeight="1">
      <c r="A16" s="71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83"/>
    </row>
    <row r="17" spans="1:13" ht="15" customHeight="1">
      <c r="A17" s="71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83"/>
    </row>
    <row r="18" spans="1:13" ht="15" customHeight="1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83"/>
    </row>
    <row r="19" spans="1:13" ht="15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83"/>
    </row>
    <row r="20" spans="1:13" ht="15" customHeight="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83"/>
    </row>
    <row r="21" spans="1:13" ht="15" customHeight="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83"/>
    </row>
    <row r="22" spans="1:13" ht="15" customHeight="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83"/>
    </row>
    <row r="23" spans="1:13" ht="15" customHeight="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83"/>
    </row>
    <row r="24" spans="1:13" ht="15" customHeight="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83"/>
    </row>
    <row r="25" spans="1:13" ht="15" customHeight="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83"/>
    </row>
    <row r="26" spans="1:13" ht="15" customHeight="1">
      <c r="A26" s="71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83"/>
    </row>
    <row r="27" spans="1:13" ht="15" customHeight="1">
      <c r="A27" s="71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83"/>
    </row>
    <row r="28" spans="1:13" ht="15" customHeight="1">
      <c r="A28" s="71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83"/>
    </row>
    <row r="29" spans="1:13" ht="15" customHeight="1">
      <c r="A29" s="71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83"/>
    </row>
    <row r="30" spans="1:13" ht="15" customHeight="1">
      <c r="A30" s="71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83"/>
    </row>
    <row r="31" spans="1:13" ht="15" customHeight="1">
      <c r="A31" s="71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83"/>
    </row>
    <row r="32" spans="1:13" ht="15" customHeight="1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83"/>
    </row>
    <row r="33" spans="1:13" ht="15" customHeight="1">
      <c r="A33" s="73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84"/>
    </row>
    <row r="34" spans="1:13" ht="1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</row>
    <row r="35" spans="1:13" ht="1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</row>
  </sheetData>
  <sheetProtection selectLockedCells="1"/>
  <mergeCells count="8">
    <mergeCell ref="J1:M1"/>
    <mergeCell ref="J2:M2"/>
    <mergeCell ref="A4:B4"/>
    <mergeCell ref="J4:M4"/>
    <mergeCell ref="A5:B5"/>
    <mergeCell ref="C5:F5"/>
    <mergeCell ref="I5:J5"/>
    <mergeCell ref="L5:M5"/>
  </mergeCells>
  <printOptions horizontalCentered="1"/>
  <pageMargins left="0.39370078740157499" right="0.39370078740157499" top="0.39370078740157499" bottom="0.78740157480314998" header="0" footer="0.196850393700787"/>
  <pageSetup paperSize="9" orientation="landscape"/>
  <headerFooter alignWithMargins="0">
    <oddFooter>&amp;R&amp;"Arial,Italic"&amp;8&amp;F\&amp;A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B78"/>
  <sheetViews>
    <sheetView showGridLines="0" tabSelected="1" topLeftCell="AC43" zoomScaleNormal="100" zoomScaleSheetLayoutView="50" workbookViewId="0">
      <selection activeCell="AP56" sqref="AP56"/>
    </sheetView>
  </sheetViews>
  <sheetFormatPr defaultColWidth="10.7109375" defaultRowHeight="15" customHeight="1"/>
  <cols>
    <col min="1" max="1" width="6.7109375" style="20" customWidth="1"/>
    <col min="2" max="2" width="0.85546875" style="21" customWidth="1"/>
    <col min="3" max="3" width="6.7109375" style="20" customWidth="1"/>
    <col min="4" max="41" width="6.7109375" style="3" customWidth="1"/>
    <col min="42" max="42" width="7.5703125" style="3" customWidth="1"/>
    <col min="43" max="16384" width="10.7109375" style="3"/>
  </cols>
  <sheetData>
    <row r="1" spans="1:46" s="19" customFormat="1" ht="20.25" customHeight="1">
      <c r="A1" s="22" t="s">
        <v>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54" t="str">
        <f>'Job Details'!A5</f>
        <v>Job Number &amp; Name:</v>
      </c>
      <c r="AI1" s="158" t="str">
        <f>'Job Details'!B5</f>
        <v>35895 Bexley</v>
      </c>
      <c r="AJ1" s="159"/>
      <c r="AK1" s="159"/>
      <c r="AL1" s="159"/>
      <c r="AM1" s="159"/>
      <c r="AN1" s="159"/>
      <c r="AO1" s="159"/>
      <c r="AP1" s="159"/>
      <c r="AQ1" s="160"/>
      <c r="AR1" s="23"/>
      <c r="AS1" s="23"/>
      <c r="AT1" s="23"/>
    </row>
    <row r="2" spans="1:46" s="19" customFormat="1" ht="20.25" customHeight="1">
      <c r="A2" s="24" t="str">
        <f>'Job Details'!B6</f>
        <v>Site 2 - Rectory Road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55" t="str">
        <f>'Job Details'!A7</f>
        <v>Client:</v>
      </c>
      <c r="AI2" s="161" t="str">
        <f>'Job Details'!B7</f>
        <v>Waterman</v>
      </c>
      <c r="AJ2" s="162"/>
      <c r="AK2" s="162"/>
      <c r="AL2" s="162"/>
      <c r="AM2" s="162"/>
      <c r="AN2" s="162"/>
      <c r="AO2" s="162"/>
      <c r="AP2" s="162"/>
      <c r="AQ2" s="163"/>
      <c r="AR2" s="1"/>
      <c r="AS2" s="1"/>
      <c r="AT2" s="1"/>
    </row>
    <row r="3" spans="1:46" s="19" customFormat="1" ht="20.25" customHeight="1">
      <c r="A3" s="25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6" t="str">
        <f>'Job Details'!A8</f>
        <v>Date:</v>
      </c>
      <c r="AI3" s="164">
        <f>'Job Details'!B8</f>
        <v>45092</v>
      </c>
      <c r="AJ3" s="165"/>
      <c r="AK3" s="165"/>
      <c r="AL3" s="165"/>
      <c r="AM3" s="165"/>
      <c r="AN3" s="165"/>
      <c r="AO3" s="165"/>
      <c r="AP3" s="165"/>
      <c r="AQ3" s="166"/>
      <c r="AR3" s="1"/>
      <c r="AS3" s="1"/>
      <c r="AT3" s="1"/>
    </row>
    <row r="4" spans="1:46" ht="20.25" customHeight="1" thickBot="1">
      <c r="A4" s="26"/>
      <c r="B4" s="27"/>
      <c r="C4" s="27"/>
      <c r="D4" s="27"/>
      <c r="E4" s="27"/>
      <c r="F4" s="28"/>
      <c r="G4" s="28"/>
      <c r="H4" s="28"/>
      <c r="I4" s="28"/>
      <c r="J4" s="35"/>
      <c r="K4" s="35"/>
      <c r="L4" s="4"/>
      <c r="M4" s="4"/>
      <c r="N4" s="4"/>
      <c r="O4" s="4"/>
      <c r="P4" s="1"/>
      <c r="Q4" s="1"/>
      <c r="R4" s="1"/>
      <c r="S4" s="1"/>
      <c r="T4" s="1"/>
      <c r="U4" s="27"/>
      <c r="V4" s="27"/>
      <c r="W4" s="28"/>
      <c r="X4" s="28"/>
      <c r="Y4" s="28"/>
      <c r="Z4" s="28"/>
      <c r="AA4" s="28"/>
      <c r="AB4" s="28"/>
      <c r="AC4" s="27"/>
      <c r="AD4" s="27"/>
      <c r="AE4" s="28"/>
      <c r="AF4" s="28"/>
      <c r="AG4" s="28"/>
      <c r="AH4" s="28"/>
      <c r="AI4" s="28"/>
      <c r="AJ4" s="28"/>
      <c r="AK4" s="1"/>
      <c r="AL4" s="1"/>
      <c r="AM4" s="1"/>
      <c r="AN4" s="1"/>
      <c r="AO4" s="1"/>
      <c r="AP4" s="1"/>
    </row>
    <row r="5" spans="1:46" ht="33" customHeight="1" thickBot="1">
      <c r="A5" s="29"/>
      <c r="B5" s="6"/>
      <c r="C5" s="6"/>
      <c r="D5" s="167" t="s">
        <v>17</v>
      </c>
      <c r="E5" s="168"/>
      <c r="F5" s="168"/>
      <c r="G5" s="168"/>
      <c r="H5" s="168"/>
      <c r="I5" s="169"/>
      <c r="J5" s="167" t="s">
        <v>18</v>
      </c>
      <c r="K5" s="168"/>
      <c r="L5" s="168"/>
      <c r="M5" s="168"/>
      <c r="N5" s="168"/>
      <c r="O5" s="169"/>
      <c r="P5" s="170" t="s">
        <v>19</v>
      </c>
      <c r="Q5" s="171"/>
      <c r="R5" s="171"/>
      <c r="S5" s="171"/>
      <c r="T5" s="172"/>
      <c r="U5" s="167" t="s">
        <v>20</v>
      </c>
      <c r="V5" s="168"/>
      <c r="W5" s="168"/>
      <c r="X5" s="168"/>
      <c r="Y5" s="168"/>
      <c r="Z5" s="168"/>
      <c r="AA5" s="168"/>
      <c r="AB5" s="169"/>
      <c r="AC5" s="167" t="s">
        <v>21</v>
      </c>
      <c r="AD5" s="168"/>
      <c r="AE5" s="168"/>
      <c r="AF5" s="168"/>
      <c r="AG5" s="168"/>
      <c r="AH5" s="168"/>
      <c r="AI5" s="168"/>
      <c r="AJ5" s="169"/>
      <c r="AK5" s="170" t="s">
        <v>19</v>
      </c>
      <c r="AL5" s="171"/>
      <c r="AM5" s="171"/>
      <c r="AN5" s="171"/>
      <c r="AO5" s="172"/>
      <c r="AP5" s="113" t="s">
        <v>46</v>
      </c>
      <c r="AQ5" s="147" t="s">
        <v>22</v>
      </c>
      <c r="AR5" s="173" t="s">
        <v>49</v>
      </c>
    </row>
    <row r="6" spans="1:46" ht="33" customHeight="1" thickBot="1">
      <c r="A6" s="7" t="s">
        <v>23</v>
      </c>
      <c r="B6" s="8"/>
      <c r="C6" s="9"/>
      <c r="D6" s="30" t="s">
        <v>24</v>
      </c>
      <c r="E6" s="31" t="s">
        <v>25</v>
      </c>
      <c r="F6" s="31" t="s">
        <v>26</v>
      </c>
      <c r="G6" s="31" t="s">
        <v>27</v>
      </c>
      <c r="H6" s="31" t="s">
        <v>28</v>
      </c>
      <c r="I6" s="36" t="s">
        <v>29</v>
      </c>
      <c r="J6" s="30" t="s">
        <v>24</v>
      </c>
      <c r="K6" s="31" t="s">
        <v>25</v>
      </c>
      <c r="L6" s="31" t="s">
        <v>26</v>
      </c>
      <c r="M6" s="31" t="s">
        <v>27</v>
      </c>
      <c r="N6" s="31" t="s">
        <v>28</v>
      </c>
      <c r="O6" s="36" t="s">
        <v>29</v>
      </c>
      <c r="P6" s="37" t="s">
        <v>30</v>
      </c>
      <c r="Q6" s="47" t="s">
        <v>31</v>
      </c>
      <c r="R6" s="114" t="s">
        <v>47</v>
      </c>
      <c r="S6" s="114" t="s">
        <v>48</v>
      </c>
      <c r="T6" s="48" t="s">
        <v>32</v>
      </c>
      <c r="U6" s="49" t="s">
        <v>33</v>
      </c>
      <c r="V6" s="50" t="s">
        <v>34</v>
      </c>
      <c r="W6" s="50" t="s">
        <v>35</v>
      </c>
      <c r="X6" s="50" t="s">
        <v>36</v>
      </c>
      <c r="Y6" s="50" t="s">
        <v>37</v>
      </c>
      <c r="Z6" s="50" t="s">
        <v>38</v>
      </c>
      <c r="AA6" s="50" t="s">
        <v>39</v>
      </c>
      <c r="AB6" s="57" t="s">
        <v>40</v>
      </c>
      <c r="AC6" s="49" t="s">
        <v>33</v>
      </c>
      <c r="AD6" s="50" t="s">
        <v>34</v>
      </c>
      <c r="AE6" s="50" t="s">
        <v>35</v>
      </c>
      <c r="AF6" s="50" t="s">
        <v>36</v>
      </c>
      <c r="AG6" s="50" t="s">
        <v>37</v>
      </c>
      <c r="AH6" s="50" t="s">
        <v>38</v>
      </c>
      <c r="AI6" s="50" t="s">
        <v>39</v>
      </c>
      <c r="AJ6" s="57" t="s">
        <v>40</v>
      </c>
      <c r="AK6" s="37" t="s">
        <v>41</v>
      </c>
      <c r="AL6" s="47" t="s">
        <v>42</v>
      </c>
      <c r="AM6" s="114" t="s">
        <v>47</v>
      </c>
      <c r="AN6" s="114" t="s">
        <v>48</v>
      </c>
      <c r="AO6" s="37" t="s">
        <v>32</v>
      </c>
      <c r="AP6" s="121"/>
      <c r="AQ6" s="148"/>
      <c r="AR6" s="174"/>
    </row>
    <row r="7" spans="1:46" ht="22.15" customHeight="1" thickBot="1">
      <c r="A7" s="10">
        <v>0.29166666666666702</v>
      </c>
      <c r="B7" s="11" t="s">
        <v>43</v>
      </c>
      <c r="C7" s="12">
        <v>0.30208333333333298</v>
      </c>
      <c r="D7" s="98">
        <v>28</v>
      </c>
      <c r="E7" s="99">
        <v>6</v>
      </c>
      <c r="F7" s="99">
        <v>1</v>
      </c>
      <c r="G7" s="99">
        <v>0</v>
      </c>
      <c r="H7" s="99">
        <v>0</v>
      </c>
      <c r="I7" s="100">
        <v>1</v>
      </c>
      <c r="J7" s="98">
        <v>50</v>
      </c>
      <c r="K7" s="101">
        <v>18</v>
      </c>
      <c r="L7" s="99">
        <v>0</v>
      </c>
      <c r="M7" s="99">
        <v>0</v>
      </c>
      <c r="N7" s="99">
        <v>1</v>
      </c>
      <c r="O7" s="102">
        <v>0</v>
      </c>
      <c r="P7" s="38">
        <f>D7+E7+(F7*2.5)+(G7*2.5)+H7+I7</f>
        <v>37.5</v>
      </c>
      <c r="Q7" s="51">
        <f>J7+K7+(L7*2.5)+(M7*2.5)+N7+O7</f>
        <v>69</v>
      </c>
      <c r="R7" s="115">
        <f t="shared" ref="R7:R56" si="0">P7+Q7</f>
        <v>106.5</v>
      </c>
      <c r="S7" s="119"/>
      <c r="T7" s="144">
        <f>SUM(P7:Q10)</f>
        <v>531.5</v>
      </c>
      <c r="U7" s="98">
        <v>0</v>
      </c>
      <c r="V7" s="99">
        <v>2</v>
      </c>
      <c r="W7" s="99">
        <v>0</v>
      </c>
      <c r="X7" s="99">
        <v>0</v>
      </c>
      <c r="Y7" s="99">
        <v>0</v>
      </c>
      <c r="Z7" s="99">
        <v>0</v>
      </c>
      <c r="AA7" s="99">
        <v>0</v>
      </c>
      <c r="AB7" s="102">
        <v>0</v>
      </c>
      <c r="AC7" s="98">
        <v>0</v>
      </c>
      <c r="AD7" s="99">
        <v>0</v>
      </c>
      <c r="AE7" s="99">
        <v>0</v>
      </c>
      <c r="AF7" s="99">
        <v>0</v>
      </c>
      <c r="AG7" s="99">
        <v>0</v>
      </c>
      <c r="AH7" s="99">
        <v>0</v>
      </c>
      <c r="AI7" s="99">
        <v>0</v>
      </c>
      <c r="AJ7" s="102">
        <v>0</v>
      </c>
      <c r="AK7" s="38">
        <f t="shared" ref="AK7:AK54" si="1">(U7*4)+V7+(W7*4)+(X7*6)+Y7+Z7+AA7+AB7</f>
        <v>2</v>
      </c>
      <c r="AL7" s="51">
        <f t="shared" ref="AL7:AL54" si="2">(AC7*4)+AD7+(AE7*4)+(AF7*6)+AI7+AJ7+AG7+AH7</f>
        <v>0</v>
      </c>
      <c r="AM7" s="115">
        <f>AK7+AL7</f>
        <v>2</v>
      </c>
      <c r="AN7" s="119"/>
      <c r="AO7" s="144">
        <f>SUM(AK7:AL10)</f>
        <v>31</v>
      </c>
      <c r="AP7" s="122"/>
      <c r="AQ7" s="149" t="str">
        <f>IF(RANK(T7,$T$7:$T$54)&lt;=4,ROUND((AO7*T7^2)/100000000,3),"")</f>
        <v/>
      </c>
      <c r="AR7" s="175">
        <f>(AO7*T7^2)/100000000</f>
        <v>8.7572597500000002E-2</v>
      </c>
      <c r="AT7" s="46"/>
    </row>
    <row r="8" spans="1:46" ht="22.15" customHeight="1" thickBot="1">
      <c r="A8" s="13">
        <f t="shared" ref="A8:A54" si="3">A7+TIME(0,15,0)</f>
        <v>0.3020833333333337</v>
      </c>
      <c r="B8" s="14" t="s">
        <v>43</v>
      </c>
      <c r="C8" s="15">
        <f t="shared" ref="C8:C54" si="4">C7+TIME(0,15,0)</f>
        <v>0.31249999999999967</v>
      </c>
      <c r="D8" s="103">
        <v>28</v>
      </c>
      <c r="E8" s="104">
        <v>2</v>
      </c>
      <c r="F8" s="104">
        <v>2</v>
      </c>
      <c r="G8" s="104">
        <v>0</v>
      </c>
      <c r="H8" s="104">
        <v>1</v>
      </c>
      <c r="I8" s="105">
        <v>3</v>
      </c>
      <c r="J8" s="103">
        <v>76</v>
      </c>
      <c r="K8" s="106">
        <v>14</v>
      </c>
      <c r="L8" s="104">
        <v>1</v>
      </c>
      <c r="M8" s="104">
        <v>0</v>
      </c>
      <c r="N8" s="104">
        <v>0</v>
      </c>
      <c r="O8" s="107">
        <v>0</v>
      </c>
      <c r="P8" s="39">
        <f t="shared" ref="P8:P54" si="5">D8+E8+(F8*2.5)+(G8*2.5)+H8+I8</f>
        <v>39</v>
      </c>
      <c r="Q8" s="52">
        <f t="shared" ref="Q8:Q54" si="6">J8+K8+(L8*2.5)+(M8*2.5)+N8+O8</f>
        <v>92.5</v>
      </c>
      <c r="R8" s="115">
        <f t="shared" si="0"/>
        <v>131.5</v>
      </c>
      <c r="S8" s="120"/>
      <c r="T8" s="145"/>
      <c r="U8" s="103">
        <v>0</v>
      </c>
      <c r="V8" s="104">
        <v>6</v>
      </c>
      <c r="W8" s="104">
        <v>0</v>
      </c>
      <c r="X8" s="104">
        <v>0</v>
      </c>
      <c r="Y8" s="104">
        <v>0</v>
      </c>
      <c r="Z8" s="104">
        <v>0</v>
      </c>
      <c r="AA8" s="104">
        <v>0</v>
      </c>
      <c r="AB8" s="107">
        <v>0</v>
      </c>
      <c r="AC8" s="103">
        <v>0</v>
      </c>
      <c r="AD8" s="104">
        <v>1</v>
      </c>
      <c r="AE8" s="104">
        <v>0</v>
      </c>
      <c r="AF8" s="104">
        <v>0</v>
      </c>
      <c r="AG8" s="104">
        <v>0</v>
      </c>
      <c r="AH8" s="104">
        <v>0</v>
      </c>
      <c r="AI8" s="104">
        <v>0</v>
      </c>
      <c r="AJ8" s="107">
        <v>0</v>
      </c>
      <c r="AK8" s="39">
        <f t="shared" si="1"/>
        <v>6</v>
      </c>
      <c r="AL8" s="52">
        <f t="shared" si="2"/>
        <v>1</v>
      </c>
      <c r="AM8" s="115">
        <f t="shared" ref="AM8:AM56" si="7">AK8+AL8</f>
        <v>7</v>
      </c>
      <c r="AN8" s="120"/>
      <c r="AO8" s="145"/>
      <c r="AP8" s="123"/>
      <c r="AQ8" s="150"/>
      <c r="AR8" s="176"/>
    </row>
    <row r="9" spans="1:46" ht="22.15" customHeight="1" thickBot="1">
      <c r="A9" s="13">
        <f t="shared" si="3"/>
        <v>0.31250000000000039</v>
      </c>
      <c r="B9" s="14" t="s">
        <v>43</v>
      </c>
      <c r="C9" s="15">
        <f t="shared" si="4"/>
        <v>0.32291666666666635</v>
      </c>
      <c r="D9" s="103">
        <v>54</v>
      </c>
      <c r="E9" s="104">
        <v>14</v>
      </c>
      <c r="F9" s="104">
        <v>1</v>
      </c>
      <c r="G9" s="104">
        <v>0</v>
      </c>
      <c r="H9" s="104">
        <v>0</v>
      </c>
      <c r="I9" s="105">
        <v>0</v>
      </c>
      <c r="J9" s="103">
        <v>70</v>
      </c>
      <c r="K9" s="106">
        <v>9</v>
      </c>
      <c r="L9" s="104">
        <v>0</v>
      </c>
      <c r="M9" s="104">
        <v>0</v>
      </c>
      <c r="N9" s="104">
        <v>0</v>
      </c>
      <c r="O9" s="107">
        <v>0</v>
      </c>
      <c r="P9" s="39">
        <f t="shared" si="5"/>
        <v>70.5</v>
      </c>
      <c r="Q9" s="52">
        <f t="shared" si="6"/>
        <v>79</v>
      </c>
      <c r="R9" s="115">
        <f t="shared" si="0"/>
        <v>149.5</v>
      </c>
      <c r="S9" s="120"/>
      <c r="T9" s="145"/>
      <c r="U9" s="103">
        <v>0</v>
      </c>
      <c r="V9" s="104">
        <v>6</v>
      </c>
      <c r="W9" s="104">
        <v>0</v>
      </c>
      <c r="X9" s="104">
        <v>0</v>
      </c>
      <c r="Y9" s="104">
        <v>0</v>
      </c>
      <c r="Z9" s="104">
        <v>0</v>
      </c>
      <c r="AA9" s="106">
        <v>0</v>
      </c>
      <c r="AB9" s="107">
        <v>0</v>
      </c>
      <c r="AC9" s="103">
        <v>1</v>
      </c>
      <c r="AD9" s="104">
        <v>5</v>
      </c>
      <c r="AE9" s="104">
        <v>0</v>
      </c>
      <c r="AF9" s="104">
        <v>0</v>
      </c>
      <c r="AG9" s="104">
        <v>0</v>
      </c>
      <c r="AH9" s="104">
        <v>0</v>
      </c>
      <c r="AI9" s="106">
        <v>0</v>
      </c>
      <c r="AJ9" s="107">
        <v>0</v>
      </c>
      <c r="AK9" s="39">
        <f t="shared" si="1"/>
        <v>6</v>
      </c>
      <c r="AL9" s="52">
        <f t="shared" si="2"/>
        <v>9</v>
      </c>
      <c r="AM9" s="115">
        <f t="shared" si="7"/>
        <v>15</v>
      </c>
      <c r="AN9" s="120"/>
      <c r="AO9" s="145"/>
      <c r="AP9" s="123"/>
      <c r="AQ9" s="150"/>
      <c r="AR9" s="176"/>
    </row>
    <row r="10" spans="1:46" ht="22.15" customHeight="1" thickBot="1">
      <c r="A10" s="16">
        <f t="shared" si="3"/>
        <v>0.32291666666666707</v>
      </c>
      <c r="B10" s="17" t="s">
        <v>43</v>
      </c>
      <c r="C10" s="18">
        <f t="shared" si="4"/>
        <v>0.33333333333333304</v>
      </c>
      <c r="D10" s="103">
        <v>42</v>
      </c>
      <c r="E10" s="104">
        <v>6</v>
      </c>
      <c r="F10" s="104">
        <v>0</v>
      </c>
      <c r="G10" s="104">
        <v>0</v>
      </c>
      <c r="H10" s="104">
        <v>1</v>
      </c>
      <c r="I10" s="105">
        <v>0</v>
      </c>
      <c r="J10" s="103">
        <v>75</v>
      </c>
      <c r="K10" s="106">
        <v>12</v>
      </c>
      <c r="L10" s="104">
        <v>1</v>
      </c>
      <c r="M10" s="104">
        <v>1</v>
      </c>
      <c r="N10" s="104">
        <v>1</v>
      </c>
      <c r="O10" s="107">
        <v>2</v>
      </c>
      <c r="P10" s="39">
        <f t="shared" si="5"/>
        <v>49</v>
      </c>
      <c r="Q10" s="52">
        <f t="shared" si="6"/>
        <v>95</v>
      </c>
      <c r="R10" s="115">
        <f t="shared" si="0"/>
        <v>144</v>
      </c>
      <c r="S10" s="116">
        <f>SUM(R7:R10)</f>
        <v>531.5</v>
      </c>
      <c r="T10" s="146"/>
      <c r="U10" s="103">
        <v>0</v>
      </c>
      <c r="V10" s="104">
        <v>4</v>
      </c>
      <c r="W10" s="109">
        <v>0</v>
      </c>
      <c r="X10" s="109">
        <v>0</v>
      </c>
      <c r="Y10" s="109">
        <v>0</v>
      </c>
      <c r="Z10" s="109">
        <v>0</v>
      </c>
      <c r="AA10" s="109">
        <v>0</v>
      </c>
      <c r="AB10" s="112">
        <v>0</v>
      </c>
      <c r="AC10" s="103">
        <v>0</v>
      </c>
      <c r="AD10" s="104">
        <v>3</v>
      </c>
      <c r="AE10" s="109">
        <v>0</v>
      </c>
      <c r="AF10" s="109">
        <v>0</v>
      </c>
      <c r="AG10" s="109">
        <v>0</v>
      </c>
      <c r="AH10" s="109">
        <v>0</v>
      </c>
      <c r="AI10" s="109">
        <v>0</v>
      </c>
      <c r="AJ10" s="112">
        <v>0</v>
      </c>
      <c r="AK10" s="39">
        <f t="shared" si="1"/>
        <v>4</v>
      </c>
      <c r="AL10" s="52">
        <f t="shared" si="2"/>
        <v>3</v>
      </c>
      <c r="AM10" s="115">
        <f t="shared" si="7"/>
        <v>7</v>
      </c>
      <c r="AN10" s="116">
        <f>SUM(AM7:AM10)</f>
        <v>31</v>
      </c>
      <c r="AO10" s="146"/>
      <c r="AP10" s="117">
        <f>AN10*S10^2/100000000</f>
        <v>8.7572597500000002E-2</v>
      </c>
      <c r="AQ10" s="151"/>
      <c r="AR10" s="177"/>
      <c r="AT10" s="46"/>
    </row>
    <row r="11" spans="1:46" ht="22.15" customHeight="1" thickBot="1">
      <c r="A11" s="10">
        <f t="shared" si="3"/>
        <v>0.33333333333333376</v>
      </c>
      <c r="B11" s="11" t="s">
        <v>43</v>
      </c>
      <c r="C11" s="12">
        <f t="shared" si="4"/>
        <v>0.34374999999999972</v>
      </c>
      <c r="D11" s="98">
        <v>67</v>
      </c>
      <c r="E11" s="99">
        <v>9</v>
      </c>
      <c r="F11" s="99">
        <v>0</v>
      </c>
      <c r="G11" s="99">
        <v>0</v>
      </c>
      <c r="H11" s="99">
        <v>0</v>
      </c>
      <c r="I11" s="100">
        <v>0</v>
      </c>
      <c r="J11" s="98">
        <v>83</v>
      </c>
      <c r="K11" s="101">
        <v>5</v>
      </c>
      <c r="L11" s="99">
        <v>1</v>
      </c>
      <c r="M11" s="99">
        <v>0</v>
      </c>
      <c r="N11" s="99">
        <v>1</v>
      </c>
      <c r="O11" s="102">
        <v>1</v>
      </c>
      <c r="P11" s="38">
        <f t="shared" si="5"/>
        <v>76</v>
      </c>
      <c r="Q11" s="51">
        <f t="shared" si="6"/>
        <v>92.5</v>
      </c>
      <c r="R11" s="115">
        <f t="shared" si="0"/>
        <v>168.5</v>
      </c>
      <c r="S11" s="116">
        <f t="shared" ref="S11:S54" si="8">SUM(R8:R11)</f>
        <v>593.5</v>
      </c>
      <c r="T11" s="144">
        <f t="shared" ref="T11" si="9">SUM(P11:Q14)</f>
        <v>662</v>
      </c>
      <c r="U11" s="98">
        <v>0</v>
      </c>
      <c r="V11" s="99">
        <v>2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102">
        <v>0</v>
      </c>
      <c r="AC11" s="98">
        <v>3</v>
      </c>
      <c r="AD11" s="99">
        <v>5</v>
      </c>
      <c r="AE11" s="99">
        <v>0</v>
      </c>
      <c r="AF11" s="99">
        <v>0</v>
      </c>
      <c r="AG11" s="99">
        <v>0</v>
      </c>
      <c r="AH11" s="99">
        <v>0</v>
      </c>
      <c r="AI11" s="99">
        <v>0</v>
      </c>
      <c r="AJ11" s="102">
        <v>0</v>
      </c>
      <c r="AK11" s="38">
        <f t="shared" si="1"/>
        <v>2</v>
      </c>
      <c r="AL11" s="51">
        <f t="shared" si="2"/>
        <v>17</v>
      </c>
      <c r="AM11" s="115">
        <f t="shared" si="7"/>
        <v>19</v>
      </c>
      <c r="AN11" s="116">
        <f t="shared" ref="AN11:AN54" si="10">SUM(AM8:AM11)</f>
        <v>48</v>
      </c>
      <c r="AO11" s="144">
        <f t="shared" ref="AO11" si="11">SUM(AK11:AL14)</f>
        <v>39</v>
      </c>
      <c r="AP11" s="117">
        <f t="shared" ref="AP11:AP54" si="12">AN11*S11^2/100000000</f>
        <v>0.16907628</v>
      </c>
      <c r="AQ11" s="149">
        <f>IF(RANK(T11,$T$7:$T$54)&lt;=4,ROUND((AO11*T11^2)/100000000,3),"")</f>
        <v>0.17100000000000001</v>
      </c>
      <c r="AR11" s="175">
        <f t="shared" ref="AR11:AR18" si="13">(AO11*T11^2)/100000000</f>
        <v>0.17091516000000001</v>
      </c>
    </row>
    <row r="12" spans="1:46" ht="22.15" customHeight="1" thickBot="1">
      <c r="A12" s="13">
        <f t="shared" si="3"/>
        <v>0.34375000000000044</v>
      </c>
      <c r="B12" s="14" t="s">
        <v>43</v>
      </c>
      <c r="C12" s="15">
        <f t="shared" si="4"/>
        <v>0.35416666666666641</v>
      </c>
      <c r="D12" s="103">
        <v>68</v>
      </c>
      <c r="E12" s="104">
        <v>9</v>
      </c>
      <c r="F12" s="104">
        <v>0</v>
      </c>
      <c r="G12" s="104">
        <v>0</v>
      </c>
      <c r="H12" s="104">
        <v>0</v>
      </c>
      <c r="I12" s="105">
        <v>0</v>
      </c>
      <c r="J12" s="103">
        <v>84</v>
      </c>
      <c r="K12" s="106">
        <v>7</v>
      </c>
      <c r="L12" s="104">
        <v>1</v>
      </c>
      <c r="M12" s="104">
        <v>2</v>
      </c>
      <c r="N12" s="104">
        <v>1</v>
      </c>
      <c r="O12" s="107">
        <v>0</v>
      </c>
      <c r="P12" s="39">
        <f t="shared" si="5"/>
        <v>77</v>
      </c>
      <c r="Q12" s="52">
        <f t="shared" si="6"/>
        <v>99.5</v>
      </c>
      <c r="R12" s="115">
        <f t="shared" si="0"/>
        <v>176.5</v>
      </c>
      <c r="S12" s="116">
        <f t="shared" si="8"/>
        <v>638.5</v>
      </c>
      <c r="T12" s="145"/>
      <c r="U12" s="103">
        <v>2</v>
      </c>
      <c r="V12" s="104">
        <v>6</v>
      </c>
      <c r="W12" s="104">
        <v>0</v>
      </c>
      <c r="X12" s="104">
        <v>0</v>
      </c>
      <c r="Y12" s="104">
        <v>0</v>
      </c>
      <c r="Z12" s="104">
        <v>0</v>
      </c>
      <c r="AA12" s="104">
        <v>0</v>
      </c>
      <c r="AB12" s="107">
        <v>0</v>
      </c>
      <c r="AC12" s="103">
        <v>0</v>
      </c>
      <c r="AD12" s="104">
        <v>1</v>
      </c>
      <c r="AE12" s="104">
        <v>0</v>
      </c>
      <c r="AF12" s="104">
        <v>0</v>
      </c>
      <c r="AG12" s="104">
        <v>0</v>
      </c>
      <c r="AH12" s="104">
        <v>0</v>
      </c>
      <c r="AI12" s="104">
        <v>0</v>
      </c>
      <c r="AJ12" s="107">
        <v>0</v>
      </c>
      <c r="AK12" s="39">
        <f t="shared" si="1"/>
        <v>14</v>
      </c>
      <c r="AL12" s="52">
        <f t="shared" si="2"/>
        <v>1</v>
      </c>
      <c r="AM12" s="115">
        <f t="shared" si="7"/>
        <v>15</v>
      </c>
      <c r="AN12" s="116">
        <f t="shared" si="10"/>
        <v>56</v>
      </c>
      <c r="AO12" s="145"/>
      <c r="AP12" s="117">
        <f t="shared" si="12"/>
        <v>0.22830206</v>
      </c>
      <c r="AQ12" s="150"/>
      <c r="AR12" s="176"/>
    </row>
    <row r="13" spans="1:46" ht="22.15" customHeight="1" thickBot="1">
      <c r="A13" s="13">
        <f t="shared" si="3"/>
        <v>0.35416666666666713</v>
      </c>
      <c r="B13" s="14" t="s">
        <v>43</v>
      </c>
      <c r="C13" s="15">
        <f t="shared" si="4"/>
        <v>0.36458333333333309</v>
      </c>
      <c r="D13" s="103">
        <v>57</v>
      </c>
      <c r="E13" s="104">
        <v>2</v>
      </c>
      <c r="F13" s="104">
        <v>1</v>
      </c>
      <c r="G13" s="104">
        <v>0</v>
      </c>
      <c r="H13" s="104">
        <v>1</v>
      </c>
      <c r="I13" s="105">
        <v>0</v>
      </c>
      <c r="J13" s="103">
        <v>93</v>
      </c>
      <c r="K13" s="106">
        <v>11</v>
      </c>
      <c r="L13" s="104">
        <v>2</v>
      </c>
      <c r="M13" s="104">
        <v>0</v>
      </c>
      <c r="N13" s="104">
        <v>0</v>
      </c>
      <c r="O13" s="107">
        <v>0</v>
      </c>
      <c r="P13" s="39">
        <f t="shared" si="5"/>
        <v>62.5</v>
      </c>
      <c r="Q13" s="52">
        <f t="shared" si="6"/>
        <v>109</v>
      </c>
      <c r="R13" s="115">
        <f t="shared" si="0"/>
        <v>171.5</v>
      </c>
      <c r="S13" s="116">
        <f t="shared" si="8"/>
        <v>660.5</v>
      </c>
      <c r="T13" s="145"/>
      <c r="U13" s="103">
        <v>0</v>
      </c>
      <c r="V13" s="104">
        <v>2</v>
      </c>
      <c r="W13" s="104">
        <v>0</v>
      </c>
      <c r="X13" s="104">
        <v>0</v>
      </c>
      <c r="Y13" s="104">
        <v>0</v>
      </c>
      <c r="Z13" s="104">
        <v>0</v>
      </c>
      <c r="AA13" s="106">
        <v>0</v>
      </c>
      <c r="AB13" s="107">
        <v>0</v>
      </c>
      <c r="AC13" s="103">
        <v>0</v>
      </c>
      <c r="AD13" s="104">
        <v>1</v>
      </c>
      <c r="AE13" s="104">
        <v>0</v>
      </c>
      <c r="AF13" s="104">
        <v>0</v>
      </c>
      <c r="AG13" s="104">
        <v>0</v>
      </c>
      <c r="AH13" s="104">
        <v>0</v>
      </c>
      <c r="AI13" s="106">
        <v>0</v>
      </c>
      <c r="AJ13" s="107">
        <v>0</v>
      </c>
      <c r="AK13" s="39">
        <f t="shared" si="1"/>
        <v>2</v>
      </c>
      <c r="AL13" s="52">
        <f t="shared" si="2"/>
        <v>1</v>
      </c>
      <c r="AM13" s="115">
        <f t="shared" si="7"/>
        <v>3</v>
      </c>
      <c r="AN13" s="116">
        <f t="shared" si="10"/>
        <v>44</v>
      </c>
      <c r="AO13" s="145"/>
      <c r="AP13" s="117">
        <f t="shared" si="12"/>
        <v>0.19195450999999999</v>
      </c>
      <c r="AQ13" s="150"/>
      <c r="AR13" s="176"/>
      <c r="AT13" s="46"/>
    </row>
    <row r="14" spans="1:46" ht="22.15" customHeight="1" thickBot="1">
      <c r="A14" s="16">
        <f t="shared" si="3"/>
        <v>0.36458333333333381</v>
      </c>
      <c r="B14" s="17" t="s">
        <v>43</v>
      </c>
      <c r="C14" s="18">
        <f t="shared" si="4"/>
        <v>0.37499999999999978</v>
      </c>
      <c r="D14" s="108">
        <v>56</v>
      </c>
      <c r="E14" s="109">
        <v>8</v>
      </c>
      <c r="F14" s="109">
        <v>2</v>
      </c>
      <c r="G14" s="109">
        <v>0</v>
      </c>
      <c r="H14" s="109">
        <v>0</v>
      </c>
      <c r="I14" s="110">
        <v>0</v>
      </c>
      <c r="J14" s="108">
        <v>69</v>
      </c>
      <c r="K14" s="111">
        <v>4</v>
      </c>
      <c r="L14" s="109">
        <v>1</v>
      </c>
      <c r="M14" s="109">
        <v>0</v>
      </c>
      <c r="N14" s="109">
        <v>1</v>
      </c>
      <c r="O14" s="112">
        <v>0</v>
      </c>
      <c r="P14" s="40">
        <f t="shared" si="5"/>
        <v>69</v>
      </c>
      <c r="Q14" s="53">
        <f t="shared" si="6"/>
        <v>76.5</v>
      </c>
      <c r="R14" s="115">
        <f t="shared" si="0"/>
        <v>145.5</v>
      </c>
      <c r="S14" s="116">
        <f t="shared" si="8"/>
        <v>662</v>
      </c>
      <c r="T14" s="146"/>
      <c r="U14" s="108">
        <v>0</v>
      </c>
      <c r="V14" s="109">
        <v>1</v>
      </c>
      <c r="W14" s="109">
        <v>0</v>
      </c>
      <c r="X14" s="109">
        <v>0</v>
      </c>
      <c r="Y14" s="109">
        <v>0</v>
      </c>
      <c r="Z14" s="109">
        <v>0</v>
      </c>
      <c r="AA14" s="109">
        <v>0</v>
      </c>
      <c r="AB14" s="112">
        <v>0</v>
      </c>
      <c r="AC14" s="108">
        <v>0</v>
      </c>
      <c r="AD14" s="109">
        <v>1</v>
      </c>
      <c r="AE14" s="109">
        <v>0</v>
      </c>
      <c r="AF14" s="109">
        <v>0</v>
      </c>
      <c r="AG14" s="109">
        <v>0</v>
      </c>
      <c r="AH14" s="109">
        <v>0</v>
      </c>
      <c r="AI14" s="109">
        <v>0</v>
      </c>
      <c r="AJ14" s="112">
        <v>0</v>
      </c>
      <c r="AK14" s="40">
        <f t="shared" si="1"/>
        <v>1</v>
      </c>
      <c r="AL14" s="53">
        <f t="shared" si="2"/>
        <v>1</v>
      </c>
      <c r="AM14" s="115">
        <f t="shared" si="7"/>
        <v>2</v>
      </c>
      <c r="AN14" s="116">
        <f t="shared" si="10"/>
        <v>39</v>
      </c>
      <c r="AO14" s="146"/>
      <c r="AP14" s="117">
        <f t="shared" si="12"/>
        <v>0.17091516000000001</v>
      </c>
      <c r="AQ14" s="151"/>
      <c r="AR14" s="177"/>
    </row>
    <row r="15" spans="1:46" ht="22.15" customHeight="1" thickBot="1">
      <c r="A15" s="10">
        <f t="shared" si="3"/>
        <v>0.3750000000000005</v>
      </c>
      <c r="B15" s="11" t="s">
        <v>43</v>
      </c>
      <c r="C15" s="12">
        <f t="shared" si="4"/>
        <v>0.38541666666666646</v>
      </c>
      <c r="D15" s="98">
        <v>56</v>
      </c>
      <c r="E15" s="99">
        <v>4</v>
      </c>
      <c r="F15" s="99">
        <v>1</v>
      </c>
      <c r="G15" s="99">
        <v>0</v>
      </c>
      <c r="H15" s="99">
        <v>1</v>
      </c>
      <c r="I15" s="100">
        <v>0</v>
      </c>
      <c r="J15" s="98">
        <v>70</v>
      </c>
      <c r="K15" s="101">
        <v>13</v>
      </c>
      <c r="L15" s="99">
        <v>1</v>
      </c>
      <c r="M15" s="99">
        <v>0</v>
      </c>
      <c r="N15" s="99">
        <v>0</v>
      </c>
      <c r="O15" s="102">
        <v>0</v>
      </c>
      <c r="P15" s="38">
        <f t="shared" si="5"/>
        <v>63.5</v>
      </c>
      <c r="Q15" s="51">
        <f t="shared" si="6"/>
        <v>85.5</v>
      </c>
      <c r="R15" s="115">
        <f t="shared" si="0"/>
        <v>149</v>
      </c>
      <c r="S15" s="116">
        <f t="shared" si="8"/>
        <v>642.5</v>
      </c>
      <c r="T15" s="144">
        <f t="shared" ref="T15" si="14">SUM(P15:Q18)</f>
        <v>532</v>
      </c>
      <c r="U15" s="98">
        <v>0</v>
      </c>
      <c r="V15" s="99">
        <v>2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102">
        <v>0</v>
      </c>
      <c r="AC15" s="98">
        <v>0</v>
      </c>
      <c r="AD15" s="99">
        <v>0</v>
      </c>
      <c r="AE15" s="99">
        <v>0</v>
      </c>
      <c r="AF15" s="99">
        <v>0</v>
      </c>
      <c r="AG15" s="99">
        <v>0</v>
      </c>
      <c r="AH15" s="99">
        <v>0</v>
      </c>
      <c r="AI15" s="99">
        <v>0</v>
      </c>
      <c r="AJ15" s="102">
        <v>0</v>
      </c>
      <c r="AK15" s="38">
        <f t="shared" si="1"/>
        <v>2</v>
      </c>
      <c r="AL15" s="51">
        <f t="shared" si="2"/>
        <v>0</v>
      </c>
      <c r="AM15" s="115">
        <f t="shared" si="7"/>
        <v>2</v>
      </c>
      <c r="AN15" s="116">
        <f t="shared" si="10"/>
        <v>22</v>
      </c>
      <c r="AO15" s="144">
        <f t="shared" ref="AO15" si="15">SUM(AK15:AL18)</f>
        <v>9</v>
      </c>
      <c r="AP15" s="117">
        <f t="shared" si="12"/>
        <v>9.0817375000000006E-2</v>
      </c>
      <c r="AQ15" s="149" t="str">
        <f>IF(RANK(T15,$T$7:$T$54)&lt;=4,ROUND((AO15*T15^2)/100000000,3),"")</f>
        <v/>
      </c>
      <c r="AR15" s="175">
        <f t="shared" ref="AR15:AR51" si="16">(AO15*T15^2)/100000000</f>
        <v>2.5472160000000001E-2</v>
      </c>
    </row>
    <row r="16" spans="1:46" ht="22.15" customHeight="1" thickBot="1">
      <c r="A16" s="13">
        <f t="shared" si="3"/>
        <v>0.38541666666666718</v>
      </c>
      <c r="B16" s="14" t="s">
        <v>43</v>
      </c>
      <c r="C16" s="15">
        <f t="shared" si="4"/>
        <v>0.39583333333333315</v>
      </c>
      <c r="D16" s="103">
        <v>53</v>
      </c>
      <c r="E16" s="104">
        <v>7</v>
      </c>
      <c r="F16" s="104">
        <v>1</v>
      </c>
      <c r="G16" s="104">
        <v>0</v>
      </c>
      <c r="H16" s="104">
        <v>1</v>
      </c>
      <c r="I16" s="105">
        <v>0</v>
      </c>
      <c r="J16" s="103">
        <v>70</v>
      </c>
      <c r="K16" s="106">
        <v>14</v>
      </c>
      <c r="L16" s="104">
        <v>2</v>
      </c>
      <c r="M16" s="104">
        <v>0</v>
      </c>
      <c r="N16" s="104">
        <v>1</v>
      </c>
      <c r="O16" s="107">
        <v>0</v>
      </c>
      <c r="P16" s="39">
        <f t="shared" si="5"/>
        <v>63.5</v>
      </c>
      <c r="Q16" s="52">
        <f t="shared" si="6"/>
        <v>90</v>
      </c>
      <c r="R16" s="115">
        <f t="shared" si="0"/>
        <v>153.5</v>
      </c>
      <c r="S16" s="116">
        <f t="shared" si="8"/>
        <v>619.5</v>
      </c>
      <c r="T16" s="145"/>
      <c r="U16" s="103">
        <v>0</v>
      </c>
      <c r="V16" s="104">
        <v>1</v>
      </c>
      <c r="W16" s="104">
        <v>0</v>
      </c>
      <c r="X16" s="104">
        <v>0</v>
      </c>
      <c r="Y16" s="104">
        <v>0</v>
      </c>
      <c r="Z16" s="104">
        <v>0</v>
      </c>
      <c r="AA16" s="104">
        <v>0</v>
      </c>
      <c r="AB16" s="107">
        <v>0</v>
      </c>
      <c r="AC16" s="103">
        <v>0</v>
      </c>
      <c r="AD16" s="104">
        <v>2</v>
      </c>
      <c r="AE16" s="104">
        <v>0</v>
      </c>
      <c r="AF16" s="104">
        <v>0</v>
      </c>
      <c r="AG16" s="104">
        <v>0</v>
      </c>
      <c r="AH16" s="104">
        <v>0</v>
      </c>
      <c r="AI16" s="104">
        <v>0</v>
      </c>
      <c r="AJ16" s="107">
        <v>0</v>
      </c>
      <c r="AK16" s="39">
        <f t="shared" si="1"/>
        <v>1</v>
      </c>
      <c r="AL16" s="52">
        <f t="shared" si="2"/>
        <v>2</v>
      </c>
      <c r="AM16" s="115">
        <f t="shared" si="7"/>
        <v>3</v>
      </c>
      <c r="AN16" s="116">
        <f t="shared" si="10"/>
        <v>10</v>
      </c>
      <c r="AO16" s="145"/>
      <c r="AP16" s="117">
        <f t="shared" si="12"/>
        <v>3.8378025000000003E-2</v>
      </c>
      <c r="AQ16" s="150"/>
      <c r="AR16" s="176"/>
    </row>
    <row r="17" spans="1:46" ht="22.15" customHeight="1" thickBot="1">
      <c r="A17" s="13">
        <f t="shared" si="3"/>
        <v>0.39583333333333387</v>
      </c>
      <c r="B17" s="14" t="s">
        <v>43</v>
      </c>
      <c r="C17" s="15">
        <f t="shared" si="4"/>
        <v>0.40624999999999983</v>
      </c>
      <c r="D17" s="103">
        <v>41</v>
      </c>
      <c r="E17" s="104">
        <v>3</v>
      </c>
      <c r="F17" s="104">
        <v>0</v>
      </c>
      <c r="G17" s="104">
        <v>1</v>
      </c>
      <c r="H17" s="104">
        <v>1</v>
      </c>
      <c r="I17" s="105">
        <v>0</v>
      </c>
      <c r="J17" s="103">
        <v>61</v>
      </c>
      <c r="K17" s="106">
        <v>9</v>
      </c>
      <c r="L17" s="104">
        <v>0</v>
      </c>
      <c r="M17" s="104">
        <v>0</v>
      </c>
      <c r="N17" s="104">
        <v>2</v>
      </c>
      <c r="O17" s="107">
        <v>1</v>
      </c>
      <c r="P17" s="39">
        <f t="shared" si="5"/>
        <v>47.5</v>
      </c>
      <c r="Q17" s="52">
        <f t="shared" si="6"/>
        <v>73</v>
      </c>
      <c r="R17" s="115">
        <f t="shared" si="0"/>
        <v>120.5</v>
      </c>
      <c r="S17" s="116">
        <f t="shared" si="8"/>
        <v>568.5</v>
      </c>
      <c r="T17" s="145"/>
      <c r="U17" s="103">
        <v>0</v>
      </c>
      <c r="V17" s="104">
        <v>1</v>
      </c>
      <c r="W17" s="104">
        <v>0</v>
      </c>
      <c r="X17" s="104">
        <v>0</v>
      </c>
      <c r="Y17" s="104">
        <v>0</v>
      </c>
      <c r="Z17" s="104">
        <v>0</v>
      </c>
      <c r="AA17" s="106">
        <v>0</v>
      </c>
      <c r="AB17" s="107">
        <v>0</v>
      </c>
      <c r="AC17" s="103">
        <v>0</v>
      </c>
      <c r="AD17" s="104">
        <v>1</v>
      </c>
      <c r="AE17" s="104">
        <v>0</v>
      </c>
      <c r="AF17" s="104">
        <v>0</v>
      </c>
      <c r="AG17" s="104">
        <v>0</v>
      </c>
      <c r="AH17" s="104">
        <v>0</v>
      </c>
      <c r="AI17" s="106">
        <v>0</v>
      </c>
      <c r="AJ17" s="107">
        <v>0</v>
      </c>
      <c r="AK17" s="39">
        <f t="shared" si="1"/>
        <v>1</v>
      </c>
      <c r="AL17" s="52">
        <f t="shared" si="2"/>
        <v>1</v>
      </c>
      <c r="AM17" s="115">
        <f t="shared" si="7"/>
        <v>2</v>
      </c>
      <c r="AN17" s="116">
        <f t="shared" si="10"/>
        <v>9</v>
      </c>
      <c r="AO17" s="145"/>
      <c r="AP17" s="117">
        <f t="shared" si="12"/>
        <v>2.9087302499999999E-2</v>
      </c>
      <c r="AQ17" s="150"/>
      <c r="AR17" s="176"/>
      <c r="AT17" s="46"/>
    </row>
    <row r="18" spans="1:46" ht="22.15" customHeight="1" thickBot="1">
      <c r="A18" s="16">
        <f t="shared" si="3"/>
        <v>0.40625000000000056</v>
      </c>
      <c r="B18" s="17" t="s">
        <v>43</v>
      </c>
      <c r="C18" s="18">
        <f t="shared" si="4"/>
        <v>0.41666666666666652</v>
      </c>
      <c r="D18" s="108">
        <v>34</v>
      </c>
      <c r="E18" s="109">
        <v>7</v>
      </c>
      <c r="F18" s="109">
        <v>0</v>
      </c>
      <c r="G18" s="109">
        <v>0</v>
      </c>
      <c r="H18" s="109">
        <v>0</v>
      </c>
      <c r="I18" s="110">
        <v>1</v>
      </c>
      <c r="J18" s="108">
        <v>59</v>
      </c>
      <c r="K18" s="111">
        <v>7</v>
      </c>
      <c r="L18" s="109">
        <v>0</v>
      </c>
      <c r="M18" s="109">
        <v>0</v>
      </c>
      <c r="N18" s="109">
        <v>0</v>
      </c>
      <c r="O18" s="112">
        <v>1</v>
      </c>
      <c r="P18" s="40">
        <f t="shared" si="5"/>
        <v>42</v>
      </c>
      <c r="Q18" s="53">
        <f t="shared" si="6"/>
        <v>67</v>
      </c>
      <c r="R18" s="115">
        <f t="shared" si="0"/>
        <v>109</v>
      </c>
      <c r="S18" s="116">
        <f t="shared" si="8"/>
        <v>532</v>
      </c>
      <c r="T18" s="146"/>
      <c r="U18" s="108">
        <v>0</v>
      </c>
      <c r="V18" s="109">
        <v>1</v>
      </c>
      <c r="W18" s="109">
        <v>0</v>
      </c>
      <c r="X18" s="109">
        <v>0</v>
      </c>
      <c r="Y18" s="109">
        <v>0</v>
      </c>
      <c r="Z18" s="109">
        <v>0</v>
      </c>
      <c r="AA18" s="109">
        <v>0</v>
      </c>
      <c r="AB18" s="112">
        <v>0</v>
      </c>
      <c r="AC18" s="108">
        <v>0</v>
      </c>
      <c r="AD18" s="109">
        <v>1</v>
      </c>
      <c r="AE18" s="109">
        <v>0</v>
      </c>
      <c r="AF18" s="109">
        <v>0</v>
      </c>
      <c r="AG18" s="109">
        <v>0</v>
      </c>
      <c r="AH18" s="109">
        <v>0</v>
      </c>
      <c r="AI18" s="109">
        <v>0</v>
      </c>
      <c r="AJ18" s="112">
        <v>0</v>
      </c>
      <c r="AK18" s="40">
        <f t="shared" si="1"/>
        <v>1</v>
      </c>
      <c r="AL18" s="53">
        <f t="shared" si="2"/>
        <v>1</v>
      </c>
      <c r="AM18" s="115">
        <f t="shared" si="7"/>
        <v>2</v>
      </c>
      <c r="AN18" s="116">
        <f t="shared" si="10"/>
        <v>9</v>
      </c>
      <c r="AO18" s="146"/>
      <c r="AP18" s="117">
        <f t="shared" si="12"/>
        <v>2.5472160000000001E-2</v>
      </c>
      <c r="AQ18" s="151"/>
      <c r="AR18" s="177"/>
    </row>
    <row r="19" spans="1:46" ht="22.15" customHeight="1" thickBot="1">
      <c r="A19" s="10">
        <f t="shared" si="3"/>
        <v>0.41666666666666724</v>
      </c>
      <c r="B19" s="11" t="s">
        <v>43</v>
      </c>
      <c r="C19" s="12">
        <f t="shared" si="4"/>
        <v>0.4270833333333332</v>
      </c>
      <c r="D19" s="98">
        <v>53</v>
      </c>
      <c r="E19" s="99">
        <v>12</v>
      </c>
      <c r="F19" s="99">
        <v>0</v>
      </c>
      <c r="G19" s="99">
        <v>1</v>
      </c>
      <c r="H19" s="99">
        <v>0</v>
      </c>
      <c r="I19" s="100">
        <v>0</v>
      </c>
      <c r="J19" s="98">
        <v>45</v>
      </c>
      <c r="K19" s="101">
        <v>6</v>
      </c>
      <c r="L19" s="99">
        <v>0</v>
      </c>
      <c r="M19" s="99">
        <v>0</v>
      </c>
      <c r="N19" s="99">
        <v>1</v>
      </c>
      <c r="O19" s="102">
        <v>0</v>
      </c>
      <c r="P19" s="38">
        <f t="shared" si="5"/>
        <v>67.5</v>
      </c>
      <c r="Q19" s="51">
        <f t="shared" si="6"/>
        <v>52</v>
      </c>
      <c r="R19" s="115">
        <f t="shared" si="0"/>
        <v>119.5</v>
      </c>
      <c r="S19" s="116">
        <f t="shared" si="8"/>
        <v>502.5</v>
      </c>
      <c r="T19" s="144">
        <f t="shared" ref="T19" si="17">SUM(P19:Q22)</f>
        <v>493</v>
      </c>
      <c r="U19" s="98">
        <v>0</v>
      </c>
      <c r="V19" s="99">
        <v>0</v>
      </c>
      <c r="W19" s="99">
        <v>0</v>
      </c>
      <c r="X19" s="99">
        <v>0</v>
      </c>
      <c r="Y19" s="99">
        <v>0</v>
      </c>
      <c r="Z19" s="99">
        <v>0</v>
      </c>
      <c r="AA19" s="99">
        <v>0</v>
      </c>
      <c r="AB19" s="102">
        <v>0</v>
      </c>
      <c r="AC19" s="98">
        <v>0</v>
      </c>
      <c r="AD19" s="99">
        <v>0</v>
      </c>
      <c r="AE19" s="99">
        <v>0</v>
      </c>
      <c r="AF19" s="99">
        <v>0</v>
      </c>
      <c r="AG19" s="99">
        <v>0</v>
      </c>
      <c r="AH19" s="99">
        <v>0</v>
      </c>
      <c r="AI19" s="99">
        <v>0</v>
      </c>
      <c r="AJ19" s="102">
        <v>0</v>
      </c>
      <c r="AK19" s="38">
        <f t="shared" si="1"/>
        <v>0</v>
      </c>
      <c r="AL19" s="51">
        <f t="shared" si="2"/>
        <v>0</v>
      </c>
      <c r="AM19" s="115">
        <f t="shared" si="7"/>
        <v>0</v>
      </c>
      <c r="AN19" s="116">
        <f t="shared" si="10"/>
        <v>7</v>
      </c>
      <c r="AO19" s="144">
        <f t="shared" ref="AO19" si="18">SUM(AK19:AL22)</f>
        <v>1</v>
      </c>
      <c r="AP19" s="117">
        <f t="shared" si="12"/>
        <v>1.7675437499999998E-2</v>
      </c>
      <c r="AQ19" s="149" t="str">
        <f>IF(RANK(T19,$T$7:$T$54)&lt;=4,ROUND((AO19*T19^2)/100000000,3),"")</f>
        <v/>
      </c>
      <c r="AR19" s="175">
        <f t="shared" si="16"/>
        <v>2.43049E-3</v>
      </c>
    </row>
    <row r="20" spans="1:46" ht="22.15" customHeight="1" thickBot="1">
      <c r="A20" s="13">
        <f t="shared" si="3"/>
        <v>0.42708333333333393</v>
      </c>
      <c r="B20" s="14" t="s">
        <v>43</v>
      </c>
      <c r="C20" s="15">
        <f t="shared" si="4"/>
        <v>0.43749999999999989</v>
      </c>
      <c r="D20" s="103">
        <v>51</v>
      </c>
      <c r="E20" s="104">
        <v>4</v>
      </c>
      <c r="F20" s="104">
        <v>1</v>
      </c>
      <c r="G20" s="104">
        <v>1</v>
      </c>
      <c r="H20" s="104">
        <v>3</v>
      </c>
      <c r="I20" s="105">
        <v>0</v>
      </c>
      <c r="J20" s="103">
        <v>51</v>
      </c>
      <c r="K20" s="106">
        <v>7</v>
      </c>
      <c r="L20" s="104">
        <v>0</v>
      </c>
      <c r="M20" s="104">
        <v>0</v>
      </c>
      <c r="N20" s="104">
        <v>3</v>
      </c>
      <c r="O20" s="107">
        <v>0</v>
      </c>
      <c r="P20" s="39">
        <f t="shared" si="5"/>
        <v>63</v>
      </c>
      <c r="Q20" s="52">
        <f t="shared" si="6"/>
        <v>61</v>
      </c>
      <c r="R20" s="115">
        <f t="shared" si="0"/>
        <v>124</v>
      </c>
      <c r="S20" s="116">
        <f t="shared" si="8"/>
        <v>473</v>
      </c>
      <c r="T20" s="145"/>
      <c r="U20" s="103">
        <v>0</v>
      </c>
      <c r="V20" s="104">
        <v>0</v>
      </c>
      <c r="W20" s="104">
        <v>0</v>
      </c>
      <c r="X20" s="104">
        <v>0</v>
      </c>
      <c r="Y20" s="104">
        <v>0</v>
      </c>
      <c r="Z20" s="104">
        <v>0</v>
      </c>
      <c r="AA20" s="104">
        <v>0</v>
      </c>
      <c r="AB20" s="107">
        <v>0</v>
      </c>
      <c r="AC20" s="103">
        <v>0</v>
      </c>
      <c r="AD20" s="104">
        <v>0</v>
      </c>
      <c r="AE20" s="104">
        <v>0</v>
      </c>
      <c r="AF20" s="104">
        <v>0</v>
      </c>
      <c r="AG20" s="104">
        <v>0</v>
      </c>
      <c r="AH20" s="104">
        <v>0</v>
      </c>
      <c r="AI20" s="104">
        <v>0</v>
      </c>
      <c r="AJ20" s="107">
        <v>0</v>
      </c>
      <c r="AK20" s="39">
        <f t="shared" si="1"/>
        <v>0</v>
      </c>
      <c r="AL20" s="52">
        <f t="shared" si="2"/>
        <v>0</v>
      </c>
      <c r="AM20" s="115">
        <f t="shared" si="7"/>
        <v>0</v>
      </c>
      <c r="AN20" s="116">
        <f t="shared" si="10"/>
        <v>4</v>
      </c>
      <c r="AO20" s="145"/>
      <c r="AP20" s="117">
        <f t="shared" si="12"/>
        <v>8.9491599999999994E-3</v>
      </c>
      <c r="AQ20" s="150"/>
      <c r="AR20" s="176"/>
    </row>
    <row r="21" spans="1:46" ht="22.15" customHeight="1" thickBot="1">
      <c r="A21" s="13">
        <f t="shared" si="3"/>
        <v>0.43750000000000061</v>
      </c>
      <c r="B21" s="14" t="s">
        <v>43</v>
      </c>
      <c r="C21" s="15">
        <f t="shared" si="4"/>
        <v>0.44791666666666657</v>
      </c>
      <c r="D21" s="103">
        <v>49</v>
      </c>
      <c r="E21" s="104">
        <v>5</v>
      </c>
      <c r="F21" s="104">
        <v>1</v>
      </c>
      <c r="G21" s="104">
        <v>0</v>
      </c>
      <c r="H21" s="104">
        <v>1</v>
      </c>
      <c r="I21" s="105">
        <v>0</v>
      </c>
      <c r="J21" s="103">
        <v>67</v>
      </c>
      <c r="K21" s="106">
        <v>7</v>
      </c>
      <c r="L21" s="104">
        <v>2</v>
      </c>
      <c r="M21" s="104">
        <v>0</v>
      </c>
      <c r="N21" s="104">
        <v>2</v>
      </c>
      <c r="O21" s="107">
        <v>1</v>
      </c>
      <c r="P21" s="39">
        <f t="shared" si="5"/>
        <v>57.5</v>
      </c>
      <c r="Q21" s="52">
        <f t="shared" si="6"/>
        <v>82</v>
      </c>
      <c r="R21" s="115">
        <f t="shared" si="0"/>
        <v>139.5</v>
      </c>
      <c r="S21" s="116">
        <f t="shared" si="8"/>
        <v>492</v>
      </c>
      <c r="T21" s="145"/>
      <c r="U21" s="103">
        <v>0</v>
      </c>
      <c r="V21" s="104">
        <v>0</v>
      </c>
      <c r="W21" s="104">
        <v>0</v>
      </c>
      <c r="X21" s="104">
        <v>0</v>
      </c>
      <c r="Y21" s="104">
        <v>0</v>
      </c>
      <c r="Z21" s="104">
        <v>0</v>
      </c>
      <c r="AA21" s="106">
        <v>0</v>
      </c>
      <c r="AB21" s="107">
        <v>0</v>
      </c>
      <c r="AC21" s="103">
        <v>0</v>
      </c>
      <c r="AD21" s="104">
        <v>0</v>
      </c>
      <c r="AE21" s="104">
        <v>0</v>
      </c>
      <c r="AF21" s="104">
        <v>0</v>
      </c>
      <c r="AG21" s="104">
        <v>0</v>
      </c>
      <c r="AH21" s="104">
        <v>0</v>
      </c>
      <c r="AI21" s="106">
        <v>0</v>
      </c>
      <c r="AJ21" s="107">
        <v>0</v>
      </c>
      <c r="AK21" s="39">
        <f t="shared" si="1"/>
        <v>0</v>
      </c>
      <c r="AL21" s="52">
        <f t="shared" si="2"/>
        <v>0</v>
      </c>
      <c r="AM21" s="115">
        <f t="shared" si="7"/>
        <v>0</v>
      </c>
      <c r="AN21" s="116">
        <f t="shared" si="10"/>
        <v>2</v>
      </c>
      <c r="AO21" s="145"/>
      <c r="AP21" s="117">
        <f t="shared" si="12"/>
        <v>4.8412799999999999E-3</v>
      </c>
      <c r="AQ21" s="150"/>
      <c r="AR21" s="176"/>
      <c r="AT21" s="46"/>
    </row>
    <row r="22" spans="1:46" ht="22.15" customHeight="1" thickBot="1">
      <c r="A22" s="16">
        <f t="shared" si="3"/>
        <v>0.4479166666666673</v>
      </c>
      <c r="B22" s="17" t="s">
        <v>43</v>
      </c>
      <c r="C22" s="18">
        <f t="shared" si="4"/>
        <v>0.45833333333333326</v>
      </c>
      <c r="D22" s="108">
        <v>44</v>
      </c>
      <c r="E22" s="109">
        <v>6</v>
      </c>
      <c r="F22" s="109">
        <v>2</v>
      </c>
      <c r="G22" s="109">
        <v>0</v>
      </c>
      <c r="H22" s="109">
        <v>2</v>
      </c>
      <c r="I22" s="110">
        <v>1</v>
      </c>
      <c r="J22" s="108">
        <v>47</v>
      </c>
      <c r="K22" s="111">
        <v>4</v>
      </c>
      <c r="L22" s="109">
        <v>0</v>
      </c>
      <c r="M22" s="109">
        <v>0</v>
      </c>
      <c r="N22" s="109">
        <v>1</v>
      </c>
      <c r="O22" s="112">
        <v>0</v>
      </c>
      <c r="P22" s="40">
        <f t="shared" si="5"/>
        <v>58</v>
      </c>
      <c r="Q22" s="53">
        <f t="shared" si="6"/>
        <v>52</v>
      </c>
      <c r="R22" s="115">
        <f t="shared" si="0"/>
        <v>110</v>
      </c>
      <c r="S22" s="116">
        <f t="shared" si="8"/>
        <v>493</v>
      </c>
      <c r="T22" s="146"/>
      <c r="U22" s="108">
        <v>0</v>
      </c>
      <c r="V22" s="109">
        <v>1</v>
      </c>
      <c r="W22" s="109">
        <v>0</v>
      </c>
      <c r="X22" s="109">
        <v>0</v>
      </c>
      <c r="Y22" s="109">
        <v>0</v>
      </c>
      <c r="Z22" s="109">
        <v>0</v>
      </c>
      <c r="AA22" s="109">
        <v>0</v>
      </c>
      <c r="AB22" s="112">
        <v>0</v>
      </c>
      <c r="AC22" s="108">
        <v>0</v>
      </c>
      <c r="AD22" s="109">
        <v>0</v>
      </c>
      <c r="AE22" s="109">
        <v>0</v>
      </c>
      <c r="AF22" s="109">
        <v>0</v>
      </c>
      <c r="AG22" s="109">
        <v>0</v>
      </c>
      <c r="AH22" s="109">
        <v>0</v>
      </c>
      <c r="AI22" s="109">
        <v>0</v>
      </c>
      <c r="AJ22" s="112">
        <v>0</v>
      </c>
      <c r="AK22" s="40">
        <f t="shared" si="1"/>
        <v>1</v>
      </c>
      <c r="AL22" s="53">
        <f t="shared" si="2"/>
        <v>0</v>
      </c>
      <c r="AM22" s="115">
        <f t="shared" si="7"/>
        <v>1</v>
      </c>
      <c r="AN22" s="116">
        <f t="shared" si="10"/>
        <v>1</v>
      </c>
      <c r="AO22" s="146"/>
      <c r="AP22" s="117">
        <f t="shared" si="12"/>
        <v>2.43049E-3</v>
      </c>
      <c r="AQ22" s="151"/>
      <c r="AR22" s="177"/>
    </row>
    <row r="23" spans="1:46" ht="22.15" customHeight="1" thickBot="1">
      <c r="A23" s="10">
        <f t="shared" si="3"/>
        <v>0.45833333333333398</v>
      </c>
      <c r="B23" s="11" t="s">
        <v>43</v>
      </c>
      <c r="C23" s="12">
        <f t="shared" si="4"/>
        <v>0.46874999999999994</v>
      </c>
      <c r="D23" s="98">
        <v>49</v>
      </c>
      <c r="E23" s="99">
        <v>4</v>
      </c>
      <c r="F23" s="99">
        <v>1</v>
      </c>
      <c r="G23" s="99">
        <v>0</v>
      </c>
      <c r="H23" s="99">
        <v>2</v>
      </c>
      <c r="I23" s="100">
        <v>1</v>
      </c>
      <c r="J23" s="98">
        <v>43</v>
      </c>
      <c r="K23" s="101">
        <v>10</v>
      </c>
      <c r="L23" s="99">
        <v>2</v>
      </c>
      <c r="M23" s="99">
        <v>0</v>
      </c>
      <c r="N23" s="99">
        <v>0</v>
      </c>
      <c r="O23" s="102">
        <v>0</v>
      </c>
      <c r="P23" s="38">
        <f t="shared" si="5"/>
        <v>58.5</v>
      </c>
      <c r="Q23" s="51">
        <f t="shared" si="6"/>
        <v>58</v>
      </c>
      <c r="R23" s="115">
        <f t="shared" si="0"/>
        <v>116.5</v>
      </c>
      <c r="S23" s="116">
        <f t="shared" si="8"/>
        <v>490</v>
      </c>
      <c r="T23" s="144">
        <f t="shared" ref="T23" si="19">SUM(P23:Q26)</f>
        <v>491</v>
      </c>
      <c r="U23" s="98">
        <v>0</v>
      </c>
      <c r="V23" s="99">
        <v>1</v>
      </c>
      <c r="W23" s="99">
        <v>0</v>
      </c>
      <c r="X23" s="99">
        <v>0</v>
      </c>
      <c r="Y23" s="99">
        <v>0</v>
      </c>
      <c r="Z23" s="99">
        <v>0</v>
      </c>
      <c r="AA23" s="99">
        <v>0</v>
      </c>
      <c r="AB23" s="102">
        <v>0</v>
      </c>
      <c r="AC23" s="98">
        <v>0</v>
      </c>
      <c r="AD23" s="99">
        <v>0</v>
      </c>
      <c r="AE23" s="99">
        <v>0</v>
      </c>
      <c r="AF23" s="99">
        <v>0</v>
      </c>
      <c r="AG23" s="99">
        <v>0</v>
      </c>
      <c r="AH23" s="99">
        <v>0</v>
      </c>
      <c r="AI23" s="99">
        <v>0</v>
      </c>
      <c r="AJ23" s="102">
        <v>0</v>
      </c>
      <c r="AK23" s="38">
        <f t="shared" si="1"/>
        <v>1</v>
      </c>
      <c r="AL23" s="51">
        <f t="shared" si="2"/>
        <v>0</v>
      </c>
      <c r="AM23" s="115">
        <f t="shared" si="7"/>
        <v>1</v>
      </c>
      <c r="AN23" s="116">
        <f t="shared" si="10"/>
        <v>2</v>
      </c>
      <c r="AO23" s="144">
        <f t="shared" ref="AO23" si="20">SUM(AK23:AL26)</f>
        <v>3</v>
      </c>
      <c r="AP23" s="117">
        <f t="shared" si="12"/>
        <v>4.8019999999999998E-3</v>
      </c>
      <c r="AQ23" s="149" t="str">
        <f>IF(RANK(T23,$T$7:$T$54)&lt;=4,ROUND((AO23*T23^2)/100000000,3),"")</f>
        <v/>
      </c>
      <c r="AR23" s="175">
        <f t="shared" si="16"/>
        <v>7.2324299999999998E-3</v>
      </c>
    </row>
    <row r="24" spans="1:46" ht="22.15" customHeight="1" thickBot="1">
      <c r="A24" s="13">
        <f t="shared" si="3"/>
        <v>0.46875000000000067</v>
      </c>
      <c r="B24" s="14" t="s">
        <v>43</v>
      </c>
      <c r="C24" s="15">
        <f t="shared" si="4"/>
        <v>0.47916666666666663</v>
      </c>
      <c r="D24" s="103">
        <v>53</v>
      </c>
      <c r="E24" s="104">
        <v>9</v>
      </c>
      <c r="F24" s="104">
        <v>0</v>
      </c>
      <c r="G24" s="104">
        <v>0</v>
      </c>
      <c r="H24" s="104">
        <v>0</v>
      </c>
      <c r="I24" s="105">
        <v>0</v>
      </c>
      <c r="J24" s="103">
        <v>66</v>
      </c>
      <c r="K24" s="106">
        <v>10</v>
      </c>
      <c r="L24" s="104">
        <v>2</v>
      </c>
      <c r="M24" s="104">
        <v>0</v>
      </c>
      <c r="N24" s="104">
        <v>3</v>
      </c>
      <c r="O24" s="107">
        <v>0</v>
      </c>
      <c r="P24" s="39">
        <f t="shared" si="5"/>
        <v>62</v>
      </c>
      <c r="Q24" s="52">
        <f t="shared" si="6"/>
        <v>84</v>
      </c>
      <c r="R24" s="115">
        <f t="shared" si="0"/>
        <v>146</v>
      </c>
      <c r="S24" s="116">
        <f t="shared" si="8"/>
        <v>512</v>
      </c>
      <c r="T24" s="145"/>
      <c r="U24" s="103">
        <v>0</v>
      </c>
      <c r="V24" s="104">
        <v>0</v>
      </c>
      <c r="W24" s="104">
        <v>0</v>
      </c>
      <c r="X24" s="104">
        <v>0</v>
      </c>
      <c r="Y24" s="104">
        <v>0</v>
      </c>
      <c r="Z24" s="104">
        <v>0</v>
      </c>
      <c r="AA24" s="104">
        <v>0</v>
      </c>
      <c r="AB24" s="107">
        <v>0</v>
      </c>
      <c r="AC24" s="103">
        <v>0</v>
      </c>
      <c r="AD24" s="104">
        <v>0</v>
      </c>
      <c r="AE24" s="104">
        <v>0</v>
      </c>
      <c r="AF24" s="104">
        <v>0</v>
      </c>
      <c r="AG24" s="104">
        <v>0</v>
      </c>
      <c r="AH24" s="104">
        <v>0</v>
      </c>
      <c r="AI24" s="104">
        <v>0</v>
      </c>
      <c r="AJ24" s="107">
        <v>0</v>
      </c>
      <c r="AK24" s="39">
        <f t="shared" si="1"/>
        <v>0</v>
      </c>
      <c r="AL24" s="52">
        <f t="shared" si="2"/>
        <v>0</v>
      </c>
      <c r="AM24" s="115">
        <f t="shared" si="7"/>
        <v>0</v>
      </c>
      <c r="AN24" s="116">
        <f t="shared" si="10"/>
        <v>2</v>
      </c>
      <c r="AO24" s="145"/>
      <c r="AP24" s="117">
        <f t="shared" si="12"/>
        <v>5.2428800000000001E-3</v>
      </c>
      <c r="AQ24" s="150"/>
      <c r="AR24" s="176"/>
    </row>
    <row r="25" spans="1:46" ht="22.15" customHeight="1" thickBot="1">
      <c r="A25" s="13">
        <f t="shared" si="3"/>
        <v>0.47916666666666735</v>
      </c>
      <c r="B25" s="14" t="s">
        <v>43</v>
      </c>
      <c r="C25" s="15">
        <f t="shared" si="4"/>
        <v>0.48958333333333331</v>
      </c>
      <c r="D25" s="103">
        <v>52</v>
      </c>
      <c r="E25" s="104">
        <v>6</v>
      </c>
      <c r="F25" s="104">
        <v>0</v>
      </c>
      <c r="G25" s="104">
        <v>0</v>
      </c>
      <c r="H25" s="104">
        <v>0</v>
      </c>
      <c r="I25" s="105">
        <v>0</v>
      </c>
      <c r="J25" s="103">
        <v>41</v>
      </c>
      <c r="K25" s="106">
        <v>7</v>
      </c>
      <c r="L25" s="104">
        <v>3</v>
      </c>
      <c r="M25" s="104">
        <v>0</v>
      </c>
      <c r="N25" s="104">
        <v>1</v>
      </c>
      <c r="O25" s="107">
        <v>0</v>
      </c>
      <c r="P25" s="39">
        <f t="shared" si="5"/>
        <v>58</v>
      </c>
      <c r="Q25" s="52">
        <f t="shared" si="6"/>
        <v>56.5</v>
      </c>
      <c r="R25" s="115">
        <f t="shared" si="0"/>
        <v>114.5</v>
      </c>
      <c r="S25" s="116">
        <f t="shared" si="8"/>
        <v>487</v>
      </c>
      <c r="T25" s="145"/>
      <c r="U25" s="103">
        <v>0</v>
      </c>
      <c r="V25" s="104">
        <v>0</v>
      </c>
      <c r="W25" s="104">
        <v>0</v>
      </c>
      <c r="X25" s="104">
        <v>0</v>
      </c>
      <c r="Y25" s="104">
        <v>0</v>
      </c>
      <c r="Z25" s="104">
        <v>0</v>
      </c>
      <c r="AA25" s="106">
        <v>0</v>
      </c>
      <c r="AB25" s="107">
        <v>0</v>
      </c>
      <c r="AC25" s="103">
        <v>0</v>
      </c>
      <c r="AD25" s="104">
        <v>1</v>
      </c>
      <c r="AE25" s="104">
        <v>0</v>
      </c>
      <c r="AF25" s="104">
        <v>0</v>
      </c>
      <c r="AG25" s="104">
        <v>0</v>
      </c>
      <c r="AH25" s="104">
        <v>0</v>
      </c>
      <c r="AI25" s="106">
        <v>0</v>
      </c>
      <c r="AJ25" s="107">
        <v>0</v>
      </c>
      <c r="AK25" s="39">
        <f t="shared" si="1"/>
        <v>0</v>
      </c>
      <c r="AL25" s="52">
        <f t="shared" si="2"/>
        <v>1</v>
      </c>
      <c r="AM25" s="115">
        <f t="shared" si="7"/>
        <v>1</v>
      </c>
      <c r="AN25" s="116">
        <f t="shared" si="10"/>
        <v>3</v>
      </c>
      <c r="AO25" s="145"/>
      <c r="AP25" s="117">
        <f t="shared" si="12"/>
        <v>7.1150700000000002E-3</v>
      </c>
      <c r="AQ25" s="150"/>
      <c r="AR25" s="176"/>
      <c r="AT25" s="46"/>
    </row>
    <row r="26" spans="1:46" ht="22.15" customHeight="1" thickBot="1">
      <c r="A26" s="16">
        <f t="shared" si="3"/>
        <v>0.48958333333333404</v>
      </c>
      <c r="B26" s="17" t="s">
        <v>43</v>
      </c>
      <c r="C26" s="18">
        <f t="shared" si="4"/>
        <v>0.5</v>
      </c>
      <c r="D26" s="108">
        <v>48</v>
      </c>
      <c r="E26" s="109">
        <v>5</v>
      </c>
      <c r="F26" s="109">
        <v>1</v>
      </c>
      <c r="G26" s="109">
        <v>0</v>
      </c>
      <c r="H26" s="109">
        <v>2</v>
      </c>
      <c r="I26" s="110">
        <v>0</v>
      </c>
      <c r="J26" s="108">
        <v>45</v>
      </c>
      <c r="K26" s="111">
        <v>8</v>
      </c>
      <c r="L26" s="109">
        <v>1</v>
      </c>
      <c r="M26" s="109">
        <v>0</v>
      </c>
      <c r="N26" s="109">
        <v>1</v>
      </c>
      <c r="O26" s="112">
        <v>0</v>
      </c>
      <c r="P26" s="40">
        <f t="shared" si="5"/>
        <v>57.5</v>
      </c>
      <c r="Q26" s="53">
        <f t="shared" si="6"/>
        <v>56.5</v>
      </c>
      <c r="R26" s="115">
        <f t="shared" si="0"/>
        <v>114</v>
      </c>
      <c r="S26" s="116">
        <f t="shared" si="8"/>
        <v>491</v>
      </c>
      <c r="T26" s="146"/>
      <c r="U26" s="108">
        <v>0</v>
      </c>
      <c r="V26" s="109">
        <v>1</v>
      </c>
      <c r="W26" s="109">
        <v>0</v>
      </c>
      <c r="X26" s="109">
        <v>0</v>
      </c>
      <c r="Y26" s="109">
        <v>0</v>
      </c>
      <c r="Z26" s="109">
        <v>0</v>
      </c>
      <c r="AA26" s="109">
        <v>0</v>
      </c>
      <c r="AB26" s="112">
        <v>0</v>
      </c>
      <c r="AC26" s="108">
        <v>0</v>
      </c>
      <c r="AD26" s="109">
        <v>0</v>
      </c>
      <c r="AE26" s="109">
        <v>0</v>
      </c>
      <c r="AF26" s="109">
        <v>0</v>
      </c>
      <c r="AG26" s="109">
        <v>0</v>
      </c>
      <c r="AH26" s="109">
        <v>0</v>
      </c>
      <c r="AI26" s="109">
        <v>0</v>
      </c>
      <c r="AJ26" s="112">
        <v>0</v>
      </c>
      <c r="AK26" s="40">
        <f t="shared" si="1"/>
        <v>1</v>
      </c>
      <c r="AL26" s="53">
        <f t="shared" si="2"/>
        <v>0</v>
      </c>
      <c r="AM26" s="115">
        <f t="shared" si="7"/>
        <v>1</v>
      </c>
      <c r="AN26" s="116">
        <f t="shared" si="10"/>
        <v>3</v>
      </c>
      <c r="AO26" s="146"/>
      <c r="AP26" s="117">
        <f t="shared" si="12"/>
        <v>7.2324299999999998E-3</v>
      </c>
      <c r="AQ26" s="151"/>
      <c r="AR26" s="177"/>
    </row>
    <row r="27" spans="1:46" ht="22.15" customHeight="1" thickBot="1">
      <c r="A27" s="10">
        <f t="shared" si="3"/>
        <v>0.50000000000000067</v>
      </c>
      <c r="B27" s="11" t="s">
        <v>43</v>
      </c>
      <c r="C27" s="12">
        <f t="shared" si="4"/>
        <v>0.51041666666666663</v>
      </c>
      <c r="D27" s="98">
        <v>57</v>
      </c>
      <c r="E27" s="99">
        <v>8</v>
      </c>
      <c r="F27" s="99">
        <v>0</v>
      </c>
      <c r="G27" s="99">
        <v>0</v>
      </c>
      <c r="H27" s="99">
        <v>1</v>
      </c>
      <c r="I27" s="100">
        <v>0</v>
      </c>
      <c r="J27" s="98">
        <v>54</v>
      </c>
      <c r="K27" s="101">
        <v>4</v>
      </c>
      <c r="L27" s="99">
        <v>0</v>
      </c>
      <c r="M27" s="99">
        <v>0</v>
      </c>
      <c r="N27" s="99">
        <v>2</v>
      </c>
      <c r="O27" s="102">
        <v>1</v>
      </c>
      <c r="P27" s="38">
        <f t="shared" si="5"/>
        <v>66</v>
      </c>
      <c r="Q27" s="51">
        <f t="shared" si="6"/>
        <v>61</v>
      </c>
      <c r="R27" s="115">
        <f t="shared" si="0"/>
        <v>127</v>
      </c>
      <c r="S27" s="116">
        <f t="shared" si="8"/>
        <v>501.5</v>
      </c>
      <c r="T27" s="144">
        <f t="shared" ref="T27" si="21">SUM(P27:Q30)</f>
        <v>553.5</v>
      </c>
      <c r="U27" s="98">
        <v>0</v>
      </c>
      <c r="V27" s="99">
        <v>0</v>
      </c>
      <c r="W27" s="99">
        <v>0</v>
      </c>
      <c r="X27" s="99">
        <v>0</v>
      </c>
      <c r="Y27" s="99">
        <v>0</v>
      </c>
      <c r="Z27" s="99">
        <v>0</v>
      </c>
      <c r="AA27" s="99">
        <v>0</v>
      </c>
      <c r="AB27" s="102">
        <v>0</v>
      </c>
      <c r="AC27" s="98">
        <v>0</v>
      </c>
      <c r="AD27" s="99">
        <v>0</v>
      </c>
      <c r="AE27" s="99">
        <v>0</v>
      </c>
      <c r="AF27" s="99">
        <v>0</v>
      </c>
      <c r="AG27" s="99">
        <v>0</v>
      </c>
      <c r="AH27" s="99">
        <v>0</v>
      </c>
      <c r="AI27" s="99">
        <v>0</v>
      </c>
      <c r="AJ27" s="102">
        <v>0</v>
      </c>
      <c r="AK27" s="38">
        <f t="shared" si="1"/>
        <v>0</v>
      </c>
      <c r="AL27" s="51">
        <f t="shared" si="2"/>
        <v>0</v>
      </c>
      <c r="AM27" s="115">
        <f t="shared" si="7"/>
        <v>0</v>
      </c>
      <c r="AN27" s="116">
        <f t="shared" si="10"/>
        <v>2</v>
      </c>
      <c r="AO27" s="144">
        <f t="shared" ref="AO27" si="22">SUM(AK27:AL30)</f>
        <v>5</v>
      </c>
      <c r="AP27" s="117">
        <f t="shared" si="12"/>
        <v>5.0300450000000003E-3</v>
      </c>
      <c r="AQ27" s="149" t="str">
        <f>IF(RANK(T27,$T$7:$T$54)&lt;=4,ROUND((AO27*T27^2)/100000000,3),"")</f>
        <v/>
      </c>
      <c r="AR27" s="175">
        <f t="shared" si="16"/>
        <v>1.53181125E-2</v>
      </c>
    </row>
    <row r="28" spans="1:46" ht="22.15" customHeight="1" thickBot="1">
      <c r="A28" s="13">
        <f t="shared" si="3"/>
        <v>0.5104166666666673</v>
      </c>
      <c r="B28" s="14" t="s">
        <v>43</v>
      </c>
      <c r="C28" s="15">
        <f t="shared" si="4"/>
        <v>0.52083333333333326</v>
      </c>
      <c r="D28" s="103">
        <v>56</v>
      </c>
      <c r="E28" s="104">
        <v>16</v>
      </c>
      <c r="F28" s="104">
        <v>1</v>
      </c>
      <c r="G28" s="104">
        <v>0</v>
      </c>
      <c r="H28" s="104">
        <v>3</v>
      </c>
      <c r="I28" s="105">
        <v>1</v>
      </c>
      <c r="J28" s="103">
        <v>55</v>
      </c>
      <c r="K28" s="106">
        <v>4</v>
      </c>
      <c r="L28" s="104">
        <v>0</v>
      </c>
      <c r="M28" s="104">
        <v>0</v>
      </c>
      <c r="N28" s="104">
        <v>4</v>
      </c>
      <c r="O28" s="107">
        <v>0</v>
      </c>
      <c r="P28" s="39">
        <f t="shared" si="5"/>
        <v>78.5</v>
      </c>
      <c r="Q28" s="52">
        <f t="shared" si="6"/>
        <v>63</v>
      </c>
      <c r="R28" s="115">
        <f t="shared" si="0"/>
        <v>141.5</v>
      </c>
      <c r="S28" s="116">
        <f t="shared" si="8"/>
        <v>497</v>
      </c>
      <c r="T28" s="145"/>
      <c r="U28" s="103">
        <v>0</v>
      </c>
      <c r="V28" s="104">
        <v>2</v>
      </c>
      <c r="W28" s="104">
        <v>0</v>
      </c>
      <c r="X28" s="104">
        <v>0</v>
      </c>
      <c r="Y28" s="104">
        <v>0</v>
      </c>
      <c r="Z28" s="104">
        <v>0</v>
      </c>
      <c r="AA28" s="104">
        <v>0</v>
      </c>
      <c r="AB28" s="107">
        <v>0</v>
      </c>
      <c r="AC28" s="103">
        <v>0</v>
      </c>
      <c r="AD28" s="104">
        <v>0</v>
      </c>
      <c r="AE28" s="104">
        <v>0</v>
      </c>
      <c r="AF28" s="104">
        <v>0</v>
      </c>
      <c r="AG28" s="104">
        <v>0</v>
      </c>
      <c r="AH28" s="104">
        <v>0</v>
      </c>
      <c r="AI28" s="104">
        <v>0</v>
      </c>
      <c r="AJ28" s="107">
        <v>0</v>
      </c>
      <c r="AK28" s="39">
        <f t="shared" si="1"/>
        <v>2</v>
      </c>
      <c r="AL28" s="52">
        <f t="shared" si="2"/>
        <v>0</v>
      </c>
      <c r="AM28" s="115">
        <f t="shared" si="7"/>
        <v>2</v>
      </c>
      <c r="AN28" s="116">
        <f t="shared" si="10"/>
        <v>4</v>
      </c>
      <c r="AO28" s="145"/>
      <c r="AP28" s="117">
        <f t="shared" si="12"/>
        <v>9.8803599999999995E-3</v>
      </c>
      <c r="AQ28" s="150"/>
      <c r="AR28" s="176"/>
    </row>
    <row r="29" spans="1:46" ht="22.15" customHeight="1" thickBot="1">
      <c r="A29" s="13">
        <f t="shared" si="3"/>
        <v>0.52083333333333393</v>
      </c>
      <c r="B29" s="14" t="s">
        <v>43</v>
      </c>
      <c r="C29" s="15">
        <f t="shared" si="4"/>
        <v>0.53124999999999989</v>
      </c>
      <c r="D29" s="103">
        <v>63</v>
      </c>
      <c r="E29" s="104">
        <v>8</v>
      </c>
      <c r="F29" s="104">
        <v>3</v>
      </c>
      <c r="G29" s="104">
        <v>0</v>
      </c>
      <c r="H29" s="104">
        <v>1</v>
      </c>
      <c r="I29" s="105">
        <v>0</v>
      </c>
      <c r="J29" s="103">
        <v>69</v>
      </c>
      <c r="K29" s="106">
        <v>7</v>
      </c>
      <c r="L29" s="104">
        <v>0</v>
      </c>
      <c r="M29" s="104">
        <v>0</v>
      </c>
      <c r="N29" s="104">
        <v>1</v>
      </c>
      <c r="O29" s="107">
        <v>1</v>
      </c>
      <c r="P29" s="39">
        <f t="shared" si="5"/>
        <v>79.5</v>
      </c>
      <c r="Q29" s="52">
        <f t="shared" si="6"/>
        <v>78</v>
      </c>
      <c r="R29" s="115">
        <f t="shared" si="0"/>
        <v>157.5</v>
      </c>
      <c r="S29" s="116">
        <f t="shared" si="8"/>
        <v>540</v>
      </c>
      <c r="T29" s="145"/>
      <c r="U29" s="103">
        <v>0</v>
      </c>
      <c r="V29" s="104">
        <v>1</v>
      </c>
      <c r="W29" s="104">
        <v>0</v>
      </c>
      <c r="X29" s="104">
        <v>0</v>
      </c>
      <c r="Y29" s="104">
        <v>0</v>
      </c>
      <c r="Z29" s="104">
        <v>0</v>
      </c>
      <c r="AA29" s="106">
        <v>0</v>
      </c>
      <c r="AB29" s="107">
        <v>0</v>
      </c>
      <c r="AC29" s="103">
        <v>0</v>
      </c>
      <c r="AD29" s="104">
        <v>0</v>
      </c>
      <c r="AE29" s="104">
        <v>0</v>
      </c>
      <c r="AF29" s="104">
        <v>0</v>
      </c>
      <c r="AG29" s="104">
        <v>0</v>
      </c>
      <c r="AH29" s="104">
        <v>0</v>
      </c>
      <c r="AI29" s="106">
        <v>0</v>
      </c>
      <c r="AJ29" s="107">
        <v>0</v>
      </c>
      <c r="AK29" s="39">
        <f t="shared" si="1"/>
        <v>1</v>
      </c>
      <c r="AL29" s="52">
        <f t="shared" si="2"/>
        <v>0</v>
      </c>
      <c r="AM29" s="115">
        <f t="shared" si="7"/>
        <v>1</v>
      </c>
      <c r="AN29" s="116">
        <f t="shared" si="10"/>
        <v>4</v>
      </c>
      <c r="AO29" s="145"/>
      <c r="AP29" s="117">
        <f t="shared" si="12"/>
        <v>1.1664000000000001E-2</v>
      </c>
      <c r="AQ29" s="150"/>
      <c r="AR29" s="176"/>
      <c r="AT29" s="46"/>
    </row>
    <row r="30" spans="1:46" ht="22.15" customHeight="1" thickBot="1">
      <c r="A30" s="16">
        <f t="shared" si="3"/>
        <v>0.53125000000000056</v>
      </c>
      <c r="B30" s="17" t="s">
        <v>43</v>
      </c>
      <c r="C30" s="18">
        <f t="shared" si="4"/>
        <v>0.54166666666666652</v>
      </c>
      <c r="D30" s="108">
        <v>43</v>
      </c>
      <c r="E30" s="109">
        <v>11</v>
      </c>
      <c r="F30" s="109">
        <v>1</v>
      </c>
      <c r="G30" s="109">
        <v>0</v>
      </c>
      <c r="H30" s="109">
        <v>1</v>
      </c>
      <c r="I30" s="110">
        <v>1</v>
      </c>
      <c r="J30" s="108">
        <v>56</v>
      </c>
      <c r="K30" s="111">
        <v>10</v>
      </c>
      <c r="L30" s="109">
        <v>0</v>
      </c>
      <c r="M30" s="109">
        <v>0</v>
      </c>
      <c r="N30" s="109">
        <v>3</v>
      </c>
      <c r="O30" s="112">
        <v>0</v>
      </c>
      <c r="P30" s="40">
        <f t="shared" si="5"/>
        <v>58.5</v>
      </c>
      <c r="Q30" s="53">
        <f t="shared" si="6"/>
        <v>69</v>
      </c>
      <c r="R30" s="115">
        <f t="shared" si="0"/>
        <v>127.5</v>
      </c>
      <c r="S30" s="116">
        <f t="shared" si="8"/>
        <v>553.5</v>
      </c>
      <c r="T30" s="146"/>
      <c r="U30" s="108">
        <v>0</v>
      </c>
      <c r="V30" s="109">
        <v>1</v>
      </c>
      <c r="W30" s="109">
        <v>0</v>
      </c>
      <c r="X30" s="109">
        <v>0</v>
      </c>
      <c r="Y30" s="109">
        <v>0</v>
      </c>
      <c r="Z30" s="109">
        <v>0</v>
      </c>
      <c r="AA30" s="109">
        <v>0</v>
      </c>
      <c r="AB30" s="112">
        <v>0</v>
      </c>
      <c r="AC30" s="108">
        <v>0</v>
      </c>
      <c r="AD30" s="109">
        <v>1</v>
      </c>
      <c r="AE30" s="109">
        <v>0</v>
      </c>
      <c r="AF30" s="109">
        <v>0</v>
      </c>
      <c r="AG30" s="109">
        <v>0</v>
      </c>
      <c r="AH30" s="109">
        <v>0</v>
      </c>
      <c r="AI30" s="109">
        <v>0</v>
      </c>
      <c r="AJ30" s="112">
        <v>0</v>
      </c>
      <c r="AK30" s="40">
        <f t="shared" si="1"/>
        <v>1</v>
      </c>
      <c r="AL30" s="53">
        <f t="shared" si="2"/>
        <v>1</v>
      </c>
      <c r="AM30" s="115">
        <f t="shared" si="7"/>
        <v>2</v>
      </c>
      <c r="AN30" s="116">
        <f t="shared" si="10"/>
        <v>5</v>
      </c>
      <c r="AO30" s="146"/>
      <c r="AP30" s="117">
        <f t="shared" si="12"/>
        <v>1.53181125E-2</v>
      </c>
      <c r="AQ30" s="151"/>
      <c r="AR30" s="177"/>
    </row>
    <row r="31" spans="1:46" ht="22.15" customHeight="1" thickBot="1">
      <c r="A31" s="10">
        <f t="shared" si="3"/>
        <v>0.54166666666666718</v>
      </c>
      <c r="B31" s="11" t="s">
        <v>43</v>
      </c>
      <c r="C31" s="12">
        <f t="shared" si="4"/>
        <v>0.55208333333333315</v>
      </c>
      <c r="D31" s="98">
        <v>66</v>
      </c>
      <c r="E31" s="99">
        <v>6</v>
      </c>
      <c r="F31" s="99">
        <v>2</v>
      </c>
      <c r="G31" s="99">
        <v>0</v>
      </c>
      <c r="H31" s="99">
        <v>2</v>
      </c>
      <c r="I31" s="100">
        <v>2</v>
      </c>
      <c r="J31" s="98">
        <v>41</v>
      </c>
      <c r="K31" s="101">
        <v>3</v>
      </c>
      <c r="L31" s="99">
        <v>2</v>
      </c>
      <c r="M31" s="99">
        <v>0</v>
      </c>
      <c r="N31" s="99">
        <v>5</v>
      </c>
      <c r="O31" s="102">
        <v>1</v>
      </c>
      <c r="P31" s="38">
        <f t="shared" si="5"/>
        <v>81</v>
      </c>
      <c r="Q31" s="51">
        <f t="shared" si="6"/>
        <v>55</v>
      </c>
      <c r="R31" s="115">
        <f t="shared" si="0"/>
        <v>136</v>
      </c>
      <c r="S31" s="116">
        <f t="shared" si="8"/>
        <v>562.5</v>
      </c>
      <c r="T31" s="144">
        <f t="shared" ref="T31" si="23">SUM(P31:Q34)</f>
        <v>485</v>
      </c>
      <c r="U31" s="98">
        <v>0</v>
      </c>
      <c r="V31" s="99">
        <v>2</v>
      </c>
      <c r="W31" s="99">
        <v>0</v>
      </c>
      <c r="X31" s="99">
        <v>0</v>
      </c>
      <c r="Y31" s="99">
        <v>0</v>
      </c>
      <c r="Z31" s="99">
        <v>0</v>
      </c>
      <c r="AA31" s="99">
        <v>0</v>
      </c>
      <c r="AB31" s="102">
        <v>0</v>
      </c>
      <c r="AC31" s="98">
        <v>0</v>
      </c>
      <c r="AD31" s="99">
        <v>1</v>
      </c>
      <c r="AE31" s="99">
        <v>0</v>
      </c>
      <c r="AF31" s="99">
        <v>0</v>
      </c>
      <c r="AG31" s="99">
        <v>0</v>
      </c>
      <c r="AH31" s="99">
        <v>0</v>
      </c>
      <c r="AI31" s="99">
        <v>0</v>
      </c>
      <c r="AJ31" s="102">
        <v>0</v>
      </c>
      <c r="AK31" s="38">
        <f t="shared" si="1"/>
        <v>2</v>
      </c>
      <c r="AL31" s="51">
        <f t="shared" si="2"/>
        <v>1</v>
      </c>
      <c r="AM31" s="115">
        <f t="shared" si="7"/>
        <v>3</v>
      </c>
      <c r="AN31" s="116">
        <f t="shared" si="10"/>
        <v>8</v>
      </c>
      <c r="AO31" s="144">
        <f t="shared" ref="AO31" si="24">SUM(AK31:AL34)</f>
        <v>7</v>
      </c>
      <c r="AP31" s="117">
        <f t="shared" si="12"/>
        <v>2.5312500000000002E-2</v>
      </c>
      <c r="AQ31" s="149" t="str">
        <f>IF(RANK(T31,$T$7:$T$54)&lt;=4,ROUND((AO31*T31^2)/100000000,3),"")</f>
        <v/>
      </c>
      <c r="AR31" s="175">
        <f t="shared" si="16"/>
        <v>1.6465750000000001E-2</v>
      </c>
    </row>
    <row r="32" spans="1:46" ht="22.15" customHeight="1" thickBot="1">
      <c r="A32" s="13">
        <f t="shared" si="3"/>
        <v>0.55208333333333381</v>
      </c>
      <c r="B32" s="14" t="s">
        <v>43</v>
      </c>
      <c r="C32" s="15">
        <f t="shared" si="4"/>
        <v>0.56249999999999978</v>
      </c>
      <c r="D32" s="103">
        <v>50</v>
      </c>
      <c r="E32" s="104">
        <v>3</v>
      </c>
      <c r="F32" s="104">
        <v>1</v>
      </c>
      <c r="G32" s="104">
        <v>0</v>
      </c>
      <c r="H32" s="104">
        <v>3</v>
      </c>
      <c r="I32" s="105">
        <v>1</v>
      </c>
      <c r="J32" s="103">
        <v>57</v>
      </c>
      <c r="K32" s="106">
        <v>7</v>
      </c>
      <c r="L32" s="104">
        <v>3</v>
      </c>
      <c r="M32" s="104">
        <v>0</v>
      </c>
      <c r="N32" s="104">
        <v>1</v>
      </c>
      <c r="O32" s="107">
        <v>0</v>
      </c>
      <c r="P32" s="39">
        <f t="shared" si="5"/>
        <v>59.5</v>
      </c>
      <c r="Q32" s="52">
        <f t="shared" si="6"/>
        <v>72.5</v>
      </c>
      <c r="R32" s="115">
        <f t="shared" si="0"/>
        <v>132</v>
      </c>
      <c r="S32" s="116">
        <f t="shared" si="8"/>
        <v>553</v>
      </c>
      <c r="T32" s="145"/>
      <c r="U32" s="103">
        <v>0</v>
      </c>
      <c r="V32" s="104">
        <v>2</v>
      </c>
      <c r="W32" s="104">
        <v>0</v>
      </c>
      <c r="X32" s="104">
        <v>0</v>
      </c>
      <c r="Y32" s="104">
        <v>0</v>
      </c>
      <c r="Z32" s="104">
        <v>0</v>
      </c>
      <c r="AA32" s="104">
        <v>0</v>
      </c>
      <c r="AB32" s="107">
        <v>0</v>
      </c>
      <c r="AC32" s="103">
        <v>0</v>
      </c>
      <c r="AD32" s="104">
        <v>0</v>
      </c>
      <c r="AE32" s="104">
        <v>0</v>
      </c>
      <c r="AF32" s="104">
        <v>0</v>
      </c>
      <c r="AG32" s="104">
        <v>0</v>
      </c>
      <c r="AH32" s="104">
        <v>0</v>
      </c>
      <c r="AI32" s="104">
        <v>0</v>
      </c>
      <c r="AJ32" s="107">
        <v>0</v>
      </c>
      <c r="AK32" s="39">
        <f t="shared" si="1"/>
        <v>2</v>
      </c>
      <c r="AL32" s="52">
        <f t="shared" si="2"/>
        <v>0</v>
      </c>
      <c r="AM32" s="115">
        <f t="shared" si="7"/>
        <v>2</v>
      </c>
      <c r="AN32" s="116">
        <f t="shared" si="10"/>
        <v>8</v>
      </c>
      <c r="AO32" s="145"/>
      <c r="AP32" s="117">
        <f t="shared" si="12"/>
        <v>2.4464719999999999E-2</v>
      </c>
      <c r="AQ32" s="150"/>
      <c r="AR32" s="176"/>
    </row>
    <row r="33" spans="1:46" ht="22.15" customHeight="1" thickBot="1">
      <c r="A33" s="13">
        <f t="shared" si="3"/>
        <v>0.56250000000000044</v>
      </c>
      <c r="B33" s="14" t="s">
        <v>43</v>
      </c>
      <c r="C33" s="15">
        <f t="shared" si="4"/>
        <v>0.57291666666666641</v>
      </c>
      <c r="D33" s="103">
        <v>45</v>
      </c>
      <c r="E33" s="104">
        <v>5</v>
      </c>
      <c r="F33" s="104">
        <v>1</v>
      </c>
      <c r="G33" s="104">
        <v>0</v>
      </c>
      <c r="H33" s="104">
        <v>0</v>
      </c>
      <c r="I33" s="105">
        <v>0</v>
      </c>
      <c r="J33" s="103">
        <v>39</v>
      </c>
      <c r="K33" s="106">
        <v>7</v>
      </c>
      <c r="L33" s="104">
        <v>0</v>
      </c>
      <c r="M33" s="104">
        <v>0</v>
      </c>
      <c r="N33" s="104">
        <v>3</v>
      </c>
      <c r="O33" s="107">
        <v>1</v>
      </c>
      <c r="P33" s="39">
        <f t="shared" si="5"/>
        <v>52.5</v>
      </c>
      <c r="Q33" s="52">
        <f t="shared" si="6"/>
        <v>50</v>
      </c>
      <c r="R33" s="115">
        <f t="shared" si="0"/>
        <v>102.5</v>
      </c>
      <c r="S33" s="116">
        <f t="shared" si="8"/>
        <v>498</v>
      </c>
      <c r="T33" s="145"/>
      <c r="U33" s="103">
        <v>0</v>
      </c>
      <c r="V33" s="104">
        <v>0</v>
      </c>
      <c r="W33" s="104">
        <v>0</v>
      </c>
      <c r="X33" s="104">
        <v>0</v>
      </c>
      <c r="Y33" s="104">
        <v>0</v>
      </c>
      <c r="Z33" s="104">
        <v>0</v>
      </c>
      <c r="AA33" s="106">
        <v>0</v>
      </c>
      <c r="AB33" s="107">
        <v>0</v>
      </c>
      <c r="AC33" s="103">
        <v>0</v>
      </c>
      <c r="AD33" s="104">
        <v>0</v>
      </c>
      <c r="AE33" s="104">
        <v>0</v>
      </c>
      <c r="AF33" s="104">
        <v>0</v>
      </c>
      <c r="AG33" s="104">
        <v>0</v>
      </c>
      <c r="AH33" s="104">
        <v>0</v>
      </c>
      <c r="AI33" s="106">
        <v>0</v>
      </c>
      <c r="AJ33" s="107">
        <v>0</v>
      </c>
      <c r="AK33" s="39">
        <f t="shared" si="1"/>
        <v>0</v>
      </c>
      <c r="AL33" s="52">
        <f t="shared" si="2"/>
        <v>0</v>
      </c>
      <c r="AM33" s="115">
        <f t="shared" si="7"/>
        <v>0</v>
      </c>
      <c r="AN33" s="116">
        <f t="shared" si="10"/>
        <v>7</v>
      </c>
      <c r="AO33" s="145"/>
      <c r="AP33" s="117">
        <f t="shared" si="12"/>
        <v>1.7360279999999999E-2</v>
      </c>
      <c r="AQ33" s="150"/>
      <c r="AR33" s="176"/>
      <c r="AT33" s="46"/>
    </row>
    <row r="34" spans="1:46" ht="22.15" customHeight="1" thickBot="1">
      <c r="A34" s="16">
        <f t="shared" si="3"/>
        <v>0.57291666666666707</v>
      </c>
      <c r="B34" s="17" t="s">
        <v>43</v>
      </c>
      <c r="C34" s="18">
        <f t="shared" si="4"/>
        <v>0.58333333333333304</v>
      </c>
      <c r="D34" s="108">
        <v>59</v>
      </c>
      <c r="E34" s="109">
        <v>5</v>
      </c>
      <c r="F34" s="109">
        <v>2</v>
      </c>
      <c r="G34" s="109">
        <v>0</v>
      </c>
      <c r="H34" s="109">
        <v>0</v>
      </c>
      <c r="I34" s="110">
        <v>0</v>
      </c>
      <c r="J34" s="108">
        <v>37</v>
      </c>
      <c r="K34" s="111">
        <v>5</v>
      </c>
      <c r="L34" s="109">
        <v>1</v>
      </c>
      <c r="M34" s="109">
        <v>0</v>
      </c>
      <c r="N34" s="109">
        <v>1</v>
      </c>
      <c r="O34" s="112">
        <v>0</v>
      </c>
      <c r="P34" s="40">
        <f t="shared" si="5"/>
        <v>69</v>
      </c>
      <c r="Q34" s="53">
        <f t="shared" si="6"/>
        <v>45.5</v>
      </c>
      <c r="R34" s="115">
        <f t="shared" si="0"/>
        <v>114.5</v>
      </c>
      <c r="S34" s="116">
        <f t="shared" si="8"/>
        <v>485</v>
      </c>
      <c r="T34" s="146"/>
      <c r="U34" s="108">
        <v>0</v>
      </c>
      <c r="V34" s="109">
        <v>0</v>
      </c>
      <c r="W34" s="109">
        <v>0</v>
      </c>
      <c r="X34" s="109">
        <v>0</v>
      </c>
      <c r="Y34" s="109">
        <v>0</v>
      </c>
      <c r="Z34" s="109">
        <v>0</v>
      </c>
      <c r="AA34" s="109">
        <v>0</v>
      </c>
      <c r="AB34" s="112">
        <v>0</v>
      </c>
      <c r="AC34" s="108">
        <v>0</v>
      </c>
      <c r="AD34" s="109">
        <v>2</v>
      </c>
      <c r="AE34" s="109">
        <v>0</v>
      </c>
      <c r="AF34" s="109">
        <v>0</v>
      </c>
      <c r="AG34" s="109">
        <v>0</v>
      </c>
      <c r="AH34" s="109">
        <v>0</v>
      </c>
      <c r="AI34" s="109">
        <v>0</v>
      </c>
      <c r="AJ34" s="112">
        <v>0</v>
      </c>
      <c r="AK34" s="40">
        <f t="shared" si="1"/>
        <v>0</v>
      </c>
      <c r="AL34" s="53">
        <f t="shared" si="2"/>
        <v>2</v>
      </c>
      <c r="AM34" s="115">
        <f t="shared" si="7"/>
        <v>2</v>
      </c>
      <c r="AN34" s="116">
        <f t="shared" si="10"/>
        <v>7</v>
      </c>
      <c r="AO34" s="146"/>
      <c r="AP34" s="117">
        <f t="shared" si="12"/>
        <v>1.6465750000000001E-2</v>
      </c>
      <c r="AQ34" s="151"/>
      <c r="AR34" s="177"/>
    </row>
    <row r="35" spans="1:46" ht="22.15" customHeight="1" thickBot="1">
      <c r="A35" s="10">
        <f t="shared" si="3"/>
        <v>0.5833333333333337</v>
      </c>
      <c r="B35" s="11" t="s">
        <v>43</v>
      </c>
      <c r="C35" s="12">
        <f t="shared" si="4"/>
        <v>0.59374999999999967</v>
      </c>
      <c r="D35" s="98">
        <v>68</v>
      </c>
      <c r="E35" s="99">
        <v>8</v>
      </c>
      <c r="F35" s="99">
        <v>1</v>
      </c>
      <c r="G35" s="99">
        <v>0</v>
      </c>
      <c r="H35" s="99">
        <v>1</v>
      </c>
      <c r="I35" s="100">
        <v>0</v>
      </c>
      <c r="J35" s="98">
        <v>51</v>
      </c>
      <c r="K35" s="101">
        <v>13</v>
      </c>
      <c r="L35" s="99">
        <v>0</v>
      </c>
      <c r="M35" s="99">
        <v>0</v>
      </c>
      <c r="N35" s="99">
        <v>2</v>
      </c>
      <c r="O35" s="102">
        <v>0</v>
      </c>
      <c r="P35" s="38">
        <f t="shared" si="5"/>
        <v>79.5</v>
      </c>
      <c r="Q35" s="51">
        <f t="shared" si="6"/>
        <v>66</v>
      </c>
      <c r="R35" s="115">
        <f t="shared" si="0"/>
        <v>145.5</v>
      </c>
      <c r="S35" s="116">
        <f t="shared" si="8"/>
        <v>494.5</v>
      </c>
      <c r="T35" s="144">
        <f t="shared" ref="T35" si="25">SUM(P35:Q38)</f>
        <v>503</v>
      </c>
      <c r="U35" s="98">
        <v>0</v>
      </c>
      <c r="V35" s="99">
        <v>0</v>
      </c>
      <c r="W35" s="99">
        <v>0</v>
      </c>
      <c r="X35" s="99">
        <v>0</v>
      </c>
      <c r="Y35" s="99">
        <v>0</v>
      </c>
      <c r="Z35" s="99">
        <v>0</v>
      </c>
      <c r="AA35" s="99">
        <v>0</v>
      </c>
      <c r="AB35" s="102">
        <v>0</v>
      </c>
      <c r="AC35" s="98">
        <v>0</v>
      </c>
      <c r="AD35" s="99">
        <v>0</v>
      </c>
      <c r="AE35" s="99">
        <v>0</v>
      </c>
      <c r="AF35" s="99">
        <v>0</v>
      </c>
      <c r="AG35" s="99">
        <v>0</v>
      </c>
      <c r="AH35" s="99">
        <v>0</v>
      </c>
      <c r="AI35" s="99">
        <v>0</v>
      </c>
      <c r="AJ35" s="102">
        <v>0</v>
      </c>
      <c r="AK35" s="38">
        <f t="shared" si="1"/>
        <v>0</v>
      </c>
      <c r="AL35" s="51">
        <f t="shared" si="2"/>
        <v>0</v>
      </c>
      <c r="AM35" s="115">
        <f t="shared" si="7"/>
        <v>0</v>
      </c>
      <c r="AN35" s="116">
        <f t="shared" si="10"/>
        <v>4</v>
      </c>
      <c r="AO35" s="144">
        <f t="shared" ref="AO35" si="26">SUM(AK35:AL38)</f>
        <v>4</v>
      </c>
      <c r="AP35" s="117">
        <f t="shared" si="12"/>
        <v>9.7812100000000003E-3</v>
      </c>
      <c r="AQ35" s="149" t="str">
        <f>IF(RANK(T35,$T$7:$T$54)&lt;=4,ROUND((AO35*T35^2)/100000000,3),"")</f>
        <v/>
      </c>
      <c r="AR35" s="175">
        <f t="shared" si="16"/>
        <v>1.012036E-2</v>
      </c>
    </row>
    <row r="36" spans="1:46" ht="22.15" customHeight="1" thickBot="1">
      <c r="A36" s="13">
        <f t="shared" si="3"/>
        <v>0.59375000000000033</v>
      </c>
      <c r="B36" s="14" t="s">
        <v>43</v>
      </c>
      <c r="C36" s="15">
        <f t="shared" si="4"/>
        <v>0.6041666666666663</v>
      </c>
      <c r="D36" s="103">
        <v>35</v>
      </c>
      <c r="E36" s="104">
        <v>8</v>
      </c>
      <c r="F36" s="104">
        <v>0</v>
      </c>
      <c r="G36" s="104">
        <v>0</v>
      </c>
      <c r="H36" s="104">
        <v>3</v>
      </c>
      <c r="I36" s="105">
        <v>0</v>
      </c>
      <c r="J36" s="103">
        <v>40</v>
      </c>
      <c r="K36" s="106">
        <v>6</v>
      </c>
      <c r="L36" s="104">
        <v>0</v>
      </c>
      <c r="M36" s="104">
        <v>0</v>
      </c>
      <c r="N36" s="104">
        <v>1</v>
      </c>
      <c r="O36" s="107">
        <v>0</v>
      </c>
      <c r="P36" s="39">
        <f t="shared" si="5"/>
        <v>46</v>
      </c>
      <c r="Q36" s="52">
        <f t="shared" si="6"/>
        <v>47</v>
      </c>
      <c r="R36" s="115">
        <f t="shared" si="0"/>
        <v>93</v>
      </c>
      <c r="S36" s="116">
        <f t="shared" si="8"/>
        <v>455.5</v>
      </c>
      <c r="T36" s="145"/>
      <c r="U36" s="103">
        <v>0</v>
      </c>
      <c r="V36" s="104">
        <v>0</v>
      </c>
      <c r="W36" s="104">
        <v>0</v>
      </c>
      <c r="X36" s="104">
        <v>0</v>
      </c>
      <c r="Y36" s="104">
        <v>0</v>
      </c>
      <c r="Z36" s="104">
        <v>0</v>
      </c>
      <c r="AA36" s="104">
        <v>0</v>
      </c>
      <c r="AB36" s="107">
        <v>0</v>
      </c>
      <c r="AC36" s="103">
        <v>0</v>
      </c>
      <c r="AD36" s="104">
        <v>1</v>
      </c>
      <c r="AE36" s="104">
        <v>0</v>
      </c>
      <c r="AF36" s="104">
        <v>0</v>
      </c>
      <c r="AG36" s="104">
        <v>0</v>
      </c>
      <c r="AH36" s="104">
        <v>0</v>
      </c>
      <c r="AI36" s="104">
        <v>0</v>
      </c>
      <c r="AJ36" s="107">
        <v>0</v>
      </c>
      <c r="AK36" s="39">
        <f t="shared" si="1"/>
        <v>0</v>
      </c>
      <c r="AL36" s="52">
        <f t="shared" si="2"/>
        <v>1</v>
      </c>
      <c r="AM36" s="115">
        <f t="shared" si="7"/>
        <v>1</v>
      </c>
      <c r="AN36" s="116">
        <f t="shared" si="10"/>
        <v>3</v>
      </c>
      <c r="AO36" s="145"/>
      <c r="AP36" s="117">
        <f t="shared" si="12"/>
        <v>6.2244075000000001E-3</v>
      </c>
      <c r="AQ36" s="150"/>
      <c r="AR36" s="176"/>
    </row>
    <row r="37" spans="1:46" ht="22.15" customHeight="1" thickBot="1">
      <c r="A37" s="13">
        <f t="shared" si="3"/>
        <v>0.60416666666666696</v>
      </c>
      <c r="B37" s="14" t="s">
        <v>43</v>
      </c>
      <c r="C37" s="15">
        <f t="shared" si="4"/>
        <v>0.61458333333333293</v>
      </c>
      <c r="D37" s="103">
        <v>54</v>
      </c>
      <c r="E37" s="104">
        <v>14</v>
      </c>
      <c r="F37" s="104">
        <v>0</v>
      </c>
      <c r="G37" s="104">
        <v>0</v>
      </c>
      <c r="H37" s="104">
        <v>3</v>
      </c>
      <c r="I37" s="105">
        <v>1</v>
      </c>
      <c r="J37" s="103">
        <v>47</v>
      </c>
      <c r="K37" s="106">
        <v>10</v>
      </c>
      <c r="L37" s="104">
        <v>0</v>
      </c>
      <c r="M37" s="104">
        <v>0</v>
      </c>
      <c r="N37" s="104">
        <v>3</v>
      </c>
      <c r="O37" s="107">
        <v>0</v>
      </c>
      <c r="P37" s="39">
        <f t="shared" si="5"/>
        <v>72</v>
      </c>
      <c r="Q37" s="52">
        <f t="shared" si="6"/>
        <v>60</v>
      </c>
      <c r="R37" s="115">
        <f t="shared" si="0"/>
        <v>132</v>
      </c>
      <c r="S37" s="116">
        <f t="shared" si="8"/>
        <v>485</v>
      </c>
      <c r="T37" s="145"/>
      <c r="U37" s="103">
        <v>0</v>
      </c>
      <c r="V37" s="104">
        <v>0</v>
      </c>
      <c r="W37" s="104">
        <v>0</v>
      </c>
      <c r="X37" s="104">
        <v>0</v>
      </c>
      <c r="Y37" s="104">
        <v>0</v>
      </c>
      <c r="Z37" s="104">
        <v>0</v>
      </c>
      <c r="AA37" s="106">
        <v>0</v>
      </c>
      <c r="AB37" s="107">
        <v>0</v>
      </c>
      <c r="AC37" s="103">
        <v>0</v>
      </c>
      <c r="AD37" s="104">
        <v>0</v>
      </c>
      <c r="AE37" s="104">
        <v>0</v>
      </c>
      <c r="AF37" s="104">
        <v>0</v>
      </c>
      <c r="AG37" s="104">
        <v>0</v>
      </c>
      <c r="AH37" s="104">
        <v>0</v>
      </c>
      <c r="AI37" s="106">
        <v>0</v>
      </c>
      <c r="AJ37" s="107">
        <v>0</v>
      </c>
      <c r="AK37" s="39">
        <f t="shared" si="1"/>
        <v>0</v>
      </c>
      <c r="AL37" s="52">
        <f t="shared" si="2"/>
        <v>0</v>
      </c>
      <c r="AM37" s="115">
        <f t="shared" si="7"/>
        <v>0</v>
      </c>
      <c r="AN37" s="116">
        <f t="shared" si="10"/>
        <v>3</v>
      </c>
      <c r="AO37" s="145"/>
      <c r="AP37" s="117">
        <f t="shared" si="12"/>
        <v>7.0567499999999997E-3</v>
      </c>
      <c r="AQ37" s="150"/>
      <c r="AR37" s="176"/>
      <c r="AT37" s="46"/>
    </row>
    <row r="38" spans="1:46" ht="22.15" customHeight="1" thickBot="1">
      <c r="A38" s="16">
        <f t="shared" si="3"/>
        <v>0.61458333333333359</v>
      </c>
      <c r="B38" s="17" t="s">
        <v>43</v>
      </c>
      <c r="C38" s="18">
        <f t="shared" si="4"/>
        <v>0.62499999999999956</v>
      </c>
      <c r="D38" s="108">
        <v>66</v>
      </c>
      <c r="E38" s="109">
        <v>8</v>
      </c>
      <c r="F38" s="109">
        <v>2</v>
      </c>
      <c r="G38" s="109">
        <v>0</v>
      </c>
      <c r="H38" s="109">
        <v>0</v>
      </c>
      <c r="I38" s="110">
        <v>0</v>
      </c>
      <c r="J38" s="108">
        <v>43</v>
      </c>
      <c r="K38" s="111">
        <v>7</v>
      </c>
      <c r="L38" s="109">
        <v>0</v>
      </c>
      <c r="M38" s="109">
        <v>1</v>
      </c>
      <c r="N38" s="109">
        <v>1</v>
      </c>
      <c r="O38" s="112">
        <v>0</v>
      </c>
      <c r="P38" s="40">
        <f t="shared" si="5"/>
        <v>79</v>
      </c>
      <c r="Q38" s="53">
        <f t="shared" si="6"/>
        <v>53.5</v>
      </c>
      <c r="R38" s="115">
        <f t="shared" si="0"/>
        <v>132.5</v>
      </c>
      <c r="S38" s="116">
        <f t="shared" si="8"/>
        <v>503</v>
      </c>
      <c r="T38" s="146"/>
      <c r="U38" s="108">
        <v>0</v>
      </c>
      <c r="V38" s="109">
        <v>2</v>
      </c>
      <c r="W38" s="109">
        <v>0</v>
      </c>
      <c r="X38" s="109">
        <v>0</v>
      </c>
      <c r="Y38" s="109">
        <v>0</v>
      </c>
      <c r="Z38" s="109">
        <v>0</v>
      </c>
      <c r="AA38" s="109">
        <v>0</v>
      </c>
      <c r="AB38" s="112">
        <v>0</v>
      </c>
      <c r="AC38" s="108">
        <v>0</v>
      </c>
      <c r="AD38" s="109">
        <v>1</v>
      </c>
      <c r="AE38" s="109">
        <v>0</v>
      </c>
      <c r="AF38" s="109">
        <v>0</v>
      </c>
      <c r="AG38" s="109">
        <v>0</v>
      </c>
      <c r="AH38" s="109">
        <v>0</v>
      </c>
      <c r="AI38" s="109">
        <v>0</v>
      </c>
      <c r="AJ38" s="112">
        <v>0</v>
      </c>
      <c r="AK38" s="40">
        <f t="shared" si="1"/>
        <v>2</v>
      </c>
      <c r="AL38" s="53">
        <f t="shared" si="2"/>
        <v>1</v>
      </c>
      <c r="AM38" s="115">
        <f t="shared" si="7"/>
        <v>3</v>
      </c>
      <c r="AN38" s="116">
        <f t="shared" si="10"/>
        <v>4</v>
      </c>
      <c r="AO38" s="146"/>
      <c r="AP38" s="117">
        <f t="shared" si="12"/>
        <v>1.012036E-2</v>
      </c>
      <c r="AQ38" s="151"/>
      <c r="AR38" s="177"/>
    </row>
    <row r="39" spans="1:46" ht="22.15" customHeight="1" thickBot="1">
      <c r="A39" s="10">
        <f t="shared" si="3"/>
        <v>0.62500000000000022</v>
      </c>
      <c r="B39" s="11" t="s">
        <v>43</v>
      </c>
      <c r="C39" s="12">
        <f t="shared" si="4"/>
        <v>0.63541666666666619</v>
      </c>
      <c r="D39" s="98">
        <v>57</v>
      </c>
      <c r="E39" s="99">
        <v>6</v>
      </c>
      <c r="F39" s="99">
        <v>0</v>
      </c>
      <c r="G39" s="99">
        <v>0</v>
      </c>
      <c r="H39" s="99">
        <v>1</v>
      </c>
      <c r="I39" s="100">
        <v>1</v>
      </c>
      <c r="J39" s="98">
        <v>56</v>
      </c>
      <c r="K39" s="101">
        <v>6</v>
      </c>
      <c r="L39" s="99">
        <v>0</v>
      </c>
      <c r="M39" s="99">
        <v>0</v>
      </c>
      <c r="N39" s="99">
        <v>1</v>
      </c>
      <c r="O39" s="102">
        <v>0</v>
      </c>
      <c r="P39" s="38">
        <f t="shared" si="5"/>
        <v>65</v>
      </c>
      <c r="Q39" s="51">
        <f t="shared" si="6"/>
        <v>63</v>
      </c>
      <c r="R39" s="115">
        <f t="shared" si="0"/>
        <v>128</v>
      </c>
      <c r="S39" s="116">
        <f t="shared" si="8"/>
        <v>485.5</v>
      </c>
      <c r="T39" s="144">
        <f t="shared" ref="T39" si="27">SUM(P39:Q42)</f>
        <v>622</v>
      </c>
      <c r="U39" s="98">
        <v>1</v>
      </c>
      <c r="V39" s="99">
        <v>2</v>
      </c>
      <c r="W39" s="99">
        <v>0</v>
      </c>
      <c r="X39" s="99">
        <v>0</v>
      </c>
      <c r="Y39" s="99">
        <v>0</v>
      </c>
      <c r="Z39" s="99">
        <v>0</v>
      </c>
      <c r="AA39" s="99">
        <v>0</v>
      </c>
      <c r="AB39" s="102">
        <v>0</v>
      </c>
      <c r="AC39" s="98">
        <v>0</v>
      </c>
      <c r="AD39" s="99">
        <v>0</v>
      </c>
      <c r="AE39" s="99">
        <v>0</v>
      </c>
      <c r="AF39" s="99">
        <v>0</v>
      </c>
      <c r="AG39" s="99">
        <v>0</v>
      </c>
      <c r="AH39" s="99">
        <v>0</v>
      </c>
      <c r="AI39" s="99">
        <v>0</v>
      </c>
      <c r="AJ39" s="102">
        <v>0</v>
      </c>
      <c r="AK39" s="38">
        <f t="shared" si="1"/>
        <v>6</v>
      </c>
      <c r="AL39" s="51">
        <f t="shared" si="2"/>
        <v>0</v>
      </c>
      <c r="AM39" s="115">
        <f t="shared" si="7"/>
        <v>6</v>
      </c>
      <c r="AN39" s="116">
        <f t="shared" si="10"/>
        <v>10</v>
      </c>
      <c r="AO39" s="144">
        <f t="shared" ref="AO39" si="28">SUM(AK39:AL42)</f>
        <v>36</v>
      </c>
      <c r="AP39" s="117">
        <f t="shared" si="12"/>
        <v>2.3571024999999999E-2</v>
      </c>
      <c r="AQ39" s="149">
        <f>IF(RANK(T39,$T$7:$T$54)&lt;=4,ROUND((AO39*T39^2)/100000000,3),"")</f>
        <v>0.13900000000000001</v>
      </c>
      <c r="AR39" s="175">
        <f t="shared" si="16"/>
        <v>0.13927824</v>
      </c>
    </row>
    <row r="40" spans="1:46" ht="22.15" customHeight="1" thickBot="1">
      <c r="A40" s="13">
        <f t="shared" si="3"/>
        <v>0.63541666666666685</v>
      </c>
      <c r="B40" s="14" t="s">
        <v>43</v>
      </c>
      <c r="C40" s="15">
        <f t="shared" si="4"/>
        <v>0.64583333333333282</v>
      </c>
      <c r="D40" s="103">
        <v>65</v>
      </c>
      <c r="E40" s="104">
        <v>6</v>
      </c>
      <c r="F40" s="104">
        <v>1</v>
      </c>
      <c r="G40" s="104">
        <v>0</v>
      </c>
      <c r="H40" s="104">
        <v>2</v>
      </c>
      <c r="I40" s="105">
        <v>1</v>
      </c>
      <c r="J40" s="103">
        <v>60</v>
      </c>
      <c r="K40" s="106">
        <v>8</v>
      </c>
      <c r="L40" s="104">
        <v>1</v>
      </c>
      <c r="M40" s="104">
        <v>1</v>
      </c>
      <c r="N40" s="104">
        <v>0</v>
      </c>
      <c r="O40" s="107">
        <v>0</v>
      </c>
      <c r="P40" s="39">
        <f t="shared" si="5"/>
        <v>76.5</v>
      </c>
      <c r="Q40" s="52">
        <f t="shared" si="6"/>
        <v>73</v>
      </c>
      <c r="R40" s="115">
        <f t="shared" si="0"/>
        <v>149.5</v>
      </c>
      <c r="S40" s="116">
        <f t="shared" si="8"/>
        <v>542</v>
      </c>
      <c r="T40" s="145"/>
      <c r="U40" s="103">
        <v>0</v>
      </c>
      <c r="V40" s="104">
        <v>0</v>
      </c>
      <c r="W40" s="104">
        <v>0</v>
      </c>
      <c r="X40" s="104">
        <v>0</v>
      </c>
      <c r="Y40" s="104">
        <v>0</v>
      </c>
      <c r="Z40" s="104">
        <v>0</v>
      </c>
      <c r="AA40" s="104">
        <v>0</v>
      </c>
      <c r="AB40" s="107">
        <v>0</v>
      </c>
      <c r="AC40" s="103">
        <v>0</v>
      </c>
      <c r="AD40" s="104">
        <v>5</v>
      </c>
      <c r="AE40" s="104">
        <v>0</v>
      </c>
      <c r="AF40" s="104">
        <v>0</v>
      </c>
      <c r="AG40" s="104">
        <v>0</v>
      </c>
      <c r="AH40" s="104">
        <v>0</v>
      </c>
      <c r="AI40" s="104">
        <v>0</v>
      </c>
      <c r="AJ40" s="107">
        <v>0</v>
      </c>
      <c r="AK40" s="39">
        <f t="shared" si="1"/>
        <v>0</v>
      </c>
      <c r="AL40" s="52">
        <f t="shared" si="2"/>
        <v>5</v>
      </c>
      <c r="AM40" s="115">
        <f t="shared" si="7"/>
        <v>5</v>
      </c>
      <c r="AN40" s="116">
        <f t="shared" si="10"/>
        <v>14</v>
      </c>
      <c r="AO40" s="145"/>
      <c r="AP40" s="117">
        <f t="shared" si="12"/>
        <v>4.1126959999999997E-2</v>
      </c>
      <c r="AQ40" s="150"/>
      <c r="AR40" s="176"/>
    </row>
    <row r="41" spans="1:46" ht="22.15" customHeight="1" thickBot="1">
      <c r="A41" s="13">
        <f t="shared" si="3"/>
        <v>0.64583333333333348</v>
      </c>
      <c r="B41" s="14" t="s">
        <v>43</v>
      </c>
      <c r="C41" s="15">
        <f t="shared" si="4"/>
        <v>0.65624999999999944</v>
      </c>
      <c r="D41" s="103">
        <v>76</v>
      </c>
      <c r="E41" s="104">
        <v>11</v>
      </c>
      <c r="F41" s="104">
        <v>2</v>
      </c>
      <c r="G41" s="104">
        <v>1</v>
      </c>
      <c r="H41" s="104">
        <v>5</v>
      </c>
      <c r="I41" s="105">
        <v>0</v>
      </c>
      <c r="J41" s="103">
        <v>63</v>
      </c>
      <c r="K41" s="106">
        <v>7</v>
      </c>
      <c r="L41" s="104">
        <v>2</v>
      </c>
      <c r="M41" s="104">
        <v>0</v>
      </c>
      <c r="N41" s="104">
        <v>2</v>
      </c>
      <c r="O41" s="107">
        <v>0</v>
      </c>
      <c r="P41" s="39">
        <f t="shared" si="5"/>
        <v>99.5</v>
      </c>
      <c r="Q41" s="52">
        <f t="shared" si="6"/>
        <v>77</v>
      </c>
      <c r="R41" s="115">
        <f t="shared" si="0"/>
        <v>176.5</v>
      </c>
      <c r="S41" s="116">
        <f t="shared" si="8"/>
        <v>586.5</v>
      </c>
      <c r="T41" s="145"/>
      <c r="U41" s="103">
        <v>1</v>
      </c>
      <c r="V41" s="104">
        <v>3</v>
      </c>
      <c r="W41" s="104">
        <v>0</v>
      </c>
      <c r="X41" s="104">
        <v>0</v>
      </c>
      <c r="Y41" s="104">
        <v>0</v>
      </c>
      <c r="Z41" s="104">
        <v>0</v>
      </c>
      <c r="AA41" s="106">
        <v>0</v>
      </c>
      <c r="AB41" s="107">
        <v>0</v>
      </c>
      <c r="AC41" s="103">
        <v>0</v>
      </c>
      <c r="AD41" s="104">
        <v>8</v>
      </c>
      <c r="AE41" s="104">
        <v>0</v>
      </c>
      <c r="AF41" s="104">
        <v>0</v>
      </c>
      <c r="AG41" s="104">
        <v>0</v>
      </c>
      <c r="AH41" s="104">
        <v>0</v>
      </c>
      <c r="AI41" s="106">
        <v>0</v>
      </c>
      <c r="AJ41" s="107">
        <v>0</v>
      </c>
      <c r="AK41" s="39">
        <f t="shared" si="1"/>
        <v>7</v>
      </c>
      <c r="AL41" s="52">
        <f t="shared" si="2"/>
        <v>8</v>
      </c>
      <c r="AM41" s="115">
        <f t="shared" si="7"/>
        <v>15</v>
      </c>
      <c r="AN41" s="116">
        <f t="shared" si="10"/>
        <v>29</v>
      </c>
      <c r="AO41" s="145"/>
      <c r="AP41" s="117">
        <f t="shared" si="12"/>
        <v>9.9754852500000005E-2</v>
      </c>
      <c r="AQ41" s="150"/>
      <c r="AR41" s="176"/>
      <c r="AT41" s="46"/>
    </row>
    <row r="42" spans="1:46" ht="22.15" customHeight="1" thickBot="1">
      <c r="A42" s="16">
        <f t="shared" si="3"/>
        <v>0.65625000000000011</v>
      </c>
      <c r="B42" s="17" t="s">
        <v>43</v>
      </c>
      <c r="C42" s="18">
        <f t="shared" si="4"/>
        <v>0.66666666666666607</v>
      </c>
      <c r="D42" s="108">
        <v>67</v>
      </c>
      <c r="E42" s="109">
        <v>13</v>
      </c>
      <c r="F42" s="109">
        <v>0</v>
      </c>
      <c r="G42" s="109">
        <v>0</v>
      </c>
      <c r="H42" s="109">
        <v>3</v>
      </c>
      <c r="I42" s="110">
        <v>1</v>
      </c>
      <c r="J42" s="108">
        <v>76</v>
      </c>
      <c r="K42" s="111">
        <v>4</v>
      </c>
      <c r="L42" s="109">
        <v>0</v>
      </c>
      <c r="M42" s="109">
        <v>0</v>
      </c>
      <c r="N42" s="109">
        <v>3</v>
      </c>
      <c r="O42" s="112">
        <v>1</v>
      </c>
      <c r="P42" s="40">
        <f t="shared" si="5"/>
        <v>84</v>
      </c>
      <c r="Q42" s="53">
        <f t="shared" si="6"/>
        <v>84</v>
      </c>
      <c r="R42" s="115">
        <f t="shared" si="0"/>
        <v>168</v>
      </c>
      <c r="S42" s="116">
        <f t="shared" si="8"/>
        <v>622</v>
      </c>
      <c r="T42" s="146"/>
      <c r="U42" s="108">
        <v>2</v>
      </c>
      <c r="V42" s="109">
        <v>1</v>
      </c>
      <c r="W42" s="109">
        <v>0</v>
      </c>
      <c r="X42" s="109">
        <v>0</v>
      </c>
      <c r="Y42" s="109">
        <v>0</v>
      </c>
      <c r="Z42" s="109">
        <v>0</v>
      </c>
      <c r="AA42" s="109">
        <v>0</v>
      </c>
      <c r="AB42" s="112">
        <v>0</v>
      </c>
      <c r="AC42" s="108">
        <v>0</v>
      </c>
      <c r="AD42" s="109">
        <v>1</v>
      </c>
      <c r="AE42" s="109">
        <v>0</v>
      </c>
      <c r="AF42" s="109">
        <v>0</v>
      </c>
      <c r="AG42" s="109">
        <v>0</v>
      </c>
      <c r="AH42" s="109">
        <v>0</v>
      </c>
      <c r="AI42" s="109">
        <v>0</v>
      </c>
      <c r="AJ42" s="112">
        <v>0</v>
      </c>
      <c r="AK42" s="40">
        <f t="shared" si="1"/>
        <v>9</v>
      </c>
      <c r="AL42" s="53">
        <f t="shared" si="2"/>
        <v>1</v>
      </c>
      <c r="AM42" s="115">
        <f t="shared" si="7"/>
        <v>10</v>
      </c>
      <c r="AN42" s="116">
        <f t="shared" si="10"/>
        <v>36</v>
      </c>
      <c r="AO42" s="146"/>
      <c r="AP42" s="117">
        <f t="shared" si="12"/>
        <v>0.13927824</v>
      </c>
      <c r="AQ42" s="151"/>
      <c r="AR42" s="177"/>
    </row>
    <row r="43" spans="1:46" ht="22.15" customHeight="1" thickBot="1">
      <c r="A43" s="10">
        <f t="shared" si="3"/>
        <v>0.66666666666666674</v>
      </c>
      <c r="B43" s="11" t="s">
        <v>43</v>
      </c>
      <c r="C43" s="12">
        <f t="shared" si="4"/>
        <v>0.6770833333333327</v>
      </c>
      <c r="D43" s="98">
        <v>82</v>
      </c>
      <c r="E43" s="99">
        <v>12</v>
      </c>
      <c r="F43" s="99">
        <v>2</v>
      </c>
      <c r="G43" s="99">
        <v>0</v>
      </c>
      <c r="H43" s="99">
        <v>0</v>
      </c>
      <c r="I43" s="100">
        <v>1</v>
      </c>
      <c r="J43" s="98">
        <v>71</v>
      </c>
      <c r="K43" s="101">
        <v>4</v>
      </c>
      <c r="L43" s="99">
        <v>1</v>
      </c>
      <c r="M43" s="99">
        <v>0</v>
      </c>
      <c r="N43" s="99">
        <v>1</v>
      </c>
      <c r="O43" s="102">
        <v>0</v>
      </c>
      <c r="P43" s="38">
        <f t="shared" si="5"/>
        <v>100</v>
      </c>
      <c r="Q43" s="51">
        <f t="shared" si="6"/>
        <v>78.5</v>
      </c>
      <c r="R43" s="115">
        <f t="shared" si="0"/>
        <v>178.5</v>
      </c>
      <c r="S43" s="116">
        <f t="shared" si="8"/>
        <v>672.5</v>
      </c>
      <c r="T43" s="144">
        <f t="shared" ref="T43" si="29">SUM(P43:Q46)</f>
        <v>721</v>
      </c>
      <c r="U43" s="98">
        <v>0</v>
      </c>
      <c r="V43" s="99">
        <v>1</v>
      </c>
      <c r="W43" s="99">
        <v>0</v>
      </c>
      <c r="X43" s="99">
        <v>0</v>
      </c>
      <c r="Y43" s="99">
        <v>0</v>
      </c>
      <c r="Z43" s="99">
        <v>0</v>
      </c>
      <c r="AA43" s="99">
        <v>0</v>
      </c>
      <c r="AB43" s="102">
        <v>0</v>
      </c>
      <c r="AC43" s="98">
        <v>0</v>
      </c>
      <c r="AD43" s="99">
        <v>0</v>
      </c>
      <c r="AE43" s="99">
        <v>0</v>
      </c>
      <c r="AF43" s="99">
        <v>0</v>
      </c>
      <c r="AG43" s="99">
        <v>0</v>
      </c>
      <c r="AH43" s="99">
        <v>0</v>
      </c>
      <c r="AI43" s="99">
        <v>0</v>
      </c>
      <c r="AJ43" s="102">
        <v>0</v>
      </c>
      <c r="AK43" s="38">
        <f t="shared" si="1"/>
        <v>1</v>
      </c>
      <c r="AL43" s="51">
        <f t="shared" si="2"/>
        <v>0</v>
      </c>
      <c r="AM43" s="115">
        <f t="shared" si="7"/>
        <v>1</v>
      </c>
      <c r="AN43" s="116">
        <f t="shared" si="10"/>
        <v>31</v>
      </c>
      <c r="AO43" s="144">
        <f t="shared" ref="AO43" si="30">SUM(AK43:AL46)</f>
        <v>23</v>
      </c>
      <c r="AP43" s="117">
        <f t="shared" si="12"/>
        <v>0.1401994375</v>
      </c>
      <c r="AQ43" s="149">
        <f>IF(RANK(T43,$T$7:$T$54)&lt;=4,ROUND((AO43*T43^2)/100000000,3),"")</f>
        <v>0.12</v>
      </c>
      <c r="AR43" s="175">
        <f t="shared" si="16"/>
        <v>0.11956343</v>
      </c>
    </row>
    <row r="44" spans="1:46" ht="22.15" customHeight="1" thickBot="1">
      <c r="A44" s="13">
        <f t="shared" si="3"/>
        <v>0.67708333333333337</v>
      </c>
      <c r="B44" s="14" t="s">
        <v>43</v>
      </c>
      <c r="C44" s="15">
        <f t="shared" si="4"/>
        <v>0.68749999999999933</v>
      </c>
      <c r="D44" s="103">
        <v>75</v>
      </c>
      <c r="E44" s="104">
        <v>15</v>
      </c>
      <c r="F44" s="104">
        <v>0</v>
      </c>
      <c r="G44" s="104">
        <v>1</v>
      </c>
      <c r="H44" s="104">
        <v>0</v>
      </c>
      <c r="I44" s="105">
        <v>1</v>
      </c>
      <c r="J44" s="103">
        <v>60</v>
      </c>
      <c r="K44" s="106">
        <v>10</v>
      </c>
      <c r="L44" s="104">
        <v>0</v>
      </c>
      <c r="M44" s="104">
        <v>0</v>
      </c>
      <c r="N44" s="104">
        <v>3</v>
      </c>
      <c r="O44" s="107">
        <v>0</v>
      </c>
      <c r="P44" s="39">
        <f t="shared" si="5"/>
        <v>93.5</v>
      </c>
      <c r="Q44" s="52">
        <f t="shared" si="6"/>
        <v>73</v>
      </c>
      <c r="R44" s="115">
        <f t="shared" si="0"/>
        <v>166.5</v>
      </c>
      <c r="S44" s="116">
        <f t="shared" si="8"/>
        <v>689.5</v>
      </c>
      <c r="T44" s="145"/>
      <c r="U44" s="103">
        <v>0</v>
      </c>
      <c r="V44" s="104">
        <v>0</v>
      </c>
      <c r="W44" s="104">
        <v>0</v>
      </c>
      <c r="X44" s="104">
        <v>0</v>
      </c>
      <c r="Y44" s="104">
        <v>0</v>
      </c>
      <c r="Z44" s="104">
        <v>0</v>
      </c>
      <c r="AA44" s="104">
        <v>0</v>
      </c>
      <c r="AB44" s="107">
        <v>0</v>
      </c>
      <c r="AC44" s="103">
        <v>0</v>
      </c>
      <c r="AD44" s="104">
        <v>2</v>
      </c>
      <c r="AE44" s="104">
        <v>0</v>
      </c>
      <c r="AF44" s="104">
        <v>0</v>
      </c>
      <c r="AG44" s="104">
        <v>0</v>
      </c>
      <c r="AH44" s="104">
        <v>0</v>
      </c>
      <c r="AI44" s="104">
        <v>0</v>
      </c>
      <c r="AJ44" s="107">
        <v>0</v>
      </c>
      <c r="AK44" s="39">
        <f t="shared" si="1"/>
        <v>0</v>
      </c>
      <c r="AL44" s="52">
        <f t="shared" si="2"/>
        <v>2</v>
      </c>
      <c r="AM44" s="115">
        <f t="shared" si="7"/>
        <v>2</v>
      </c>
      <c r="AN44" s="116">
        <f t="shared" si="10"/>
        <v>28</v>
      </c>
      <c r="AO44" s="145"/>
      <c r="AP44" s="117">
        <f t="shared" si="12"/>
        <v>0.13311487</v>
      </c>
      <c r="AQ44" s="150"/>
      <c r="AR44" s="176"/>
    </row>
    <row r="45" spans="1:46" ht="22.15" customHeight="1" thickBot="1">
      <c r="A45" s="13">
        <f t="shared" si="3"/>
        <v>0.6875</v>
      </c>
      <c r="B45" s="14" t="s">
        <v>43</v>
      </c>
      <c r="C45" s="15">
        <f t="shared" si="4"/>
        <v>0.69791666666666596</v>
      </c>
      <c r="D45" s="103">
        <v>92</v>
      </c>
      <c r="E45" s="104">
        <v>13</v>
      </c>
      <c r="F45" s="104">
        <v>0</v>
      </c>
      <c r="G45" s="104">
        <v>0</v>
      </c>
      <c r="H45" s="104">
        <v>1</v>
      </c>
      <c r="I45" s="105">
        <v>0</v>
      </c>
      <c r="J45" s="103">
        <v>69</v>
      </c>
      <c r="K45" s="106">
        <v>7</v>
      </c>
      <c r="L45" s="104">
        <v>0</v>
      </c>
      <c r="M45" s="104">
        <v>0</v>
      </c>
      <c r="N45" s="104">
        <v>2</v>
      </c>
      <c r="O45" s="107">
        <v>0</v>
      </c>
      <c r="P45" s="39">
        <f t="shared" si="5"/>
        <v>106</v>
      </c>
      <c r="Q45" s="52">
        <f t="shared" si="6"/>
        <v>78</v>
      </c>
      <c r="R45" s="115">
        <f t="shared" si="0"/>
        <v>184</v>
      </c>
      <c r="S45" s="116">
        <f t="shared" si="8"/>
        <v>697</v>
      </c>
      <c r="T45" s="145"/>
      <c r="U45" s="103">
        <v>2</v>
      </c>
      <c r="V45" s="104">
        <v>3</v>
      </c>
      <c r="W45" s="104">
        <v>0</v>
      </c>
      <c r="X45" s="104">
        <v>0</v>
      </c>
      <c r="Y45" s="104">
        <v>0</v>
      </c>
      <c r="Z45" s="104">
        <v>0</v>
      </c>
      <c r="AA45" s="106">
        <v>0</v>
      </c>
      <c r="AB45" s="107">
        <v>0</v>
      </c>
      <c r="AC45" s="103">
        <v>1</v>
      </c>
      <c r="AD45" s="104">
        <v>2</v>
      </c>
      <c r="AE45" s="104">
        <v>0</v>
      </c>
      <c r="AF45" s="104">
        <v>0</v>
      </c>
      <c r="AG45" s="104">
        <v>0</v>
      </c>
      <c r="AH45" s="104">
        <v>0</v>
      </c>
      <c r="AI45" s="106">
        <v>0</v>
      </c>
      <c r="AJ45" s="107">
        <v>0</v>
      </c>
      <c r="AK45" s="39">
        <f t="shared" si="1"/>
        <v>11</v>
      </c>
      <c r="AL45" s="52">
        <f t="shared" si="2"/>
        <v>6</v>
      </c>
      <c r="AM45" s="115">
        <f t="shared" si="7"/>
        <v>17</v>
      </c>
      <c r="AN45" s="116">
        <f t="shared" si="10"/>
        <v>30</v>
      </c>
      <c r="AO45" s="145"/>
      <c r="AP45" s="117">
        <f t="shared" si="12"/>
        <v>0.1457427</v>
      </c>
      <c r="AQ45" s="150"/>
      <c r="AR45" s="176"/>
      <c r="AT45" s="46"/>
    </row>
    <row r="46" spans="1:46" ht="22.15" customHeight="1" thickBot="1">
      <c r="A46" s="16">
        <f t="shared" si="3"/>
        <v>0.69791666666666663</v>
      </c>
      <c r="B46" s="17" t="s">
        <v>43</v>
      </c>
      <c r="C46" s="18">
        <f t="shared" si="4"/>
        <v>0.70833333333333259</v>
      </c>
      <c r="D46" s="108">
        <v>93</v>
      </c>
      <c r="E46" s="109">
        <v>9</v>
      </c>
      <c r="F46" s="109">
        <v>0</v>
      </c>
      <c r="G46" s="109">
        <v>0</v>
      </c>
      <c r="H46" s="109">
        <v>3</v>
      </c>
      <c r="I46" s="110">
        <v>1</v>
      </c>
      <c r="J46" s="108">
        <v>75</v>
      </c>
      <c r="K46" s="111">
        <v>10</v>
      </c>
      <c r="L46" s="109">
        <v>0</v>
      </c>
      <c r="M46" s="109">
        <v>0</v>
      </c>
      <c r="N46" s="109">
        <v>1</v>
      </c>
      <c r="O46" s="112">
        <v>0</v>
      </c>
      <c r="P46" s="40">
        <f t="shared" si="5"/>
        <v>106</v>
      </c>
      <c r="Q46" s="53">
        <f t="shared" si="6"/>
        <v>86</v>
      </c>
      <c r="R46" s="115">
        <f t="shared" si="0"/>
        <v>192</v>
      </c>
      <c r="S46" s="116">
        <f t="shared" si="8"/>
        <v>721</v>
      </c>
      <c r="T46" s="146"/>
      <c r="U46" s="108">
        <v>0</v>
      </c>
      <c r="V46" s="109">
        <v>2</v>
      </c>
      <c r="W46" s="109">
        <v>0</v>
      </c>
      <c r="X46" s="109">
        <v>0</v>
      </c>
      <c r="Y46" s="109">
        <v>0</v>
      </c>
      <c r="Z46" s="109">
        <v>0</v>
      </c>
      <c r="AA46" s="109">
        <v>0</v>
      </c>
      <c r="AB46" s="112">
        <v>0</v>
      </c>
      <c r="AC46" s="108">
        <v>0</v>
      </c>
      <c r="AD46" s="109">
        <v>1</v>
      </c>
      <c r="AE46" s="109">
        <v>0</v>
      </c>
      <c r="AF46" s="109">
        <v>0</v>
      </c>
      <c r="AG46" s="109">
        <v>0</v>
      </c>
      <c r="AH46" s="109">
        <v>0</v>
      </c>
      <c r="AI46" s="109">
        <v>0</v>
      </c>
      <c r="AJ46" s="112">
        <v>0</v>
      </c>
      <c r="AK46" s="40">
        <f t="shared" si="1"/>
        <v>2</v>
      </c>
      <c r="AL46" s="53">
        <f t="shared" si="2"/>
        <v>1</v>
      </c>
      <c r="AM46" s="115">
        <f t="shared" si="7"/>
        <v>3</v>
      </c>
      <c r="AN46" s="116">
        <f t="shared" si="10"/>
        <v>23</v>
      </c>
      <c r="AO46" s="146"/>
      <c r="AP46" s="117">
        <f t="shared" si="12"/>
        <v>0.11956343</v>
      </c>
      <c r="AQ46" s="151"/>
      <c r="AR46" s="177"/>
    </row>
    <row r="47" spans="1:46" ht="22.15" customHeight="1" thickBot="1">
      <c r="A47" s="10">
        <f t="shared" si="3"/>
        <v>0.70833333333333326</v>
      </c>
      <c r="B47" s="11" t="s">
        <v>43</v>
      </c>
      <c r="C47" s="12">
        <f t="shared" si="4"/>
        <v>0.71874999999999922</v>
      </c>
      <c r="D47" s="98">
        <v>86</v>
      </c>
      <c r="E47" s="99">
        <v>19</v>
      </c>
      <c r="F47" s="99">
        <v>1</v>
      </c>
      <c r="G47" s="99">
        <v>0</v>
      </c>
      <c r="H47" s="99">
        <v>1</v>
      </c>
      <c r="I47" s="100">
        <v>0</v>
      </c>
      <c r="J47" s="98">
        <v>73</v>
      </c>
      <c r="K47" s="101">
        <v>7</v>
      </c>
      <c r="L47" s="99">
        <v>0</v>
      </c>
      <c r="M47" s="99">
        <v>0</v>
      </c>
      <c r="N47" s="99">
        <v>0</v>
      </c>
      <c r="O47" s="102">
        <v>0</v>
      </c>
      <c r="P47" s="38">
        <f t="shared" si="5"/>
        <v>108.5</v>
      </c>
      <c r="Q47" s="51">
        <f t="shared" si="6"/>
        <v>80</v>
      </c>
      <c r="R47" s="115">
        <f t="shared" si="0"/>
        <v>188.5</v>
      </c>
      <c r="S47" s="116">
        <f t="shared" si="8"/>
        <v>731</v>
      </c>
      <c r="T47" s="144">
        <f t="shared" ref="T47" si="31">SUM(P47:Q50)</f>
        <v>701</v>
      </c>
      <c r="U47" s="98">
        <v>0</v>
      </c>
      <c r="V47" s="99">
        <v>0</v>
      </c>
      <c r="W47" s="99">
        <v>0</v>
      </c>
      <c r="X47" s="99">
        <v>0</v>
      </c>
      <c r="Y47" s="99">
        <v>0</v>
      </c>
      <c r="Z47" s="99">
        <v>0</v>
      </c>
      <c r="AA47" s="99">
        <v>0</v>
      </c>
      <c r="AB47" s="102">
        <v>0</v>
      </c>
      <c r="AC47" s="98">
        <v>0</v>
      </c>
      <c r="AD47" s="99">
        <v>3</v>
      </c>
      <c r="AE47" s="99">
        <v>0</v>
      </c>
      <c r="AF47" s="99">
        <v>0</v>
      </c>
      <c r="AG47" s="99">
        <v>1</v>
      </c>
      <c r="AH47" s="99">
        <v>0</v>
      </c>
      <c r="AI47" s="99">
        <v>0</v>
      </c>
      <c r="AJ47" s="102">
        <v>0</v>
      </c>
      <c r="AK47" s="38">
        <f t="shared" si="1"/>
        <v>0</v>
      </c>
      <c r="AL47" s="51">
        <f t="shared" si="2"/>
        <v>4</v>
      </c>
      <c r="AM47" s="115">
        <f t="shared" si="7"/>
        <v>4</v>
      </c>
      <c r="AN47" s="116">
        <f t="shared" si="10"/>
        <v>26</v>
      </c>
      <c r="AO47" s="144">
        <f t="shared" ref="AO47" si="32">SUM(AK47:AL50)</f>
        <v>15</v>
      </c>
      <c r="AP47" s="117">
        <f t="shared" si="12"/>
        <v>0.13893385999999999</v>
      </c>
      <c r="AQ47" s="149">
        <f>IF(RANK(T47,$T$7:$T$54)&lt;=4,ROUND((AO47*T47^2)/100000000,3),"")</f>
        <v>7.3999999999999996E-2</v>
      </c>
      <c r="AR47" s="175">
        <f t="shared" si="16"/>
        <v>7.3710150000000002E-2</v>
      </c>
      <c r="AT47" s="46"/>
    </row>
    <row r="48" spans="1:46" ht="22.15" customHeight="1" thickBot="1">
      <c r="A48" s="13">
        <f t="shared" si="3"/>
        <v>0.71874999999999989</v>
      </c>
      <c r="B48" s="14" t="s">
        <v>43</v>
      </c>
      <c r="C48" s="15">
        <f t="shared" si="4"/>
        <v>0.72916666666666585</v>
      </c>
      <c r="D48" s="103">
        <v>89</v>
      </c>
      <c r="E48" s="104">
        <v>15</v>
      </c>
      <c r="F48" s="104">
        <v>0</v>
      </c>
      <c r="G48" s="104">
        <v>0</v>
      </c>
      <c r="H48" s="104">
        <v>1</v>
      </c>
      <c r="I48" s="105">
        <v>1</v>
      </c>
      <c r="J48" s="103">
        <v>54</v>
      </c>
      <c r="K48" s="106">
        <v>4</v>
      </c>
      <c r="L48" s="104">
        <v>0</v>
      </c>
      <c r="M48" s="104">
        <v>0</v>
      </c>
      <c r="N48" s="104">
        <v>1</v>
      </c>
      <c r="O48" s="107">
        <v>0</v>
      </c>
      <c r="P48" s="39">
        <f t="shared" si="5"/>
        <v>106</v>
      </c>
      <c r="Q48" s="52">
        <f t="shared" si="6"/>
        <v>59</v>
      </c>
      <c r="R48" s="115">
        <f t="shared" si="0"/>
        <v>165</v>
      </c>
      <c r="S48" s="116">
        <f t="shared" si="8"/>
        <v>729.5</v>
      </c>
      <c r="T48" s="145"/>
      <c r="U48" s="103">
        <v>0</v>
      </c>
      <c r="V48" s="104">
        <v>0</v>
      </c>
      <c r="W48" s="104">
        <v>0</v>
      </c>
      <c r="X48" s="104">
        <v>0</v>
      </c>
      <c r="Y48" s="104">
        <v>0</v>
      </c>
      <c r="Z48" s="104">
        <v>0</v>
      </c>
      <c r="AA48" s="104">
        <v>0</v>
      </c>
      <c r="AB48" s="107">
        <v>0</v>
      </c>
      <c r="AC48" s="103">
        <v>0</v>
      </c>
      <c r="AD48" s="104">
        <v>3</v>
      </c>
      <c r="AE48" s="104">
        <v>0</v>
      </c>
      <c r="AF48" s="104">
        <v>0</v>
      </c>
      <c r="AG48" s="104">
        <v>0</v>
      </c>
      <c r="AH48" s="104">
        <v>0</v>
      </c>
      <c r="AI48" s="104">
        <v>0</v>
      </c>
      <c r="AJ48" s="107">
        <v>0</v>
      </c>
      <c r="AK48" s="39">
        <f t="shared" si="1"/>
        <v>0</v>
      </c>
      <c r="AL48" s="52">
        <f t="shared" si="2"/>
        <v>3</v>
      </c>
      <c r="AM48" s="115">
        <f t="shared" si="7"/>
        <v>3</v>
      </c>
      <c r="AN48" s="116">
        <f t="shared" si="10"/>
        <v>27</v>
      </c>
      <c r="AO48" s="145"/>
      <c r="AP48" s="117">
        <f t="shared" si="12"/>
        <v>0.14368596750000001</v>
      </c>
      <c r="AQ48" s="150"/>
      <c r="AR48" s="176"/>
    </row>
    <row r="49" spans="1:54" s="20" customFormat="1" ht="22.15" customHeight="1" thickBot="1">
      <c r="A49" s="13">
        <f t="shared" si="3"/>
        <v>0.72916666666666652</v>
      </c>
      <c r="B49" s="14" t="s">
        <v>43</v>
      </c>
      <c r="C49" s="15">
        <f t="shared" si="4"/>
        <v>0.73958333333333248</v>
      </c>
      <c r="D49" s="103">
        <v>105</v>
      </c>
      <c r="E49" s="104">
        <v>10</v>
      </c>
      <c r="F49" s="104">
        <v>0</v>
      </c>
      <c r="G49" s="104">
        <v>0</v>
      </c>
      <c r="H49" s="104">
        <v>1</v>
      </c>
      <c r="I49" s="105">
        <v>1</v>
      </c>
      <c r="J49" s="103">
        <v>61</v>
      </c>
      <c r="K49" s="106">
        <v>4</v>
      </c>
      <c r="L49" s="104">
        <v>0</v>
      </c>
      <c r="M49" s="104">
        <v>0</v>
      </c>
      <c r="N49" s="104">
        <v>3</v>
      </c>
      <c r="O49" s="107">
        <v>0</v>
      </c>
      <c r="P49" s="39">
        <f t="shared" si="5"/>
        <v>117</v>
      </c>
      <c r="Q49" s="52">
        <f t="shared" si="6"/>
        <v>68</v>
      </c>
      <c r="R49" s="115">
        <f t="shared" si="0"/>
        <v>185</v>
      </c>
      <c r="S49" s="116">
        <f t="shared" si="8"/>
        <v>730.5</v>
      </c>
      <c r="T49" s="145"/>
      <c r="U49" s="103">
        <v>1</v>
      </c>
      <c r="V49" s="104">
        <v>1</v>
      </c>
      <c r="W49" s="104">
        <v>0</v>
      </c>
      <c r="X49" s="104">
        <v>0</v>
      </c>
      <c r="Y49" s="104">
        <v>0</v>
      </c>
      <c r="Z49" s="104">
        <v>0</v>
      </c>
      <c r="AA49" s="106">
        <v>0</v>
      </c>
      <c r="AB49" s="107">
        <v>0</v>
      </c>
      <c r="AC49" s="103">
        <v>0</v>
      </c>
      <c r="AD49" s="104">
        <v>0</v>
      </c>
      <c r="AE49" s="104">
        <v>0</v>
      </c>
      <c r="AF49" s="104">
        <v>0</v>
      </c>
      <c r="AG49" s="104">
        <v>0</v>
      </c>
      <c r="AH49" s="104">
        <v>0</v>
      </c>
      <c r="AI49" s="106">
        <v>0</v>
      </c>
      <c r="AJ49" s="107">
        <v>0</v>
      </c>
      <c r="AK49" s="39">
        <f t="shared" si="1"/>
        <v>5</v>
      </c>
      <c r="AL49" s="52">
        <f t="shared" si="2"/>
        <v>0</v>
      </c>
      <c r="AM49" s="115">
        <f t="shared" si="7"/>
        <v>5</v>
      </c>
      <c r="AN49" s="116">
        <f t="shared" si="10"/>
        <v>15</v>
      </c>
      <c r="AO49" s="145"/>
      <c r="AP49" s="117">
        <f t="shared" si="12"/>
        <v>8.0044537499999999E-2</v>
      </c>
      <c r="AQ49" s="150"/>
      <c r="AR49" s="176"/>
      <c r="AS49" s="3"/>
      <c r="AT49" s="3"/>
    </row>
    <row r="50" spans="1:54" ht="22.15" customHeight="1" thickBot="1">
      <c r="A50" s="16">
        <f t="shared" si="3"/>
        <v>0.73958333333333315</v>
      </c>
      <c r="B50" s="17" t="s">
        <v>43</v>
      </c>
      <c r="C50" s="18">
        <f t="shared" si="4"/>
        <v>0.74999999999999911</v>
      </c>
      <c r="D50" s="103">
        <v>84</v>
      </c>
      <c r="E50" s="104">
        <v>10</v>
      </c>
      <c r="F50" s="104">
        <v>0</v>
      </c>
      <c r="G50" s="104">
        <v>0</v>
      </c>
      <c r="H50" s="104">
        <v>0</v>
      </c>
      <c r="I50" s="105">
        <v>0</v>
      </c>
      <c r="J50" s="103">
        <v>58</v>
      </c>
      <c r="K50" s="106">
        <v>8</v>
      </c>
      <c r="L50" s="104">
        <v>1</v>
      </c>
      <c r="M50" s="104">
        <v>0</v>
      </c>
      <c r="N50" s="104">
        <v>0</v>
      </c>
      <c r="O50" s="107">
        <v>0</v>
      </c>
      <c r="P50" s="39">
        <f t="shared" si="5"/>
        <v>94</v>
      </c>
      <c r="Q50" s="52">
        <f t="shared" si="6"/>
        <v>68.5</v>
      </c>
      <c r="R50" s="115">
        <f t="shared" si="0"/>
        <v>162.5</v>
      </c>
      <c r="S50" s="116">
        <f t="shared" si="8"/>
        <v>701</v>
      </c>
      <c r="T50" s="146"/>
      <c r="U50" s="103">
        <v>0</v>
      </c>
      <c r="V50" s="104">
        <v>3</v>
      </c>
      <c r="W50" s="109">
        <v>0</v>
      </c>
      <c r="X50" s="109">
        <v>0</v>
      </c>
      <c r="Y50" s="109">
        <v>0</v>
      </c>
      <c r="Z50" s="109">
        <v>0</v>
      </c>
      <c r="AA50" s="109">
        <v>0</v>
      </c>
      <c r="AB50" s="112">
        <v>0</v>
      </c>
      <c r="AC50" s="103">
        <v>0</v>
      </c>
      <c r="AD50" s="104">
        <v>0</v>
      </c>
      <c r="AE50" s="109">
        <v>0</v>
      </c>
      <c r="AF50" s="109">
        <v>0</v>
      </c>
      <c r="AG50" s="109">
        <v>0</v>
      </c>
      <c r="AH50" s="109">
        <v>0</v>
      </c>
      <c r="AI50" s="109">
        <v>0</v>
      </c>
      <c r="AJ50" s="112">
        <v>0</v>
      </c>
      <c r="AK50" s="39">
        <f t="shared" si="1"/>
        <v>3</v>
      </c>
      <c r="AL50" s="52">
        <f t="shared" si="2"/>
        <v>0</v>
      </c>
      <c r="AM50" s="115">
        <f t="shared" si="7"/>
        <v>3</v>
      </c>
      <c r="AN50" s="116">
        <f t="shared" si="10"/>
        <v>15</v>
      </c>
      <c r="AO50" s="146"/>
      <c r="AP50" s="117">
        <f t="shared" si="12"/>
        <v>7.3710150000000002E-2</v>
      </c>
      <c r="AQ50" s="151"/>
      <c r="AR50" s="177"/>
      <c r="AT50" s="46"/>
    </row>
    <row r="51" spans="1:54" ht="22.15" customHeight="1" thickBot="1">
      <c r="A51" s="10">
        <f t="shared" si="3"/>
        <v>0.74999999999999978</v>
      </c>
      <c r="B51" s="11" t="s">
        <v>43</v>
      </c>
      <c r="C51" s="12">
        <f t="shared" si="4"/>
        <v>0.76041666666666574</v>
      </c>
      <c r="D51" s="98">
        <v>89</v>
      </c>
      <c r="E51" s="99">
        <v>5</v>
      </c>
      <c r="F51" s="99">
        <v>1</v>
      </c>
      <c r="G51" s="99">
        <v>0</v>
      </c>
      <c r="H51" s="99">
        <v>2</v>
      </c>
      <c r="I51" s="100">
        <v>0</v>
      </c>
      <c r="J51" s="98">
        <v>53</v>
      </c>
      <c r="K51" s="101">
        <v>5</v>
      </c>
      <c r="L51" s="99">
        <v>0</v>
      </c>
      <c r="M51" s="99">
        <v>0</v>
      </c>
      <c r="N51" s="99">
        <v>0</v>
      </c>
      <c r="O51" s="102">
        <v>0</v>
      </c>
      <c r="P51" s="38">
        <f t="shared" si="5"/>
        <v>98.5</v>
      </c>
      <c r="Q51" s="51">
        <f t="shared" si="6"/>
        <v>58</v>
      </c>
      <c r="R51" s="115">
        <f t="shared" si="0"/>
        <v>156.5</v>
      </c>
      <c r="S51" s="116">
        <f t="shared" si="8"/>
        <v>669</v>
      </c>
      <c r="T51" s="144">
        <f t="shared" ref="T51" si="33">SUM(P51:Q54)</f>
        <v>577</v>
      </c>
      <c r="U51" s="98">
        <v>0</v>
      </c>
      <c r="V51" s="99">
        <v>2</v>
      </c>
      <c r="W51" s="99">
        <v>0</v>
      </c>
      <c r="X51" s="99">
        <v>0</v>
      </c>
      <c r="Y51" s="99">
        <v>0</v>
      </c>
      <c r="Z51" s="99">
        <v>0</v>
      </c>
      <c r="AA51" s="99">
        <v>0</v>
      </c>
      <c r="AB51" s="102">
        <v>0</v>
      </c>
      <c r="AC51" s="98">
        <v>0</v>
      </c>
      <c r="AD51" s="99">
        <v>3</v>
      </c>
      <c r="AE51" s="99">
        <v>0</v>
      </c>
      <c r="AF51" s="99">
        <v>0</v>
      </c>
      <c r="AG51" s="99">
        <v>0</v>
      </c>
      <c r="AH51" s="99">
        <v>0</v>
      </c>
      <c r="AI51" s="99">
        <v>0</v>
      </c>
      <c r="AJ51" s="102">
        <v>0</v>
      </c>
      <c r="AK51" s="38">
        <f t="shared" si="1"/>
        <v>2</v>
      </c>
      <c r="AL51" s="51">
        <f t="shared" si="2"/>
        <v>3</v>
      </c>
      <c r="AM51" s="115">
        <f t="shared" si="7"/>
        <v>5</v>
      </c>
      <c r="AN51" s="116">
        <f t="shared" si="10"/>
        <v>16</v>
      </c>
      <c r="AO51" s="144">
        <f t="shared" ref="AO51" si="34">SUM(AK51:AL54)</f>
        <v>17</v>
      </c>
      <c r="AP51" s="117">
        <f t="shared" si="12"/>
        <v>7.1609759999999995E-2</v>
      </c>
      <c r="AQ51" s="149" t="str">
        <f>IF(RANK(T51,$T$7:$T$54)&lt;=4,ROUND((AO51*T51^2)/100000000,3),"")</f>
        <v/>
      </c>
      <c r="AR51" s="175">
        <f t="shared" si="16"/>
        <v>5.6597929999999998E-2</v>
      </c>
    </row>
    <row r="52" spans="1:54" ht="22.15" customHeight="1" thickBot="1">
      <c r="A52" s="13">
        <f t="shared" si="3"/>
        <v>0.76041666666666641</v>
      </c>
      <c r="B52" s="14" t="s">
        <v>43</v>
      </c>
      <c r="C52" s="15">
        <f t="shared" si="4"/>
        <v>0.77083333333333237</v>
      </c>
      <c r="D52" s="103">
        <v>70</v>
      </c>
      <c r="E52" s="104">
        <v>9</v>
      </c>
      <c r="F52" s="104">
        <v>0</v>
      </c>
      <c r="G52" s="104">
        <v>0</v>
      </c>
      <c r="H52" s="104">
        <v>4</v>
      </c>
      <c r="I52" s="105">
        <v>0</v>
      </c>
      <c r="J52" s="103">
        <v>66</v>
      </c>
      <c r="K52" s="106">
        <v>4</v>
      </c>
      <c r="L52" s="104">
        <v>0</v>
      </c>
      <c r="M52" s="104">
        <v>0</v>
      </c>
      <c r="N52" s="104">
        <v>1</v>
      </c>
      <c r="O52" s="107">
        <v>0</v>
      </c>
      <c r="P52" s="39">
        <f t="shared" si="5"/>
        <v>83</v>
      </c>
      <c r="Q52" s="52">
        <f t="shared" si="6"/>
        <v>71</v>
      </c>
      <c r="R52" s="115">
        <f t="shared" si="0"/>
        <v>154</v>
      </c>
      <c r="S52" s="116">
        <f t="shared" si="8"/>
        <v>658</v>
      </c>
      <c r="T52" s="145"/>
      <c r="U52" s="103">
        <v>0</v>
      </c>
      <c r="V52" s="104">
        <v>0</v>
      </c>
      <c r="W52" s="104">
        <v>0</v>
      </c>
      <c r="X52" s="104">
        <v>0</v>
      </c>
      <c r="Y52" s="104">
        <v>0</v>
      </c>
      <c r="Z52" s="104">
        <v>0</v>
      </c>
      <c r="AA52" s="104">
        <v>0</v>
      </c>
      <c r="AB52" s="107">
        <v>0</v>
      </c>
      <c r="AC52" s="103">
        <v>0</v>
      </c>
      <c r="AD52" s="104">
        <v>3</v>
      </c>
      <c r="AE52" s="104">
        <v>0</v>
      </c>
      <c r="AF52" s="104">
        <v>0</v>
      </c>
      <c r="AG52" s="104">
        <v>0</v>
      </c>
      <c r="AH52" s="104">
        <v>0</v>
      </c>
      <c r="AI52" s="104">
        <v>0</v>
      </c>
      <c r="AJ52" s="107">
        <v>0</v>
      </c>
      <c r="AK52" s="39">
        <f t="shared" si="1"/>
        <v>0</v>
      </c>
      <c r="AL52" s="52">
        <f t="shared" si="2"/>
        <v>3</v>
      </c>
      <c r="AM52" s="115">
        <f t="shared" si="7"/>
        <v>3</v>
      </c>
      <c r="AN52" s="116">
        <f t="shared" si="10"/>
        <v>16</v>
      </c>
      <c r="AO52" s="145"/>
      <c r="AP52" s="117">
        <f t="shared" si="12"/>
        <v>6.9274240000000001E-2</v>
      </c>
      <c r="AQ52" s="150"/>
      <c r="AR52" s="176"/>
      <c r="AT52" s="46"/>
    </row>
    <row r="53" spans="1:54" ht="22.15" customHeight="1" thickBot="1">
      <c r="A53" s="13">
        <f t="shared" si="3"/>
        <v>0.77083333333333304</v>
      </c>
      <c r="B53" s="14" t="s">
        <v>43</v>
      </c>
      <c r="C53" s="15">
        <f t="shared" si="4"/>
        <v>0.781249999999999</v>
      </c>
      <c r="D53" s="103">
        <v>70</v>
      </c>
      <c r="E53" s="104">
        <v>6</v>
      </c>
      <c r="F53" s="104">
        <v>0</v>
      </c>
      <c r="G53" s="104">
        <v>0</v>
      </c>
      <c r="H53" s="104">
        <v>4</v>
      </c>
      <c r="I53" s="105">
        <v>0</v>
      </c>
      <c r="J53" s="103">
        <v>57</v>
      </c>
      <c r="K53" s="106">
        <v>4</v>
      </c>
      <c r="L53" s="104">
        <v>0</v>
      </c>
      <c r="M53" s="104">
        <v>0</v>
      </c>
      <c r="N53" s="104">
        <v>5</v>
      </c>
      <c r="O53" s="107">
        <v>0</v>
      </c>
      <c r="P53" s="39">
        <f t="shared" si="5"/>
        <v>80</v>
      </c>
      <c r="Q53" s="52">
        <f t="shared" si="6"/>
        <v>66</v>
      </c>
      <c r="R53" s="115">
        <f t="shared" si="0"/>
        <v>146</v>
      </c>
      <c r="S53" s="116">
        <f t="shared" si="8"/>
        <v>619</v>
      </c>
      <c r="T53" s="145"/>
      <c r="U53" s="103">
        <v>0</v>
      </c>
      <c r="V53" s="104">
        <v>0</v>
      </c>
      <c r="W53" s="104">
        <v>0</v>
      </c>
      <c r="X53" s="104">
        <v>0</v>
      </c>
      <c r="Y53" s="104">
        <v>0</v>
      </c>
      <c r="Z53" s="104">
        <v>0</v>
      </c>
      <c r="AA53" s="106">
        <v>0</v>
      </c>
      <c r="AB53" s="107">
        <v>0</v>
      </c>
      <c r="AC53" s="103">
        <v>0</v>
      </c>
      <c r="AD53" s="104">
        <v>4</v>
      </c>
      <c r="AE53" s="104">
        <v>0</v>
      </c>
      <c r="AF53" s="104">
        <v>0</v>
      </c>
      <c r="AG53" s="104">
        <v>0</v>
      </c>
      <c r="AH53" s="104">
        <v>0</v>
      </c>
      <c r="AI53" s="106">
        <v>0</v>
      </c>
      <c r="AJ53" s="107">
        <v>0</v>
      </c>
      <c r="AK53" s="39">
        <f t="shared" si="1"/>
        <v>0</v>
      </c>
      <c r="AL53" s="52">
        <f t="shared" si="2"/>
        <v>4</v>
      </c>
      <c r="AM53" s="115">
        <f t="shared" si="7"/>
        <v>4</v>
      </c>
      <c r="AN53" s="116">
        <f t="shared" si="10"/>
        <v>15</v>
      </c>
      <c r="AO53" s="145"/>
      <c r="AP53" s="117">
        <f t="shared" si="12"/>
        <v>5.7474150000000002E-2</v>
      </c>
      <c r="AQ53" s="150"/>
      <c r="AR53" s="176"/>
    </row>
    <row r="54" spans="1:54" ht="22.15" customHeight="1" thickBot="1">
      <c r="A54" s="16">
        <f t="shared" si="3"/>
        <v>0.78124999999999967</v>
      </c>
      <c r="B54" s="17" t="s">
        <v>43</v>
      </c>
      <c r="C54" s="18">
        <f t="shared" si="4"/>
        <v>0.79166666666666563</v>
      </c>
      <c r="D54" s="108">
        <v>60</v>
      </c>
      <c r="E54" s="109">
        <v>5</v>
      </c>
      <c r="F54" s="109">
        <v>1</v>
      </c>
      <c r="G54" s="109">
        <v>0</v>
      </c>
      <c r="H54" s="109">
        <v>3</v>
      </c>
      <c r="I54" s="110">
        <v>1</v>
      </c>
      <c r="J54" s="108">
        <v>43</v>
      </c>
      <c r="K54" s="111">
        <v>4</v>
      </c>
      <c r="L54" s="109">
        <v>0</v>
      </c>
      <c r="M54" s="109">
        <v>0</v>
      </c>
      <c r="N54" s="109">
        <v>2</v>
      </c>
      <c r="O54" s="112">
        <v>0</v>
      </c>
      <c r="P54" s="40">
        <f t="shared" si="5"/>
        <v>71.5</v>
      </c>
      <c r="Q54" s="53">
        <f t="shared" si="6"/>
        <v>49</v>
      </c>
      <c r="R54" s="115">
        <f t="shared" si="0"/>
        <v>120.5</v>
      </c>
      <c r="S54" s="116">
        <f t="shared" si="8"/>
        <v>577</v>
      </c>
      <c r="T54" s="146"/>
      <c r="U54" s="108">
        <v>0</v>
      </c>
      <c r="V54" s="109">
        <v>3</v>
      </c>
      <c r="W54" s="109">
        <v>0</v>
      </c>
      <c r="X54" s="109">
        <v>0</v>
      </c>
      <c r="Y54" s="109">
        <v>0</v>
      </c>
      <c r="Z54" s="109">
        <v>0</v>
      </c>
      <c r="AA54" s="109">
        <v>0</v>
      </c>
      <c r="AB54" s="112">
        <v>0</v>
      </c>
      <c r="AC54" s="108">
        <v>0</v>
      </c>
      <c r="AD54" s="109">
        <v>1</v>
      </c>
      <c r="AE54" s="109">
        <v>0</v>
      </c>
      <c r="AF54" s="109">
        <v>0</v>
      </c>
      <c r="AG54" s="109">
        <v>1</v>
      </c>
      <c r="AH54" s="109">
        <v>0</v>
      </c>
      <c r="AI54" s="109">
        <v>0</v>
      </c>
      <c r="AJ54" s="112">
        <v>0</v>
      </c>
      <c r="AK54" s="40">
        <f t="shared" si="1"/>
        <v>3</v>
      </c>
      <c r="AL54" s="53">
        <f t="shared" si="2"/>
        <v>2</v>
      </c>
      <c r="AM54" s="115">
        <f t="shared" si="7"/>
        <v>5</v>
      </c>
      <c r="AN54" s="116">
        <f t="shared" si="10"/>
        <v>17</v>
      </c>
      <c r="AO54" s="146"/>
      <c r="AP54" s="117">
        <f t="shared" si="12"/>
        <v>5.6597929999999998E-2</v>
      </c>
      <c r="AQ54" s="151"/>
      <c r="AR54" s="177"/>
    </row>
    <row r="55" spans="1:54" ht="22.15" customHeight="1" thickBot="1">
      <c r="A55" s="1"/>
      <c r="B55" s="2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15">
        <f t="shared" si="0"/>
        <v>0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115">
        <f t="shared" si="7"/>
        <v>0</v>
      </c>
      <c r="AN55" s="4"/>
      <c r="AO55" s="4"/>
      <c r="AP55" s="4"/>
      <c r="AR55" s="178"/>
    </row>
    <row r="56" spans="1:54" ht="22.15" customHeight="1" thickBot="1">
      <c r="A56" s="155" t="s">
        <v>44</v>
      </c>
      <c r="B56" s="156"/>
      <c r="C56" s="157"/>
      <c r="D56" s="32">
        <f t="shared" ref="D56:O56" si="35">SUM(D7:D54)</f>
        <v>2905</v>
      </c>
      <c r="E56" s="33">
        <f t="shared" si="35"/>
        <v>392</v>
      </c>
      <c r="F56" s="33">
        <f t="shared" si="35"/>
        <v>37</v>
      </c>
      <c r="G56" s="33">
        <f t="shared" si="35"/>
        <v>5</v>
      </c>
      <c r="H56" s="33">
        <f t="shared" si="35"/>
        <v>65</v>
      </c>
      <c r="I56" s="41">
        <f t="shared" si="35"/>
        <v>22</v>
      </c>
      <c r="J56" s="32">
        <f t="shared" si="35"/>
        <v>2849</v>
      </c>
      <c r="K56" s="42">
        <f t="shared" si="35"/>
        <v>361</v>
      </c>
      <c r="L56" s="33">
        <f t="shared" si="35"/>
        <v>31</v>
      </c>
      <c r="M56" s="33">
        <f t="shared" si="35"/>
        <v>5</v>
      </c>
      <c r="N56" s="33">
        <f t="shared" si="35"/>
        <v>72</v>
      </c>
      <c r="O56" s="43">
        <f t="shared" si="35"/>
        <v>11</v>
      </c>
      <c r="P56" s="44">
        <f t="shared" ref="P56:AO56" si="36">SUM(P7:P54)</f>
        <v>3489</v>
      </c>
      <c r="Q56" s="45">
        <f t="shared" si="36"/>
        <v>3383</v>
      </c>
      <c r="R56" s="115">
        <f t="shared" si="0"/>
        <v>6872</v>
      </c>
      <c r="S56" s="34"/>
      <c r="T56" s="34">
        <f t="shared" si="36"/>
        <v>6872</v>
      </c>
      <c r="U56" s="32">
        <f t="shared" si="36"/>
        <v>9</v>
      </c>
      <c r="V56" s="33">
        <f t="shared" si="36"/>
        <v>68</v>
      </c>
      <c r="W56" s="33">
        <f t="shared" si="36"/>
        <v>0</v>
      </c>
      <c r="X56" s="33">
        <f t="shared" si="36"/>
        <v>0</v>
      </c>
      <c r="Y56" s="33">
        <f t="shared" si="36"/>
        <v>0</v>
      </c>
      <c r="Z56" s="33">
        <f t="shared" si="36"/>
        <v>0</v>
      </c>
      <c r="AA56" s="33">
        <f t="shared" si="36"/>
        <v>0</v>
      </c>
      <c r="AB56" s="41">
        <f t="shared" si="36"/>
        <v>0</v>
      </c>
      <c r="AC56" s="32">
        <f t="shared" si="36"/>
        <v>5</v>
      </c>
      <c r="AD56" s="33">
        <f t="shared" si="36"/>
        <v>64</v>
      </c>
      <c r="AE56" s="33">
        <f t="shared" si="36"/>
        <v>0</v>
      </c>
      <c r="AF56" s="33">
        <f t="shared" si="36"/>
        <v>0</v>
      </c>
      <c r="AG56" s="33">
        <f t="shared" si="36"/>
        <v>2</v>
      </c>
      <c r="AH56" s="33">
        <f t="shared" si="36"/>
        <v>0</v>
      </c>
      <c r="AI56" s="33">
        <f t="shared" si="36"/>
        <v>0</v>
      </c>
      <c r="AJ56" s="43">
        <f t="shared" si="36"/>
        <v>0</v>
      </c>
      <c r="AK56" s="44">
        <f t="shared" si="36"/>
        <v>104</v>
      </c>
      <c r="AL56" s="45">
        <f t="shared" si="36"/>
        <v>86</v>
      </c>
      <c r="AM56" s="115">
        <f t="shared" si="7"/>
        <v>190</v>
      </c>
      <c r="AN56" s="45"/>
      <c r="AO56" s="45">
        <f t="shared" si="36"/>
        <v>190</v>
      </c>
      <c r="AP56" s="118">
        <f>MAX(AP41:AP54)</f>
        <v>0.1457427</v>
      </c>
      <c r="AQ56" s="58">
        <f>AVERAGE(AQ7:AQ54)</f>
        <v>0.126</v>
      </c>
      <c r="AR56" s="179" cm="1">
        <f t="array" ref="AR56">AVERAGE(LARGE(AR7:AR54, {1,2,3,4}))</f>
        <v>0.129332356875</v>
      </c>
      <c r="AT56" s="46"/>
    </row>
    <row r="57" spans="1:54" ht="22.15" customHeight="1" thickBot="1">
      <c r="A57" s="155" t="s">
        <v>45</v>
      </c>
      <c r="B57" s="156"/>
      <c r="C57" s="157"/>
      <c r="D57" s="152">
        <f>SUM(D56:G56)</f>
        <v>3339</v>
      </c>
      <c r="E57" s="153"/>
      <c r="F57" s="153"/>
      <c r="G57" s="153"/>
      <c r="H57" s="153"/>
      <c r="I57" s="154"/>
      <c r="J57" s="152">
        <f>SUM(J56:M56)</f>
        <v>3246</v>
      </c>
      <c r="K57" s="153"/>
      <c r="L57" s="153"/>
      <c r="M57" s="153"/>
      <c r="N57" s="153"/>
      <c r="O57" s="154"/>
      <c r="P57" s="46"/>
      <c r="Q57" s="46"/>
      <c r="R57" s="46"/>
      <c r="S57" s="46"/>
      <c r="T57" s="46"/>
      <c r="U57" s="152">
        <f>SUM(U56:AB56)</f>
        <v>77</v>
      </c>
      <c r="V57" s="153"/>
      <c r="W57" s="153"/>
      <c r="X57" s="153"/>
      <c r="Y57" s="153"/>
      <c r="Z57" s="153"/>
      <c r="AA57" s="153"/>
      <c r="AB57" s="154"/>
      <c r="AC57" s="152">
        <f>SUM(AC56:AJ56)</f>
        <v>71</v>
      </c>
      <c r="AD57" s="153"/>
      <c r="AE57" s="153"/>
      <c r="AF57" s="153"/>
      <c r="AG57" s="153"/>
      <c r="AH57" s="153"/>
      <c r="AI57" s="153"/>
      <c r="AJ57" s="154"/>
      <c r="AK57" s="46"/>
      <c r="AL57" s="46"/>
      <c r="AM57" s="46"/>
      <c r="AN57" s="46"/>
      <c r="AO57" s="46"/>
      <c r="AP57" s="46"/>
      <c r="AR57" s="46"/>
      <c r="AS57" s="46"/>
      <c r="AT57" s="46"/>
    </row>
    <row r="58" spans="1:54" ht="22.15" customHeight="1">
      <c r="A58" s="1"/>
      <c r="B58" s="2"/>
      <c r="C58" s="1"/>
      <c r="D58" s="1"/>
      <c r="E58" s="1"/>
      <c r="F58" s="1"/>
      <c r="G58" s="1"/>
      <c r="H58" s="1"/>
      <c r="I58" s="1"/>
      <c r="J58" s="4"/>
      <c r="K58" s="4"/>
      <c r="L58" s="4"/>
      <c r="M58" s="4"/>
      <c r="N58" s="4"/>
      <c r="O58" s="4"/>
      <c r="P58" s="1"/>
      <c r="Q58" s="1"/>
      <c r="R58" s="1"/>
      <c r="S58" s="1"/>
      <c r="T58" s="1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1"/>
      <c r="AL58" s="1"/>
      <c r="AM58" s="1"/>
      <c r="AN58" s="1"/>
      <c r="AO58" s="1"/>
      <c r="AP58" s="1"/>
    </row>
    <row r="59" spans="1:54" ht="22.15" customHeight="1">
      <c r="A59" s="1"/>
      <c r="B59" s="2"/>
      <c r="C59" s="1"/>
      <c r="D59" s="1"/>
      <c r="E59" s="1"/>
      <c r="F59" s="1"/>
      <c r="G59" s="1"/>
      <c r="H59" s="1"/>
      <c r="I59" s="1"/>
      <c r="J59" s="4"/>
      <c r="K59" s="4"/>
      <c r="L59" s="4"/>
      <c r="M59" s="4"/>
      <c r="N59" s="4"/>
      <c r="O59" s="4"/>
      <c r="P59" s="1"/>
      <c r="Q59" s="1"/>
      <c r="R59" s="1"/>
      <c r="S59" s="1"/>
      <c r="T59" s="1"/>
      <c r="AK59" s="1"/>
      <c r="AL59" s="1"/>
      <c r="AM59" s="1"/>
      <c r="AN59" s="1"/>
      <c r="AO59" s="1"/>
      <c r="AP59" s="1"/>
    </row>
    <row r="60" spans="1:54" ht="22.15" customHeight="1">
      <c r="D60" s="20"/>
      <c r="E60" s="20"/>
      <c r="F60" s="20"/>
      <c r="G60" s="20"/>
      <c r="H60" s="20"/>
      <c r="I60" s="20"/>
      <c r="P60" s="20"/>
      <c r="Q60" s="20"/>
      <c r="R60" s="20"/>
      <c r="S60" s="20"/>
      <c r="T60" s="20"/>
      <c r="AK60" s="20"/>
      <c r="AL60" s="20"/>
      <c r="AM60" s="20"/>
      <c r="AN60" s="20"/>
      <c r="AO60" s="20"/>
      <c r="AP60" s="20"/>
    </row>
    <row r="61" spans="1:54" ht="22.15" customHeight="1">
      <c r="D61" s="20"/>
      <c r="E61" s="20"/>
      <c r="F61" s="20"/>
      <c r="G61" s="20"/>
      <c r="H61" s="20"/>
      <c r="I61" s="20"/>
      <c r="P61" s="20"/>
      <c r="Q61" s="20"/>
      <c r="R61" s="20"/>
      <c r="S61" s="20"/>
      <c r="T61" s="20"/>
      <c r="AK61" s="20"/>
      <c r="AL61" s="20"/>
      <c r="AM61" s="20"/>
      <c r="AN61" s="20"/>
      <c r="AO61" s="20"/>
      <c r="AP61" s="20"/>
    </row>
    <row r="62" spans="1:54" ht="22.15" customHeight="1">
      <c r="D62" s="20"/>
      <c r="E62" s="20"/>
      <c r="F62" s="20"/>
      <c r="G62" s="20"/>
      <c r="H62" s="20"/>
      <c r="I62" s="20"/>
      <c r="P62" s="20"/>
      <c r="Q62" s="20"/>
      <c r="R62" s="20"/>
      <c r="S62" s="20"/>
      <c r="T62" s="20"/>
      <c r="AK62" s="20"/>
      <c r="AL62" s="20"/>
      <c r="AM62" s="20"/>
      <c r="AN62" s="20"/>
      <c r="AO62" s="20"/>
      <c r="AP62" s="20"/>
    </row>
    <row r="63" spans="1:54" ht="22.15" customHeight="1"/>
    <row r="64" spans="1:54" ht="22.15" customHeight="1">
      <c r="AU64" s="20"/>
      <c r="AV64" s="20"/>
      <c r="AW64" s="20"/>
      <c r="AX64" s="20"/>
      <c r="AY64" s="20"/>
      <c r="AZ64" s="20"/>
      <c r="BA64" s="20"/>
      <c r="BB64" s="20"/>
    </row>
    <row r="65" spans="47:54" ht="22.15" customHeight="1"/>
    <row r="66" spans="47:54" ht="22.15" customHeight="1"/>
    <row r="67" spans="47:54" ht="22.15" customHeight="1"/>
    <row r="68" spans="47:54" ht="22.15" customHeight="1"/>
    <row r="69" spans="47:54" ht="22.15" customHeight="1"/>
    <row r="70" spans="47:54" ht="22.15" customHeight="1"/>
    <row r="71" spans="47:54" ht="22.15" customHeight="1"/>
    <row r="72" spans="47:54" ht="22.15" customHeight="1"/>
    <row r="73" spans="47:54" ht="22.15" customHeight="1"/>
    <row r="74" spans="47:54" ht="22.15" customHeight="1"/>
    <row r="75" spans="47:54" ht="22.15" customHeight="1"/>
    <row r="76" spans="47:54" ht="22.15" customHeight="1"/>
    <row r="77" spans="47:54" ht="22.15" customHeight="1">
      <c r="AU77" s="20"/>
      <c r="AV77" s="20"/>
      <c r="AW77" s="20"/>
      <c r="AX77" s="20"/>
      <c r="AY77" s="20"/>
      <c r="AZ77" s="20"/>
      <c r="BA77" s="20"/>
      <c r="BB77" s="20"/>
    </row>
    <row r="78" spans="47:54" ht="22.15" customHeight="1"/>
  </sheetData>
  <sheetProtection selectLockedCells="1"/>
  <mergeCells count="65">
    <mergeCell ref="AR43:AR46"/>
    <mergeCell ref="AR47:AR50"/>
    <mergeCell ref="AR51:AR54"/>
    <mergeCell ref="AR23:AR26"/>
    <mergeCell ref="AR27:AR30"/>
    <mergeCell ref="AR31:AR34"/>
    <mergeCell ref="AR35:AR38"/>
    <mergeCell ref="AR39:AR42"/>
    <mergeCell ref="AR5:AR6"/>
    <mergeCell ref="AR7:AR10"/>
    <mergeCell ref="AR11:AR14"/>
    <mergeCell ref="AR15:AR18"/>
    <mergeCell ref="AR19:AR22"/>
    <mergeCell ref="AI1:AQ1"/>
    <mergeCell ref="AI2:AQ2"/>
    <mergeCell ref="AI3:AQ3"/>
    <mergeCell ref="D5:I5"/>
    <mergeCell ref="J5:O5"/>
    <mergeCell ref="P5:T5"/>
    <mergeCell ref="U5:AB5"/>
    <mergeCell ref="AC5:AJ5"/>
    <mergeCell ref="AK5:AO5"/>
    <mergeCell ref="A56:C56"/>
    <mergeCell ref="A57:C57"/>
    <mergeCell ref="D57:I57"/>
    <mergeCell ref="J57:O57"/>
    <mergeCell ref="U57:AB57"/>
    <mergeCell ref="AC57:AJ57"/>
    <mergeCell ref="T7:T10"/>
    <mergeCell ref="T11:T14"/>
    <mergeCell ref="T15:T18"/>
    <mergeCell ref="T19:T22"/>
    <mergeCell ref="T23:T26"/>
    <mergeCell ref="T27:T30"/>
    <mergeCell ref="T31:T34"/>
    <mergeCell ref="T35:T38"/>
    <mergeCell ref="T39:T42"/>
    <mergeCell ref="T43:T46"/>
    <mergeCell ref="T47:T50"/>
    <mergeCell ref="T51:T54"/>
    <mergeCell ref="AO31:AO34"/>
    <mergeCell ref="AO35:AO38"/>
    <mergeCell ref="AO39:AO42"/>
    <mergeCell ref="AO43:AO46"/>
    <mergeCell ref="AO7:AO10"/>
    <mergeCell ref="AO11:AO14"/>
    <mergeCell ref="AO15:AO18"/>
    <mergeCell ref="AO19:AO22"/>
    <mergeCell ref="AO23:AO26"/>
    <mergeCell ref="AO47:AO50"/>
    <mergeCell ref="AO51:AO54"/>
    <mergeCell ref="AQ5:AQ6"/>
    <mergeCell ref="AQ7:AQ10"/>
    <mergeCell ref="AQ11:AQ14"/>
    <mergeCell ref="AQ15:AQ18"/>
    <mergeCell ref="AQ19:AQ22"/>
    <mergeCell ref="AQ23:AQ26"/>
    <mergeCell ref="AQ27:AQ30"/>
    <mergeCell ref="AQ31:AQ34"/>
    <mergeCell ref="AQ35:AQ38"/>
    <mergeCell ref="AQ39:AQ42"/>
    <mergeCell ref="AQ43:AQ46"/>
    <mergeCell ref="AQ47:AQ50"/>
    <mergeCell ref="AQ51:AQ54"/>
    <mergeCell ref="AO27:AO30"/>
  </mergeCells>
  <phoneticPr fontId="25" type="noConversion"/>
  <printOptions horizontalCentered="1"/>
  <pageMargins left="0.39370078740157499" right="0.39370078740157499" top="0.39370078740157499" bottom="0.78740157480314998" header="0" footer="0.39370078740157499"/>
  <pageSetup paperSize="9" scale="72" fitToHeight="0" orientation="portrait"/>
  <headerFooter alignWithMargins="0">
    <oddFooter>&amp;R&amp;"Arial,Italic"&amp;8&amp;F\&amp;A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Job Details</vt:lpstr>
      <vt:lpstr>Site Plan</vt:lpstr>
      <vt:lpstr>Counts</vt:lpstr>
      <vt:lpstr>Counts!Print_Area</vt:lpstr>
      <vt:lpstr>'Job Details'!Print_Area</vt:lpstr>
      <vt:lpstr>'Site Plan'!Print_Area</vt:lpstr>
      <vt:lpstr>Counts!Print_Titles</vt:lpstr>
    </vt:vector>
  </TitlesOfParts>
  <Company>Symonds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Yanjun Xu</cp:lastModifiedBy>
  <cp:lastPrinted>2011-01-09T16:47:00Z</cp:lastPrinted>
  <dcterms:created xsi:type="dcterms:W3CDTF">2003-09-18T11:16:00Z</dcterms:created>
  <dcterms:modified xsi:type="dcterms:W3CDTF">2023-06-29T16:30:40Z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4C76C2EBBACF4F12B57A6431CA70F84E</vt:lpwstr>
  </property>
  <property fmtid="{D5CDD505-2E9C-101B-9397-08002B2CF9AE}" pid="3" name="KSOProductBuildVer">
    <vt:lpwstr>1033-11.2.0.11537</vt:lpwstr>
  </property>
</Properties>
</file>