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11715" yWindow="30" windowWidth="12240" windowHeight="10035" tabRatio="646" activeTab="3"/>
  </bookViews>
  <sheets>
    <sheet name="NEPR Guidelines" sheetId="1" r:id="rId1"/>
    <sheet name="Charter Party Details" sheetId="6" r:id="rId2"/>
    <sheet name="Noon Position " sheetId="2" r:id="rId3"/>
    <sheet name="Weather Condition" sheetId="3" r:id="rId4"/>
    <sheet name="Bunkers &amp; Lubs" sheetId="4" r:id="rId5"/>
    <sheet name="Environmental" sheetId="5" r:id="rId6"/>
    <sheet name="Reporting Summary" sheetId="7" r:id="rId7"/>
    <sheet name="Data" sheetId="10" state="hidden" r:id="rId8"/>
    <sheet name="Sheet1" sheetId="8" state="hidden" r:id="rId9"/>
    <sheet name="Sheet2" sheetId="9" state="hidden" r:id="rId10"/>
    <sheet name="Sheet3" sheetId="11" state="hidden" r:id="rId11"/>
  </sheets>
  <definedNames>
    <definedName name="Bft_list">Data!$R$2:$R$14</definedName>
    <definedName name="BL_list">Data!$A$2:$A$3</definedName>
    <definedName name="Course_list">Data!$K$2:$K$363</definedName>
    <definedName name="Current_list">Data!$U$2:$U$12</definedName>
    <definedName name="Date_List">Data!$C$2:$C$381</definedName>
    <definedName name="Degrees_2_list">Data!$G$2:$G$182</definedName>
    <definedName name="Degrees_list">Data!$F$2:$F$92</definedName>
    <definedName name="Direction_list">Data!$S$2:$S$17</definedName>
    <definedName name="Draft_list">Data!$B$2:$B$1502</definedName>
    <definedName name="EW_list">Data!$J$2:$J$3</definedName>
    <definedName name="Local_time_list">Data!#REF!</definedName>
    <definedName name="ME_load_list">Data!$N$2:$N$122</definedName>
    <definedName name="Miles_list">Data!$P$2:$P$890</definedName>
    <definedName name="Minutes_list">Data!$H$2:$H$61</definedName>
    <definedName name="NS_list">Data!$I$2:$I$3</definedName>
    <definedName name="Relative_list">Data!$T$2:$T$9</definedName>
    <definedName name="RPM_list">Data!$M$2:$M$1103</definedName>
    <definedName name="Sailing_instructions_list">Data!$L$2:$L$8</definedName>
    <definedName name="Seconds_list">Data!#REF!</definedName>
    <definedName name="Speed_Menu">Data!$L$2:$L$8</definedName>
    <definedName name="Steaming_time_list">Data!$O$2:$O$210</definedName>
    <definedName name="Time_list">Data!$D$2:$D$1441</definedName>
    <definedName name="Timezone_list">Data!#REF!</definedName>
    <definedName name="Vessels_list">Data!$AE$4:$AE$13</definedName>
    <definedName name="Wave_list">Data!$V$2:$V$31</definedName>
    <definedName name="YN_list">Data!$E$2:$E$3</definedName>
  </definedNames>
  <calcPr calcId="125725"/>
  <customWorkbookViews>
    <customWorkbookView name="operation3 - Personal View" guid="{0FADFB38-EA6A-4260-ADCE-826908C1C74C}" mergeInterval="0" personalView="1" maximized="1" windowWidth="1596" windowHeight="655" activeSheetId="5"/>
  </customWorkbookViews>
</workbook>
</file>

<file path=xl/calcChain.xml><?xml version="1.0" encoding="utf-8"?>
<calcChain xmlns="http://schemas.openxmlformats.org/spreadsheetml/2006/main">
  <c r="T5" i="3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4"/>
  <c r="R5" i="7"/>
  <c r="R4"/>
  <c r="R2"/>
  <c r="R1"/>
  <c r="AG21" i="10"/>
  <c r="N5" i="7"/>
  <c r="N4"/>
  <c r="N3"/>
  <c r="N2"/>
  <c r="J5"/>
  <c r="J4"/>
  <c r="J3"/>
  <c r="J2"/>
  <c r="E5"/>
  <c r="E4"/>
  <c r="E3"/>
  <c r="E2"/>
  <c r="E1"/>
  <c r="AG23" i="10"/>
  <c r="L2" i="5"/>
  <c r="G2"/>
  <c r="I17" i="6"/>
  <c r="G17"/>
  <c r="E17"/>
  <c r="C17"/>
  <c r="M10"/>
  <c r="K10"/>
  <c r="I10"/>
  <c r="G10"/>
  <c r="E10"/>
  <c r="C10"/>
  <c r="M5"/>
  <c r="K5"/>
  <c r="I5"/>
  <c r="G5"/>
  <c r="E5"/>
  <c r="C5"/>
  <c r="C40" i="5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M104" i="4"/>
  <c r="R104" s="1"/>
  <c r="S104" s="1"/>
  <c r="M103"/>
  <c r="R103" s="1"/>
  <c r="S103" s="1"/>
  <c r="M102"/>
  <c r="R102" s="1"/>
  <c r="S102" s="1"/>
  <c r="M101"/>
  <c r="R101" s="1"/>
  <c r="S101" s="1"/>
  <c r="M100"/>
  <c r="R100" s="1"/>
  <c r="S100" s="1"/>
  <c r="M99"/>
  <c r="R99" s="1"/>
  <c r="S99" s="1"/>
  <c r="M98"/>
  <c r="R98" s="1"/>
  <c r="S98" s="1"/>
  <c r="M97"/>
  <c r="R97" s="1"/>
  <c r="S97" s="1"/>
  <c r="M96"/>
  <c r="R96" s="1"/>
  <c r="S96" s="1"/>
  <c r="M95"/>
  <c r="R95" s="1"/>
  <c r="S95" s="1"/>
  <c r="M94"/>
  <c r="R94" s="1"/>
  <c r="S94" s="1"/>
  <c r="M93"/>
  <c r="R93" s="1"/>
  <c r="S93" s="1"/>
  <c r="M92"/>
  <c r="R92" s="1"/>
  <c r="S92" s="1"/>
  <c r="M91"/>
  <c r="R91" s="1"/>
  <c r="S91" s="1"/>
  <c r="M90"/>
  <c r="R90" s="1"/>
  <c r="S90" s="1"/>
  <c r="M89"/>
  <c r="R89" s="1"/>
  <c r="S89" s="1"/>
  <c r="M88"/>
  <c r="R88" s="1"/>
  <c r="S88" s="1"/>
  <c r="M87"/>
  <c r="R87" s="1"/>
  <c r="S87" s="1"/>
  <c r="M86"/>
  <c r="R86" s="1"/>
  <c r="S86" s="1"/>
  <c r="M85"/>
  <c r="R85" s="1"/>
  <c r="S85" s="1"/>
  <c r="M84"/>
  <c r="R84" s="1"/>
  <c r="S84" s="1"/>
  <c r="M83"/>
  <c r="R83" s="1"/>
  <c r="S83" s="1"/>
  <c r="M82"/>
  <c r="R82" s="1"/>
  <c r="S82" s="1"/>
  <c r="M81"/>
  <c r="R81" s="1"/>
  <c r="S81" s="1"/>
  <c r="M80"/>
  <c r="R80" s="1"/>
  <c r="S80" s="1"/>
  <c r="M79"/>
  <c r="R79" s="1"/>
  <c r="S79" s="1"/>
  <c r="M78"/>
  <c r="R78" s="1"/>
  <c r="S78" s="1"/>
  <c r="M77"/>
  <c r="R77" s="1"/>
  <c r="S77" s="1"/>
  <c r="M76"/>
  <c r="R76" s="1"/>
  <c r="S76" s="1"/>
  <c r="M75"/>
  <c r="R75" s="1"/>
  <c r="S75" s="1"/>
  <c r="M74"/>
  <c r="R74" s="1"/>
  <c r="S74" s="1"/>
  <c r="M73"/>
  <c r="R73" s="1"/>
  <c r="S73" s="1"/>
  <c r="M72"/>
  <c r="R72" s="1"/>
  <c r="S72" s="1"/>
  <c r="M71"/>
  <c r="R71" s="1"/>
  <c r="S71" s="1"/>
  <c r="M70"/>
  <c r="R70" s="1"/>
  <c r="S70" s="1"/>
  <c r="M69"/>
  <c r="R69" s="1"/>
  <c r="S69" s="1"/>
  <c r="M68"/>
  <c r="R68" s="1"/>
  <c r="S68" s="1"/>
  <c r="M67"/>
  <c r="R67" s="1"/>
  <c r="S67" s="1"/>
  <c r="M66"/>
  <c r="R66" s="1"/>
  <c r="S66" s="1"/>
  <c r="M65"/>
  <c r="R65" s="1"/>
  <c r="S65" s="1"/>
  <c r="M64"/>
  <c r="R64" s="1"/>
  <c r="S64" s="1"/>
  <c r="M63"/>
  <c r="R63" s="1"/>
  <c r="S63" s="1"/>
  <c r="M62"/>
  <c r="R62" s="1"/>
  <c r="S62" s="1"/>
  <c r="M61"/>
  <c r="R61" s="1"/>
  <c r="S61" s="1"/>
  <c r="M60"/>
  <c r="R60" s="1"/>
  <c r="S60" s="1"/>
  <c r="M59"/>
  <c r="R59" s="1"/>
  <c r="S59" s="1"/>
  <c r="M58"/>
  <c r="R58" s="1"/>
  <c r="S58" s="1"/>
  <c r="M57"/>
  <c r="R57" s="1"/>
  <c r="S57" s="1"/>
  <c r="M56"/>
  <c r="R56" s="1"/>
  <c r="S56" s="1"/>
  <c r="M55"/>
  <c r="R55" s="1"/>
  <c r="S55" s="1"/>
  <c r="M54"/>
  <c r="R54" s="1"/>
  <c r="S54" s="1"/>
  <c r="M53"/>
  <c r="R53" s="1"/>
  <c r="S53" s="1"/>
  <c r="M52"/>
  <c r="R52" s="1"/>
  <c r="S52" s="1"/>
  <c r="M51"/>
  <c r="R51" s="1"/>
  <c r="S51" s="1"/>
  <c r="M50"/>
  <c r="R50" s="1"/>
  <c r="S50" s="1"/>
  <c r="M49"/>
  <c r="R49" s="1"/>
  <c r="S49" s="1"/>
  <c r="M48"/>
  <c r="R48" s="1"/>
  <c r="S48" s="1"/>
  <c r="M47"/>
  <c r="R47" s="1"/>
  <c r="S47" s="1"/>
  <c r="M46"/>
  <c r="R46" s="1"/>
  <c r="S46" s="1"/>
  <c r="M45"/>
  <c r="R45" s="1"/>
  <c r="S45" s="1"/>
  <c r="M44"/>
  <c r="R44" s="1"/>
  <c r="S44" s="1"/>
  <c r="M43"/>
  <c r="R43" s="1"/>
  <c r="S43" s="1"/>
  <c r="M42"/>
  <c r="R42" s="1"/>
  <c r="S42" s="1"/>
  <c r="M41"/>
  <c r="R41" s="1"/>
  <c r="S41" s="1"/>
  <c r="M40"/>
  <c r="R40" s="1"/>
  <c r="S40" s="1"/>
  <c r="M39"/>
  <c r="R39" s="1"/>
  <c r="S39" s="1"/>
  <c r="M38"/>
  <c r="R38" s="1"/>
  <c r="S38" s="1"/>
  <c r="M37"/>
  <c r="R37" s="1"/>
  <c r="S37" s="1"/>
  <c r="Y43" i="2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0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X43"/>
  <c r="AB43" s="1"/>
  <c r="X44"/>
  <c r="AB44" s="1"/>
  <c r="X45"/>
  <c r="AB45" s="1"/>
  <c r="X46"/>
  <c r="AB46" s="1"/>
  <c r="X47"/>
  <c r="AB47" s="1"/>
  <c r="X48"/>
  <c r="AB48" s="1"/>
  <c r="X49"/>
  <c r="AB49" s="1"/>
  <c r="X50"/>
  <c r="AB50" s="1"/>
  <c r="X51"/>
  <c r="AB51" s="1"/>
  <c r="X52"/>
  <c r="AB52" s="1"/>
  <c r="X53"/>
  <c r="AB53" s="1"/>
  <c r="X54"/>
  <c r="AB54" s="1"/>
  <c r="X55"/>
  <c r="AB55" s="1"/>
  <c r="X56"/>
  <c r="AB56" s="1"/>
  <c r="X57"/>
  <c r="AB57" s="1"/>
  <c r="X58"/>
  <c r="AB58" s="1"/>
  <c r="X59"/>
  <c r="AB59" s="1"/>
  <c r="X60"/>
  <c r="AB60" s="1"/>
  <c r="X61"/>
  <c r="AB61" s="1"/>
  <c r="X62"/>
  <c r="AB62" s="1"/>
  <c r="X63"/>
  <c r="AB63" s="1"/>
  <c r="X64"/>
  <c r="AB64" s="1"/>
  <c r="X65"/>
  <c r="AB65" s="1"/>
  <c r="X66"/>
  <c r="AB66" s="1"/>
  <c r="X67"/>
  <c r="AB67" s="1"/>
  <c r="X68"/>
  <c r="AB68" s="1"/>
  <c r="X69"/>
  <c r="AB69" s="1"/>
  <c r="X70"/>
  <c r="AB70" s="1"/>
  <c r="X71"/>
  <c r="AB71" s="1"/>
  <c r="X72"/>
  <c r="AB72" s="1"/>
  <c r="X73"/>
  <c r="AB73" s="1"/>
  <c r="X74"/>
  <c r="AB74" s="1"/>
  <c r="X75"/>
  <c r="AB75" s="1"/>
  <c r="X76"/>
  <c r="AB76" s="1"/>
  <c r="X77"/>
  <c r="AB77" s="1"/>
  <c r="X78"/>
  <c r="AB78" s="1"/>
  <c r="X79"/>
  <c r="AB79" s="1"/>
  <c r="X80"/>
  <c r="AB80" s="1"/>
  <c r="X81"/>
  <c r="AB81" s="1"/>
  <c r="X82"/>
  <c r="AB82" s="1"/>
  <c r="X83"/>
  <c r="AB83" s="1"/>
  <c r="X84"/>
  <c r="AB84" s="1"/>
  <c r="X85"/>
  <c r="AB85" s="1"/>
  <c r="X86"/>
  <c r="AB86" s="1"/>
  <c r="X87"/>
  <c r="AB87" s="1"/>
  <c r="X88"/>
  <c r="AB88" s="1"/>
  <c r="X89"/>
  <c r="AB89" s="1"/>
  <c r="X90"/>
  <c r="AB90" s="1"/>
  <c r="X91"/>
  <c r="AB91" s="1"/>
  <c r="X92"/>
  <c r="AB92" s="1"/>
  <c r="X93"/>
  <c r="AB93" s="1"/>
  <c r="X94"/>
  <c r="AB94" s="1"/>
  <c r="X95"/>
  <c r="AB95" s="1"/>
  <c r="X96"/>
  <c r="AB96" s="1"/>
  <c r="X97"/>
  <c r="AB97" s="1"/>
  <c r="X98"/>
  <c r="AB98" s="1"/>
  <c r="X99"/>
  <c r="AB99" s="1"/>
  <c r="X100"/>
  <c r="AB100" s="1"/>
  <c r="X101"/>
  <c r="AB101" s="1"/>
  <c r="X102"/>
  <c r="AB102" s="1"/>
  <c r="X103"/>
  <c r="AB103" s="1"/>
  <c r="X104"/>
  <c r="AB104" s="1"/>
  <c r="X105"/>
  <c r="AB105" s="1"/>
  <c r="X106"/>
  <c r="AB106" s="1"/>
  <c r="X107"/>
  <c r="AB107" s="1"/>
  <c r="X108"/>
  <c r="AB108" s="1"/>
  <c r="X109"/>
  <c r="AB109" s="1"/>
  <c r="X110"/>
  <c r="AB110" s="1"/>
  <c r="X10"/>
  <c r="X11" s="1"/>
  <c r="W43"/>
  <c r="Z43" s="1"/>
  <c r="W44"/>
  <c r="Z44" s="1"/>
  <c r="W45"/>
  <c r="Z45" s="1"/>
  <c r="W46"/>
  <c r="Z46" s="1"/>
  <c r="W47"/>
  <c r="Z47" s="1"/>
  <c r="W48"/>
  <c r="Z48" s="1"/>
  <c r="W49"/>
  <c r="Z49" s="1"/>
  <c r="W50"/>
  <c r="Z50" s="1"/>
  <c r="W51"/>
  <c r="Z51" s="1"/>
  <c r="W52"/>
  <c r="Z52" s="1"/>
  <c r="W53"/>
  <c r="Z53" s="1"/>
  <c r="W54"/>
  <c r="Z54" s="1"/>
  <c r="W55"/>
  <c r="Z55" s="1"/>
  <c r="W56"/>
  <c r="Z56" s="1"/>
  <c r="W57"/>
  <c r="Z57" s="1"/>
  <c r="W58"/>
  <c r="Z58" s="1"/>
  <c r="W59"/>
  <c r="Z59" s="1"/>
  <c r="W60"/>
  <c r="Z60" s="1"/>
  <c r="W61"/>
  <c r="Z61" s="1"/>
  <c r="W62"/>
  <c r="Z62" s="1"/>
  <c r="W63"/>
  <c r="Z63" s="1"/>
  <c r="W64"/>
  <c r="Z64" s="1"/>
  <c r="W65"/>
  <c r="Z65" s="1"/>
  <c r="W66"/>
  <c r="Z66" s="1"/>
  <c r="W67"/>
  <c r="Z67" s="1"/>
  <c r="W68"/>
  <c r="Z68" s="1"/>
  <c r="W69"/>
  <c r="Z69" s="1"/>
  <c r="W70"/>
  <c r="Z70" s="1"/>
  <c r="W71"/>
  <c r="Z71" s="1"/>
  <c r="W72"/>
  <c r="Z72" s="1"/>
  <c r="W73"/>
  <c r="Z73" s="1"/>
  <c r="W74"/>
  <c r="Z74" s="1"/>
  <c r="W75"/>
  <c r="Z75" s="1"/>
  <c r="W76"/>
  <c r="Z76" s="1"/>
  <c r="W77"/>
  <c r="Z77" s="1"/>
  <c r="W78"/>
  <c r="Z78" s="1"/>
  <c r="W79"/>
  <c r="Z79" s="1"/>
  <c r="W80"/>
  <c r="Z80" s="1"/>
  <c r="W81"/>
  <c r="Z81" s="1"/>
  <c r="W82"/>
  <c r="Z82" s="1"/>
  <c r="W83"/>
  <c r="Z83" s="1"/>
  <c r="W84"/>
  <c r="Z84" s="1"/>
  <c r="W85"/>
  <c r="Z85" s="1"/>
  <c r="W86"/>
  <c r="Z86" s="1"/>
  <c r="W87"/>
  <c r="Z87" s="1"/>
  <c r="W88"/>
  <c r="Z88" s="1"/>
  <c r="W89"/>
  <c r="Z89" s="1"/>
  <c r="W90"/>
  <c r="Z90" s="1"/>
  <c r="W91"/>
  <c r="Z91" s="1"/>
  <c r="W92"/>
  <c r="Z92" s="1"/>
  <c r="W93"/>
  <c r="Z93" s="1"/>
  <c r="W94"/>
  <c r="Z94" s="1"/>
  <c r="W95"/>
  <c r="Z95" s="1"/>
  <c r="W96"/>
  <c r="Z96" s="1"/>
  <c r="W97"/>
  <c r="Z97" s="1"/>
  <c r="W98"/>
  <c r="Z98" s="1"/>
  <c r="W99"/>
  <c r="Z99" s="1"/>
  <c r="W100"/>
  <c r="Z100" s="1"/>
  <c r="W101"/>
  <c r="Z101" s="1"/>
  <c r="W102"/>
  <c r="Z102" s="1"/>
  <c r="W103"/>
  <c r="Z103" s="1"/>
  <c r="W104"/>
  <c r="Z104" s="1"/>
  <c r="W105"/>
  <c r="Z105" s="1"/>
  <c r="W106"/>
  <c r="Z106" s="1"/>
  <c r="W107"/>
  <c r="Z107" s="1"/>
  <c r="W108"/>
  <c r="Z108" s="1"/>
  <c r="W109"/>
  <c r="Z109" s="1"/>
  <c r="W110"/>
  <c r="Z110" s="1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Q11"/>
  <c r="C8" i="5" s="1"/>
  <c r="Q12" i="2"/>
  <c r="C9" i="5" s="1"/>
  <c r="Q13" i="2"/>
  <c r="C10" i="5" s="1"/>
  <c r="Q14" i="2"/>
  <c r="C11" i="5" s="1"/>
  <c r="Q15" i="2"/>
  <c r="C12" i="5" s="1"/>
  <c r="Q16" i="2"/>
  <c r="C13" i="5" s="1"/>
  <c r="Q17" i="2"/>
  <c r="C14" i="5" s="1"/>
  <c r="Q18" i="2"/>
  <c r="C15" i="5" s="1"/>
  <c r="Q19" i="2"/>
  <c r="C16" i="5" s="1"/>
  <c r="Q20" i="2"/>
  <c r="C17" i="5" s="1"/>
  <c r="Q21" i="2"/>
  <c r="C18" i="5" s="1"/>
  <c r="Q22" i="2"/>
  <c r="C19" i="5" s="1"/>
  <c r="Q23" i="2"/>
  <c r="C20" i="5" s="1"/>
  <c r="Q24" i="2"/>
  <c r="C21" i="5" s="1"/>
  <c r="Q25" i="2"/>
  <c r="C22" i="5" s="1"/>
  <c r="Q26" i="2"/>
  <c r="C23" i="5" s="1"/>
  <c r="Q27" i="2"/>
  <c r="C24" i="5" s="1"/>
  <c r="Q28" i="2"/>
  <c r="C25" i="5" s="1"/>
  <c r="Q29" i="2"/>
  <c r="C26" i="5" s="1"/>
  <c r="Q30" i="2"/>
  <c r="C27" i="5" s="1"/>
  <c r="Q31" i="2"/>
  <c r="C28" i="5" s="1"/>
  <c r="Q32" i="2"/>
  <c r="C29" i="5" s="1"/>
  <c r="Q33" i="2"/>
  <c r="C30" i="5" s="1"/>
  <c r="Q34" i="2"/>
  <c r="C31" i="5" s="1"/>
  <c r="Q35" i="2"/>
  <c r="C32" i="5" s="1"/>
  <c r="Q36" i="2"/>
  <c r="C33" i="5" s="1"/>
  <c r="Q37" i="2"/>
  <c r="C34" i="5" s="1"/>
  <c r="Q38" i="2"/>
  <c r="C35" i="5" s="1"/>
  <c r="Q39" i="2"/>
  <c r="C36" i="5" s="1"/>
  <c r="Q40" i="2"/>
  <c r="C37" i="5" s="1"/>
  <c r="Q41" i="2"/>
  <c r="C38" i="5" s="1"/>
  <c r="Q42" i="2"/>
  <c r="C39" i="5" s="1"/>
  <c r="Q43" i="2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0"/>
  <c r="U10" s="1"/>
  <c r="U11"/>
  <c r="U13"/>
  <c r="U15"/>
  <c r="AA15" s="1"/>
  <c r="U16"/>
  <c r="AA16" s="1"/>
  <c r="U17"/>
  <c r="AA17" s="1"/>
  <c r="U18"/>
  <c r="AA18" s="1"/>
  <c r="U19"/>
  <c r="AA19" s="1"/>
  <c r="U20"/>
  <c r="AA20" s="1"/>
  <c r="U21"/>
  <c r="AA21" s="1"/>
  <c r="U22"/>
  <c r="AA22" s="1"/>
  <c r="U23"/>
  <c r="AA23" s="1"/>
  <c r="U24"/>
  <c r="AA24" s="1"/>
  <c r="U25"/>
  <c r="AA25" s="1"/>
  <c r="U26"/>
  <c r="AA26" s="1"/>
  <c r="U27"/>
  <c r="AA27" s="1"/>
  <c r="U28"/>
  <c r="AA28" s="1"/>
  <c r="U29"/>
  <c r="AA29" s="1"/>
  <c r="U30"/>
  <c r="AA30" s="1"/>
  <c r="U31"/>
  <c r="AA31" s="1"/>
  <c r="U32"/>
  <c r="AA32" s="1"/>
  <c r="U33"/>
  <c r="AA33" s="1"/>
  <c r="U34"/>
  <c r="AA34" s="1"/>
  <c r="U35"/>
  <c r="AA35" s="1"/>
  <c r="U36"/>
  <c r="AA36" s="1"/>
  <c r="U37"/>
  <c r="AA37" s="1"/>
  <c r="U38"/>
  <c r="AA38" s="1"/>
  <c r="U39"/>
  <c r="AA39" s="1"/>
  <c r="U40"/>
  <c r="AA40" s="1"/>
  <c r="U41"/>
  <c r="AA41" s="1"/>
  <c r="U42"/>
  <c r="AA42" s="1"/>
  <c r="U43"/>
  <c r="AA43" s="1"/>
  <c r="U44"/>
  <c r="AA44" s="1"/>
  <c r="U45"/>
  <c r="AA45" s="1"/>
  <c r="U46"/>
  <c r="AA46" s="1"/>
  <c r="U47"/>
  <c r="AA47" s="1"/>
  <c r="U48"/>
  <c r="AA48" s="1"/>
  <c r="U49"/>
  <c r="AA49" s="1"/>
  <c r="U50"/>
  <c r="AA50" s="1"/>
  <c r="U51"/>
  <c r="AA51" s="1"/>
  <c r="U52"/>
  <c r="AA52" s="1"/>
  <c r="U53"/>
  <c r="AA53" s="1"/>
  <c r="U54"/>
  <c r="AA54" s="1"/>
  <c r="U55"/>
  <c r="AA55" s="1"/>
  <c r="U56"/>
  <c r="AA56" s="1"/>
  <c r="U57"/>
  <c r="AA57" s="1"/>
  <c r="U58"/>
  <c r="AA58" s="1"/>
  <c r="U59"/>
  <c r="AA59" s="1"/>
  <c r="U60"/>
  <c r="AA60" s="1"/>
  <c r="U61"/>
  <c r="AA61" s="1"/>
  <c r="U62"/>
  <c r="AA62" s="1"/>
  <c r="U63"/>
  <c r="AA63" s="1"/>
  <c r="U64"/>
  <c r="AA64" s="1"/>
  <c r="U65"/>
  <c r="AA65" s="1"/>
  <c r="U66"/>
  <c r="AA66" s="1"/>
  <c r="U67"/>
  <c r="AA67" s="1"/>
  <c r="U68"/>
  <c r="AA68" s="1"/>
  <c r="U69"/>
  <c r="AA69" s="1"/>
  <c r="U70"/>
  <c r="AA70" s="1"/>
  <c r="U71"/>
  <c r="AA71" s="1"/>
  <c r="U72"/>
  <c r="AA72" s="1"/>
  <c r="U73"/>
  <c r="AA73" s="1"/>
  <c r="U74"/>
  <c r="AA74" s="1"/>
  <c r="U75"/>
  <c r="AA75" s="1"/>
  <c r="U76"/>
  <c r="AA76" s="1"/>
  <c r="U77"/>
  <c r="AA77" s="1"/>
  <c r="U78"/>
  <c r="AA78" s="1"/>
  <c r="U79"/>
  <c r="AA79" s="1"/>
  <c r="U80"/>
  <c r="AA80" s="1"/>
  <c r="U81"/>
  <c r="AA81" s="1"/>
  <c r="U82"/>
  <c r="AA82" s="1"/>
  <c r="U83"/>
  <c r="AA83" s="1"/>
  <c r="U84"/>
  <c r="AA84" s="1"/>
  <c r="U85"/>
  <c r="AA85" s="1"/>
  <c r="U86"/>
  <c r="AA86" s="1"/>
  <c r="U87"/>
  <c r="AA87" s="1"/>
  <c r="U88"/>
  <c r="AA88" s="1"/>
  <c r="U89"/>
  <c r="AA89" s="1"/>
  <c r="U90"/>
  <c r="AA90" s="1"/>
  <c r="U91"/>
  <c r="AA91" s="1"/>
  <c r="U92"/>
  <c r="AA92" s="1"/>
  <c r="U93"/>
  <c r="AA93" s="1"/>
  <c r="U94"/>
  <c r="AA94" s="1"/>
  <c r="U95"/>
  <c r="AA95" s="1"/>
  <c r="U96"/>
  <c r="AA96" s="1"/>
  <c r="U97"/>
  <c r="AA97" s="1"/>
  <c r="U98"/>
  <c r="AA98" s="1"/>
  <c r="U99"/>
  <c r="AA99" s="1"/>
  <c r="U100"/>
  <c r="AA100" s="1"/>
  <c r="U101"/>
  <c r="AA101" s="1"/>
  <c r="U102"/>
  <c r="AA102" s="1"/>
  <c r="U103"/>
  <c r="AA103" s="1"/>
  <c r="U104"/>
  <c r="AA104" s="1"/>
  <c r="U105"/>
  <c r="AA105" s="1"/>
  <c r="U106"/>
  <c r="AA106" s="1"/>
  <c r="U107"/>
  <c r="AA107" s="1"/>
  <c r="U108"/>
  <c r="AA108" s="1"/>
  <c r="U109"/>
  <c r="AA109" s="1"/>
  <c r="U110"/>
  <c r="AA110" s="1"/>
  <c r="U14"/>
  <c r="U12" l="1"/>
  <c r="AB11"/>
  <c r="X12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AB42" s="1"/>
  <c r="M4" i="4"/>
  <c r="M6"/>
  <c r="Q6" s="1"/>
  <c r="M8"/>
  <c r="Q8" s="1"/>
  <c r="M10"/>
  <c r="Q10" s="1"/>
  <c r="M12"/>
  <c r="M14"/>
  <c r="M16"/>
  <c r="P16" s="1"/>
  <c r="M18"/>
  <c r="Q18" s="1"/>
  <c r="M20"/>
  <c r="M22"/>
  <c r="M24"/>
  <c r="P24" s="1"/>
  <c r="M26"/>
  <c r="Q26" s="1"/>
  <c r="M28"/>
  <c r="M30"/>
  <c r="M32"/>
  <c r="P32" s="1"/>
  <c r="M34"/>
  <c r="Q34" s="1"/>
  <c r="M36"/>
  <c r="O104"/>
  <c r="O102"/>
  <c r="O100"/>
  <c r="O98"/>
  <c r="O96"/>
  <c r="O94"/>
  <c r="O92"/>
  <c r="O90"/>
  <c r="O88"/>
  <c r="O86"/>
  <c r="O84"/>
  <c r="O82"/>
  <c r="O80"/>
  <c r="O78"/>
  <c r="O76"/>
  <c r="O74"/>
  <c r="O72"/>
  <c r="O70"/>
  <c r="O68"/>
  <c r="O66"/>
  <c r="O64"/>
  <c r="O62"/>
  <c r="O60"/>
  <c r="O58"/>
  <c r="O56"/>
  <c r="O54"/>
  <c r="O52"/>
  <c r="O50"/>
  <c r="O48"/>
  <c r="O46"/>
  <c r="O44"/>
  <c r="O42"/>
  <c r="O40"/>
  <c r="O38"/>
  <c r="M5"/>
  <c r="P5" s="1"/>
  <c r="M7"/>
  <c r="P7" s="1"/>
  <c r="M9"/>
  <c r="P9" s="1"/>
  <c r="M11"/>
  <c r="P11" s="1"/>
  <c r="M13"/>
  <c r="P13" s="1"/>
  <c r="M15"/>
  <c r="M17"/>
  <c r="M19"/>
  <c r="Q19" s="1"/>
  <c r="M21"/>
  <c r="P21" s="1"/>
  <c r="M23"/>
  <c r="M25"/>
  <c r="M27"/>
  <c r="P27" s="1"/>
  <c r="M29"/>
  <c r="P29" s="1"/>
  <c r="M31"/>
  <c r="M33"/>
  <c r="M35"/>
  <c r="Q35" s="1"/>
  <c r="O103"/>
  <c r="O101"/>
  <c r="O99"/>
  <c r="O97"/>
  <c r="O95"/>
  <c r="O93"/>
  <c r="O91"/>
  <c r="O89"/>
  <c r="O87"/>
  <c r="O85"/>
  <c r="O83"/>
  <c r="O81"/>
  <c r="O79"/>
  <c r="O77"/>
  <c r="O75"/>
  <c r="O73"/>
  <c r="O71"/>
  <c r="O69"/>
  <c r="O67"/>
  <c r="O65"/>
  <c r="O63"/>
  <c r="O61"/>
  <c r="O59"/>
  <c r="O57"/>
  <c r="O55"/>
  <c r="O53"/>
  <c r="O51"/>
  <c r="O49"/>
  <c r="O47"/>
  <c r="O45"/>
  <c r="O43"/>
  <c r="O41"/>
  <c r="O39"/>
  <c r="O37"/>
  <c r="C7" i="5"/>
  <c r="AG25" i="10"/>
  <c r="AM25" s="1"/>
  <c r="W4" i="2" s="1"/>
  <c r="AG2" i="4" s="1"/>
  <c r="P103"/>
  <c r="P101"/>
  <c r="P99"/>
  <c r="P97"/>
  <c r="P95"/>
  <c r="P93"/>
  <c r="P91"/>
  <c r="P89"/>
  <c r="P87"/>
  <c r="P85"/>
  <c r="P83"/>
  <c r="P81"/>
  <c r="P79"/>
  <c r="P77"/>
  <c r="P75"/>
  <c r="P73"/>
  <c r="P71"/>
  <c r="P69"/>
  <c r="P67"/>
  <c r="P65"/>
  <c r="P63"/>
  <c r="P61"/>
  <c r="P59"/>
  <c r="P57"/>
  <c r="P55"/>
  <c r="P53"/>
  <c r="P51"/>
  <c r="P49"/>
  <c r="P47"/>
  <c r="P45"/>
  <c r="P43"/>
  <c r="P41"/>
  <c r="P39"/>
  <c r="P37"/>
  <c r="P33"/>
  <c r="P31"/>
  <c r="P25"/>
  <c r="P23"/>
  <c r="P17"/>
  <c r="P1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3"/>
  <c r="Q32"/>
  <c r="Q31"/>
  <c r="Q30"/>
  <c r="Q28"/>
  <c r="Q25"/>
  <c r="Q24"/>
  <c r="Q23"/>
  <c r="Q22"/>
  <c r="Q20"/>
  <c r="Q17"/>
  <c r="Q16"/>
  <c r="Q15"/>
  <c r="Q14"/>
  <c r="Q12"/>
  <c r="P104"/>
  <c r="P102"/>
  <c r="P100"/>
  <c r="P98"/>
  <c r="P96"/>
  <c r="P94"/>
  <c r="P92"/>
  <c r="P90"/>
  <c r="P88"/>
  <c r="P86"/>
  <c r="P84"/>
  <c r="P82"/>
  <c r="P80"/>
  <c r="P78"/>
  <c r="P76"/>
  <c r="P74"/>
  <c r="P72"/>
  <c r="P70"/>
  <c r="P68"/>
  <c r="P66"/>
  <c r="P64"/>
  <c r="P62"/>
  <c r="P60"/>
  <c r="P58"/>
  <c r="P56"/>
  <c r="P54"/>
  <c r="P52"/>
  <c r="P50"/>
  <c r="P48"/>
  <c r="P46"/>
  <c r="P44"/>
  <c r="P42"/>
  <c r="P40"/>
  <c r="P38"/>
  <c r="P36"/>
  <c r="P34"/>
  <c r="P30"/>
  <c r="P28"/>
  <c r="P26"/>
  <c r="P22"/>
  <c r="P20"/>
  <c r="P18"/>
  <c r="P14"/>
  <c r="P12"/>
  <c r="P10"/>
  <c r="P6"/>
  <c r="W10" i="2"/>
  <c r="W11" s="1"/>
  <c r="C3" i="10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Q9" i="4" l="1"/>
  <c r="AB39" i="2"/>
  <c r="AB25"/>
  <c r="AB33"/>
  <c r="AB38"/>
  <c r="AB17"/>
  <c r="AB18"/>
  <c r="Q5" i="4"/>
  <c r="P8"/>
  <c r="Q11"/>
  <c r="Q27"/>
  <c r="Q13"/>
  <c r="Q21"/>
  <c r="Q29"/>
  <c r="P19"/>
  <c r="P35"/>
  <c r="AB26" i="2"/>
  <c r="Q7" i="4"/>
  <c r="AB34" i="2"/>
  <c r="AB35"/>
  <c r="AB13"/>
  <c r="AB21"/>
  <c r="AB29"/>
  <c r="AB14"/>
  <c r="AB22"/>
  <c r="AB30"/>
  <c r="AB36"/>
  <c r="AB40"/>
  <c r="AB37"/>
  <c r="AB41"/>
  <c r="AB15"/>
  <c r="AB19"/>
  <c r="AB23"/>
  <c r="AB27"/>
  <c r="AB31"/>
  <c r="AB12"/>
  <c r="AB16"/>
  <c r="AB20"/>
  <c r="AB24"/>
  <c r="AB28"/>
  <c r="AB32"/>
  <c r="R35" i="4"/>
  <c r="S35" s="1"/>
  <c r="O35"/>
  <c r="R31"/>
  <c r="S31" s="1"/>
  <c r="O31"/>
  <c r="R27"/>
  <c r="S27" s="1"/>
  <c r="O27"/>
  <c r="R23"/>
  <c r="S23" s="1"/>
  <c r="O23"/>
  <c r="R19"/>
  <c r="S19" s="1"/>
  <c r="O19"/>
  <c r="R15"/>
  <c r="S15" s="1"/>
  <c r="O15"/>
  <c r="R11"/>
  <c r="S11" s="1"/>
  <c r="O11"/>
  <c r="R7"/>
  <c r="R36"/>
  <c r="S36" s="1"/>
  <c r="O36"/>
  <c r="R32"/>
  <c r="S32" s="1"/>
  <c r="O32"/>
  <c r="R28"/>
  <c r="S28" s="1"/>
  <c r="O28"/>
  <c r="R24"/>
  <c r="S24" s="1"/>
  <c r="O24"/>
  <c r="R20"/>
  <c r="S20" s="1"/>
  <c r="O20"/>
  <c r="R16"/>
  <c r="S16" s="1"/>
  <c r="O16"/>
  <c r="R12"/>
  <c r="S12" s="1"/>
  <c r="O12"/>
  <c r="R8"/>
  <c r="R33"/>
  <c r="S33" s="1"/>
  <c r="O33"/>
  <c r="R29"/>
  <c r="S29" s="1"/>
  <c r="O29"/>
  <c r="R25"/>
  <c r="S25" s="1"/>
  <c r="O25"/>
  <c r="R21"/>
  <c r="S21" s="1"/>
  <c r="O21"/>
  <c r="R17"/>
  <c r="S17" s="1"/>
  <c r="O17"/>
  <c r="R13"/>
  <c r="S13" s="1"/>
  <c r="O13"/>
  <c r="R9"/>
  <c r="S9" s="1"/>
  <c r="O9"/>
  <c r="R5"/>
  <c r="R34"/>
  <c r="S34" s="1"/>
  <c r="O34"/>
  <c r="R30"/>
  <c r="S30" s="1"/>
  <c r="O30"/>
  <c r="R26"/>
  <c r="S26" s="1"/>
  <c r="O26"/>
  <c r="R22"/>
  <c r="S22" s="1"/>
  <c r="O22"/>
  <c r="R18"/>
  <c r="S18" s="1"/>
  <c r="O18"/>
  <c r="R14"/>
  <c r="S14" s="1"/>
  <c r="O14"/>
  <c r="R10"/>
  <c r="S10" s="1"/>
  <c r="O10"/>
  <c r="R6"/>
  <c r="AM24" i="10"/>
  <c r="W3" i="2" s="1"/>
  <c r="W12"/>
  <c r="Z11"/>
  <c r="BV7" i="8"/>
  <c r="D2" i="9"/>
  <c r="I2" s="1"/>
  <c r="T63" i="8"/>
  <c r="T65"/>
  <c r="T66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S63"/>
  <c r="S65"/>
  <c r="S66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P63"/>
  <c r="Q63"/>
  <c r="R63"/>
  <c r="P65"/>
  <c r="Q65"/>
  <c r="R65"/>
  <c r="P66"/>
  <c r="Q66"/>
  <c r="R66"/>
  <c r="P68"/>
  <c r="Q68"/>
  <c r="R68"/>
  <c r="P69"/>
  <c r="Q69"/>
  <c r="R69"/>
  <c r="P70"/>
  <c r="Q70"/>
  <c r="R70"/>
  <c r="P71"/>
  <c r="Q71"/>
  <c r="R71"/>
  <c r="P72"/>
  <c r="Q72"/>
  <c r="R72"/>
  <c r="P73"/>
  <c r="Q73"/>
  <c r="R73"/>
  <c r="P74"/>
  <c r="Q74"/>
  <c r="R74"/>
  <c r="P75"/>
  <c r="Q75"/>
  <c r="R75"/>
  <c r="P76"/>
  <c r="Q76"/>
  <c r="R76"/>
  <c r="P77"/>
  <c r="Q77"/>
  <c r="R77"/>
  <c r="P78"/>
  <c r="Q78"/>
  <c r="R78"/>
  <c r="P79"/>
  <c r="Q79"/>
  <c r="R79"/>
  <c r="P80"/>
  <c r="Q80"/>
  <c r="R80"/>
  <c r="P81"/>
  <c r="Q81"/>
  <c r="R81"/>
  <c r="P82"/>
  <c r="Q82"/>
  <c r="R82"/>
  <c r="P83"/>
  <c r="Q83"/>
  <c r="R83"/>
  <c r="P84"/>
  <c r="Q84"/>
  <c r="R84"/>
  <c r="P85"/>
  <c r="Q85"/>
  <c r="R85"/>
  <c r="P86"/>
  <c r="Q86"/>
  <c r="R86"/>
  <c r="P87"/>
  <c r="Q87"/>
  <c r="R87"/>
  <c r="P88"/>
  <c r="Q88"/>
  <c r="R88"/>
  <c r="P89"/>
  <c r="Q89"/>
  <c r="R89"/>
  <c r="P90"/>
  <c r="Q90"/>
  <c r="R90"/>
  <c r="P91"/>
  <c r="Q91"/>
  <c r="R91"/>
  <c r="P92"/>
  <c r="Q92"/>
  <c r="R92"/>
  <c r="P93"/>
  <c r="Q93"/>
  <c r="R93"/>
  <c r="P94"/>
  <c r="Q94"/>
  <c r="R94"/>
  <c r="P95"/>
  <c r="Q95"/>
  <c r="R95"/>
  <c r="P96"/>
  <c r="Q96"/>
  <c r="R96"/>
  <c r="P97"/>
  <c r="Q97"/>
  <c r="R97"/>
  <c r="P98"/>
  <c r="Q98"/>
  <c r="R98"/>
  <c r="P99"/>
  <c r="Q99"/>
  <c r="R99"/>
  <c r="P100"/>
  <c r="Q100"/>
  <c r="R100"/>
  <c r="P101"/>
  <c r="Q101"/>
  <c r="R101"/>
  <c r="P102"/>
  <c r="Q102"/>
  <c r="R102"/>
  <c r="P103"/>
  <c r="Q103"/>
  <c r="R103"/>
  <c r="P104"/>
  <c r="Q104"/>
  <c r="R104"/>
  <c r="P105"/>
  <c r="Q105"/>
  <c r="R105"/>
  <c r="P106"/>
  <c r="Q106"/>
  <c r="R106"/>
  <c r="P107"/>
  <c r="Q107"/>
  <c r="R107"/>
  <c r="P108"/>
  <c r="Q108"/>
  <c r="R108"/>
  <c r="P109"/>
  <c r="Q109"/>
  <c r="R109"/>
  <c r="P110"/>
  <c r="Q110"/>
  <c r="R110"/>
  <c r="O63"/>
  <c r="O65"/>
  <c r="O66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N63"/>
  <c r="N65"/>
  <c r="N66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M63"/>
  <c r="M65"/>
  <c r="M66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L63"/>
  <c r="L65"/>
  <c r="L66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0"/>
  <c r="BK7"/>
  <c r="AZ7"/>
  <c r="AO7"/>
  <c r="AD7"/>
  <c r="I63"/>
  <c r="I65"/>
  <c r="I66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0"/>
  <c r="G11"/>
  <c r="G12"/>
  <c r="G13"/>
  <c r="G14"/>
  <c r="G15"/>
  <c r="I15" s="1"/>
  <c r="G16"/>
  <c r="I16" s="1"/>
  <c r="G17"/>
  <c r="I17" s="1"/>
  <c r="G18"/>
  <c r="I18" s="1"/>
  <c r="G19"/>
  <c r="I19" s="1"/>
  <c r="G20"/>
  <c r="I20" s="1"/>
  <c r="G21"/>
  <c r="I21" s="1"/>
  <c r="G22"/>
  <c r="I22" s="1"/>
  <c r="G23"/>
  <c r="I23" s="1"/>
  <c r="G24"/>
  <c r="I24" s="1"/>
  <c r="G25"/>
  <c r="I25" s="1"/>
  <c r="G26"/>
  <c r="I26" s="1"/>
  <c r="G27"/>
  <c r="I27" s="1"/>
  <c r="G28"/>
  <c r="I28" s="1"/>
  <c r="G29"/>
  <c r="I29" s="1"/>
  <c r="G30"/>
  <c r="I30" s="1"/>
  <c r="G31"/>
  <c r="I31" s="1"/>
  <c r="G32"/>
  <c r="I32" s="1"/>
  <c r="G33"/>
  <c r="I33" s="1"/>
  <c r="G34"/>
  <c r="I34" s="1"/>
  <c r="G35"/>
  <c r="I35" s="1"/>
  <c r="G36"/>
  <c r="I36" s="1"/>
  <c r="G37"/>
  <c r="I37" s="1"/>
  <c r="G38"/>
  <c r="I38" s="1"/>
  <c r="G39"/>
  <c r="I39" s="1"/>
  <c r="G40"/>
  <c r="I40" s="1"/>
  <c r="G41"/>
  <c r="I41" s="1"/>
  <c r="G42"/>
  <c r="I42" s="1"/>
  <c r="G43"/>
  <c r="I43" s="1"/>
  <c r="G44"/>
  <c r="I44" s="1"/>
  <c r="G45"/>
  <c r="I45" s="1"/>
  <c r="G46"/>
  <c r="I46" s="1"/>
  <c r="G47"/>
  <c r="I47" s="1"/>
  <c r="G48"/>
  <c r="I48" s="1"/>
  <c r="G49"/>
  <c r="I49" s="1"/>
  <c r="G50"/>
  <c r="I50" s="1"/>
  <c r="G51"/>
  <c r="I51" s="1"/>
  <c r="G52"/>
  <c r="I52" s="1"/>
  <c r="G53"/>
  <c r="I53" s="1"/>
  <c r="G54"/>
  <c r="I54" s="1"/>
  <c r="G55"/>
  <c r="I55" s="1"/>
  <c r="G56"/>
  <c r="I56" s="1"/>
  <c r="G57"/>
  <c r="I57" s="1"/>
  <c r="G58"/>
  <c r="I58" s="1"/>
  <c r="G59"/>
  <c r="I59" s="1"/>
  <c r="G60"/>
  <c r="I60" s="1"/>
  <c r="G61"/>
  <c r="I61" s="1"/>
  <c r="G62"/>
  <c r="I62" s="1"/>
  <c r="G63"/>
  <c r="G64"/>
  <c r="I64" s="1"/>
  <c r="G65"/>
  <c r="G66"/>
  <c r="G67"/>
  <c r="I67" s="1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0"/>
  <c r="D11"/>
  <c r="AB11" s="1"/>
  <c r="D12"/>
  <c r="AB12" s="1"/>
  <c r="D13"/>
  <c r="AB13" s="1"/>
  <c r="D14"/>
  <c r="AB14" s="1"/>
  <c r="D15"/>
  <c r="AB15" s="1"/>
  <c r="D16"/>
  <c r="AB16" s="1"/>
  <c r="D17"/>
  <c r="AB17" s="1"/>
  <c r="D18"/>
  <c r="AB18" s="1"/>
  <c r="D19"/>
  <c r="AB19" s="1"/>
  <c r="D20"/>
  <c r="AB20" s="1"/>
  <c r="D21"/>
  <c r="AB21" s="1"/>
  <c r="D22"/>
  <c r="AB22" s="1"/>
  <c r="D23"/>
  <c r="AB23" s="1"/>
  <c r="D24"/>
  <c r="AB24" s="1"/>
  <c r="D25"/>
  <c r="AB25" s="1"/>
  <c r="D26"/>
  <c r="AB26" s="1"/>
  <c r="D27"/>
  <c r="AB27" s="1"/>
  <c r="D28"/>
  <c r="AB28" s="1"/>
  <c r="D29"/>
  <c r="AB29" s="1"/>
  <c r="D30"/>
  <c r="AB30" s="1"/>
  <c r="D31"/>
  <c r="AB31" s="1"/>
  <c r="D32"/>
  <c r="AB32" s="1"/>
  <c r="D33"/>
  <c r="AB33" s="1"/>
  <c r="D34"/>
  <c r="AB34" s="1"/>
  <c r="D35"/>
  <c r="AB35" s="1"/>
  <c r="D36"/>
  <c r="AB36" s="1"/>
  <c r="D37"/>
  <c r="AB37" s="1"/>
  <c r="D38"/>
  <c r="AB38" s="1"/>
  <c r="D39"/>
  <c r="AB39" s="1"/>
  <c r="D40"/>
  <c r="AB40" s="1"/>
  <c r="D41"/>
  <c r="AB41" s="1"/>
  <c r="D42"/>
  <c r="AB42" s="1"/>
  <c r="D43"/>
  <c r="AB43" s="1"/>
  <c r="D44"/>
  <c r="AB44" s="1"/>
  <c r="D45"/>
  <c r="AB45" s="1"/>
  <c r="D46"/>
  <c r="AB46" s="1"/>
  <c r="D47"/>
  <c r="AB47" s="1"/>
  <c r="D48"/>
  <c r="AB48" s="1"/>
  <c r="D49"/>
  <c r="AB49" s="1"/>
  <c r="D50"/>
  <c r="AB50" s="1"/>
  <c r="D51"/>
  <c r="AB51" s="1"/>
  <c r="D52"/>
  <c r="AB52" s="1"/>
  <c r="D53"/>
  <c r="AB53" s="1"/>
  <c r="D54"/>
  <c r="AB54" s="1"/>
  <c r="D55"/>
  <c r="AB55" s="1"/>
  <c r="D56"/>
  <c r="AB56" s="1"/>
  <c r="D57"/>
  <c r="AB57" s="1"/>
  <c r="D58"/>
  <c r="AB58" s="1"/>
  <c r="D59"/>
  <c r="AB59" s="1"/>
  <c r="D60"/>
  <c r="AB60" s="1"/>
  <c r="D61"/>
  <c r="AB61" s="1"/>
  <c r="D62"/>
  <c r="AB62" s="1"/>
  <c r="D63"/>
  <c r="AB63" s="1"/>
  <c r="D64"/>
  <c r="AB64" s="1"/>
  <c r="D65"/>
  <c r="AB65" s="1"/>
  <c r="D66"/>
  <c r="AB66" s="1"/>
  <c r="D67"/>
  <c r="AB67" s="1"/>
  <c r="D68"/>
  <c r="AB68" s="1"/>
  <c r="D69"/>
  <c r="AB69" s="1"/>
  <c r="D70"/>
  <c r="AB70" s="1"/>
  <c r="D71"/>
  <c r="AB71" s="1"/>
  <c r="D72"/>
  <c r="AB72" s="1"/>
  <c r="D73"/>
  <c r="AB73" s="1"/>
  <c r="D74"/>
  <c r="AB74" s="1"/>
  <c r="D75"/>
  <c r="AB75" s="1"/>
  <c r="D76"/>
  <c r="AB76" s="1"/>
  <c r="D77"/>
  <c r="AB77" s="1"/>
  <c r="D78"/>
  <c r="AB78" s="1"/>
  <c r="D79"/>
  <c r="AB79" s="1"/>
  <c r="D80"/>
  <c r="AB80" s="1"/>
  <c r="D81"/>
  <c r="AB81" s="1"/>
  <c r="D82"/>
  <c r="AB82" s="1"/>
  <c r="D83"/>
  <c r="AB83" s="1"/>
  <c r="D84"/>
  <c r="AB84" s="1"/>
  <c r="D85"/>
  <c r="AB85" s="1"/>
  <c r="D86"/>
  <c r="AB86" s="1"/>
  <c r="D87"/>
  <c r="AB87" s="1"/>
  <c r="D88"/>
  <c r="AB88" s="1"/>
  <c r="D89"/>
  <c r="AB89" s="1"/>
  <c r="D90"/>
  <c r="AB90" s="1"/>
  <c r="D91"/>
  <c r="AB91" s="1"/>
  <c r="D92"/>
  <c r="AB92" s="1"/>
  <c r="D93"/>
  <c r="AB93" s="1"/>
  <c r="D94"/>
  <c r="AB94" s="1"/>
  <c r="D95"/>
  <c r="AB95" s="1"/>
  <c r="D96"/>
  <c r="AB96" s="1"/>
  <c r="D97"/>
  <c r="AB97" s="1"/>
  <c r="D98"/>
  <c r="AB98" s="1"/>
  <c r="D99"/>
  <c r="AB99" s="1"/>
  <c r="D100"/>
  <c r="AB100" s="1"/>
  <c r="D101"/>
  <c r="AB101" s="1"/>
  <c r="D102"/>
  <c r="AB102" s="1"/>
  <c r="D103"/>
  <c r="AB103" s="1"/>
  <c r="D104"/>
  <c r="AB104" s="1"/>
  <c r="D105"/>
  <c r="AB105" s="1"/>
  <c r="D106"/>
  <c r="AB106" s="1"/>
  <c r="D107"/>
  <c r="AB107" s="1"/>
  <c r="D108"/>
  <c r="AB108" s="1"/>
  <c r="D109"/>
  <c r="AB109" s="1"/>
  <c r="D110"/>
  <c r="AB110" s="1"/>
  <c r="D10"/>
  <c r="AB10" s="1"/>
  <c r="F63"/>
  <c r="F65"/>
  <c r="F66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Y80" s="1"/>
  <c r="C81"/>
  <c r="Y81" s="1"/>
  <c r="C82"/>
  <c r="Y82" s="1"/>
  <c r="C83"/>
  <c r="Y83" s="1"/>
  <c r="C84"/>
  <c r="Y84" s="1"/>
  <c r="C85"/>
  <c r="Y85" s="1"/>
  <c r="C86"/>
  <c r="Y86" s="1"/>
  <c r="C87"/>
  <c r="Y87" s="1"/>
  <c r="C88"/>
  <c r="Y88" s="1"/>
  <c r="C89"/>
  <c r="Y89" s="1"/>
  <c r="C90"/>
  <c r="Y90" s="1"/>
  <c r="C91"/>
  <c r="Y91" s="1"/>
  <c r="C92"/>
  <c r="Y92" s="1"/>
  <c r="C93"/>
  <c r="Y93" s="1"/>
  <c r="C94"/>
  <c r="Y94" s="1"/>
  <c r="C95"/>
  <c r="Y95" s="1"/>
  <c r="C96"/>
  <c r="Y96" s="1"/>
  <c r="C97"/>
  <c r="Y97" s="1"/>
  <c r="C98"/>
  <c r="Y98" s="1"/>
  <c r="C99"/>
  <c r="Y99" s="1"/>
  <c r="C100"/>
  <c r="Y100" s="1"/>
  <c r="C101"/>
  <c r="Y101" s="1"/>
  <c r="C102"/>
  <c r="Y102" s="1"/>
  <c r="C103"/>
  <c r="Y103" s="1"/>
  <c r="C104"/>
  <c r="Y104" s="1"/>
  <c r="C105"/>
  <c r="Y105" s="1"/>
  <c r="C106"/>
  <c r="Y106" s="1"/>
  <c r="C107"/>
  <c r="Y107" s="1"/>
  <c r="C108"/>
  <c r="Y108" s="1"/>
  <c r="C109"/>
  <c r="Y109" s="1"/>
  <c r="C110"/>
  <c r="Y110" s="1"/>
  <c r="C10"/>
  <c r="E63"/>
  <c r="E64"/>
  <c r="F64" s="1"/>
  <c r="E65"/>
  <c r="E66"/>
  <c r="E67"/>
  <c r="F67" s="1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9"/>
  <c r="I14" l="1"/>
  <c r="I13"/>
  <c r="I10"/>
  <c r="I12"/>
  <c r="I11"/>
  <c r="W13" i="2"/>
  <c r="Z12"/>
  <c r="AB5" i="8"/>
  <c r="N6" i="9" s="1"/>
  <c r="Y79" i="8"/>
  <c r="X79"/>
  <c r="Y77"/>
  <c r="X77"/>
  <c r="Y75"/>
  <c r="X75"/>
  <c r="Y73"/>
  <c r="X73"/>
  <c r="Y71"/>
  <c r="X71"/>
  <c r="Y69"/>
  <c r="X69"/>
  <c r="Y67"/>
  <c r="X67"/>
  <c r="Y65"/>
  <c r="X65"/>
  <c r="Y63"/>
  <c r="X63"/>
  <c r="V109"/>
  <c r="V107"/>
  <c r="V105"/>
  <c r="V103"/>
  <c r="V101"/>
  <c r="V99"/>
  <c r="V97"/>
  <c r="V95"/>
  <c r="V93"/>
  <c r="V91"/>
  <c r="V89"/>
  <c r="V87"/>
  <c r="V85"/>
  <c r="V83"/>
  <c r="V81"/>
  <c r="V79"/>
  <c r="V77"/>
  <c r="V75"/>
  <c r="V73"/>
  <c r="V71"/>
  <c r="V69"/>
  <c r="V67"/>
  <c r="V65"/>
  <c r="V63"/>
  <c r="W63"/>
  <c r="W65"/>
  <c r="W67"/>
  <c r="W69"/>
  <c r="W71"/>
  <c r="W73"/>
  <c r="W75"/>
  <c r="W77"/>
  <c r="W79"/>
  <c r="W81"/>
  <c r="W83"/>
  <c r="W85"/>
  <c r="W87"/>
  <c r="W89"/>
  <c r="W91"/>
  <c r="W93"/>
  <c r="W95"/>
  <c r="W97"/>
  <c r="W99"/>
  <c r="W101"/>
  <c r="W103"/>
  <c r="W105"/>
  <c r="W107"/>
  <c r="W109"/>
  <c r="X109"/>
  <c r="X107"/>
  <c r="X105"/>
  <c r="X103"/>
  <c r="X101"/>
  <c r="X99"/>
  <c r="X97"/>
  <c r="X95"/>
  <c r="X93"/>
  <c r="X91"/>
  <c r="X89"/>
  <c r="X87"/>
  <c r="X85"/>
  <c r="X83"/>
  <c r="X81"/>
  <c r="X78"/>
  <c r="Y78"/>
  <c r="X76"/>
  <c r="Y76"/>
  <c r="X74"/>
  <c r="Y74"/>
  <c r="X72"/>
  <c r="Y72"/>
  <c r="X70"/>
  <c r="Y70"/>
  <c r="X68"/>
  <c r="Y68"/>
  <c r="X66"/>
  <c r="Y66"/>
  <c r="X64"/>
  <c r="Y64"/>
  <c r="V110"/>
  <c r="V108"/>
  <c r="V106"/>
  <c r="V104"/>
  <c r="V102"/>
  <c r="V100"/>
  <c r="V98"/>
  <c r="V96"/>
  <c r="V94"/>
  <c r="V92"/>
  <c r="V90"/>
  <c r="V88"/>
  <c r="V86"/>
  <c r="V84"/>
  <c r="V82"/>
  <c r="V80"/>
  <c r="V78"/>
  <c r="V76"/>
  <c r="V74"/>
  <c r="V72"/>
  <c r="V70"/>
  <c r="V68"/>
  <c r="V66"/>
  <c r="V64"/>
  <c r="W64"/>
  <c r="W66"/>
  <c r="W68"/>
  <c r="W70"/>
  <c r="W72"/>
  <c r="W74"/>
  <c r="W76"/>
  <c r="W78"/>
  <c r="W80"/>
  <c r="W82"/>
  <c r="W84"/>
  <c r="W86"/>
  <c r="W88"/>
  <c r="W90"/>
  <c r="W92"/>
  <c r="W94"/>
  <c r="W96"/>
  <c r="W98"/>
  <c r="W100"/>
  <c r="W102"/>
  <c r="W104"/>
  <c r="W106"/>
  <c r="W108"/>
  <c r="W110"/>
  <c r="X110"/>
  <c r="X108"/>
  <c r="X106"/>
  <c r="X104"/>
  <c r="X102"/>
  <c r="X100"/>
  <c r="X98"/>
  <c r="X96"/>
  <c r="X94"/>
  <c r="X92"/>
  <c r="X90"/>
  <c r="X88"/>
  <c r="X86"/>
  <c r="X84"/>
  <c r="X82"/>
  <c r="X80"/>
  <c r="W14" i="2" l="1"/>
  <c r="Z13"/>
  <c r="A23" i="4"/>
  <c r="B23"/>
  <c r="N29" i="8"/>
  <c r="W15" i="2" l="1"/>
  <c r="Z14"/>
  <c r="W16" l="1"/>
  <c r="Z15"/>
  <c r="T11" i="7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0"/>
  <c r="W17" i="2" l="1"/>
  <c r="Z16"/>
  <c r="E11" i="7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0"/>
  <c r="N1"/>
  <c r="J1"/>
  <c r="W18" i="2" l="1"/>
  <c r="Z17"/>
  <c r="S5" i="3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4"/>
  <c r="R5"/>
  <c r="R6"/>
  <c r="R7"/>
  <c r="R8"/>
  <c r="R9"/>
  <c r="R10"/>
  <c r="U10" s="1"/>
  <c r="N10" i="4" s="1"/>
  <c r="R11" i="3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U9" l="1"/>
  <c r="N9" i="4" s="1"/>
  <c r="U11" i="3"/>
  <c r="N11" i="4" s="1"/>
  <c r="W19" i="2"/>
  <c r="Z18"/>
  <c r="D11" i="7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0"/>
  <c r="I19" i="6"/>
  <c r="G19"/>
  <c r="E19"/>
  <c r="C19"/>
  <c r="M12"/>
  <c r="K12"/>
  <c r="I12"/>
  <c r="I7"/>
  <c r="C12"/>
  <c r="C7"/>
  <c r="AN24" i="10" s="1"/>
  <c r="X3" i="2" s="1"/>
  <c r="G12" i="6"/>
  <c r="E12"/>
  <c r="K7"/>
  <c r="G7"/>
  <c r="W20" i="2" l="1"/>
  <c r="Z19"/>
  <c r="B10" i="7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9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0"/>
  <c r="W21" i="2" l="1"/>
  <c r="Z20"/>
  <c r="M7" i="6"/>
  <c r="E7"/>
  <c r="AN25" i="10" s="1"/>
  <c r="X4" i="2" s="1"/>
  <c r="AH2" i="4" s="1"/>
  <c r="W22" i="2" l="1"/>
  <c r="Z21"/>
  <c r="R4" i="3"/>
  <c r="W23" i="2" l="1"/>
  <c r="Z22"/>
  <c r="W24" l="1"/>
  <c r="Z23"/>
  <c r="U7" i="3"/>
  <c r="N7" i="4" s="1"/>
  <c r="U15" i="3"/>
  <c r="N15" i="4" s="1"/>
  <c r="U19" i="3"/>
  <c r="N19" i="4" s="1"/>
  <c r="U23" i="3"/>
  <c r="N23" i="4" s="1"/>
  <c r="U27" i="3"/>
  <c r="N27" i="4" s="1"/>
  <c r="U31" i="3"/>
  <c r="N31" i="4" s="1"/>
  <c r="U35" i="3"/>
  <c r="N35" i="4" s="1"/>
  <c r="U39" i="3"/>
  <c r="U43"/>
  <c r="U47"/>
  <c r="U51"/>
  <c r="U55"/>
  <c r="U59"/>
  <c r="N59" i="4" s="1"/>
  <c r="U61" i="3"/>
  <c r="N61" i="4" s="1"/>
  <c r="U63" i="3"/>
  <c r="N63" i="4" s="1"/>
  <c r="U65" i="3"/>
  <c r="N65" i="4" s="1"/>
  <c r="U67" i="3"/>
  <c r="N67" i="4" s="1"/>
  <c r="U69" i="3"/>
  <c r="N69" i="4" s="1"/>
  <c r="U71" i="3"/>
  <c r="N71" i="4" s="1"/>
  <c r="U73" i="3"/>
  <c r="N73" i="4" s="1"/>
  <c r="U75" i="3"/>
  <c r="N75" i="4" s="1"/>
  <c r="U77" i="3"/>
  <c r="N77" i="4" s="1"/>
  <c r="U79" i="3"/>
  <c r="N79" i="4" s="1"/>
  <c r="U81" i="3"/>
  <c r="N81" i="4" s="1"/>
  <c r="U83" i="3"/>
  <c r="N83" i="4" s="1"/>
  <c r="U85" i="3"/>
  <c r="N85" i="4" s="1"/>
  <c r="U87" i="3"/>
  <c r="N87" i="4" s="1"/>
  <c r="U89" i="3"/>
  <c r="N89" i="4" s="1"/>
  <c r="U91" i="3"/>
  <c r="N91" i="4" s="1"/>
  <c r="U93" i="3"/>
  <c r="N93" i="4" s="1"/>
  <c r="U95" i="3"/>
  <c r="N95" i="4" s="1"/>
  <c r="U99" i="3"/>
  <c r="N99" i="4" s="1"/>
  <c r="U103" i="3"/>
  <c r="N103" i="4" s="1"/>
  <c r="U13" i="3"/>
  <c r="N13" i="4" s="1"/>
  <c r="U21" i="3"/>
  <c r="N21" i="4" s="1"/>
  <c r="U25" i="3"/>
  <c r="N25" i="4" s="1"/>
  <c r="U29" i="3"/>
  <c r="N29" i="4" s="1"/>
  <c r="U33" i="3"/>
  <c r="N33" i="4" s="1"/>
  <c r="U37" i="3"/>
  <c r="N37" i="4" s="1"/>
  <c r="U41" i="3"/>
  <c r="U45"/>
  <c r="U49"/>
  <c r="U53"/>
  <c r="U57"/>
  <c r="O7" i="4" l="1"/>
  <c r="S7"/>
  <c r="E62" i="8"/>
  <c r="N57" i="4"/>
  <c r="E46" i="8"/>
  <c r="N41" i="4"/>
  <c r="E58" i="8"/>
  <c r="N53" i="4"/>
  <c r="E50" i="8"/>
  <c r="N45" i="4"/>
  <c r="E56" i="8"/>
  <c r="N51" i="4"/>
  <c r="E48" i="8"/>
  <c r="N43" i="4"/>
  <c r="E54" i="8"/>
  <c r="N49" i="4"/>
  <c r="E60" i="8"/>
  <c r="N55" i="4"/>
  <c r="E52" i="8"/>
  <c r="N47" i="4"/>
  <c r="E44" i="8"/>
  <c r="N39" i="4"/>
  <c r="W25" i="2"/>
  <c r="Z24"/>
  <c r="F62" i="8"/>
  <c r="X62"/>
  <c r="V62"/>
  <c r="F48"/>
  <c r="V48"/>
  <c r="X48"/>
  <c r="F58"/>
  <c r="X58"/>
  <c r="V58"/>
  <c r="F60"/>
  <c r="V60"/>
  <c r="X60"/>
  <c r="F46"/>
  <c r="X46"/>
  <c r="V46"/>
  <c r="F56"/>
  <c r="V56"/>
  <c r="X56"/>
  <c r="F50"/>
  <c r="X50"/>
  <c r="V50"/>
  <c r="F52"/>
  <c r="V52"/>
  <c r="X52"/>
  <c r="F44"/>
  <c r="V44"/>
  <c r="X44"/>
  <c r="F54"/>
  <c r="X54"/>
  <c r="V54"/>
  <c r="E34"/>
  <c r="E14"/>
  <c r="E38"/>
  <c r="E30"/>
  <c r="E18"/>
  <c r="E40"/>
  <c r="E32"/>
  <c r="E24"/>
  <c r="E16"/>
  <c r="E42"/>
  <c r="E26"/>
  <c r="E36"/>
  <c r="E28"/>
  <c r="E20"/>
  <c r="E12"/>
  <c r="U5" i="3"/>
  <c r="N5" i="4" s="1"/>
  <c r="U17" i="3"/>
  <c r="N17" i="4" s="1"/>
  <c r="U104" i="3"/>
  <c r="N104" i="4" s="1"/>
  <c r="U102" i="3"/>
  <c r="N102" i="4" s="1"/>
  <c r="U100" i="3"/>
  <c r="N100" i="4" s="1"/>
  <c r="U98" i="3"/>
  <c r="N98" i="4" s="1"/>
  <c r="U96" i="3"/>
  <c r="N96" i="4" s="1"/>
  <c r="U94" i="3"/>
  <c r="N94" i="4" s="1"/>
  <c r="U92" i="3"/>
  <c r="N92" i="4" s="1"/>
  <c r="U90" i="3"/>
  <c r="N90" i="4" s="1"/>
  <c r="U88" i="3"/>
  <c r="N88" i="4" s="1"/>
  <c r="U86" i="3"/>
  <c r="N86" i="4" s="1"/>
  <c r="U84" i="3"/>
  <c r="N84" i="4" s="1"/>
  <c r="U82" i="3"/>
  <c r="N82" i="4" s="1"/>
  <c r="U80" i="3"/>
  <c r="N80" i="4" s="1"/>
  <c r="U78" i="3"/>
  <c r="N78" i="4" s="1"/>
  <c r="U76" i="3"/>
  <c r="N76" i="4" s="1"/>
  <c r="U74" i="3"/>
  <c r="N74" i="4" s="1"/>
  <c r="U72" i="3"/>
  <c r="N72" i="4" s="1"/>
  <c r="U70" i="3"/>
  <c r="N70" i="4" s="1"/>
  <c r="U68" i="3"/>
  <c r="N68" i="4" s="1"/>
  <c r="U66" i="3"/>
  <c r="N66" i="4" s="1"/>
  <c r="U64" i="3"/>
  <c r="N64" i="4" s="1"/>
  <c r="U62" i="3"/>
  <c r="N62" i="4" s="1"/>
  <c r="U60" i="3"/>
  <c r="N60" i="4" s="1"/>
  <c r="U58" i="3"/>
  <c r="N58" i="4" s="1"/>
  <c r="U56" i="3"/>
  <c r="U54"/>
  <c r="U52"/>
  <c r="U50"/>
  <c r="U48"/>
  <c r="U46"/>
  <c r="U44"/>
  <c r="U42"/>
  <c r="U40"/>
  <c r="U38"/>
  <c r="U36"/>
  <c r="N36" i="4" s="1"/>
  <c r="U34" i="3"/>
  <c r="N34" i="4" s="1"/>
  <c r="U32" i="3"/>
  <c r="N32" i="4" s="1"/>
  <c r="U30" i="3"/>
  <c r="N30" i="4" s="1"/>
  <c r="U28" i="3"/>
  <c r="N28" i="4" s="1"/>
  <c r="U26" i="3"/>
  <c r="N26" i="4" s="1"/>
  <c r="U24" i="3"/>
  <c r="N24" i="4" s="1"/>
  <c r="U22" i="3"/>
  <c r="N22" i="4" s="1"/>
  <c r="U20" i="3"/>
  <c r="N20" i="4" s="1"/>
  <c r="U18" i="3"/>
  <c r="N18" i="4" s="1"/>
  <c r="U16" i="3"/>
  <c r="N16" i="4" s="1"/>
  <c r="U14" i="3"/>
  <c r="N14" i="4" s="1"/>
  <c r="U12" i="3"/>
  <c r="N12" i="4" s="1"/>
  <c r="U6" i="3"/>
  <c r="N6" i="4" s="1"/>
  <c r="U101" i="3"/>
  <c r="N101" i="4" s="1"/>
  <c r="U97" i="3"/>
  <c r="N97" i="4" s="1"/>
  <c r="U8" i="3"/>
  <c r="N8" i="4" s="1"/>
  <c r="U4" i="3"/>
  <c r="N4" i="4" s="1"/>
  <c r="O4" s="1"/>
  <c r="D104" i="3"/>
  <c r="V104" s="1"/>
  <c r="E104"/>
  <c r="O8" i="4" l="1"/>
  <c r="S8"/>
  <c r="O6"/>
  <c r="S6"/>
  <c r="O5"/>
  <c r="AA11" i="2" s="1"/>
  <c r="S5" i="4"/>
  <c r="AA12" i="2"/>
  <c r="E43" i="8"/>
  <c r="N38" i="4"/>
  <c r="E47" i="8"/>
  <c r="N42" i="4"/>
  <c r="E51" i="8"/>
  <c r="N46" i="4"/>
  <c r="E55" i="8"/>
  <c r="N50" i="4"/>
  <c r="E59" i="8"/>
  <c r="N54" i="4"/>
  <c r="E45" i="8"/>
  <c r="N40" i="4"/>
  <c r="E49" i="8"/>
  <c r="N44" i="4"/>
  <c r="E53" i="8"/>
  <c r="N48" i="4"/>
  <c r="E57" i="8"/>
  <c r="N52" i="4"/>
  <c r="E61" i="8"/>
  <c r="N56" i="4"/>
  <c r="W26" i="2"/>
  <c r="Z25"/>
  <c r="F59" i="8"/>
  <c r="X59"/>
  <c r="V59"/>
  <c r="F61"/>
  <c r="V61"/>
  <c r="X61"/>
  <c r="Y58"/>
  <c r="W58"/>
  <c r="Y62"/>
  <c r="W62"/>
  <c r="Y60"/>
  <c r="W60"/>
  <c r="Y48"/>
  <c r="W48"/>
  <c r="F47"/>
  <c r="X47"/>
  <c r="V47"/>
  <c r="F45"/>
  <c r="V45"/>
  <c r="X45"/>
  <c r="F49"/>
  <c r="V49"/>
  <c r="X49"/>
  <c r="F53"/>
  <c r="V53"/>
  <c r="X53"/>
  <c r="F57"/>
  <c r="V57"/>
  <c r="X57"/>
  <c r="Y44"/>
  <c r="W44"/>
  <c r="Y50"/>
  <c r="W50"/>
  <c r="Y46"/>
  <c r="W46"/>
  <c r="F43"/>
  <c r="X43"/>
  <c r="V43"/>
  <c r="F51"/>
  <c r="X51"/>
  <c r="V51"/>
  <c r="F55"/>
  <c r="X55"/>
  <c r="V55"/>
  <c r="Y54"/>
  <c r="W54"/>
  <c r="Y52"/>
  <c r="W52"/>
  <c r="Y56"/>
  <c r="W56"/>
  <c r="E11"/>
  <c r="E21"/>
  <c r="E29"/>
  <c r="E33"/>
  <c r="E41"/>
  <c r="E13"/>
  <c r="E15"/>
  <c r="E19"/>
  <c r="E23"/>
  <c r="E27"/>
  <c r="E31"/>
  <c r="E35"/>
  <c r="E39"/>
  <c r="E22"/>
  <c r="F12"/>
  <c r="V12"/>
  <c r="X12"/>
  <c r="F20"/>
  <c r="V20"/>
  <c r="X20"/>
  <c r="F28"/>
  <c r="V28"/>
  <c r="X28"/>
  <c r="F36"/>
  <c r="V36"/>
  <c r="X36"/>
  <c r="F26"/>
  <c r="X26"/>
  <c r="V26"/>
  <c r="F42"/>
  <c r="X42"/>
  <c r="V42"/>
  <c r="F16"/>
  <c r="V16"/>
  <c r="X16"/>
  <c r="F24"/>
  <c r="V24"/>
  <c r="X24"/>
  <c r="F32"/>
  <c r="V32"/>
  <c r="X32"/>
  <c r="F40"/>
  <c r="V40"/>
  <c r="X40"/>
  <c r="F18"/>
  <c r="X18"/>
  <c r="V18"/>
  <c r="F30"/>
  <c r="X30"/>
  <c r="V30"/>
  <c r="F38"/>
  <c r="X38"/>
  <c r="V38"/>
  <c r="F14"/>
  <c r="X14"/>
  <c r="V14"/>
  <c r="F34"/>
  <c r="X34"/>
  <c r="V34"/>
  <c r="E17"/>
  <c r="E25"/>
  <c r="E37"/>
  <c r="E10"/>
  <c r="C6" i="5"/>
  <c r="A7"/>
  <c r="B7"/>
  <c r="A8"/>
  <c r="B8"/>
  <c r="A9"/>
  <c r="B9"/>
  <c r="A10"/>
  <c r="B10"/>
  <c r="A11"/>
  <c r="B11"/>
  <c r="A12"/>
  <c r="B12"/>
  <c r="A13"/>
  <c r="B13"/>
  <c r="A14"/>
  <c r="B14"/>
  <c r="A15"/>
  <c r="B15"/>
  <c r="A16"/>
  <c r="B16"/>
  <c r="A17"/>
  <c r="B17"/>
  <c r="A18"/>
  <c r="B18"/>
  <c r="A19"/>
  <c r="B19"/>
  <c r="A20"/>
  <c r="B20"/>
  <c r="A21"/>
  <c r="B21"/>
  <c r="A22"/>
  <c r="B22"/>
  <c r="A23"/>
  <c r="B23"/>
  <c r="A24"/>
  <c r="B24"/>
  <c r="A25"/>
  <c r="B25"/>
  <c r="A26"/>
  <c r="B26"/>
  <c r="A27"/>
  <c r="B27"/>
  <c r="A28"/>
  <c r="B28"/>
  <c r="A29"/>
  <c r="B29"/>
  <c r="A30"/>
  <c r="B30"/>
  <c r="A31"/>
  <c r="B31"/>
  <c r="A32"/>
  <c r="B32"/>
  <c r="A33"/>
  <c r="B33"/>
  <c r="A34"/>
  <c r="B34"/>
  <c r="A35"/>
  <c r="B35"/>
  <c r="A36"/>
  <c r="B36"/>
  <c r="A37"/>
  <c r="B37"/>
  <c r="A38"/>
  <c r="B38"/>
  <c r="A39"/>
  <c r="B39"/>
  <c r="A40"/>
  <c r="B40"/>
  <c r="A41"/>
  <c r="B41"/>
  <c r="A42"/>
  <c r="B42"/>
  <c r="A43"/>
  <c r="B43"/>
  <c r="A44"/>
  <c r="B44"/>
  <c r="A45"/>
  <c r="B45"/>
  <c r="A46"/>
  <c r="B46"/>
  <c r="A47"/>
  <c r="B47"/>
  <c r="A48"/>
  <c r="B48"/>
  <c r="A49"/>
  <c r="B49"/>
  <c r="A50"/>
  <c r="B50"/>
  <c r="A51"/>
  <c r="B51"/>
  <c r="A52"/>
  <c r="B52"/>
  <c r="A53"/>
  <c r="B53"/>
  <c r="A54"/>
  <c r="B54"/>
  <c r="A55"/>
  <c r="B55"/>
  <c r="A56"/>
  <c r="B56"/>
  <c r="A57"/>
  <c r="B57"/>
  <c r="A58"/>
  <c r="B58"/>
  <c r="A59"/>
  <c r="B59"/>
  <c r="A60"/>
  <c r="B60"/>
  <c r="A61"/>
  <c r="B61"/>
  <c r="A62"/>
  <c r="B62"/>
  <c r="A63"/>
  <c r="B63"/>
  <c r="A64"/>
  <c r="B64"/>
  <c r="A65"/>
  <c r="B65"/>
  <c r="A66"/>
  <c r="B66"/>
  <c r="A67"/>
  <c r="B67"/>
  <c r="A68"/>
  <c r="B68"/>
  <c r="A69"/>
  <c r="B69"/>
  <c r="A70"/>
  <c r="B70"/>
  <c r="A71"/>
  <c r="B71"/>
  <c r="A72"/>
  <c r="B72"/>
  <c r="A73"/>
  <c r="B73"/>
  <c r="A74"/>
  <c r="B74"/>
  <c r="A75"/>
  <c r="B75"/>
  <c r="A76"/>
  <c r="B76"/>
  <c r="A77"/>
  <c r="B77"/>
  <c r="A78"/>
  <c r="B78"/>
  <c r="A79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B6"/>
  <c r="A6"/>
  <c r="B4" i="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3"/>
  <c r="E4" i="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3"/>
  <c r="D4"/>
  <c r="V4" s="1"/>
  <c r="H10" i="7" s="1"/>
  <c r="D5" i="3"/>
  <c r="V5" s="1"/>
  <c r="H11" i="7" s="1"/>
  <c r="D6" i="3"/>
  <c r="V6" s="1"/>
  <c r="H12" i="7" s="1"/>
  <c r="D7" i="3"/>
  <c r="V7" s="1"/>
  <c r="H13" i="7" s="1"/>
  <c r="D8" i="3"/>
  <c r="V8" s="1"/>
  <c r="H14" i="7" s="1"/>
  <c r="D9" i="3"/>
  <c r="V9" s="1"/>
  <c r="H15" i="7" s="1"/>
  <c r="D10" i="3"/>
  <c r="V10" s="1"/>
  <c r="H16" i="7" s="1"/>
  <c r="D11" i="3"/>
  <c r="V11" s="1"/>
  <c r="H17" i="7" s="1"/>
  <c r="D12" i="3"/>
  <c r="V12" s="1"/>
  <c r="H18" i="7" s="1"/>
  <c r="D13" i="3"/>
  <c r="V13" s="1"/>
  <c r="H19" i="7" s="1"/>
  <c r="D14" i="3"/>
  <c r="V14" s="1"/>
  <c r="H20" i="7" s="1"/>
  <c r="D15" i="3"/>
  <c r="V15" s="1"/>
  <c r="H21" i="7" s="1"/>
  <c r="D16" i="3"/>
  <c r="V16" s="1"/>
  <c r="H22" i="7" s="1"/>
  <c r="D17" i="3"/>
  <c r="V17" s="1"/>
  <c r="H23" i="7" s="1"/>
  <c r="D18" i="3"/>
  <c r="V18" s="1"/>
  <c r="H24" i="7" s="1"/>
  <c r="D19" i="3"/>
  <c r="V19" s="1"/>
  <c r="H25" i="7" s="1"/>
  <c r="D20" i="3"/>
  <c r="V20" s="1"/>
  <c r="H26" i="7" s="1"/>
  <c r="D21" i="3"/>
  <c r="V21" s="1"/>
  <c r="H27" i="7" s="1"/>
  <c r="D22" i="3"/>
  <c r="V22" s="1"/>
  <c r="H28" i="7" s="1"/>
  <c r="D23" i="3"/>
  <c r="V23" s="1"/>
  <c r="H29" i="7" s="1"/>
  <c r="D24" i="3"/>
  <c r="V24" s="1"/>
  <c r="H30" i="7" s="1"/>
  <c r="D25" i="3"/>
  <c r="V25" s="1"/>
  <c r="H31" i="7" s="1"/>
  <c r="D26" i="3"/>
  <c r="V26" s="1"/>
  <c r="H32" i="7" s="1"/>
  <c r="D27" i="3"/>
  <c r="V27" s="1"/>
  <c r="H33" i="7" s="1"/>
  <c r="D28" i="3"/>
  <c r="V28" s="1"/>
  <c r="H34" i="7" s="1"/>
  <c r="D29" i="3"/>
  <c r="V29" s="1"/>
  <c r="H35" i="7" s="1"/>
  <c r="D30" i="3"/>
  <c r="V30" s="1"/>
  <c r="H36" i="7" s="1"/>
  <c r="D31" i="3"/>
  <c r="V31" s="1"/>
  <c r="H37" i="7" s="1"/>
  <c r="D32" i="3"/>
  <c r="V32" s="1"/>
  <c r="H38" i="7" s="1"/>
  <c r="D33" i="3"/>
  <c r="V33" s="1"/>
  <c r="H39" i="7" s="1"/>
  <c r="D34" i="3"/>
  <c r="V34" s="1"/>
  <c r="H40" i="7" s="1"/>
  <c r="D35" i="3"/>
  <c r="V35" s="1"/>
  <c r="H41" i="7" s="1"/>
  <c r="D36" i="3"/>
  <c r="V36" s="1"/>
  <c r="H42" i="7" s="1"/>
  <c r="D37" i="3"/>
  <c r="V37" s="1"/>
  <c r="H43" i="7" s="1"/>
  <c r="D38" i="3"/>
  <c r="V38" s="1"/>
  <c r="H44" i="7" s="1"/>
  <c r="D39" i="3"/>
  <c r="V39" s="1"/>
  <c r="H45" i="7" s="1"/>
  <c r="D40" i="3"/>
  <c r="V40" s="1"/>
  <c r="H46" i="7" s="1"/>
  <c r="D41" i="3"/>
  <c r="V41" s="1"/>
  <c r="H47" i="7" s="1"/>
  <c r="D42" i="3"/>
  <c r="V42" s="1"/>
  <c r="H48" i="7" s="1"/>
  <c r="D43" i="3"/>
  <c r="V43" s="1"/>
  <c r="H49" i="7" s="1"/>
  <c r="D44" i="3"/>
  <c r="V44" s="1"/>
  <c r="H50" i="7" s="1"/>
  <c r="D45" i="3"/>
  <c r="V45" s="1"/>
  <c r="H51" i="7" s="1"/>
  <c r="D46" i="3"/>
  <c r="V46" s="1"/>
  <c r="H52" i="7" s="1"/>
  <c r="D47" i="3"/>
  <c r="V47" s="1"/>
  <c r="H53" i="7" s="1"/>
  <c r="D48" i="3"/>
  <c r="V48" s="1"/>
  <c r="H54" i="7" s="1"/>
  <c r="D49" i="3"/>
  <c r="V49" s="1"/>
  <c r="H55" i="7" s="1"/>
  <c r="D50" i="3"/>
  <c r="V50" s="1"/>
  <c r="H56" i="7" s="1"/>
  <c r="D51" i="3"/>
  <c r="V51" s="1"/>
  <c r="H57" i="7" s="1"/>
  <c r="D52" i="3"/>
  <c r="V52" s="1"/>
  <c r="H58" i="7" s="1"/>
  <c r="D53" i="3"/>
  <c r="V53" s="1"/>
  <c r="H59" i="7" s="1"/>
  <c r="D54" i="3"/>
  <c r="V54" s="1"/>
  <c r="H60" i="7" s="1"/>
  <c r="D55" i="3"/>
  <c r="V55" s="1"/>
  <c r="H61" i="7" s="1"/>
  <c r="D56" i="3"/>
  <c r="V56" s="1"/>
  <c r="H62" i="7" s="1"/>
  <c r="D57" i="3"/>
  <c r="V57" s="1"/>
  <c r="H63" i="7" s="1"/>
  <c r="D58" i="3"/>
  <c r="V58" s="1"/>
  <c r="H64" i="7" s="1"/>
  <c r="D59" i="3"/>
  <c r="V59" s="1"/>
  <c r="H65" i="7" s="1"/>
  <c r="D60" i="3"/>
  <c r="V60" s="1"/>
  <c r="H66" i="7" s="1"/>
  <c r="D61" i="3"/>
  <c r="V61" s="1"/>
  <c r="H67" i="7" s="1"/>
  <c r="D62" i="3"/>
  <c r="V62" s="1"/>
  <c r="H68" i="7" s="1"/>
  <c r="D63" i="3"/>
  <c r="V63" s="1"/>
  <c r="H69" i="7" s="1"/>
  <c r="D64" i="3"/>
  <c r="V64" s="1"/>
  <c r="H70" i="7" s="1"/>
  <c r="D65" i="3"/>
  <c r="V65" s="1"/>
  <c r="H71" i="7" s="1"/>
  <c r="D66" i="3"/>
  <c r="V66" s="1"/>
  <c r="H72" i="7" s="1"/>
  <c r="D67" i="3"/>
  <c r="V67" s="1"/>
  <c r="H73" i="7" s="1"/>
  <c r="D68" i="3"/>
  <c r="V68" s="1"/>
  <c r="H74" i="7" s="1"/>
  <c r="D69" i="3"/>
  <c r="V69" s="1"/>
  <c r="H75" i="7" s="1"/>
  <c r="D70" i="3"/>
  <c r="V70" s="1"/>
  <c r="H76" i="7" s="1"/>
  <c r="D71" i="3"/>
  <c r="V71" s="1"/>
  <c r="H77" i="7" s="1"/>
  <c r="D72" i="3"/>
  <c r="V72" s="1"/>
  <c r="H78" i="7" s="1"/>
  <c r="D73" i="3"/>
  <c r="V73" s="1"/>
  <c r="H79" i="7" s="1"/>
  <c r="D74" i="3"/>
  <c r="V74" s="1"/>
  <c r="H80" i="7" s="1"/>
  <c r="D75" i="3"/>
  <c r="V75" s="1"/>
  <c r="H81" i="7" s="1"/>
  <c r="D76" i="3"/>
  <c r="V76" s="1"/>
  <c r="H82" i="7" s="1"/>
  <c r="D77" i="3"/>
  <c r="V77" s="1"/>
  <c r="H83" i="7" s="1"/>
  <c r="D78" i="3"/>
  <c r="V78" s="1"/>
  <c r="H84" i="7" s="1"/>
  <c r="D79" i="3"/>
  <c r="V79" s="1"/>
  <c r="H85" i="7" s="1"/>
  <c r="D80" i="3"/>
  <c r="V80" s="1"/>
  <c r="H86" i="7" s="1"/>
  <c r="D81" i="3"/>
  <c r="V81" s="1"/>
  <c r="H87" i="7" s="1"/>
  <c r="D82" i="3"/>
  <c r="V82" s="1"/>
  <c r="H88" i="7" s="1"/>
  <c r="D83" i="3"/>
  <c r="V83" s="1"/>
  <c r="H89" i="7" s="1"/>
  <c r="D84" i="3"/>
  <c r="V84" s="1"/>
  <c r="H90" i="7" s="1"/>
  <c r="D85" i="3"/>
  <c r="V85" s="1"/>
  <c r="H91" i="7" s="1"/>
  <c r="D86" i="3"/>
  <c r="V86" s="1"/>
  <c r="H92" i="7" s="1"/>
  <c r="D87" i="3"/>
  <c r="V87" s="1"/>
  <c r="H93" i="7" s="1"/>
  <c r="D88" i="3"/>
  <c r="V88" s="1"/>
  <c r="H94" i="7" s="1"/>
  <c r="D89" i="3"/>
  <c r="V89" s="1"/>
  <c r="H95" i="7" s="1"/>
  <c r="D90" i="3"/>
  <c r="V90" s="1"/>
  <c r="H96" i="7" s="1"/>
  <c r="D91" i="3"/>
  <c r="V91" s="1"/>
  <c r="H97" i="7" s="1"/>
  <c r="D92" i="3"/>
  <c r="V92" s="1"/>
  <c r="H98" i="7" s="1"/>
  <c r="D93" i="3"/>
  <c r="V93" s="1"/>
  <c r="H99" i="7" s="1"/>
  <c r="D94" i="3"/>
  <c r="V94" s="1"/>
  <c r="H100" i="7" s="1"/>
  <c r="D95" i="3"/>
  <c r="V95" s="1"/>
  <c r="H101" i="7" s="1"/>
  <c r="D96" i="3"/>
  <c r="V96" s="1"/>
  <c r="H102" i="7" s="1"/>
  <c r="D97" i="3"/>
  <c r="V97" s="1"/>
  <c r="H103" i="7" s="1"/>
  <c r="D98" i="3"/>
  <c r="V98" s="1"/>
  <c r="H104" i="7" s="1"/>
  <c r="D99" i="3"/>
  <c r="V99" s="1"/>
  <c r="H105" i="7" s="1"/>
  <c r="D100" i="3"/>
  <c r="V100" s="1"/>
  <c r="H106" i="7" s="1"/>
  <c r="D101" i="3"/>
  <c r="V101" s="1"/>
  <c r="H107" i="7" s="1"/>
  <c r="D102" i="3"/>
  <c r="V102" s="1"/>
  <c r="H108" i="7" s="1"/>
  <c r="D103" i="3"/>
  <c r="V103" s="1"/>
  <c r="H109" i="7" s="1"/>
  <c r="D3" i="3"/>
  <c r="AA14" i="2" l="1"/>
  <c r="AA13"/>
  <c r="W27"/>
  <c r="Z26"/>
  <c r="Y59" i="8"/>
  <c r="W59"/>
  <c r="Y61"/>
  <c r="W61"/>
  <c r="Y51"/>
  <c r="W51"/>
  <c r="Y57"/>
  <c r="W57"/>
  <c r="Y49"/>
  <c r="W49"/>
  <c r="Y47"/>
  <c r="W47"/>
  <c r="Y55"/>
  <c r="W55"/>
  <c r="Y43"/>
  <c r="W43"/>
  <c r="Y53"/>
  <c r="W53"/>
  <c r="Y45"/>
  <c r="W45"/>
  <c r="Y14"/>
  <c r="W14"/>
  <c r="Y30"/>
  <c r="W30"/>
  <c r="Y40"/>
  <c r="W40"/>
  <c r="Y24"/>
  <c r="W24"/>
  <c r="Y42"/>
  <c r="W42"/>
  <c r="Y36"/>
  <c r="W36"/>
  <c r="Y20"/>
  <c r="W20"/>
  <c r="F22"/>
  <c r="X22"/>
  <c r="V22"/>
  <c r="F39"/>
  <c r="V39"/>
  <c r="X39"/>
  <c r="F35"/>
  <c r="V35"/>
  <c r="X35"/>
  <c r="F31"/>
  <c r="V31"/>
  <c r="X31"/>
  <c r="F27"/>
  <c r="V27"/>
  <c r="X27"/>
  <c r="F23"/>
  <c r="V23"/>
  <c r="X23"/>
  <c r="F19"/>
  <c r="V19"/>
  <c r="X19"/>
  <c r="F15"/>
  <c r="V15"/>
  <c r="X15"/>
  <c r="F13"/>
  <c r="X13"/>
  <c r="V13"/>
  <c r="F41"/>
  <c r="X41"/>
  <c r="V41"/>
  <c r="F33"/>
  <c r="X33"/>
  <c r="V33"/>
  <c r="F29"/>
  <c r="X29"/>
  <c r="V29"/>
  <c r="F21"/>
  <c r="X21"/>
  <c r="V21"/>
  <c r="F11"/>
  <c r="V11"/>
  <c r="X11"/>
  <c r="F10"/>
  <c r="V10"/>
  <c r="X10"/>
  <c r="F37"/>
  <c r="X37"/>
  <c r="V37"/>
  <c r="F25"/>
  <c r="X25"/>
  <c r="V25"/>
  <c r="F17"/>
  <c r="X17"/>
  <c r="V17"/>
  <c r="Y34"/>
  <c r="W34"/>
  <c r="Y38"/>
  <c r="W38"/>
  <c r="Y18"/>
  <c r="W18"/>
  <c r="Y32"/>
  <c r="W32"/>
  <c r="Y16"/>
  <c r="W16"/>
  <c r="Y26"/>
  <c r="W26"/>
  <c r="Y28"/>
  <c r="W28"/>
  <c r="Y12"/>
  <c r="W12"/>
  <c r="L8" i="5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S63" i="7" s="1"/>
  <c r="L61" i="5"/>
  <c r="L62"/>
  <c r="S65" i="7" s="1"/>
  <c r="L63" i="5"/>
  <c r="S66" i="7" s="1"/>
  <c r="L64" i="5"/>
  <c r="L65"/>
  <c r="S68" i="7" s="1"/>
  <c r="L66" i="5"/>
  <c r="S69" i="7" s="1"/>
  <c r="L67" i="5"/>
  <c r="S70" i="7" s="1"/>
  <c r="L68" i="5"/>
  <c r="S71" i="7" s="1"/>
  <c r="L69" i="5"/>
  <c r="S72" i="7" s="1"/>
  <c r="L70" i="5"/>
  <c r="S73" i="7" s="1"/>
  <c r="L71" i="5"/>
  <c r="S74" i="7" s="1"/>
  <c r="L72" i="5"/>
  <c r="S75" i="7" s="1"/>
  <c r="L73" i="5"/>
  <c r="S76" i="7" s="1"/>
  <c r="L74" i="5"/>
  <c r="S77" i="7" s="1"/>
  <c r="L75" i="5"/>
  <c r="S78" i="7" s="1"/>
  <c r="L76" i="5"/>
  <c r="S79" i="7" s="1"/>
  <c r="L77" i="5"/>
  <c r="S80" i="7" s="1"/>
  <c r="L78" i="5"/>
  <c r="S81" i="7" s="1"/>
  <c r="L79" i="5"/>
  <c r="S82" i="7" s="1"/>
  <c r="L80" i="5"/>
  <c r="S83" i="7" s="1"/>
  <c r="L81" i="5"/>
  <c r="S84" i="7" s="1"/>
  <c r="L82" i="5"/>
  <c r="S85" i="7" s="1"/>
  <c r="L83" i="5"/>
  <c r="S86" i="7" s="1"/>
  <c r="L84" i="5"/>
  <c r="S87" i="7" s="1"/>
  <c r="L85" i="5"/>
  <c r="S88" i="7" s="1"/>
  <c r="L86" i="5"/>
  <c r="S89" i="7" s="1"/>
  <c r="L87" i="5"/>
  <c r="S90" i="7" s="1"/>
  <c r="L88" i="5"/>
  <c r="S91" i="7" s="1"/>
  <c r="L89" i="5"/>
  <c r="S92" i="7" s="1"/>
  <c r="L90" i="5"/>
  <c r="S93" i="7" s="1"/>
  <c r="L91" i="5"/>
  <c r="S94" i="7" s="1"/>
  <c r="L92" i="5"/>
  <c r="S95" i="7" s="1"/>
  <c r="L93" i="5"/>
  <c r="S96" i="7" s="1"/>
  <c r="L94" i="5"/>
  <c r="S97" i="7" s="1"/>
  <c r="L95" i="5"/>
  <c r="S98" i="7" s="1"/>
  <c r="L96" i="5"/>
  <c r="S99" i="7" s="1"/>
  <c r="L97" i="5"/>
  <c r="S100" i="7" s="1"/>
  <c r="L98" i="5"/>
  <c r="S101" i="7" s="1"/>
  <c r="L99" i="5"/>
  <c r="S102" i="7" s="1"/>
  <c r="L100" i="5"/>
  <c r="S103" i="7" s="1"/>
  <c r="L101" i="5"/>
  <c r="S104" i="7" s="1"/>
  <c r="L102" i="5"/>
  <c r="S105" i="7" s="1"/>
  <c r="L103" i="5"/>
  <c r="S106" i="7" s="1"/>
  <c r="L104" i="5"/>
  <c r="S107" i="7" s="1"/>
  <c r="L105" i="5"/>
  <c r="S108" i="7" s="1"/>
  <c r="L106" i="5"/>
  <c r="S109" i="7" s="1"/>
  <c r="L107" i="5"/>
  <c r="W28" i="2" l="1"/>
  <c r="Z27"/>
  <c r="S67" i="7"/>
  <c r="T67" i="8"/>
  <c r="S64" i="7"/>
  <c r="T64" i="8"/>
  <c r="BH110"/>
  <c r="BF110"/>
  <c r="BD110"/>
  <c r="BB110"/>
  <c r="BI110"/>
  <c r="BG110"/>
  <c r="BE110"/>
  <c r="BC110"/>
  <c r="BA110"/>
  <c r="Y17"/>
  <c r="W17"/>
  <c r="Y37"/>
  <c r="W37"/>
  <c r="V5"/>
  <c r="D6" i="9" s="1"/>
  <c r="Y11" i="8"/>
  <c r="W11"/>
  <c r="Y29"/>
  <c r="W29"/>
  <c r="Y41"/>
  <c r="W41"/>
  <c r="Y15"/>
  <c r="W15"/>
  <c r="Y23"/>
  <c r="W23"/>
  <c r="Y31"/>
  <c r="W31"/>
  <c r="Y39"/>
  <c r="W39"/>
  <c r="Y25"/>
  <c r="W25"/>
  <c r="X5"/>
  <c r="I6" i="9" s="1"/>
  <c r="Y10" i="8"/>
  <c r="W10"/>
  <c r="Y21"/>
  <c r="W21"/>
  <c r="Y33"/>
  <c r="W33"/>
  <c r="Y13"/>
  <c r="W13"/>
  <c r="Y19"/>
  <c r="W19"/>
  <c r="Y27"/>
  <c r="W27"/>
  <c r="Y35"/>
  <c r="W35"/>
  <c r="Y22"/>
  <c r="W22"/>
  <c r="S59" i="7"/>
  <c r="T59" i="8"/>
  <c r="S62" i="7"/>
  <c r="T62" i="8"/>
  <c r="S60" i="7"/>
  <c r="T60" i="8"/>
  <c r="S58" i="7"/>
  <c r="T58" i="8"/>
  <c r="S56" i="7"/>
  <c r="T56" i="8"/>
  <c r="S54" i="7"/>
  <c r="T54" i="8"/>
  <c r="S52" i="7"/>
  <c r="T52" i="8"/>
  <c r="S50" i="7"/>
  <c r="T50" i="8"/>
  <c r="S48" i="7"/>
  <c r="T48" i="8"/>
  <c r="S46" i="7"/>
  <c r="T46" i="8"/>
  <c r="S44" i="7"/>
  <c r="T44" i="8"/>
  <c r="S42" i="7"/>
  <c r="T42" i="8"/>
  <c r="S40" i="7"/>
  <c r="T40" i="8"/>
  <c r="S38" i="7"/>
  <c r="T38" i="8"/>
  <c r="S36" i="7"/>
  <c r="T36" i="8"/>
  <c r="S34" i="7"/>
  <c r="T34" i="8"/>
  <c r="S32" i="7"/>
  <c r="T32" i="8"/>
  <c r="S30" i="7"/>
  <c r="T30" i="8"/>
  <c r="S28" i="7"/>
  <c r="T28" i="8"/>
  <c r="S26" i="7"/>
  <c r="T26" i="8"/>
  <c r="S24" i="7"/>
  <c r="T24" i="8"/>
  <c r="S22" i="7"/>
  <c r="T22" i="8"/>
  <c r="S20" i="7"/>
  <c r="T20" i="8"/>
  <c r="S18" i="7"/>
  <c r="T18" i="8"/>
  <c r="S16" i="7"/>
  <c r="T16" i="8"/>
  <c r="S14" i="7"/>
  <c r="T14" i="8"/>
  <c r="S12" i="7"/>
  <c r="T12" i="8"/>
  <c r="S61" i="7"/>
  <c r="T61" i="8"/>
  <c r="S57" i="7"/>
  <c r="T57" i="8"/>
  <c r="S55" i="7"/>
  <c r="T55" i="8"/>
  <c r="S53" i="7"/>
  <c r="T53" i="8"/>
  <c r="S51" i="7"/>
  <c r="T51" i="8"/>
  <c r="S49" i="7"/>
  <c r="T49" i="8"/>
  <c r="S47" i="7"/>
  <c r="T47" i="8"/>
  <c r="S45" i="7"/>
  <c r="T45" i="8"/>
  <c r="S43" i="7"/>
  <c r="T43" i="8"/>
  <c r="S41" i="7"/>
  <c r="T41" i="8"/>
  <c r="S39" i="7"/>
  <c r="T39" i="8"/>
  <c r="S37" i="7"/>
  <c r="T37" i="8"/>
  <c r="S35" i="7"/>
  <c r="T35" i="8"/>
  <c r="S33" i="7"/>
  <c r="T33" i="8"/>
  <c r="S31" i="7"/>
  <c r="T31" i="8"/>
  <c r="S29" i="7"/>
  <c r="T29" i="8"/>
  <c r="S27" i="7"/>
  <c r="T27" i="8"/>
  <c r="S25" i="7"/>
  <c r="T25" i="8"/>
  <c r="S23" i="7"/>
  <c r="T23" i="8"/>
  <c r="S21" i="7"/>
  <c r="T21" i="8"/>
  <c r="S19" i="7"/>
  <c r="T19" i="8"/>
  <c r="S17" i="7"/>
  <c r="T17" i="8"/>
  <c r="S15" i="7"/>
  <c r="T15" i="8"/>
  <c r="S13" i="7"/>
  <c r="T13" i="8"/>
  <c r="S11" i="7"/>
  <c r="T11" i="8"/>
  <c r="G27" i="5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R63" i="7" s="1"/>
  <c r="G61" i="5"/>
  <c r="G62"/>
  <c r="R65" i="7" s="1"/>
  <c r="G63" i="5"/>
  <c r="R66" i="7" s="1"/>
  <c r="G64" i="5"/>
  <c r="G65"/>
  <c r="R68" i="7" s="1"/>
  <c r="G66" i="5"/>
  <c r="R69" i="7" s="1"/>
  <c r="G67" i="5"/>
  <c r="R70" i="7" s="1"/>
  <c r="G68" i="5"/>
  <c r="R71" i="7" s="1"/>
  <c r="G69" i="5"/>
  <c r="R72" i="7" s="1"/>
  <c r="G70" i="5"/>
  <c r="R73" i="7" s="1"/>
  <c r="G71" i="5"/>
  <c r="R74" i="7" s="1"/>
  <c r="G72" i="5"/>
  <c r="R75" i="7" s="1"/>
  <c r="G73" i="5"/>
  <c r="R76" i="7" s="1"/>
  <c r="G74" i="5"/>
  <c r="R77" i="7" s="1"/>
  <c r="G75" i="5"/>
  <c r="R78" i="7" s="1"/>
  <c r="G76" i="5"/>
  <c r="R79" i="7" s="1"/>
  <c r="G77" i="5"/>
  <c r="R80" i="7" s="1"/>
  <c r="G78" i="5"/>
  <c r="R81" i="7" s="1"/>
  <c r="G79" i="5"/>
  <c r="R82" i="7" s="1"/>
  <c r="G80" i="5"/>
  <c r="R83" i="7" s="1"/>
  <c r="G81" i="5"/>
  <c r="R84" i="7" s="1"/>
  <c r="G82" i="5"/>
  <c r="R85" i="7" s="1"/>
  <c r="G83" i="5"/>
  <c r="R86" i="7" s="1"/>
  <c r="G84" i="5"/>
  <c r="R87" i="7" s="1"/>
  <c r="G85" i="5"/>
  <c r="R88" i="7" s="1"/>
  <c r="G86" i="5"/>
  <c r="R89" i="7" s="1"/>
  <c r="G87" i="5"/>
  <c r="R90" i="7" s="1"/>
  <c r="G88" i="5"/>
  <c r="R91" i="7" s="1"/>
  <c r="G89" i="5"/>
  <c r="R92" i="7" s="1"/>
  <c r="G90" i="5"/>
  <c r="R93" i="7" s="1"/>
  <c r="G91" i="5"/>
  <c r="R94" i="7" s="1"/>
  <c r="G92" i="5"/>
  <c r="R95" i="7" s="1"/>
  <c r="G93" i="5"/>
  <c r="R96" i="7" s="1"/>
  <c r="G94" i="5"/>
  <c r="R97" i="7" s="1"/>
  <c r="G95" i="5"/>
  <c r="R98" i="7" s="1"/>
  <c r="G96" i="5"/>
  <c r="R99" i="7" s="1"/>
  <c r="G97" i="5"/>
  <c r="R100" i="7" s="1"/>
  <c r="G98" i="5"/>
  <c r="R101" i="7" s="1"/>
  <c r="G99" i="5"/>
  <c r="R102" i="7" s="1"/>
  <c r="G100" i="5"/>
  <c r="R103" i="7" s="1"/>
  <c r="G101" i="5"/>
  <c r="R104" i="7" s="1"/>
  <c r="G102" i="5"/>
  <c r="R105" i="7" s="1"/>
  <c r="G103" i="5"/>
  <c r="R106" i="7" s="1"/>
  <c r="G104" i="5"/>
  <c r="R107" i="7" s="1"/>
  <c r="G105" i="5"/>
  <c r="R108" i="7" s="1"/>
  <c r="G106" i="5"/>
  <c r="R109" i="7" s="1"/>
  <c r="G107" i="5"/>
  <c r="W29" i="2" l="1"/>
  <c r="Z28"/>
  <c r="R67" i="7"/>
  <c r="S67" i="8"/>
  <c r="R64" i="7"/>
  <c r="S64" i="8"/>
  <c r="BT110"/>
  <c r="BR110"/>
  <c r="BP110"/>
  <c r="BN110"/>
  <c r="BL110"/>
  <c r="BS110"/>
  <c r="BQ110"/>
  <c r="BO110"/>
  <c r="BM110"/>
  <c r="W5"/>
  <c r="E6" i="9" s="1"/>
  <c r="Y5" i="8"/>
  <c r="J6" i="9" s="1"/>
  <c r="R61" i="7"/>
  <c r="S61" i="8"/>
  <c r="R59" i="7"/>
  <c r="S59" i="8"/>
  <c r="R57" i="7"/>
  <c r="S57" i="8"/>
  <c r="R55" i="7"/>
  <c r="S55" i="8"/>
  <c r="R53" i="7"/>
  <c r="S53" i="8"/>
  <c r="R51" i="7"/>
  <c r="S51" i="8"/>
  <c r="R49" i="7"/>
  <c r="S49" i="8"/>
  <c r="R47" i="7"/>
  <c r="S47" i="8"/>
  <c r="R45" i="7"/>
  <c r="S45" i="8"/>
  <c r="R43" i="7"/>
  <c r="S43" i="8"/>
  <c r="R41" i="7"/>
  <c r="S41" i="8"/>
  <c r="R39" i="7"/>
  <c r="S39" i="8"/>
  <c r="R37" i="7"/>
  <c r="S37" i="8"/>
  <c r="R35" i="7"/>
  <c r="S35" i="8"/>
  <c r="R33" i="7"/>
  <c r="S33" i="8"/>
  <c r="R31" i="7"/>
  <c r="S31" i="8"/>
  <c r="R62" i="7"/>
  <c r="S62" i="8"/>
  <c r="R60" i="7"/>
  <c r="S60" i="8"/>
  <c r="R58" i="7"/>
  <c r="S58" i="8"/>
  <c r="R56" i="7"/>
  <c r="S56" i="8"/>
  <c r="R54" i="7"/>
  <c r="S54" i="8"/>
  <c r="R52" i="7"/>
  <c r="S52" i="8"/>
  <c r="R50" i="7"/>
  <c r="S50" i="8"/>
  <c r="R48" i="7"/>
  <c r="S48" i="8"/>
  <c r="R46" i="7"/>
  <c r="S46" i="8"/>
  <c r="R44" i="7"/>
  <c r="S44" i="8"/>
  <c r="R42" i="7"/>
  <c r="S42" i="8"/>
  <c r="R40" i="7"/>
  <c r="S40" i="8"/>
  <c r="R38" i="7"/>
  <c r="S38" i="8"/>
  <c r="R36" i="7"/>
  <c r="S36" i="8"/>
  <c r="R34" i="7"/>
  <c r="S34" i="8"/>
  <c r="R32" i="7"/>
  <c r="S32" i="8"/>
  <c r="R30" i="7"/>
  <c r="S30" i="8"/>
  <c r="G10" i="5"/>
  <c r="G13"/>
  <c r="G15"/>
  <c r="G18"/>
  <c r="G21"/>
  <c r="G26"/>
  <c r="L7"/>
  <c r="K12" i="7"/>
  <c r="K15"/>
  <c r="K16"/>
  <c r="K17"/>
  <c r="K19"/>
  <c r="K20"/>
  <c r="K22"/>
  <c r="K23"/>
  <c r="K24"/>
  <c r="K25"/>
  <c r="K26"/>
  <c r="K27"/>
  <c r="K28"/>
  <c r="K31"/>
  <c r="K32"/>
  <c r="K33"/>
  <c r="K35"/>
  <c r="K36"/>
  <c r="K38"/>
  <c r="K39"/>
  <c r="K40"/>
  <c r="K42"/>
  <c r="K43"/>
  <c r="K44"/>
  <c r="K47"/>
  <c r="K48"/>
  <c r="K49"/>
  <c r="K52"/>
  <c r="K53"/>
  <c r="K56"/>
  <c r="K57"/>
  <c r="K59"/>
  <c r="K60"/>
  <c r="K61"/>
  <c r="K63"/>
  <c r="K64"/>
  <c r="K67"/>
  <c r="K68"/>
  <c r="K70"/>
  <c r="K72"/>
  <c r="K73"/>
  <c r="K74"/>
  <c r="K76"/>
  <c r="K80"/>
  <c r="K81"/>
  <c r="K84"/>
  <c r="K86"/>
  <c r="K88"/>
  <c r="K89"/>
  <c r="K90"/>
  <c r="K92"/>
  <c r="K96"/>
  <c r="K97"/>
  <c r="K100"/>
  <c r="K102"/>
  <c r="K104"/>
  <c r="K105"/>
  <c r="K106"/>
  <c r="K108"/>
  <c r="V10" i="2"/>
  <c r="G63" i="7"/>
  <c r="G65"/>
  <c r="G66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W30" i="2" l="1"/>
  <c r="Z29"/>
  <c r="G67" i="7"/>
  <c r="M67" i="8"/>
  <c r="G64" i="7"/>
  <c r="M64" i="8"/>
  <c r="G61" i="7"/>
  <c r="M61" i="8"/>
  <c r="G59" i="7"/>
  <c r="M59" i="8"/>
  <c r="G57" i="7"/>
  <c r="M57" i="8"/>
  <c r="G55" i="7"/>
  <c r="M55" i="8"/>
  <c r="G53" i="7"/>
  <c r="M53" i="8"/>
  <c r="G51" i="7"/>
  <c r="M51" i="8"/>
  <c r="G49" i="7"/>
  <c r="M49" i="8"/>
  <c r="G47" i="7"/>
  <c r="M47" i="8"/>
  <c r="G45" i="7"/>
  <c r="M45" i="8"/>
  <c r="G43" i="7"/>
  <c r="M43" i="8"/>
  <c r="G41" i="7"/>
  <c r="M41" i="8"/>
  <c r="G39" i="7"/>
  <c r="M39" i="8"/>
  <c r="G37" i="7"/>
  <c r="M37" i="8"/>
  <c r="G35" i="7"/>
  <c r="M35" i="8"/>
  <c r="G33" i="7"/>
  <c r="M33" i="8"/>
  <c r="G31" i="7"/>
  <c r="M31" i="8"/>
  <c r="G29" i="7"/>
  <c r="M29" i="8"/>
  <c r="G27" i="7"/>
  <c r="M27" i="8"/>
  <c r="G25" i="7"/>
  <c r="M25" i="8"/>
  <c r="G23" i="7"/>
  <c r="M23" i="8"/>
  <c r="G21" i="7"/>
  <c r="M21" i="8"/>
  <c r="G19" i="7"/>
  <c r="M19" i="8"/>
  <c r="G17" i="7"/>
  <c r="M17" i="8"/>
  <c r="G15" i="7"/>
  <c r="M15" i="8"/>
  <c r="G13" i="7"/>
  <c r="M13" i="8"/>
  <c r="G11" i="7"/>
  <c r="M11" i="8"/>
  <c r="R29" i="7"/>
  <c r="S29" i="8"/>
  <c r="R21" i="7"/>
  <c r="S21" i="8"/>
  <c r="R16" i="7"/>
  <c r="S16" i="8"/>
  <c r="G62" i="7"/>
  <c r="M62" i="8"/>
  <c r="G60" i="7"/>
  <c r="M60" i="8"/>
  <c r="G58" i="7"/>
  <c r="M58" i="8"/>
  <c r="G56" i="7"/>
  <c r="M56" i="8"/>
  <c r="G54" i="7"/>
  <c r="M54" i="8"/>
  <c r="G52" i="7"/>
  <c r="M52" i="8"/>
  <c r="G50" i="7"/>
  <c r="M50" i="8"/>
  <c r="G48" i="7"/>
  <c r="M48" i="8"/>
  <c r="G46" i="7"/>
  <c r="M46" i="8"/>
  <c r="G44" i="7"/>
  <c r="M44" i="8"/>
  <c r="G42" i="7"/>
  <c r="M42" i="8"/>
  <c r="G40" i="7"/>
  <c r="M40" i="8"/>
  <c r="G38" i="7"/>
  <c r="M38" i="8"/>
  <c r="G36" i="7"/>
  <c r="M36" i="8"/>
  <c r="G34" i="7"/>
  <c r="M34" i="8"/>
  <c r="G32" i="7"/>
  <c r="M32" i="8"/>
  <c r="G30" i="7"/>
  <c r="M30" i="8"/>
  <c r="G28" i="7"/>
  <c r="M28" i="8"/>
  <c r="G26" i="7"/>
  <c r="M26" i="8"/>
  <c r="G24" i="7"/>
  <c r="M24" i="8"/>
  <c r="G22" i="7"/>
  <c r="M22" i="8"/>
  <c r="G20" i="7"/>
  <c r="M20" i="8"/>
  <c r="G18" i="7"/>
  <c r="M18" i="8"/>
  <c r="G16" i="7"/>
  <c r="M16" i="8"/>
  <c r="G14" i="7"/>
  <c r="M14" i="8"/>
  <c r="G12" i="7"/>
  <c r="M12" i="8"/>
  <c r="G10" i="7"/>
  <c r="M10" i="8"/>
  <c r="AQ110" s="1"/>
  <c r="S10" i="7"/>
  <c r="T10" i="8"/>
  <c r="AX110" s="1"/>
  <c r="R24" i="7"/>
  <c r="S24" i="8"/>
  <c r="R18" i="7"/>
  <c r="S18" i="8"/>
  <c r="R13" i="7"/>
  <c r="S13" i="8"/>
  <c r="K109" i="7"/>
  <c r="K101"/>
  <c r="K93"/>
  <c r="K85"/>
  <c r="K77"/>
  <c r="K69"/>
  <c r="K65"/>
  <c r="K45"/>
  <c r="K41"/>
  <c r="K37"/>
  <c r="K29"/>
  <c r="K21"/>
  <c r="K13"/>
  <c r="K107"/>
  <c r="K103"/>
  <c r="K99"/>
  <c r="K95"/>
  <c r="K91"/>
  <c r="K87"/>
  <c r="K83"/>
  <c r="K79"/>
  <c r="K75"/>
  <c r="K71"/>
  <c r="K55"/>
  <c r="K51"/>
  <c r="K98"/>
  <c r="K94"/>
  <c r="K82"/>
  <c r="K78"/>
  <c r="K66"/>
  <c r="K62"/>
  <c r="K58"/>
  <c r="K54"/>
  <c r="K50"/>
  <c r="K46"/>
  <c r="K34"/>
  <c r="K30"/>
  <c r="K18"/>
  <c r="K14"/>
  <c r="L109"/>
  <c r="Y101" i="4"/>
  <c r="Y97"/>
  <c r="L101" i="7"/>
  <c r="Y93" i="4"/>
  <c r="Y89"/>
  <c r="L93" i="7"/>
  <c r="Y85" i="4"/>
  <c r="Y81"/>
  <c r="L85" i="7"/>
  <c r="Y77" i="4"/>
  <c r="Y73"/>
  <c r="L77" i="7"/>
  <c r="Y69" i="4"/>
  <c r="Y65"/>
  <c r="L69" i="7"/>
  <c r="L65"/>
  <c r="Y31" i="4"/>
  <c r="L29" i="7"/>
  <c r="Y15" i="4"/>
  <c r="U104"/>
  <c r="U92"/>
  <c r="O98" i="7" s="1"/>
  <c r="U88" i="4"/>
  <c r="O94" i="7" s="1"/>
  <c r="U76" i="4"/>
  <c r="O82" i="7" s="1"/>
  <c r="U72" i="4"/>
  <c r="O78" i="7" s="1"/>
  <c r="L66"/>
  <c r="Y95" i="4"/>
  <c r="Y79"/>
  <c r="Y35"/>
  <c r="W63"/>
  <c r="Q69" i="7" s="1"/>
  <c r="G25" i="5"/>
  <c r="U100" i="4"/>
  <c r="O106" i="7" s="1"/>
  <c r="L106"/>
  <c r="U96" i="4"/>
  <c r="O102" i="7" s="1"/>
  <c r="L102"/>
  <c r="U80" i="4"/>
  <c r="O86" i="7" s="1"/>
  <c r="L86"/>
  <c r="L94"/>
  <c r="U84" i="4"/>
  <c r="O90" i="7" s="1"/>
  <c r="L90"/>
  <c r="U68" i="4"/>
  <c r="O74" i="7" s="1"/>
  <c r="L74"/>
  <c r="L70"/>
  <c r="AA36" i="4"/>
  <c r="R42" i="8" s="1"/>
  <c r="AA32" i="4"/>
  <c r="R38" i="8" s="1"/>
  <c r="AA20" i="4"/>
  <c r="R26" i="8" s="1"/>
  <c r="AA16" i="4"/>
  <c r="R22" i="8" s="1"/>
  <c r="L105" i="7"/>
  <c r="Y99" i="4"/>
  <c r="L97" i="7"/>
  <c r="Y91" i="4"/>
  <c r="L89" i="7"/>
  <c r="Y83" i="4"/>
  <c r="L81" i="7"/>
  <c r="Y75" i="4"/>
  <c r="L73" i="7"/>
  <c r="Y67" i="4"/>
  <c r="W55"/>
  <c r="Y27"/>
  <c r="Y19"/>
  <c r="Y11"/>
  <c r="L82" i="7"/>
  <c r="W59" i="4"/>
  <c r="Q65" i="7" s="1"/>
  <c r="G23" i="5"/>
  <c r="G19"/>
  <c r="L78" i="7"/>
  <c r="Y103" i="4"/>
  <c r="Y87"/>
  <c r="Y71"/>
  <c r="L98" i="7"/>
  <c r="G22" i="5"/>
  <c r="G14"/>
  <c r="G9"/>
  <c r="X102" i="4"/>
  <c r="V102"/>
  <c r="P108" i="7" s="1"/>
  <c r="Z102" i="4"/>
  <c r="W102"/>
  <c r="Q108" i="7" s="1"/>
  <c r="AA102" i="4"/>
  <c r="X98"/>
  <c r="V98"/>
  <c r="P104" i="7" s="1"/>
  <c r="Z98" i="4"/>
  <c r="W98"/>
  <c r="Q104" i="7" s="1"/>
  <c r="AA98" i="4"/>
  <c r="X94"/>
  <c r="V94"/>
  <c r="P100" i="7" s="1"/>
  <c r="Z94" i="4"/>
  <c r="W94"/>
  <c r="Q100" i="7" s="1"/>
  <c r="AA94" i="4"/>
  <c r="X90"/>
  <c r="V90"/>
  <c r="P96" i="7" s="1"/>
  <c r="Z90" i="4"/>
  <c r="W90"/>
  <c r="Q96" i="7" s="1"/>
  <c r="AA90" i="4"/>
  <c r="X86"/>
  <c r="V86"/>
  <c r="P92" i="7" s="1"/>
  <c r="Z86" i="4"/>
  <c r="W86"/>
  <c r="Q92" i="7" s="1"/>
  <c r="AA86" i="4"/>
  <c r="X82"/>
  <c r="V82"/>
  <c r="P88" i="7" s="1"/>
  <c r="Z82" i="4"/>
  <c r="W82"/>
  <c r="Q88" i="7" s="1"/>
  <c r="AA82" i="4"/>
  <c r="X78"/>
  <c r="V78"/>
  <c r="P84" i="7" s="1"/>
  <c r="Z78" i="4"/>
  <c r="W78"/>
  <c r="Q84" i="7" s="1"/>
  <c r="AA78" i="4"/>
  <c r="X74"/>
  <c r="V74"/>
  <c r="P80" i="7" s="1"/>
  <c r="Z74" i="4"/>
  <c r="W74"/>
  <c r="Q80" i="7" s="1"/>
  <c r="AA74" i="4"/>
  <c r="X70"/>
  <c r="V70"/>
  <c r="P76" i="7" s="1"/>
  <c r="Z70" i="4"/>
  <c r="W70"/>
  <c r="Q76" i="7" s="1"/>
  <c r="AA70" i="4"/>
  <c r="X66"/>
  <c r="V66"/>
  <c r="P72" i="7" s="1"/>
  <c r="Z66" i="4"/>
  <c r="W66"/>
  <c r="Q72" i="7" s="1"/>
  <c r="AA66" i="4"/>
  <c r="U62"/>
  <c r="O68" i="7" s="1"/>
  <c r="Y62" i="4"/>
  <c r="X62"/>
  <c r="V62"/>
  <c r="P68" i="7" s="1"/>
  <c r="AA62" i="4"/>
  <c r="W62"/>
  <c r="Q68" i="7" s="1"/>
  <c r="U58" i="4"/>
  <c r="O64" i="7" s="1"/>
  <c r="Y58" i="4"/>
  <c r="X58"/>
  <c r="P64" i="8" s="1"/>
  <c r="V58" i="4"/>
  <c r="P64" i="7" s="1"/>
  <c r="AA58" i="4"/>
  <c r="R64" i="8" s="1"/>
  <c r="W58" i="4"/>
  <c r="U54"/>
  <c r="O60" i="7" s="1"/>
  <c r="Y54" i="4"/>
  <c r="X54"/>
  <c r="P60" i="8" s="1"/>
  <c r="V54" i="4"/>
  <c r="P60" i="7" s="1"/>
  <c r="AA54" i="4"/>
  <c r="R60" i="8" s="1"/>
  <c r="W54" i="4"/>
  <c r="U50"/>
  <c r="O56" i="7" s="1"/>
  <c r="Y50" i="4"/>
  <c r="W50"/>
  <c r="AA50"/>
  <c r="R56" i="8" s="1"/>
  <c r="Z50" i="4"/>
  <c r="Q56" i="8" s="1"/>
  <c r="V50" i="4"/>
  <c r="P56" i="7" s="1"/>
  <c r="X50" i="4"/>
  <c r="P56" i="8" s="1"/>
  <c r="U46" i="4"/>
  <c r="O52" i="7" s="1"/>
  <c r="Y46" i="4"/>
  <c r="W46"/>
  <c r="AA46"/>
  <c r="R52" i="8" s="1"/>
  <c r="Z46" i="4"/>
  <c r="Q52" i="8" s="1"/>
  <c r="V46" i="4"/>
  <c r="P52" i="7" s="1"/>
  <c r="X46" i="4"/>
  <c r="P52" i="8" s="1"/>
  <c r="U42" i="4"/>
  <c r="O48" i="7" s="1"/>
  <c r="Y42" i="4"/>
  <c r="W42"/>
  <c r="AA42"/>
  <c r="R48" i="8" s="1"/>
  <c r="Z42" i="4"/>
  <c r="Q48" i="8" s="1"/>
  <c r="V42" i="4"/>
  <c r="P48" i="7" s="1"/>
  <c r="X42" i="4"/>
  <c r="P48" i="8" s="1"/>
  <c r="X38" i="4"/>
  <c r="P44" i="8" s="1"/>
  <c r="W38" i="4"/>
  <c r="U38"/>
  <c r="O44" i="7" s="1"/>
  <c r="Z38" i="4"/>
  <c r="Q44" i="8" s="1"/>
  <c r="Y38" i="4"/>
  <c r="AA38"/>
  <c r="R44" i="8" s="1"/>
  <c r="X34" i="4"/>
  <c r="P40" i="8" s="1"/>
  <c r="W34" i="4"/>
  <c r="U34"/>
  <c r="O40" i="7" s="1"/>
  <c r="Z34" i="4"/>
  <c r="Q40" i="8" s="1"/>
  <c r="Y34" i="4"/>
  <c r="AA34"/>
  <c r="R40" i="8" s="1"/>
  <c r="X30" i="4"/>
  <c r="P36" i="8" s="1"/>
  <c r="W30" i="4"/>
  <c r="U30"/>
  <c r="O36" i="7" s="1"/>
  <c r="Z30" i="4"/>
  <c r="Q36" i="8" s="1"/>
  <c r="Y30" i="4"/>
  <c r="AA30"/>
  <c r="R36" i="8" s="1"/>
  <c r="X26" i="4"/>
  <c r="P32" i="8" s="1"/>
  <c r="W26" i="4"/>
  <c r="U26"/>
  <c r="O32" i="7" s="1"/>
  <c r="Z26" i="4"/>
  <c r="Q32" i="8" s="1"/>
  <c r="Y26" i="4"/>
  <c r="AA26"/>
  <c r="R32" i="8" s="1"/>
  <c r="X22" i="4"/>
  <c r="P28" i="8" s="1"/>
  <c r="W22" i="4"/>
  <c r="U22"/>
  <c r="O28" i="7" s="1"/>
  <c r="Z22" i="4"/>
  <c r="Q28" i="8" s="1"/>
  <c r="Y22" i="4"/>
  <c r="AA22"/>
  <c r="R28" i="8" s="1"/>
  <c r="X18" i="4"/>
  <c r="P24" i="8" s="1"/>
  <c r="W18" i="4"/>
  <c r="U18"/>
  <c r="O24" i="7" s="1"/>
  <c r="Z18" i="4"/>
  <c r="Q24" i="8" s="1"/>
  <c r="Y18" i="4"/>
  <c r="AA18"/>
  <c r="R24" i="8" s="1"/>
  <c r="X14" i="4"/>
  <c r="P20" i="8" s="1"/>
  <c r="W14" i="4"/>
  <c r="U14"/>
  <c r="O20" i="7" s="1"/>
  <c r="Z14" i="4"/>
  <c r="Q20" i="8" s="1"/>
  <c r="Y14" i="4"/>
  <c r="AA14"/>
  <c r="R20" i="8" s="1"/>
  <c r="X10" i="4"/>
  <c r="P16" i="8" s="1"/>
  <c r="W10" i="4"/>
  <c r="U10"/>
  <c r="O16" i="7" s="1"/>
  <c r="Z10" i="4"/>
  <c r="Q16" i="8" s="1"/>
  <c r="Y10" i="4"/>
  <c r="AA10"/>
  <c r="R16" i="8" s="1"/>
  <c r="M12" i="7"/>
  <c r="X6" i="4"/>
  <c r="P12" i="8" s="1"/>
  <c r="W6" i="4"/>
  <c r="U6"/>
  <c r="O12" i="7" s="1"/>
  <c r="Z6" i="4"/>
  <c r="Q12" i="8" s="1"/>
  <c r="Y6" i="4"/>
  <c r="AA6"/>
  <c r="R12" i="8" s="1"/>
  <c r="Y104" i="4"/>
  <c r="Y102"/>
  <c r="Y100"/>
  <c r="Y98"/>
  <c r="Y96"/>
  <c r="Y94"/>
  <c r="Y92"/>
  <c r="Y90"/>
  <c r="Y88"/>
  <c r="Y86"/>
  <c r="Y84"/>
  <c r="Y82"/>
  <c r="Y80"/>
  <c r="Y78"/>
  <c r="Y76"/>
  <c r="Y74"/>
  <c r="Y72"/>
  <c r="Y70"/>
  <c r="Y68"/>
  <c r="Y66"/>
  <c r="Y64"/>
  <c r="Z56"/>
  <c r="Q62" i="8" s="1"/>
  <c r="V38" i="4"/>
  <c r="P44" i="7" s="1"/>
  <c r="V22" i="4"/>
  <c r="P28" i="7" s="1"/>
  <c r="V6" i="4"/>
  <c r="P12" i="7" s="1"/>
  <c r="X101" i="4"/>
  <c r="V101"/>
  <c r="P107" i="7" s="1"/>
  <c r="Z101" i="4"/>
  <c r="W101"/>
  <c r="Q107" i="7" s="1"/>
  <c r="AA101" i="4"/>
  <c r="X97"/>
  <c r="V97"/>
  <c r="P103" i="7" s="1"/>
  <c r="Z97" i="4"/>
  <c r="W97"/>
  <c r="Q103" i="7" s="1"/>
  <c r="AA97" i="4"/>
  <c r="X93"/>
  <c r="V93"/>
  <c r="P99" i="7" s="1"/>
  <c r="Z93" i="4"/>
  <c r="W93"/>
  <c r="Q99" i="7" s="1"/>
  <c r="AA93" i="4"/>
  <c r="X89"/>
  <c r="V89"/>
  <c r="P95" i="7" s="1"/>
  <c r="Z89" i="4"/>
  <c r="W89"/>
  <c r="Q95" i="7" s="1"/>
  <c r="AA89" i="4"/>
  <c r="X85"/>
  <c r="V85"/>
  <c r="P91" i="7" s="1"/>
  <c r="Z85" i="4"/>
  <c r="W85"/>
  <c r="Q91" i="7" s="1"/>
  <c r="AA85" i="4"/>
  <c r="X81"/>
  <c r="V81"/>
  <c r="P87" i="7" s="1"/>
  <c r="Z81" i="4"/>
  <c r="W81"/>
  <c r="Q87" i="7" s="1"/>
  <c r="AA81" i="4"/>
  <c r="X77"/>
  <c r="V77"/>
  <c r="P83" i="7" s="1"/>
  <c r="Z77" i="4"/>
  <c r="W77"/>
  <c r="Q83" i="7" s="1"/>
  <c r="AA77" i="4"/>
  <c r="X73"/>
  <c r="V73"/>
  <c r="P79" i="7" s="1"/>
  <c r="Z73" i="4"/>
  <c r="W73"/>
  <c r="Q79" i="7" s="1"/>
  <c r="AA73" i="4"/>
  <c r="X69"/>
  <c r="V69"/>
  <c r="P75" i="7" s="1"/>
  <c r="Z69" i="4"/>
  <c r="W69"/>
  <c r="Q75" i="7" s="1"/>
  <c r="AA69" i="4"/>
  <c r="X65"/>
  <c r="V65"/>
  <c r="P71" i="7" s="1"/>
  <c r="Z65" i="4"/>
  <c r="W65"/>
  <c r="Q71" i="7" s="1"/>
  <c r="AA65" i="4"/>
  <c r="U61"/>
  <c r="O67" i="7" s="1"/>
  <c r="Y61" i="4"/>
  <c r="V61"/>
  <c r="P67" i="7" s="1"/>
  <c r="AA61" i="4"/>
  <c r="R67" i="8" s="1"/>
  <c r="X61" i="4"/>
  <c r="P67" i="8" s="1"/>
  <c r="Z61" i="4"/>
  <c r="Q67" i="8" s="1"/>
  <c r="U57" i="4"/>
  <c r="O63" i="7" s="1"/>
  <c r="Y57" i="4"/>
  <c r="V57"/>
  <c r="P63" i="7" s="1"/>
  <c r="AA57" i="4"/>
  <c r="X57"/>
  <c r="Z57"/>
  <c r="U53"/>
  <c r="O59" i="7" s="1"/>
  <c r="Y53" i="4"/>
  <c r="V53"/>
  <c r="P59" i="7" s="1"/>
  <c r="AA53" i="4"/>
  <c r="R59" i="8" s="1"/>
  <c r="X53" i="4"/>
  <c r="P59" i="8" s="1"/>
  <c r="Z53" i="4"/>
  <c r="Q59" i="8" s="1"/>
  <c r="U49" i="4"/>
  <c r="O55" i="7" s="1"/>
  <c r="Y49" i="4"/>
  <c r="W49"/>
  <c r="AA49"/>
  <c r="R55" i="8" s="1"/>
  <c r="Z49" i="4"/>
  <c r="Q55" i="8" s="1"/>
  <c r="V49" i="4"/>
  <c r="P55" i="7" s="1"/>
  <c r="X49" i="4"/>
  <c r="P55" i="8" s="1"/>
  <c r="U45" i="4"/>
  <c r="O51" i="7" s="1"/>
  <c r="Y45" i="4"/>
  <c r="W45"/>
  <c r="AA45"/>
  <c r="R51" i="8" s="1"/>
  <c r="Z45" i="4"/>
  <c r="Q51" i="8" s="1"/>
  <c r="V45" i="4"/>
  <c r="P51" i="7" s="1"/>
  <c r="X45" i="4"/>
  <c r="P51" i="8" s="1"/>
  <c r="U41" i="4"/>
  <c r="O47" i="7" s="1"/>
  <c r="Y41" i="4"/>
  <c r="W41"/>
  <c r="AA41"/>
  <c r="R47" i="8" s="1"/>
  <c r="Z41" i="4"/>
  <c r="Q47" i="8" s="1"/>
  <c r="V41" i="4"/>
  <c r="P47" i="7" s="1"/>
  <c r="X41" i="4"/>
  <c r="P47" i="8" s="1"/>
  <c r="X37" i="4"/>
  <c r="P43" i="8" s="1"/>
  <c r="U37" i="4"/>
  <c r="O43" i="7" s="1"/>
  <c r="Z37" i="4"/>
  <c r="Q43" i="8" s="1"/>
  <c r="W37" i="4"/>
  <c r="AA37"/>
  <c r="R43" i="8" s="1"/>
  <c r="V37" i="4"/>
  <c r="P43" i="7" s="1"/>
  <c r="Y37" i="4"/>
  <c r="X33"/>
  <c r="P39" i="8" s="1"/>
  <c r="U33" i="4"/>
  <c r="O39" i="7" s="1"/>
  <c r="Z33" i="4"/>
  <c r="Q39" i="8" s="1"/>
  <c r="W33" i="4"/>
  <c r="AA33"/>
  <c r="R39" i="8" s="1"/>
  <c r="V33" i="4"/>
  <c r="P39" i="7" s="1"/>
  <c r="Y33" i="4"/>
  <c r="X29"/>
  <c r="P35" i="8" s="1"/>
  <c r="U29" i="4"/>
  <c r="O35" i="7" s="1"/>
  <c r="Z29" i="4"/>
  <c r="Q35" i="8" s="1"/>
  <c r="W29" i="4"/>
  <c r="AA29"/>
  <c r="R35" i="8" s="1"/>
  <c r="V29" i="4"/>
  <c r="P35" i="7" s="1"/>
  <c r="Y29" i="4"/>
  <c r="X25"/>
  <c r="P31" i="8" s="1"/>
  <c r="U25" i="4"/>
  <c r="O31" i="7" s="1"/>
  <c r="Z25" i="4"/>
  <c r="Q31" i="8" s="1"/>
  <c r="W25" i="4"/>
  <c r="AA25"/>
  <c r="R31" i="8" s="1"/>
  <c r="V25" i="4"/>
  <c r="P31" i="7" s="1"/>
  <c r="Y25" i="4"/>
  <c r="X21"/>
  <c r="P27" i="8" s="1"/>
  <c r="U21" i="4"/>
  <c r="O27" i="7" s="1"/>
  <c r="Z21" i="4"/>
  <c r="Q27" i="8" s="1"/>
  <c r="W21" i="4"/>
  <c r="AA21"/>
  <c r="R27" i="8" s="1"/>
  <c r="V21" i="4"/>
  <c r="P27" i="7" s="1"/>
  <c r="Y21" i="4"/>
  <c r="X17"/>
  <c r="P23" i="8" s="1"/>
  <c r="U17" i="4"/>
  <c r="O23" i="7" s="1"/>
  <c r="Z17" i="4"/>
  <c r="Q23" i="8" s="1"/>
  <c r="W17" i="4"/>
  <c r="AA17"/>
  <c r="R23" i="8" s="1"/>
  <c r="V17" i="4"/>
  <c r="P23" i="7" s="1"/>
  <c r="Y17" i="4"/>
  <c r="X13"/>
  <c r="P19" i="8" s="1"/>
  <c r="U13" i="4"/>
  <c r="O19" i="7" s="1"/>
  <c r="Z13" i="4"/>
  <c r="Q19" i="8" s="1"/>
  <c r="W13" i="4"/>
  <c r="AA13"/>
  <c r="R19" i="8" s="1"/>
  <c r="V13" i="4"/>
  <c r="P19" i="7" s="1"/>
  <c r="Y13" i="4"/>
  <c r="X9"/>
  <c r="P15" i="8" s="1"/>
  <c r="U9" i="4"/>
  <c r="O15" i="7" s="1"/>
  <c r="Z9" i="4"/>
  <c r="Q15" i="8" s="1"/>
  <c r="W9" i="4"/>
  <c r="AA9"/>
  <c r="R15" i="8" s="1"/>
  <c r="V9" i="4"/>
  <c r="P15" i="7" s="1"/>
  <c r="Y9" i="4"/>
  <c r="U102"/>
  <c r="O108" i="7" s="1"/>
  <c r="U98" i="4"/>
  <c r="O104" i="7" s="1"/>
  <c r="U94" i="4"/>
  <c r="O100" i="7" s="1"/>
  <c r="U90" i="4"/>
  <c r="O96" i="7" s="1"/>
  <c r="U86" i="4"/>
  <c r="O92" i="7" s="1"/>
  <c r="U82" i="4"/>
  <c r="O88" i="7" s="1"/>
  <c r="U78" i="4"/>
  <c r="O84" i="7" s="1"/>
  <c r="U74" i="4"/>
  <c r="O80" i="7" s="1"/>
  <c r="U70" i="4"/>
  <c r="O76" i="7" s="1"/>
  <c r="U66" i="4"/>
  <c r="O72" i="7" s="1"/>
  <c r="W61" i="4"/>
  <c r="Z58"/>
  <c r="Q64" i="8" s="1"/>
  <c r="W53" i="4"/>
  <c r="V26"/>
  <c r="P32" i="7" s="1"/>
  <c r="V10" i="4"/>
  <c r="P16" i="7" s="1"/>
  <c r="X104" i="4"/>
  <c r="V104"/>
  <c r="Z104"/>
  <c r="W104"/>
  <c r="AA104"/>
  <c r="X100"/>
  <c r="V100"/>
  <c r="P106" i="7" s="1"/>
  <c r="Z100" i="4"/>
  <c r="W100"/>
  <c r="Q106" i="7" s="1"/>
  <c r="AA100" i="4"/>
  <c r="X96"/>
  <c r="V96"/>
  <c r="P102" i="7" s="1"/>
  <c r="Z96" i="4"/>
  <c r="W96"/>
  <c r="Q102" i="7" s="1"/>
  <c r="AA96" i="4"/>
  <c r="X92"/>
  <c r="V92"/>
  <c r="P98" i="7" s="1"/>
  <c r="Z92" i="4"/>
  <c r="W92"/>
  <c r="Q98" i="7" s="1"/>
  <c r="AA92" i="4"/>
  <c r="X88"/>
  <c r="V88"/>
  <c r="P94" i="7" s="1"/>
  <c r="Z88" i="4"/>
  <c r="W88"/>
  <c r="Q94" i="7" s="1"/>
  <c r="AA88" i="4"/>
  <c r="X84"/>
  <c r="V84"/>
  <c r="P90" i="7" s="1"/>
  <c r="Z84" i="4"/>
  <c r="W84"/>
  <c r="Q90" i="7" s="1"/>
  <c r="AA84" i="4"/>
  <c r="X80"/>
  <c r="V80"/>
  <c r="P86" i="7" s="1"/>
  <c r="Z80" i="4"/>
  <c r="W80"/>
  <c r="Q86" i="7" s="1"/>
  <c r="AA80" i="4"/>
  <c r="X76"/>
  <c r="V76"/>
  <c r="P82" i="7" s="1"/>
  <c r="Z76" i="4"/>
  <c r="W76"/>
  <c r="Q82" i="7" s="1"/>
  <c r="AA76" i="4"/>
  <c r="X72"/>
  <c r="V72"/>
  <c r="P78" i="7" s="1"/>
  <c r="Z72" i="4"/>
  <c r="W72"/>
  <c r="Q78" i="7" s="1"/>
  <c r="AA72" i="4"/>
  <c r="X68"/>
  <c r="V68"/>
  <c r="P74" i="7" s="1"/>
  <c r="Z68" i="4"/>
  <c r="W68"/>
  <c r="Q74" i="7" s="1"/>
  <c r="AA68" i="4"/>
  <c r="U64"/>
  <c r="O70" i="7" s="1"/>
  <c r="X64" i="4"/>
  <c r="V64"/>
  <c r="P70" i="7" s="1"/>
  <c r="Z64" i="4"/>
  <c r="W64"/>
  <c r="Q70" i="7" s="1"/>
  <c r="AA64" i="4"/>
  <c r="U60"/>
  <c r="O66" i="7" s="1"/>
  <c r="Y60" i="4"/>
  <c r="X60"/>
  <c r="V60"/>
  <c r="P66" i="7" s="1"/>
  <c r="AA60" i="4"/>
  <c r="W60"/>
  <c r="Q66" i="7" s="1"/>
  <c r="U56" i="4"/>
  <c r="O62" i="7" s="1"/>
  <c r="Y56" i="4"/>
  <c r="X56"/>
  <c r="P62" i="8" s="1"/>
  <c r="V56" i="4"/>
  <c r="P62" i="7" s="1"/>
  <c r="AA56" i="4"/>
  <c r="R62" i="8" s="1"/>
  <c r="W56" i="4"/>
  <c r="U52"/>
  <c r="O58" i="7" s="1"/>
  <c r="Y52" i="4"/>
  <c r="X52"/>
  <c r="P58" i="8" s="1"/>
  <c r="V52" i="4"/>
  <c r="P58" i="7" s="1"/>
  <c r="AA52" i="4"/>
  <c r="R58" i="8" s="1"/>
  <c r="W52" i="4"/>
  <c r="U48"/>
  <c r="O54" i="7" s="1"/>
  <c r="Y48" i="4"/>
  <c r="W48"/>
  <c r="AA48"/>
  <c r="R54" i="8" s="1"/>
  <c r="Z48" i="4"/>
  <c r="Q54" i="8" s="1"/>
  <c r="V48" i="4"/>
  <c r="P54" i="7" s="1"/>
  <c r="X48" i="4"/>
  <c r="P54" i="8" s="1"/>
  <c r="U44" i="4"/>
  <c r="O50" i="7" s="1"/>
  <c r="Y44" i="4"/>
  <c r="W44"/>
  <c r="AA44"/>
  <c r="R50" i="8" s="1"/>
  <c r="Z44" i="4"/>
  <c r="Q50" i="8" s="1"/>
  <c r="V44" i="4"/>
  <c r="P50" i="7" s="1"/>
  <c r="X44" i="4"/>
  <c r="P50" i="8" s="1"/>
  <c r="X40" i="4"/>
  <c r="P46" i="8" s="1"/>
  <c r="W40" i="4"/>
  <c r="U40"/>
  <c r="O46" i="7" s="1"/>
  <c r="Z40" i="4"/>
  <c r="Q46" i="8" s="1"/>
  <c r="Y40" i="4"/>
  <c r="V40"/>
  <c r="P46" i="7" s="1"/>
  <c r="X36" i="4"/>
  <c r="P42" i="8" s="1"/>
  <c r="W36" i="4"/>
  <c r="U36"/>
  <c r="O42" i="7" s="1"/>
  <c r="Z36" i="4"/>
  <c r="Q42" i="8" s="1"/>
  <c r="Y36" i="4"/>
  <c r="V36"/>
  <c r="P42" i="7" s="1"/>
  <c r="X32" i="4"/>
  <c r="P38" i="8" s="1"/>
  <c r="W32" i="4"/>
  <c r="U32"/>
  <c r="O38" i="7" s="1"/>
  <c r="Z32" i="4"/>
  <c r="Q38" i="8" s="1"/>
  <c r="Y32" i="4"/>
  <c r="V32"/>
  <c r="P38" i="7" s="1"/>
  <c r="X28" i="4"/>
  <c r="P34" i="8" s="1"/>
  <c r="W28" i="4"/>
  <c r="U28"/>
  <c r="O34" i="7" s="1"/>
  <c r="Z28" i="4"/>
  <c r="Q34" i="8" s="1"/>
  <c r="Y28" i="4"/>
  <c r="V28"/>
  <c r="P34" i="7" s="1"/>
  <c r="X24" i="4"/>
  <c r="P30" i="8" s="1"/>
  <c r="W24" i="4"/>
  <c r="U24"/>
  <c r="O30" i="7" s="1"/>
  <c r="Z24" i="4"/>
  <c r="Q30" i="8" s="1"/>
  <c r="Y24" i="4"/>
  <c r="V24"/>
  <c r="P30" i="7" s="1"/>
  <c r="X20" i="4"/>
  <c r="P26" i="8" s="1"/>
  <c r="W20" i="4"/>
  <c r="U20"/>
  <c r="O26" i="7" s="1"/>
  <c r="Z20" i="4"/>
  <c r="Q26" i="8" s="1"/>
  <c r="Y20" i="4"/>
  <c r="V20"/>
  <c r="P26" i="7" s="1"/>
  <c r="X16" i="4"/>
  <c r="P22" i="8" s="1"/>
  <c r="W16" i="4"/>
  <c r="U16"/>
  <c r="O22" i="7" s="1"/>
  <c r="Z16" i="4"/>
  <c r="Q22" i="8" s="1"/>
  <c r="Y16" i="4"/>
  <c r="V16"/>
  <c r="P22" i="7" s="1"/>
  <c r="X12" i="4"/>
  <c r="P18" i="8" s="1"/>
  <c r="W12" i="4"/>
  <c r="U12"/>
  <c r="O18" i="7" s="1"/>
  <c r="Z12" i="4"/>
  <c r="Q18" i="8" s="1"/>
  <c r="Y12" i="4"/>
  <c r="V12"/>
  <c r="P18" i="7" s="1"/>
  <c r="X8" i="4"/>
  <c r="P14" i="8" s="1"/>
  <c r="W8" i="4"/>
  <c r="U8"/>
  <c r="O14" i="7" s="1"/>
  <c r="Z8" i="4"/>
  <c r="Q14" i="8" s="1"/>
  <c r="Y8" i="4"/>
  <c r="V8"/>
  <c r="P14" i="7" s="1"/>
  <c r="L108"/>
  <c r="L104"/>
  <c r="L100"/>
  <c r="L96"/>
  <c r="L92"/>
  <c r="L88"/>
  <c r="L84"/>
  <c r="L80"/>
  <c r="L76"/>
  <c r="L72"/>
  <c r="L68"/>
  <c r="Z60" i="4"/>
  <c r="Z52"/>
  <c r="Q58" i="8" s="1"/>
  <c r="AA40" i="4"/>
  <c r="R46" i="8" s="1"/>
  <c r="V30" i="4"/>
  <c r="P36" i="7" s="1"/>
  <c r="AA24" i="4"/>
  <c r="R30" i="8" s="1"/>
  <c r="V14" i="4"/>
  <c r="P20" i="7" s="1"/>
  <c r="AA8" i="4"/>
  <c r="R14" i="8" s="1"/>
  <c r="X103" i="4"/>
  <c r="V103"/>
  <c r="P109" i="7" s="1"/>
  <c r="Z103" i="4"/>
  <c r="W103"/>
  <c r="Q109" i="7" s="1"/>
  <c r="AA103" i="4"/>
  <c r="X99"/>
  <c r="V99"/>
  <c r="P105" i="7" s="1"/>
  <c r="Z99" i="4"/>
  <c r="W99"/>
  <c r="Q105" i="7" s="1"/>
  <c r="AA99" i="4"/>
  <c r="X95"/>
  <c r="V95"/>
  <c r="P101" i="7" s="1"/>
  <c r="Z95" i="4"/>
  <c r="W95"/>
  <c r="Q101" i="7" s="1"/>
  <c r="AA95" i="4"/>
  <c r="X91"/>
  <c r="V91"/>
  <c r="P97" i="7" s="1"/>
  <c r="Z91" i="4"/>
  <c r="W91"/>
  <c r="Q97" i="7" s="1"/>
  <c r="AA91" i="4"/>
  <c r="X87"/>
  <c r="V87"/>
  <c r="P93" i="7" s="1"/>
  <c r="Z87" i="4"/>
  <c r="W87"/>
  <c r="Q93" i="7" s="1"/>
  <c r="AA87" i="4"/>
  <c r="X83"/>
  <c r="V83"/>
  <c r="P89" i="7" s="1"/>
  <c r="Z83" i="4"/>
  <c r="W83"/>
  <c r="Q89" i="7" s="1"/>
  <c r="AA83" i="4"/>
  <c r="X79"/>
  <c r="V79"/>
  <c r="P85" i="7" s="1"/>
  <c r="Z79" i="4"/>
  <c r="W79"/>
  <c r="Q85" i="7" s="1"/>
  <c r="AA79" i="4"/>
  <c r="X75"/>
  <c r="V75"/>
  <c r="P81" i="7" s="1"/>
  <c r="Z75" i="4"/>
  <c r="W75"/>
  <c r="Q81" i="7" s="1"/>
  <c r="AA75" i="4"/>
  <c r="X71"/>
  <c r="V71"/>
  <c r="P77" i="7" s="1"/>
  <c r="Z71" i="4"/>
  <c r="W71"/>
  <c r="Q77" i="7" s="1"/>
  <c r="AA71" i="4"/>
  <c r="X67"/>
  <c r="V67"/>
  <c r="P73" i="7" s="1"/>
  <c r="Z67" i="4"/>
  <c r="W67"/>
  <c r="Q73" i="7" s="1"/>
  <c r="AA67" i="4"/>
  <c r="U63"/>
  <c r="O69" i="7" s="1"/>
  <c r="Y63" i="4"/>
  <c r="V63"/>
  <c r="P69" i="7" s="1"/>
  <c r="AA63" i="4"/>
  <c r="X63"/>
  <c r="Z63"/>
  <c r="U59"/>
  <c r="O65" i="7" s="1"/>
  <c r="Y59" i="4"/>
  <c r="V59"/>
  <c r="P65" i="7" s="1"/>
  <c r="AA59" i="4"/>
  <c r="X59"/>
  <c r="Z59"/>
  <c r="U55"/>
  <c r="O61" i="7" s="1"/>
  <c r="Y55" i="4"/>
  <c r="V55"/>
  <c r="P61" i="7" s="1"/>
  <c r="AA55" i="4"/>
  <c r="R61" i="8" s="1"/>
  <c r="X55" i="4"/>
  <c r="P61" i="8" s="1"/>
  <c r="Z55" i="4"/>
  <c r="Q61" i="8" s="1"/>
  <c r="U51" i="4"/>
  <c r="O57" i="7" s="1"/>
  <c r="Y51" i="4"/>
  <c r="W51"/>
  <c r="AA51"/>
  <c r="R57" i="8" s="1"/>
  <c r="Z51" i="4"/>
  <c r="Q57" i="8" s="1"/>
  <c r="V51" i="4"/>
  <c r="P57" i="7" s="1"/>
  <c r="X51" i="4"/>
  <c r="P57" i="8" s="1"/>
  <c r="U47" i="4"/>
  <c r="O53" i="7" s="1"/>
  <c r="Y47" i="4"/>
  <c r="W47"/>
  <c r="AA47"/>
  <c r="R53" i="8" s="1"/>
  <c r="Z47" i="4"/>
  <c r="Q53" i="8" s="1"/>
  <c r="V47" i="4"/>
  <c r="P53" i="7" s="1"/>
  <c r="X47" i="4"/>
  <c r="P53" i="8" s="1"/>
  <c r="U43" i="4"/>
  <c r="O49" i="7" s="1"/>
  <c r="Y43" i="4"/>
  <c r="W43"/>
  <c r="AA43"/>
  <c r="R49" i="8" s="1"/>
  <c r="Z43" i="4"/>
  <c r="Q49" i="8" s="1"/>
  <c r="V43" i="4"/>
  <c r="P49" i="7" s="1"/>
  <c r="X43" i="4"/>
  <c r="P49" i="8" s="1"/>
  <c r="X39" i="4"/>
  <c r="P45" i="8" s="1"/>
  <c r="U39" i="4"/>
  <c r="O45" i="7" s="1"/>
  <c r="Z39" i="4"/>
  <c r="Q45" i="8" s="1"/>
  <c r="W39" i="4"/>
  <c r="V39"/>
  <c r="P45" i="7" s="1"/>
  <c r="AA39" i="4"/>
  <c r="R45" i="8" s="1"/>
  <c r="X35" i="4"/>
  <c r="P41" i="8" s="1"/>
  <c r="U35" i="4"/>
  <c r="O41" i="7" s="1"/>
  <c r="Z35" i="4"/>
  <c r="Q41" i="8" s="1"/>
  <c r="W35" i="4"/>
  <c r="V35"/>
  <c r="P41" i="7" s="1"/>
  <c r="AA35" i="4"/>
  <c r="R41" i="8" s="1"/>
  <c r="X31" i="4"/>
  <c r="P37" i="8" s="1"/>
  <c r="U31" i="4"/>
  <c r="O37" i="7" s="1"/>
  <c r="Z31" i="4"/>
  <c r="Q37" i="8" s="1"/>
  <c r="W31" i="4"/>
  <c r="V31"/>
  <c r="P37" i="7" s="1"/>
  <c r="AA31" i="4"/>
  <c r="R37" i="8" s="1"/>
  <c r="X27" i="4"/>
  <c r="P33" i="8" s="1"/>
  <c r="U27" i="4"/>
  <c r="O33" i="7" s="1"/>
  <c r="Z27" i="4"/>
  <c r="Q33" i="8" s="1"/>
  <c r="W27" i="4"/>
  <c r="V27"/>
  <c r="P33" i="7" s="1"/>
  <c r="AA27" i="4"/>
  <c r="R33" i="8" s="1"/>
  <c r="X23" i="4"/>
  <c r="P29" i="8" s="1"/>
  <c r="U23" i="4"/>
  <c r="O29" i="7" s="1"/>
  <c r="Z23" i="4"/>
  <c r="Q29" i="8" s="1"/>
  <c r="W23" i="4"/>
  <c r="V23"/>
  <c r="P29" i="7" s="1"/>
  <c r="AA23" i="4"/>
  <c r="R29" i="8" s="1"/>
  <c r="X19" i="4"/>
  <c r="P25" i="8" s="1"/>
  <c r="U19" i="4"/>
  <c r="O25" i="7" s="1"/>
  <c r="Z19" i="4"/>
  <c r="Q25" i="8" s="1"/>
  <c r="W19" i="4"/>
  <c r="V19"/>
  <c r="P25" i="7" s="1"/>
  <c r="AA19" i="4"/>
  <c r="R25" i="8" s="1"/>
  <c r="X15" i="4"/>
  <c r="P21" i="8" s="1"/>
  <c r="U15" i="4"/>
  <c r="O21" i="7" s="1"/>
  <c r="Z15" i="4"/>
  <c r="Q21" i="8" s="1"/>
  <c r="W15" i="4"/>
  <c r="V15"/>
  <c r="P21" i="7" s="1"/>
  <c r="AA15" i="4"/>
  <c r="R21" i="8" s="1"/>
  <c r="X11" i="4"/>
  <c r="P17" i="8" s="1"/>
  <c r="U11" i="4"/>
  <c r="O17" i="7" s="1"/>
  <c r="Z11" i="4"/>
  <c r="Q17" i="8" s="1"/>
  <c r="W11" i="4"/>
  <c r="V11"/>
  <c r="P17" i="7" s="1"/>
  <c r="AA11" i="4"/>
  <c r="R17" i="8" s="1"/>
  <c r="X7" i="4"/>
  <c r="P13" i="8" s="1"/>
  <c r="U7" i="4"/>
  <c r="O13" i="7" s="1"/>
  <c r="Z7" i="4"/>
  <c r="Q13" i="8" s="1"/>
  <c r="W7" i="4"/>
  <c r="V7"/>
  <c r="P13" i="7" s="1"/>
  <c r="AA7" i="4"/>
  <c r="R13" i="8" s="1"/>
  <c r="L107" i="7"/>
  <c r="L103"/>
  <c r="L99"/>
  <c r="L95"/>
  <c r="L91"/>
  <c r="L87"/>
  <c r="L83"/>
  <c r="L79"/>
  <c r="L75"/>
  <c r="L71"/>
  <c r="L63"/>
  <c r="U103" i="4"/>
  <c r="O109" i="7" s="1"/>
  <c r="U101" i="4"/>
  <c r="O107" i="7" s="1"/>
  <c r="U99" i="4"/>
  <c r="O105" i="7" s="1"/>
  <c r="U97" i="4"/>
  <c r="O103" i="7" s="1"/>
  <c r="U95" i="4"/>
  <c r="O101" i="7" s="1"/>
  <c r="U93" i="4"/>
  <c r="O99" i="7" s="1"/>
  <c r="U91" i="4"/>
  <c r="O97" i="7" s="1"/>
  <c r="U89" i="4"/>
  <c r="O95" i="7" s="1"/>
  <c r="U87" i="4"/>
  <c r="O93" i="7" s="1"/>
  <c r="U85" i="4"/>
  <c r="O91" i="7" s="1"/>
  <c r="U83" i="4"/>
  <c r="O89" i="7" s="1"/>
  <c r="U81" i="4"/>
  <c r="O87" i="7" s="1"/>
  <c r="U79" i="4"/>
  <c r="O85" i="7" s="1"/>
  <c r="U77" i="4"/>
  <c r="O83" i="7" s="1"/>
  <c r="U75" i="4"/>
  <c r="O81" i="7" s="1"/>
  <c r="U73" i="4"/>
  <c r="O79" i="7" s="1"/>
  <c r="U71" i="4"/>
  <c r="O77" i="7" s="1"/>
  <c r="U69" i="4"/>
  <c r="O75" i="7" s="1"/>
  <c r="U67" i="4"/>
  <c r="O73" i="7" s="1"/>
  <c r="U65" i="4"/>
  <c r="O71" i="7" s="1"/>
  <c r="Z62" i="4"/>
  <c r="W57"/>
  <c r="Q63" i="7" s="1"/>
  <c r="Z54" i="4"/>
  <c r="Q60" i="8" s="1"/>
  <c r="Y39" i="4"/>
  <c r="V34"/>
  <c r="P40" i="7" s="1"/>
  <c r="AA28" i="4"/>
  <c r="R34" i="8" s="1"/>
  <c r="Y23" i="4"/>
  <c r="V18"/>
  <c r="P24" i="7" s="1"/>
  <c r="AA12" i="4"/>
  <c r="R18" i="8" s="1"/>
  <c r="Y7" i="4"/>
  <c r="G7" i="5"/>
  <c r="G17"/>
  <c r="G11"/>
  <c r="G24"/>
  <c r="G20"/>
  <c r="G16"/>
  <c r="G12"/>
  <c r="G8"/>
  <c r="W31" i="2" l="1"/>
  <c r="Z30"/>
  <c r="L67" i="7"/>
  <c r="N67" i="8"/>
  <c r="Q67" i="7"/>
  <c r="O67" i="8"/>
  <c r="Q64" i="7"/>
  <c r="O64" i="8"/>
  <c r="L64" i="7"/>
  <c r="N64" i="8"/>
  <c r="R19" i="7"/>
  <c r="S19" i="8"/>
  <c r="R20" i="7"/>
  <c r="S20" i="8"/>
  <c r="L15" i="7"/>
  <c r="N15" i="8"/>
  <c r="L31" i="7"/>
  <c r="N31" i="8"/>
  <c r="L39" i="7"/>
  <c r="N39" i="8"/>
  <c r="L47" i="7"/>
  <c r="N47" i="8"/>
  <c r="L55" i="7"/>
  <c r="N55" i="8"/>
  <c r="Q13" i="7"/>
  <c r="O13" i="8"/>
  <c r="Q21" i="7"/>
  <c r="O21" i="8"/>
  <c r="Q29" i="7"/>
  <c r="O29" i="8"/>
  <c r="Q37" i="7"/>
  <c r="O37" i="8"/>
  <c r="Q45" i="7"/>
  <c r="O45" i="8"/>
  <c r="Q53" i="7"/>
  <c r="O53" i="8"/>
  <c r="L16" i="7"/>
  <c r="N16" i="8"/>
  <c r="L24" i="7"/>
  <c r="N24" i="8"/>
  <c r="L32" i="7"/>
  <c r="N32" i="8"/>
  <c r="L40" i="7"/>
  <c r="N40" i="8"/>
  <c r="L48" i="7"/>
  <c r="N48" i="8"/>
  <c r="L56" i="7"/>
  <c r="N56" i="8"/>
  <c r="Q14" i="7"/>
  <c r="O14" i="8"/>
  <c r="Q22" i="7"/>
  <c r="O22" i="8"/>
  <c r="Q30" i="7"/>
  <c r="O30" i="8"/>
  <c r="Q38" i="7"/>
  <c r="O38" i="8"/>
  <c r="Q46" i="7"/>
  <c r="O46" i="8"/>
  <c r="Q54" i="7"/>
  <c r="O54" i="8"/>
  <c r="Q59" i="7"/>
  <c r="O59" i="8"/>
  <c r="L37" i="7"/>
  <c r="N37" i="8"/>
  <c r="Q15" i="7"/>
  <c r="O15" i="8"/>
  <c r="Q19" i="7"/>
  <c r="O19" i="8"/>
  <c r="Q23" i="7"/>
  <c r="O23" i="8"/>
  <c r="Q27" i="7"/>
  <c r="O27" i="8"/>
  <c r="Q31" i="7"/>
  <c r="O31" i="8"/>
  <c r="Q35" i="7"/>
  <c r="O35" i="8"/>
  <c r="Q39" i="7"/>
  <c r="O39" i="8"/>
  <c r="Q43" i="7"/>
  <c r="O43" i="8"/>
  <c r="Q55" i="7"/>
  <c r="O55" i="8"/>
  <c r="Q16" i="7"/>
  <c r="O16" i="8"/>
  <c r="Q24" i="7"/>
  <c r="O24" i="8"/>
  <c r="Q32" i="7"/>
  <c r="O32" i="8"/>
  <c r="Q40" i="7"/>
  <c r="O40" i="8"/>
  <c r="Q48" i="7"/>
  <c r="O48" i="8"/>
  <c r="Q56" i="7"/>
  <c r="O56" i="8"/>
  <c r="R17" i="7"/>
  <c r="S17" i="8"/>
  <c r="R22" i="7"/>
  <c r="S22" i="8"/>
  <c r="Q61" i="7"/>
  <c r="O61" i="8"/>
  <c r="L62" i="7"/>
  <c r="N62" i="8"/>
  <c r="R28" i="7"/>
  <c r="S28" i="8"/>
  <c r="L14" i="7"/>
  <c r="N14" i="8"/>
  <c r="L30" i="7"/>
  <c r="N30" i="8"/>
  <c r="L46" i="7"/>
  <c r="N46" i="8"/>
  <c r="L54" i="7"/>
  <c r="N54" i="8"/>
  <c r="L13" i="7"/>
  <c r="N13" i="8"/>
  <c r="L41" i="7"/>
  <c r="N41" i="8"/>
  <c r="CE12"/>
  <c r="CE14"/>
  <c r="CE16"/>
  <c r="CE18"/>
  <c r="CE20"/>
  <c r="CE22"/>
  <c r="CE24"/>
  <c r="CE26"/>
  <c r="CE28"/>
  <c r="CE30"/>
  <c r="CE32"/>
  <c r="CE34"/>
  <c r="CE36"/>
  <c r="CE38"/>
  <c r="CE40"/>
  <c r="CE42"/>
  <c r="CE44"/>
  <c r="CE46"/>
  <c r="CE48"/>
  <c r="CE50"/>
  <c r="CE52"/>
  <c r="CE54"/>
  <c r="CE56"/>
  <c r="CE58"/>
  <c r="CE60"/>
  <c r="CE62"/>
  <c r="CE65"/>
  <c r="CE67"/>
  <c r="CE69"/>
  <c r="CE71"/>
  <c r="CE73"/>
  <c r="CE75"/>
  <c r="CE77"/>
  <c r="CE79"/>
  <c r="CE81"/>
  <c r="CE83"/>
  <c r="CE85"/>
  <c r="CE87"/>
  <c r="CE89"/>
  <c r="CE91"/>
  <c r="CE93"/>
  <c r="CE11"/>
  <c r="CE13"/>
  <c r="CE15"/>
  <c r="CE17"/>
  <c r="CE19"/>
  <c r="CE21"/>
  <c r="CE23"/>
  <c r="CE25"/>
  <c r="CE27"/>
  <c r="CE29"/>
  <c r="CE31"/>
  <c r="CE33"/>
  <c r="CE35"/>
  <c r="CE37"/>
  <c r="CE39"/>
  <c r="CE41"/>
  <c r="CE43"/>
  <c r="CE45"/>
  <c r="CE47"/>
  <c r="CE49"/>
  <c r="CE51"/>
  <c r="CE53"/>
  <c r="CE55"/>
  <c r="CE57"/>
  <c r="CE59"/>
  <c r="CE61"/>
  <c r="CE64"/>
  <c r="CE66"/>
  <c r="CE68"/>
  <c r="CE70"/>
  <c r="CE72"/>
  <c r="CE74"/>
  <c r="CE76"/>
  <c r="CE78"/>
  <c r="CE80"/>
  <c r="CE82"/>
  <c r="CE84"/>
  <c r="CE86"/>
  <c r="CE88"/>
  <c r="CE90"/>
  <c r="CE92"/>
  <c r="CE63"/>
  <c r="CE110"/>
  <c r="N16" i="9" s="1"/>
  <c r="CE109" i="8"/>
  <c r="CE108"/>
  <c r="CE107"/>
  <c r="CE106"/>
  <c r="CE105"/>
  <c r="CE104"/>
  <c r="CE103"/>
  <c r="CE102"/>
  <c r="CE101"/>
  <c r="CE100"/>
  <c r="CE99"/>
  <c r="CE98"/>
  <c r="CE97"/>
  <c r="CE96"/>
  <c r="CE95"/>
  <c r="CE94"/>
  <c r="CE10"/>
  <c r="AM11"/>
  <c r="BI10"/>
  <c r="BI11"/>
  <c r="BT10"/>
  <c r="AM110"/>
  <c r="D16" i="9" s="1"/>
  <c r="AM16" i="8"/>
  <c r="AM20"/>
  <c r="AM24"/>
  <c r="AM28"/>
  <c r="AM32"/>
  <c r="AM36"/>
  <c r="AM40"/>
  <c r="AM44"/>
  <c r="AM48"/>
  <c r="AM52"/>
  <c r="AM56"/>
  <c r="AM60"/>
  <c r="AM64"/>
  <c r="AM68"/>
  <c r="AM72"/>
  <c r="AM76"/>
  <c r="AM80"/>
  <c r="AM84"/>
  <c r="AM88"/>
  <c r="AM92"/>
  <c r="AM96"/>
  <c r="AM100"/>
  <c r="AM104"/>
  <c r="AM108"/>
  <c r="AM12"/>
  <c r="AM19"/>
  <c r="AM23"/>
  <c r="AM27"/>
  <c r="AM31"/>
  <c r="AM35"/>
  <c r="AM39"/>
  <c r="AM43"/>
  <c r="AM47"/>
  <c r="AM51"/>
  <c r="AM10"/>
  <c r="AX10"/>
  <c r="AM18"/>
  <c r="AM22"/>
  <c r="AM26"/>
  <c r="AM30"/>
  <c r="AM34"/>
  <c r="AM38"/>
  <c r="AM42"/>
  <c r="AM46"/>
  <c r="AM50"/>
  <c r="AM54"/>
  <c r="AM58"/>
  <c r="AM62"/>
  <c r="AM66"/>
  <c r="AM70"/>
  <c r="AM74"/>
  <c r="AM78"/>
  <c r="AM82"/>
  <c r="AM86"/>
  <c r="AM90"/>
  <c r="AM94"/>
  <c r="AM98"/>
  <c r="AM102"/>
  <c r="AM106"/>
  <c r="AM14"/>
  <c r="AM17"/>
  <c r="AM21"/>
  <c r="AM25"/>
  <c r="AM29"/>
  <c r="AM33"/>
  <c r="AM37"/>
  <c r="AM41"/>
  <c r="AM45"/>
  <c r="AM49"/>
  <c r="AM53"/>
  <c r="AM55"/>
  <c r="AM59"/>
  <c r="AM63"/>
  <c r="AM67"/>
  <c r="AM71"/>
  <c r="AM75"/>
  <c r="AM79"/>
  <c r="AM83"/>
  <c r="AM87"/>
  <c r="AM91"/>
  <c r="AM95"/>
  <c r="AM99"/>
  <c r="AM103"/>
  <c r="AM107"/>
  <c r="AM13"/>
  <c r="BT12"/>
  <c r="BT16"/>
  <c r="BT20"/>
  <c r="BT24"/>
  <c r="BT11"/>
  <c r="BT15"/>
  <c r="BT19"/>
  <c r="BT23"/>
  <c r="BT27"/>
  <c r="BT30"/>
  <c r="BT34"/>
  <c r="BT38"/>
  <c r="BT42"/>
  <c r="BT46"/>
  <c r="BT29"/>
  <c r="BT33"/>
  <c r="BT37"/>
  <c r="BT41"/>
  <c r="BT45"/>
  <c r="BT52"/>
  <c r="BT56"/>
  <c r="BT60"/>
  <c r="AM57"/>
  <c r="AM61"/>
  <c r="AM65"/>
  <c r="AM69"/>
  <c r="AM73"/>
  <c r="AM77"/>
  <c r="AM81"/>
  <c r="AM85"/>
  <c r="AM89"/>
  <c r="AM93"/>
  <c r="AM97"/>
  <c r="AM101"/>
  <c r="AM105"/>
  <c r="AM109"/>
  <c r="AM15"/>
  <c r="BT14"/>
  <c r="BT18"/>
  <c r="BT22"/>
  <c r="BT26"/>
  <c r="BT13"/>
  <c r="BT17"/>
  <c r="BT21"/>
  <c r="BT25"/>
  <c r="BT28"/>
  <c r="BT32"/>
  <c r="BT36"/>
  <c r="BT40"/>
  <c r="BT44"/>
  <c r="BT31"/>
  <c r="BT35"/>
  <c r="BT39"/>
  <c r="BT43"/>
  <c r="BT47"/>
  <c r="BT49"/>
  <c r="BT48"/>
  <c r="BT50"/>
  <c r="BT54"/>
  <c r="BT58"/>
  <c r="BT62"/>
  <c r="BT64"/>
  <c r="BT68"/>
  <c r="BT72"/>
  <c r="BT76"/>
  <c r="BT80"/>
  <c r="BT84"/>
  <c r="BT51"/>
  <c r="BT59"/>
  <c r="BT67"/>
  <c r="BT75"/>
  <c r="BT83"/>
  <c r="BT89"/>
  <c r="BT93"/>
  <c r="BT97"/>
  <c r="BT101"/>
  <c r="BT105"/>
  <c r="BT53"/>
  <c r="BT61"/>
  <c r="BT69"/>
  <c r="BT77"/>
  <c r="BT85"/>
  <c r="BT86"/>
  <c r="BT90"/>
  <c r="BT94"/>
  <c r="BT98"/>
  <c r="BT102"/>
  <c r="BT106"/>
  <c r="J16" i="9"/>
  <c r="BT109" i="8"/>
  <c r="BI32"/>
  <c r="BI36"/>
  <c r="BI40"/>
  <c r="BI44"/>
  <c r="BI48"/>
  <c r="BI33"/>
  <c r="BI41"/>
  <c r="BI49"/>
  <c r="BI50"/>
  <c r="BI54"/>
  <c r="BI58"/>
  <c r="BI62"/>
  <c r="BI66"/>
  <c r="BI70"/>
  <c r="BI74"/>
  <c r="BI78"/>
  <c r="BI82"/>
  <c r="BI86"/>
  <c r="BI90"/>
  <c r="BI94"/>
  <c r="BI98"/>
  <c r="BI102"/>
  <c r="BI31"/>
  <c r="BI39"/>
  <c r="BI47"/>
  <c r="BI53"/>
  <c r="BI57"/>
  <c r="BI61"/>
  <c r="BI65"/>
  <c r="BI69"/>
  <c r="BI73"/>
  <c r="BI77"/>
  <c r="BI81"/>
  <c r="BI85"/>
  <c r="BI89"/>
  <c r="BI93"/>
  <c r="BI97"/>
  <c r="BI101"/>
  <c r="BI105"/>
  <c r="BI109"/>
  <c r="BI15"/>
  <c r="BI106"/>
  <c r="BI16"/>
  <c r="BI20"/>
  <c r="BI24"/>
  <c r="BI28"/>
  <c r="BI108"/>
  <c r="BI12"/>
  <c r="BI17"/>
  <c r="BI21"/>
  <c r="BI25"/>
  <c r="BI29"/>
  <c r="BT66"/>
  <c r="BT70"/>
  <c r="BT74"/>
  <c r="BT78"/>
  <c r="BT82"/>
  <c r="BT55"/>
  <c r="BT63"/>
  <c r="BT71"/>
  <c r="BT79"/>
  <c r="BT87"/>
  <c r="BT91"/>
  <c r="BT95"/>
  <c r="BT99"/>
  <c r="BT103"/>
  <c r="BT57"/>
  <c r="BT65"/>
  <c r="BT73"/>
  <c r="BT81"/>
  <c r="BT88"/>
  <c r="BT92"/>
  <c r="BT96"/>
  <c r="BT100"/>
  <c r="BT104"/>
  <c r="BT108"/>
  <c r="BT107"/>
  <c r="BI34"/>
  <c r="BI38"/>
  <c r="BI42"/>
  <c r="BI46"/>
  <c r="BI37"/>
  <c r="BI45"/>
  <c r="BI52"/>
  <c r="BI56"/>
  <c r="BI60"/>
  <c r="BI64"/>
  <c r="BI68"/>
  <c r="BI72"/>
  <c r="BI76"/>
  <c r="BI80"/>
  <c r="BI84"/>
  <c r="BI88"/>
  <c r="BI92"/>
  <c r="BI96"/>
  <c r="BI100"/>
  <c r="BI35"/>
  <c r="BI43"/>
  <c r="BI51"/>
  <c r="BI55"/>
  <c r="BI59"/>
  <c r="BI63"/>
  <c r="BI67"/>
  <c r="BI71"/>
  <c r="BI75"/>
  <c r="BI79"/>
  <c r="BI83"/>
  <c r="BI87"/>
  <c r="BI91"/>
  <c r="BI95"/>
  <c r="BI99"/>
  <c r="BI103"/>
  <c r="BI107"/>
  <c r="BI13"/>
  <c r="I16" i="9"/>
  <c r="BI14" i="8"/>
  <c r="BI18"/>
  <c r="BI22"/>
  <c r="BI26"/>
  <c r="BI30"/>
  <c r="BI104"/>
  <c r="BI19"/>
  <c r="BI23"/>
  <c r="BI27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X45"/>
  <c r="AX46"/>
  <c r="AX47"/>
  <c r="AX48"/>
  <c r="AX49"/>
  <c r="AX50"/>
  <c r="AX51"/>
  <c r="AX52"/>
  <c r="AX53"/>
  <c r="AX54"/>
  <c r="AX55"/>
  <c r="AX56"/>
  <c r="AX57"/>
  <c r="AX58"/>
  <c r="AX59"/>
  <c r="AX60"/>
  <c r="AX61"/>
  <c r="AX62"/>
  <c r="AX63"/>
  <c r="AX64"/>
  <c r="AX65"/>
  <c r="AX66"/>
  <c r="AX67"/>
  <c r="AX68"/>
  <c r="AX69"/>
  <c r="AX70"/>
  <c r="AX71"/>
  <c r="AX72"/>
  <c r="AX73"/>
  <c r="AX74"/>
  <c r="AX75"/>
  <c r="AX76"/>
  <c r="AX77"/>
  <c r="AX78"/>
  <c r="AX79"/>
  <c r="AX80"/>
  <c r="AX81"/>
  <c r="AX82"/>
  <c r="AX83"/>
  <c r="AX84"/>
  <c r="AX85"/>
  <c r="AX86"/>
  <c r="AX87"/>
  <c r="AX88"/>
  <c r="AX89"/>
  <c r="AX90"/>
  <c r="AX91"/>
  <c r="AX92"/>
  <c r="AX93"/>
  <c r="AX94"/>
  <c r="AX95"/>
  <c r="AX96"/>
  <c r="AX97"/>
  <c r="AX98"/>
  <c r="AX99"/>
  <c r="AX100"/>
  <c r="AX101"/>
  <c r="AX102"/>
  <c r="AX103"/>
  <c r="AX104"/>
  <c r="AX105"/>
  <c r="AX106"/>
  <c r="AX107"/>
  <c r="AX108"/>
  <c r="AX109"/>
  <c r="E16" i="9"/>
  <c r="AX11" i="8"/>
  <c r="AX12"/>
  <c r="AX13"/>
  <c r="AX14"/>
  <c r="AX15"/>
  <c r="AX16"/>
  <c r="AX17"/>
  <c r="AX18"/>
  <c r="AX19"/>
  <c r="AX20"/>
  <c r="AX21"/>
  <c r="AX22"/>
  <c r="AX23"/>
  <c r="AX24"/>
  <c r="AX25"/>
  <c r="BX10"/>
  <c r="BX12"/>
  <c r="BX14"/>
  <c r="BX16"/>
  <c r="BX18"/>
  <c r="BX20"/>
  <c r="BX22"/>
  <c r="BX24"/>
  <c r="BX26"/>
  <c r="BX28"/>
  <c r="BX30"/>
  <c r="BX32"/>
  <c r="BX34"/>
  <c r="BX36"/>
  <c r="BX38"/>
  <c r="BX40"/>
  <c r="BX42"/>
  <c r="BX44"/>
  <c r="BX46"/>
  <c r="BX48"/>
  <c r="BX50"/>
  <c r="BX52"/>
  <c r="BX54"/>
  <c r="BX56"/>
  <c r="BX58"/>
  <c r="BX60"/>
  <c r="BX62"/>
  <c r="BX65"/>
  <c r="BX67"/>
  <c r="BX69"/>
  <c r="BX71"/>
  <c r="BX73"/>
  <c r="BX75"/>
  <c r="BX77"/>
  <c r="BX79"/>
  <c r="BX81"/>
  <c r="BX83"/>
  <c r="BX85"/>
  <c r="BX87"/>
  <c r="BX89"/>
  <c r="BX91"/>
  <c r="BX93"/>
  <c r="BX63"/>
  <c r="BX11"/>
  <c r="BX13"/>
  <c r="BX15"/>
  <c r="BX17"/>
  <c r="BX19"/>
  <c r="BX21"/>
  <c r="BX23"/>
  <c r="BX25"/>
  <c r="BX27"/>
  <c r="BX29"/>
  <c r="BX31"/>
  <c r="BX33"/>
  <c r="BX35"/>
  <c r="BX37"/>
  <c r="BX39"/>
  <c r="BX41"/>
  <c r="BX43"/>
  <c r="BX45"/>
  <c r="BX47"/>
  <c r="BX49"/>
  <c r="BX51"/>
  <c r="BX53"/>
  <c r="BX55"/>
  <c r="BX57"/>
  <c r="BX59"/>
  <c r="BX61"/>
  <c r="BX64"/>
  <c r="BX66"/>
  <c r="BX68"/>
  <c r="BX70"/>
  <c r="BX72"/>
  <c r="BX74"/>
  <c r="BX76"/>
  <c r="BX78"/>
  <c r="BX80"/>
  <c r="BX82"/>
  <c r="BX84"/>
  <c r="BX86"/>
  <c r="BX88"/>
  <c r="BX90"/>
  <c r="BX92"/>
  <c r="BX94"/>
  <c r="BX110"/>
  <c r="BX109"/>
  <c r="BX108"/>
  <c r="BX107"/>
  <c r="BX106"/>
  <c r="BX105"/>
  <c r="BX104"/>
  <c r="BX103"/>
  <c r="BX102"/>
  <c r="BX101"/>
  <c r="BX100"/>
  <c r="BX99"/>
  <c r="BX98"/>
  <c r="BX97"/>
  <c r="BX96"/>
  <c r="BX95"/>
  <c r="AF11"/>
  <c r="BB10"/>
  <c r="BB11"/>
  <c r="BM10"/>
  <c r="AF110"/>
  <c r="D9" i="9" s="1"/>
  <c r="AF19" i="8"/>
  <c r="AF23"/>
  <c r="AF27"/>
  <c r="AF31"/>
  <c r="AF35"/>
  <c r="AF39"/>
  <c r="AF43"/>
  <c r="AF47"/>
  <c r="AF51"/>
  <c r="AF55"/>
  <c r="AF59"/>
  <c r="AF63"/>
  <c r="AF67"/>
  <c r="AF71"/>
  <c r="AF75"/>
  <c r="AF79"/>
  <c r="AF83"/>
  <c r="AF87"/>
  <c r="AF91"/>
  <c r="AF95"/>
  <c r="AF99"/>
  <c r="AF103"/>
  <c r="AF107"/>
  <c r="AF14"/>
  <c r="AF18"/>
  <c r="AF22"/>
  <c r="AF26"/>
  <c r="AF30"/>
  <c r="AF34"/>
  <c r="AF38"/>
  <c r="AF42"/>
  <c r="AF46"/>
  <c r="AF50"/>
  <c r="AF54"/>
  <c r="AF10"/>
  <c r="AQ10"/>
  <c r="AF17"/>
  <c r="AF21"/>
  <c r="AF25"/>
  <c r="AF29"/>
  <c r="AF33"/>
  <c r="AF37"/>
  <c r="AF41"/>
  <c r="AF45"/>
  <c r="AF49"/>
  <c r="AF53"/>
  <c r="AF57"/>
  <c r="AF61"/>
  <c r="AF65"/>
  <c r="AF69"/>
  <c r="AF73"/>
  <c r="AF77"/>
  <c r="AF81"/>
  <c r="AF85"/>
  <c r="AF89"/>
  <c r="AF93"/>
  <c r="AF97"/>
  <c r="AF101"/>
  <c r="AF105"/>
  <c r="AF109"/>
  <c r="AF12"/>
  <c r="AF16"/>
  <c r="AF20"/>
  <c r="AF24"/>
  <c r="AF28"/>
  <c r="AF32"/>
  <c r="AF36"/>
  <c r="AF40"/>
  <c r="AF44"/>
  <c r="AF48"/>
  <c r="AF52"/>
  <c r="AF58"/>
  <c r="AF62"/>
  <c r="AF66"/>
  <c r="AF70"/>
  <c r="AF74"/>
  <c r="AF78"/>
  <c r="AF82"/>
  <c r="AF86"/>
  <c r="AF90"/>
  <c r="AF94"/>
  <c r="AF98"/>
  <c r="AF102"/>
  <c r="AF106"/>
  <c r="AF13"/>
  <c r="BM11"/>
  <c r="BM15"/>
  <c r="BM19"/>
  <c r="BM23"/>
  <c r="BM27"/>
  <c r="BM14"/>
  <c r="BM18"/>
  <c r="BM22"/>
  <c r="BM26"/>
  <c r="BM29"/>
  <c r="BM33"/>
  <c r="BM37"/>
  <c r="BM41"/>
  <c r="BM45"/>
  <c r="BM32"/>
  <c r="BM36"/>
  <c r="BM40"/>
  <c r="BM44"/>
  <c r="BM48"/>
  <c r="BM49"/>
  <c r="BM50"/>
  <c r="BM51"/>
  <c r="BM55"/>
  <c r="BM59"/>
  <c r="BM63"/>
  <c r="AF56"/>
  <c r="AF60"/>
  <c r="AF64"/>
  <c r="AF68"/>
  <c r="AF72"/>
  <c r="AF76"/>
  <c r="AF80"/>
  <c r="AF84"/>
  <c r="AF88"/>
  <c r="AF92"/>
  <c r="AF96"/>
  <c r="AF100"/>
  <c r="AF104"/>
  <c r="AF108"/>
  <c r="AF15"/>
  <c r="BM13"/>
  <c r="BM17"/>
  <c r="BM21"/>
  <c r="BM25"/>
  <c r="BM12"/>
  <c r="BM16"/>
  <c r="BM20"/>
  <c r="BM24"/>
  <c r="BM28"/>
  <c r="BM31"/>
  <c r="BM35"/>
  <c r="BM39"/>
  <c r="BM43"/>
  <c r="BM47"/>
  <c r="BM30"/>
  <c r="BM34"/>
  <c r="BM38"/>
  <c r="BM42"/>
  <c r="BM46"/>
  <c r="BM53"/>
  <c r="BM57"/>
  <c r="BM61"/>
  <c r="BM67"/>
  <c r="BM71"/>
  <c r="BM75"/>
  <c r="BM79"/>
  <c r="BM83"/>
  <c r="BM58"/>
  <c r="BM66"/>
  <c r="BM74"/>
  <c r="BM82"/>
  <c r="BM88"/>
  <c r="BM92"/>
  <c r="BM96"/>
  <c r="BM100"/>
  <c r="BM104"/>
  <c r="BM52"/>
  <c r="BM60"/>
  <c r="BM68"/>
  <c r="BM76"/>
  <c r="BM84"/>
  <c r="BM89"/>
  <c r="BM93"/>
  <c r="BM97"/>
  <c r="BM101"/>
  <c r="BM105"/>
  <c r="BM109"/>
  <c r="BM108"/>
  <c r="J9" i="9"/>
  <c r="BB31" i="8"/>
  <c r="BB35"/>
  <c r="BB39"/>
  <c r="BB43"/>
  <c r="BB47"/>
  <c r="BB32"/>
  <c r="BB40"/>
  <c r="BB48"/>
  <c r="BB53"/>
  <c r="BB57"/>
  <c r="BB61"/>
  <c r="BB65"/>
  <c r="BB69"/>
  <c r="BB73"/>
  <c r="BB77"/>
  <c r="BB81"/>
  <c r="BB85"/>
  <c r="BB89"/>
  <c r="BB93"/>
  <c r="BB97"/>
  <c r="BB101"/>
  <c r="BB38"/>
  <c r="BB46"/>
  <c r="BB52"/>
  <c r="BB56"/>
  <c r="BB60"/>
  <c r="BB64"/>
  <c r="BB68"/>
  <c r="BB72"/>
  <c r="BB76"/>
  <c r="BB80"/>
  <c r="BB84"/>
  <c r="BB88"/>
  <c r="BB92"/>
  <c r="BB96"/>
  <c r="BB100"/>
  <c r="BB104"/>
  <c r="BB108"/>
  <c r="BB105"/>
  <c r="BB13"/>
  <c r="BB17"/>
  <c r="BB21"/>
  <c r="BB25"/>
  <c r="BB29"/>
  <c r="BB107"/>
  <c r="BB12"/>
  <c r="BB16"/>
  <c r="BB20"/>
  <c r="BB24"/>
  <c r="BB28"/>
  <c r="BM65"/>
  <c r="BM69"/>
  <c r="BM73"/>
  <c r="BM77"/>
  <c r="BM81"/>
  <c r="BM85"/>
  <c r="BM54"/>
  <c r="BM62"/>
  <c r="BM70"/>
  <c r="BM78"/>
  <c r="BM86"/>
  <c r="BM90"/>
  <c r="BM94"/>
  <c r="BM98"/>
  <c r="BM102"/>
  <c r="BM106"/>
  <c r="BM56"/>
  <c r="BM64"/>
  <c r="BM72"/>
  <c r="BM80"/>
  <c r="BM87"/>
  <c r="BM91"/>
  <c r="BM95"/>
  <c r="BM99"/>
  <c r="BM103"/>
  <c r="BM107"/>
  <c r="BB33"/>
  <c r="BB37"/>
  <c r="BB41"/>
  <c r="BB45"/>
  <c r="BB49"/>
  <c r="BB36"/>
  <c r="BB44"/>
  <c r="BB51"/>
  <c r="BB55"/>
  <c r="BB59"/>
  <c r="BB63"/>
  <c r="BB67"/>
  <c r="BB71"/>
  <c r="BB75"/>
  <c r="BB79"/>
  <c r="BB83"/>
  <c r="BB87"/>
  <c r="BB91"/>
  <c r="BB95"/>
  <c r="BB99"/>
  <c r="BB103"/>
  <c r="BB34"/>
  <c r="BB42"/>
  <c r="BB50"/>
  <c r="BB54"/>
  <c r="BB58"/>
  <c r="BB62"/>
  <c r="BB66"/>
  <c r="BB70"/>
  <c r="BB74"/>
  <c r="BB78"/>
  <c r="BB82"/>
  <c r="BB86"/>
  <c r="BB90"/>
  <c r="BB94"/>
  <c r="BB98"/>
  <c r="BB102"/>
  <c r="BB106"/>
  <c r="I9" i="9"/>
  <c r="BB109" i="8"/>
  <c r="BB15"/>
  <c r="BB19"/>
  <c r="BB23"/>
  <c r="BB27"/>
  <c r="BB14"/>
  <c r="BB18"/>
  <c r="BB22"/>
  <c r="BB26"/>
  <c r="BB30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Q101"/>
  <c r="AQ102"/>
  <c r="AQ103"/>
  <c r="AQ104"/>
  <c r="AQ105"/>
  <c r="AQ106"/>
  <c r="AQ107"/>
  <c r="AQ108"/>
  <c r="AQ109"/>
  <c r="E9" i="9"/>
  <c r="AQ11" i="8"/>
  <c r="AQ12"/>
  <c r="AQ13"/>
  <c r="AQ14"/>
  <c r="AQ15"/>
  <c r="AQ16"/>
  <c r="AQ17"/>
  <c r="AQ18"/>
  <c r="AQ19"/>
  <c r="AQ20"/>
  <c r="AQ21"/>
  <c r="AQ22"/>
  <c r="AQ23"/>
  <c r="AQ24"/>
  <c r="AQ25"/>
  <c r="R11" i="7"/>
  <c r="S11" i="8"/>
  <c r="R27" i="7"/>
  <c r="S27" i="8"/>
  <c r="L23" i="7"/>
  <c r="N23" i="8"/>
  <c r="R15" i="7"/>
  <c r="S15" i="8"/>
  <c r="R23" i="7"/>
  <c r="S23" i="8"/>
  <c r="R14" i="7"/>
  <c r="S14" i="8"/>
  <c r="R10" i="7"/>
  <c r="S10" i="8"/>
  <c r="L19" i="7"/>
  <c r="N19" i="8"/>
  <c r="L27" i="7"/>
  <c r="N27" i="8"/>
  <c r="L35" i="7"/>
  <c r="N35" i="8"/>
  <c r="L43" i="7"/>
  <c r="N43" i="8"/>
  <c r="L51" i="7"/>
  <c r="N51" i="8"/>
  <c r="L59" i="7"/>
  <c r="N59" i="8"/>
  <c r="Q17" i="7"/>
  <c r="O17" i="8"/>
  <c r="Q25" i="7"/>
  <c r="O25" i="8"/>
  <c r="Q33" i="7"/>
  <c r="O33" i="8"/>
  <c r="Q41" i="7"/>
  <c r="O41" i="8"/>
  <c r="Q49" i="7"/>
  <c r="O49" i="8"/>
  <c r="Q57" i="7"/>
  <c r="O57" i="8"/>
  <c r="L12" i="7"/>
  <c r="N12" i="8"/>
  <c r="L20" i="7"/>
  <c r="N20" i="8"/>
  <c r="L28" i="7"/>
  <c r="N28" i="8"/>
  <c r="L36" i="7"/>
  <c r="N36" i="8"/>
  <c r="L44" i="7"/>
  <c r="N44" i="8"/>
  <c r="L52" i="7"/>
  <c r="N52" i="8"/>
  <c r="L60" i="7"/>
  <c r="N60" i="8"/>
  <c r="Q18" i="7"/>
  <c r="O18" i="8"/>
  <c r="Q26" i="7"/>
  <c r="O26" i="8"/>
  <c r="Q34" i="7"/>
  <c r="O34" i="8"/>
  <c r="Q42" i="7"/>
  <c r="O42" i="8"/>
  <c r="Q50" i="7"/>
  <c r="O50" i="8"/>
  <c r="Q58" i="7"/>
  <c r="O58" i="8"/>
  <c r="Q62" i="7"/>
  <c r="O62" i="8"/>
  <c r="L21" i="7"/>
  <c r="N21" i="8"/>
  <c r="Q47" i="7"/>
  <c r="O47" i="8"/>
  <c r="Q51" i="7"/>
  <c r="O51" i="8"/>
  <c r="Q12" i="7"/>
  <c r="O12" i="8"/>
  <c r="Q20" i="7"/>
  <c r="O20" i="8"/>
  <c r="Q28" i="7"/>
  <c r="O28" i="8"/>
  <c r="Q36" i="7"/>
  <c r="O36" i="8"/>
  <c r="Q44" i="7"/>
  <c r="O44" i="8"/>
  <c r="Q52" i="7"/>
  <c r="O52" i="8"/>
  <c r="Q60" i="7"/>
  <c r="O60" i="8"/>
  <c r="R12" i="7"/>
  <c r="S12" i="8"/>
  <c r="R25" i="7"/>
  <c r="S25" i="8"/>
  <c r="R26" i="7"/>
  <c r="S26" i="8"/>
  <c r="L17" i="7"/>
  <c r="N17" i="8"/>
  <c r="L25" i="7"/>
  <c r="N25" i="8"/>
  <c r="L33" i="7"/>
  <c r="N33" i="8"/>
  <c r="L49" i="7"/>
  <c r="N49" i="8"/>
  <c r="L53" i="7"/>
  <c r="N53" i="8"/>
  <c r="L57" i="7"/>
  <c r="N57" i="8"/>
  <c r="L61" i="7"/>
  <c r="N61" i="8"/>
  <c r="L22" i="7"/>
  <c r="N22" i="8"/>
  <c r="L26" i="7"/>
  <c r="N26" i="8"/>
  <c r="L38" i="7"/>
  <c r="N38" i="8"/>
  <c r="L42" i="7"/>
  <c r="N42" i="8"/>
  <c r="L18" i="7"/>
  <c r="N18" i="8"/>
  <c r="L34" i="7"/>
  <c r="N34" i="8"/>
  <c r="L50" i="7"/>
  <c r="N50" i="8"/>
  <c r="L58" i="7"/>
  <c r="N58" i="8"/>
  <c r="L45" i="7"/>
  <c r="N45" i="8"/>
  <c r="M78" i="7"/>
  <c r="M86"/>
  <c r="M94"/>
  <c r="M15"/>
  <c r="M50"/>
  <c r="M17"/>
  <c r="M33"/>
  <c r="M61"/>
  <c r="M26"/>
  <c r="M42"/>
  <c r="M48"/>
  <c r="M59"/>
  <c r="M75"/>
  <c r="M83"/>
  <c r="M91"/>
  <c r="M99"/>
  <c r="M107"/>
  <c r="M60"/>
  <c r="M20"/>
  <c r="M36"/>
  <c r="M51"/>
  <c r="M66"/>
  <c r="M13"/>
  <c r="M29"/>
  <c r="M73"/>
  <c r="M81"/>
  <c r="M97"/>
  <c r="M19"/>
  <c r="M31"/>
  <c r="M35"/>
  <c r="M39"/>
  <c r="M16"/>
  <c r="M49"/>
  <c r="M70"/>
  <c r="M58"/>
  <c r="M64"/>
  <c r="M18"/>
  <c r="M34"/>
  <c r="M67"/>
  <c r="M71"/>
  <c r="M79"/>
  <c r="M87"/>
  <c r="M95"/>
  <c r="M103"/>
  <c r="M68"/>
  <c r="M28"/>
  <c r="M44"/>
  <c r="M62"/>
  <c r="M55"/>
  <c r="M54"/>
  <c r="M45"/>
  <c r="M89"/>
  <c r="M105"/>
  <c r="M22"/>
  <c r="M38"/>
  <c r="M102"/>
  <c r="M52"/>
  <c r="M23"/>
  <c r="M27"/>
  <c r="M43"/>
  <c r="M47"/>
  <c r="M32"/>
  <c r="M76"/>
  <c r="M84"/>
  <c r="M92"/>
  <c r="M100"/>
  <c r="M108"/>
  <c r="M57"/>
  <c r="M25"/>
  <c r="M41"/>
  <c r="M69"/>
  <c r="M56"/>
  <c r="M21"/>
  <c r="M37"/>
  <c r="M65"/>
  <c r="M77"/>
  <c r="M85"/>
  <c r="M93"/>
  <c r="M101"/>
  <c r="M109"/>
  <c r="M14"/>
  <c r="M30"/>
  <c r="M46"/>
  <c r="M74"/>
  <c r="M82"/>
  <c r="M90"/>
  <c r="M98"/>
  <c r="M106"/>
  <c r="M63"/>
  <c r="M24"/>
  <c r="M40"/>
  <c r="M72"/>
  <c r="M80"/>
  <c r="M88"/>
  <c r="M96"/>
  <c r="M104"/>
  <c r="M53"/>
  <c r="K11"/>
  <c r="P4" i="4"/>
  <c r="K10" i="7" s="1"/>
  <c r="F63"/>
  <c r="F65"/>
  <c r="F66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W32" i="2" l="1"/>
  <c r="Z31"/>
  <c r="F67" i="7"/>
  <c r="L67" i="8"/>
  <c r="F64" i="7"/>
  <c r="L64" i="8"/>
  <c r="L17"/>
  <c r="F17" i="7"/>
  <c r="L15" i="8"/>
  <c r="F15" i="7"/>
  <c r="L11" i="8"/>
  <c r="F11" i="7"/>
  <c r="L16" i="8"/>
  <c r="F16" i="7"/>
  <c r="L14" i="8"/>
  <c r="F14" i="7"/>
  <c r="L12" i="8"/>
  <c r="F12" i="7"/>
  <c r="L10" i="8"/>
  <c r="F10" i="7"/>
  <c r="L13" i="8"/>
  <c r="F13" i="7"/>
  <c r="AW110" i="8"/>
  <c r="E15" i="9" s="1"/>
  <c r="F61" i="7"/>
  <c r="L61" i="8"/>
  <c r="F59" i="7"/>
  <c r="L59" i="8"/>
  <c r="F57" i="7"/>
  <c r="L57" i="8"/>
  <c r="F55" i="7"/>
  <c r="L55" i="8"/>
  <c r="F53" i="7"/>
  <c r="L53" i="8"/>
  <c r="F51" i="7"/>
  <c r="L51" i="8"/>
  <c r="F49" i="7"/>
  <c r="L49" i="8"/>
  <c r="F47" i="7"/>
  <c r="L47" i="8"/>
  <c r="F45" i="7"/>
  <c r="L45" i="8"/>
  <c r="F43" i="7"/>
  <c r="L43" i="8"/>
  <c r="F41" i="7"/>
  <c r="L41" i="8"/>
  <c r="F39" i="7"/>
  <c r="L39" i="8"/>
  <c r="F37" i="7"/>
  <c r="L37" i="8"/>
  <c r="F35" i="7"/>
  <c r="L35" i="8"/>
  <c r="F33" i="7"/>
  <c r="L33" i="8"/>
  <c r="F31" i="7"/>
  <c r="L31" i="8"/>
  <c r="F29" i="7"/>
  <c r="L29" i="8"/>
  <c r="F27" i="7"/>
  <c r="L27" i="8"/>
  <c r="F25" i="7"/>
  <c r="L25" i="8"/>
  <c r="F23" i="7"/>
  <c r="L23" i="8"/>
  <c r="F21" i="7"/>
  <c r="L21" i="8"/>
  <c r="F19" i="7"/>
  <c r="L19" i="8"/>
  <c r="F62" i="7"/>
  <c r="L62" i="8"/>
  <c r="F60" i="7"/>
  <c r="L60" i="8"/>
  <c r="F58" i="7"/>
  <c r="L58" i="8"/>
  <c r="F56" i="7"/>
  <c r="L56" i="8"/>
  <c r="F54" i="7"/>
  <c r="L54" i="8"/>
  <c r="F52" i="7"/>
  <c r="L52" i="8"/>
  <c r="F50" i="7"/>
  <c r="L50" i="8"/>
  <c r="F48" i="7"/>
  <c r="L48" i="8"/>
  <c r="F46" i="7"/>
  <c r="L46" i="8"/>
  <c r="F44" i="7"/>
  <c r="L44" i="8"/>
  <c r="F42" i="7"/>
  <c r="L42" i="8"/>
  <c r="F40" i="7"/>
  <c r="L40" i="8"/>
  <c r="F38" i="7"/>
  <c r="L38" i="8"/>
  <c r="F36" i="7"/>
  <c r="L36" i="8"/>
  <c r="F34" i="7"/>
  <c r="L34" i="8"/>
  <c r="F32" i="7"/>
  <c r="L32" i="8"/>
  <c r="F30" i="7"/>
  <c r="L30" i="8"/>
  <c r="F28" i="7"/>
  <c r="L28" i="8"/>
  <c r="F26" i="7"/>
  <c r="L26" i="8"/>
  <c r="F24" i="7"/>
  <c r="L24" i="8"/>
  <c r="F22" i="7"/>
  <c r="L22" i="8"/>
  <c r="F20" i="7"/>
  <c r="L20" i="8"/>
  <c r="F18" i="7"/>
  <c r="L18" i="8"/>
  <c r="CD10"/>
  <c r="CD63"/>
  <c r="CD12"/>
  <c r="CD14"/>
  <c r="CD16"/>
  <c r="CD18"/>
  <c r="CD20"/>
  <c r="CD22"/>
  <c r="CD24"/>
  <c r="CD26"/>
  <c r="CD28"/>
  <c r="CD30"/>
  <c r="CD32"/>
  <c r="CD34"/>
  <c r="CD36"/>
  <c r="CD38"/>
  <c r="CD40"/>
  <c r="CD42"/>
  <c r="CD44"/>
  <c r="CD46"/>
  <c r="CD48"/>
  <c r="CD50"/>
  <c r="CD52"/>
  <c r="CD54"/>
  <c r="CD56"/>
  <c r="CD58"/>
  <c r="CD60"/>
  <c r="CD62"/>
  <c r="CD65"/>
  <c r="CD67"/>
  <c r="CD69"/>
  <c r="CD71"/>
  <c r="CD73"/>
  <c r="CD75"/>
  <c r="CD77"/>
  <c r="CD79"/>
  <c r="CD81"/>
  <c r="CD83"/>
  <c r="CD85"/>
  <c r="CD87"/>
  <c r="CD89"/>
  <c r="CD91"/>
  <c r="CD93"/>
  <c r="CD11"/>
  <c r="CD13"/>
  <c r="CD15"/>
  <c r="CD17"/>
  <c r="CD19"/>
  <c r="CD21"/>
  <c r="CD23"/>
  <c r="CD25"/>
  <c r="CD27"/>
  <c r="CD29"/>
  <c r="CD31"/>
  <c r="CD33"/>
  <c r="CD35"/>
  <c r="CD37"/>
  <c r="CD39"/>
  <c r="CD41"/>
  <c r="CD43"/>
  <c r="CD45"/>
  <c r="CD47"/>
  <c r="CD49"/>
  <c r="CD51"/>
  <c r="CD53"/>
  <c r="CD55"/>
  <c r="CD57"/>
  <c r="CD59"/>
  <c r="CD61"/>
  <c r="CD64"/>
  <c r="CD66"/>
  <c r="CD68"/>
  <c r="CD70"/>
  <c r="CD72"/>
  <c r="CD74"/>
  <c r="CD76"/>
  <c r="CD78"/>
  <c r="CD80"/>
  <c r="CD82"/>
  <c r="CD84"/>
  <c r="CD86"/>
  <c r="CD88"/>
  <c r="CD90"/>
  <c r="CD92"/>
  <c r="CD110"/>
  <c r="N15" i="9" s="1"/>
  <c r="CD109" i="8"/>
  <c r="CD108"/>
  <c r="CD107"/>
  <c r="CD106"/>
  <c r="CD105"/>
  <c r="CD104"/>
  <c r="CD103"/>
  <c r="CD102"/>
  <c r="CD101"/>
  <c r="CD100"/>
  <c r="CD99"/>
  <c r="CD98"/>
  <c r="CD97"/>
  <c r="CD96"/>
  <c r="CD95"/>
  <c r="CD94"/>
  <c r="AL11"/>
  <c r="AW10"/>
  <c r="AL17"/>
  <c r="AL21"/>
  <c r="AL25"/>
  <c r="AL29"/>
  <c r="AL33"/>
  <c r="AL37"/>
  <c r="AL41"/>
  <c r="AL45"/>
  <c r="AL49"/>
  <c r="AL53"/>
  <c r="AL57"/>
  <c r="AL61"/>
  <c r="AL65"/>
  <c r="AL69"/>
  <c r="AL73"/>
  <c r="AL77"/>
  <c r="AL81"/>
  <c r="AL85"/>
  <c r="AL89"/>
  <c r="AL93"/>
  <c r="AL97"/>
  <c r="AL101"/>
  <c r="AL105"/>
  <c r="AL109"/>
  <c r="AL15"/>
  <c r="AL16"/>
  <c r="AL20"/>
  <c r="AL24"/>
  <c r="AL28"/>
  <c r="AL32"/>
  <c r="AL36"/>
  <c r="AL40"/>
  <c r="AL44"/>
  <c r="AL48"/>
  <c r="AL52"/>
  <c r="AL10"/>
  <c r="BH11"/>
  <c r="BH10"/>
  <c r="BS10"/>
  <c r="AL110"/>
  <c r="D15" i="9" s="1"/>
  <c r="AL19" i="8"/>
  <c r="AL23"/>
  <c r="AL27"/>
  <c r="AL31"/>
  <c r="AL35"/>
  <c r="AL39"/>
  <c r="AL43"/>
  <c r="AL47"/>
  <c r="AL51"/>
  <c r="AL55"/>
  <c r="AL59"/>
  <c r="AL63"/>
  <c r="AL67"/>
  <c r="AL71"/>
  <c r="AL75"/>
  <c r="AL79"/>
  <c r="AL83"/>
  <c r="AL87"/>
  <c r="AL91"/>
  <c r="AL95"/>
  <c r="AL99"/>
  <c r="AL103"/>
  <c r="AL107"/>
  <c r="AL13"/>
  <c r="AL18"/>
  <c r="AL22"/>
  <c r="AL26"/>
  <c r="AL30"/>
  <c r="AL34"/>
  <c r="AL38"/>
  <c r="AL42"/>
  <c r="AL46"/>
  <c r="AL50"/>
  <c r="AL54"/>
  <c r="AL56"/>
  <c r="AL60"/>
  <c r="AL64"/>
  <c r="AL68"/>
  <c r="AL72"/>
  <c r="AL76"/>
  <c r="AL80"/>
  <c r="AL84"/>
  <c r="AL88"/>
  <c r="AL92"/>
  <c r="AL96"/>
  <c r="AL100"/>
  <c r="AL104"/>
  <c r="AL108"/>
  <c r="AL12"/>
  <c r="BS13"/>
  <c r="BS17"/>
  <c r="BS21"/>
  <c r="BS25"/>
  <c r="BS12"/>
  <c r="BS16"/>
  <c r="BS20"/>
  <c r="BS24"/>
  <c r="BS28"/>
  <c r="BS31"/>
  <c r="BS35"/>
  <c r="BS39"/>
  <c r="BS43"/>
  <c r="BS30"/>
  <c r="BS34"/>
  <c r="BS38"/>
  <c r="BS42"/>
  <c r="BS46"/>
  <c r="BS49"/>
  <c r="BS53"/>
  <c r="BS57"/>
  <c r="BS61"/>
  <c r="AL58"/>
  <c r="AL62"/>
  <c r="AL66"/>
  <c r="AL70"/>
  <c r="AL74"/>
  <c r="AL78"/>
  <c r="AL82"/>
  <c r="AL86"/>
  <c r="AL90"/>
  <c r="AL94"/>
  <c r="AL98"/>
  <c r="AL102"/>
  <c r="AL106"/>
  <c r="AL14"/>
  <c r="BS11"/>
  <c r="BS15"/>
  <c r="BS19"/>
  <c r="BS23"/>
  <c r="BS27"/>
  <c r="BS14"/>
  <c r="BS18"/>
  <c r="BS22"/>
  <c r="BS26"/>
  <c r="BS29"/>
  <c r="BS33"/>
  <c r="BS37"/>
  <c r="BS41"/>
  <c r="BS45"/>
  <c r="BS32"/>
  <c r="BS36"/>
  <c r="BS40"/>
  <c r="BS44"/>
  <c r="BS48"/>
  <c r="BS47"/>
  <c r="BS50"/>
  <c r="BS51"/>
  <c r="BS55"/>
  <c r="BS59"/>
  <c r="BS65"/>
  <c r="BS69"/>
  <c r="BS73"/>
  <c r="BS77"/>
  <c r="BS81"/>
  <c r="BS85"/>
  <c r="BS52"/>
  <c r="BS60"/>
  <c r="BS68"/>
  <c r="BS76"/>
  <c r="BS84"/>
  <c r="BS86"/>
  <c r="BS90"/>
  <c r="BS94"/>
  <c r="BS98"/>
  <c r="BS102"/>
  <c r="BS54"/>
  <c r="BS62"/>
  <c r="BS70"/>
  <c r="BS78"/>
  <c r="BS87"/>
  <c r="BS91"/>
  <c r="BS95"/>
  <c r="BS99"/>
  <c r="BS103"/>
  <c r="BS107"/>
  <c r="J15" i="9"/>
  <c r="BH33" i="8"/>
  <c r="BH37"/>
  <c r="BH41"/>
  <c r="BH45"/>
  <c r="BH49"/>
  <c r="BH34"/>
  <c r="BH42"/>
  <c r="BH51"/>
  <c r="BH55"/>
  <c r="BH59"/>
  <c r="BH63"/>
  <c r="BH67"/>
  <c r="BH71"/>
  <c r="BH75"/>
  <c r="BH79"/>
  <c r="BH83"/>
  <c r="BH87"/>
  <c r="BH91"/>
  <c r="BH95"/>
  <c r="BH99"/>
  <c r="BH103"/>
  <c r="BH32"/>
  <c r="BH40"/>
  <c r="BH48"/>
  <c r="BH50"/>
  <c r="BH54"/>
  <c r="BH58"/>
  <c r="BH62"/>
  <c r="BH66"/>
  <c r="BH70"/>
  <c r="BH74"/>
  <c r="BH78"/>
  <c r="BH82"/>
  <c r="BH86"/>
  <c r="BH90"/>
  <c r="BH94"/>
  <c r="BH98"/>
  <c r="BH102"/>
  <c r="BH106"/>
  <c r="I15" i="9"/>
  <c r="BH14" i="8"/>
  <c r="BH107"/>
  <c r="BH19"/>
  <c r="BH23"/>
  <c r="BH27"/>
  <c r="BH109"/>
  <c r="BH16"/>
  <c r="BH20"/>
  <c r="BH24"/>
  <c r="BH28"/>
  <c r="BS63"/>
  <c r="BS67"/>
  <c r="BS71"/>
  <c r="BS75"/>
  <c r="BS79"/>
  <c r="BS83"/>
  <c r="BS56"/>
  <c r="BS64"/>
  <c r="BS72"/>
  <c r="BS80"/>
  <c r="BS88"/>
  <c r="BS92"/>
  <c r="BS96"/>
  <c r="BS100"/>
  <c r="BS104"/>
  <c r="BS58"/>
  <c r="BS66"/>
  <c r="BS74"/>
  <c r="BS82"/>
  <c r="BS89"/>
  <c r="BS93"/>
  <c r="BS97"/>
  <c r="BS101"/>
  <c r="BS105"/>
  <c r="BS109"/>
  <c r="BS106"/>
  <c r="BS108"/>
  <c r="BH31"/>
  <c r="BH35"/>
  <c r="BH39"/>
  <c r="BH43"/>
  <c r="BH47"/>
  <c r="BH38"/>
  <c r="BH46"/>
  <c r="BH53"/>
  <c r="BH57"/>
  <c r="BH61"/>
  <c r="BH65"/>
  <c r="BH69"/>
  <c r="BH73"/>
  <c r="BH77"/>
  <c r="BH81"/>
  <c r="BH85"/>
  <c r="BH89"/>
  <c r="BH93"/>
  <c r="BH97"/>
  <c r="BH101"/>
  <c r="BH36"/>
  <c r="BH44"/>
  <c r="BH52"/>
  <c r="BH56"/>
  <c r="BH60"/>
  <c r="BH64"/>
  <c r="BH68"/>
  <c r="BH72"/>
  <c r="BH76"/>
  <c r="BH80"/>
  <c r="BH84"/>
  <c r="BH88"/>
  <c r="BH92"/>
  <c r="BH96"/>
  <c r="BH100"/>
  <c r="BH104"/>
  <c r="BH108"/>
  <c r="BH12"/>
  <c r="BH13"/>
  <c r="BH17"/>
  <c r="BH21"/>
  <c r="BH25"/>
  <c r="BH29"/>
  <c r="BH105"/>
  <c r="BH15"/>
  <c r="BH18"/>
  <c r="BH22"/>
  <c r="BH26"/>
  <c r="BH30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W45"/>
  <c r="AW46"/>
  <c r="AW47"/>
  <c r="AW48"/>
  <c r="AW49"/>
  <c r="AW50"/>
  <c r="AW51"/>
  <c r="AW52"/>
  <c r="AW53"/>
  <c r="AW54"/>
  <c r="AW55"/>
  <c r="AW56"/>
  <c r="AW57"/>
  <c r="AW58"/>
  <c r="AW59"/>
  <c r="AW60"/>
  <c r="AW61"/>
  <c r="AW62"/>
  <c r="AW63"/>
  <c r="AW64"/>
  <c r="AW65"/>
  <c r="AW66"/>
  <c r="AW67"/>
  <c r="AW68"/>
  <c r="AW69"/>
  <c r="AW70"/>
  <c r="AW71"/>
  <c r="AW72"/>
  <c r="AW73"/>
  <c r="AW74"/>
  <c r="AW75"/>
  <c r="AW76"/>
  <c r="AW77"/>
  <c r="AW78"/>
  <c r="AW79"/>
  <c r="AW80"/>
  <c r="AW81"/>
  <c r="AW82"/>
  <c r="AW83"/>
  <c r="AW84"/>
  <c r="AW85"/>
  <c r="AW86"/>
  <c r="AW87"/>
  <c r="AW88"/>
  <c r="AW89"/>
  <c r="AW90"/>
  <c r="AW91"/>
  <c r="AW92"/>
  <c r="AW93"/>
  <c r="AW94"/>
  <c r="AW95"/>
  <c r="AW96"/>
  <c r="AW97"/>
  <c r="AW98"/>
  <c r="AW99"/>
  <c r="AW100"/>
  <c r="AW101"/>
  <c r="AW102"/>
  <c r="AW103"/>
  <c r="AW104"/>
  <c r="AW105"/>
  <c r="AW106"/>
  <c r="AW107"/>
  <c r="AW108"/>
  <c r="AW109"/>
  <c r="AW11"/>
  <c r="AW12"/>
  <c r="AW13"/>
  <c r="AW14"/>
  <c r="AW15"/>
  <c r="AW16"/>
  <c r="AW17"/>
  <c r="AW18"/>
  <c r="AW19"/>
  <c r="AW20"/>
  <c r="AW21"/>
  <c r="AW22"/>
  <c r="AW23"/>
  <c r="AW24"/>
  <c r="AW25"/>
  <c r="J98" i="7"/>
  <c r="J82"/>
  <c r="J66"/>
  <c r="J108"/>
  <c r="J100"/>
  <c r="J88"/>
  <c r="J76"/>
  <c r="J107"/>
  <c r="J103"/>
  <c r="J99"/>
  <c r="J95"/>
  <c r="J91"/>
  <c r="J87"/>
  <c r="J83"/>
  <c r="J79"/>
  <c r="J75"/>
  <c r="J71"/>
  <c r="J102"/>
  <c r="J86"/>
  <c r="J70"/>
  <c r="J109"/>
  <c r="J105"/>
  <c r="J101"/>
  <c r="J97"/>
  <c r="J93"/>
  <c r="J89"/>
  <c r="J85"/>
  <c r="J81"/>
  <c r="J77"/>
  <c r="J73"/>
  <c r="J69"/>
  <c r="J106"/>
  <c r="J94"/>
  <c r="J90"/>
  <c r="J78"/>
  <c r="J74"/>
  <c r="J104"/>
  <c r="J96"/>
  <c r="J92"/>
  <c r="J84"/>
  <c r="J80"/>
  <c r="J72"/>
  <c r="R4" i="4"/>
  <c r="X4"/>
  <c r="P10" i="8" s="1"/>
  <c r="W4" i="4"/>
  <c r="U4"/>
  <c r="O10" i="7" s="1"/>
  <c r="Z4" i="4"/>
  <c r="Q10" i="8" s="1"/>
  <c r="Y4" i="4"/>
  <c r="V4"/>
  <c r="P10" i="7" s="1"/>
  <c r="AA4" i="4"/>
  <c r="R10" i="8" s="1"/>
  <c r="Q4" i="4"/>
  <c r="M11" i="7"/>
  <c r="X5" i="4"/>
  <c r="P11" i="8" s="1"/>
  <c r="U5" i="4"/>
  <c r="O11" i="7" s="1"/>
  <c r="Z5" i="4"/>
  <c r="Q11" i="8" s="1"/>
  <c r="W5" i="4"/>
  <c r="AA5"/>
  <c r="R11" i="8" s="1"/>
  <c r="V5" i="4"/>
  <c r="P11" i="7" s="1"/>
  <c r="Y5" i="4"/>
  <c r="AP110" i="8" l="1"/>
  <c r="E8" i="9" s="1"/>
  <c r="M10" i="7"/>
  <c r="S4" i="4"/>
  <c r="W33" i="2"/>
  <c r="Z32"/>
  <c r="J64" i="7"/>
  <c r="J65"/>
  <c r="J63"/>
  <c r="J68"/>
  <c r="J58"/>
  <c r="J48"/>
  <c r="J60"/>
  <c r="J62"/>
  <c r="J61"/>
  <c r="J59"/>
  <c r="J67"/>
  <c r="AV110" i="8"/>
  <c r="E14" i="9" s="1"/>
  <c r="AT110" i="8"/>
  <c r="E12" i="9" s="1"/>
  <c r="BW15" i="8"/>
  <c r="BL10"/>
  <c r="BL12"/>
  <c r="BL11"/>
  <c r="BL13"/>
  <c r="BA12"/>
  <c r="BA17"/>
  <c r="AP14"/>
  <c r="BW11"/>
  <c r="BW12"/>
  <c r="BW17"/>
  <c r="BW10"/>
  <c r="AE10"/>
  <c r="BA10"/>
  <c r="AE14"/>
  <c r="BA11"/>
  <c r="AE12"/>
  <c r="AE13"/>
  <c r="BL16"/>
  <c r="BL15"/>
  <c r="BL14"/>
  <c r="BL17"/>
  <c r="BA15"/>
  <c r="BA16"/>
  <c r="AP17"/>
  <c r="BA14"/>
  <c r="AP15"/>
  <c r="AP12"/>
  <c r="BW16"/>
  <c r="BW14"/>
  <c r="BW13"/>
  <c r="AP10"/>
  <c r="AE16"/>
  <c r="AE11"/>
  <c r="AE17"/>
  <c r="AE15"/>
  <c r="BA13"/>
  <c r="AP13"/>
  <c r="AP11"/>
  <c r="AP16"/>
  <c r="AU110"/>
  <c r="CA12"/>
  <c r="CA14"/>
  <c r="CA16"/>
  <c r="CA18"/>
  <c r="CA20"/>
  <c r="CA22"/>
  <c r="CA24"/>
  <c r="CA26"/>
  <c r="CA28"/>
  <c r="CA30"/>
  <c r="CA32"/>
  <c r="CA34"/>
  <c r="CA36"/>
  <c r="CA38"/>
  <c r="CA40"/>
  <c r="CA42"/>
  <c r="CA44"/>
  <c r="CA46"/>
  <c r="CA48"/>
  <c r="CA50"/>
  <c r="CA52"/>
  <c r="CA54"/>
  <c r="CA56"/>
  <c r="CA58"/>
  <c r="CA60"/>
  <c r="CA62"/>
  <c r="CA65"/>
  <c r="CA67"/>
  <c r="CA69"/>
  <c r="CA71"/>
  <c r="CA73"/>
  <c r="CA75"/>
  <c r="CA77"/>
  <c r="CA79"/>
  <c r="CA81"/>
  <c r="CA83"/>
  <c r="CA85"/>
  <c r="CA87"/>
  <c r="CA89"/>
  <c r="CA91"/>
  <c r="CA93"/>
  <c r="CA11"/>
  <c r="CA13"/>
  <c r="CA15"/>
  <c r="CA17"/>
  <c r="CA19"/>
  <c r="CA21"/>
  <c r="CA23"/>
  <c r="CA25"/>
  <c r="CA27"/>
  <c r="CA29"/>
  <c r="CA31"/>
  <c r="CA33"/>
  <c r="CA35"/>
  <c r="CA37"/>
  <c r="CA39"/>
  <c r="CA41"/>
  <c r="CA43"/>
  <c r="CA45"/>
  <c r="CA47"/>
  <c r="CA49"/>
  <c r="CA51"/>
  <c r="CA53"/>
  <c r="CA55"/>
  <c r="CA57"/>
  <c r="CA59"/>
  <c r="CA61"/>
  <c r="CA64"/>
  <c r="CA66"/>
  <c r="CA68"/>
  <c r="CA70"/>
  <c r="CA72"/>
  <c r="CA74"/>
  <c r="CA76"/>
  <c r="CA78"/>
  <c r="CA80"/>
  <c r="CA82"/>
  <c r="CA84"/>
  <c r="CA86"/>
  <c r="CA88"/>
  <c r="CA90"/>
  <c r="CA92"/>
  <c r="CA94"/>
  <c r="CA63"/>
  <c r="CA110"/>
  <c r="N12" i="9" s="1"/>
  <c r="CA109" i="8"/>
  <c r="CA108"/>
  <c r="CA107"/>
  <c r="CA106"/>
  <c r="CA105"/>
  <c r="CA104"/>
  <c r="CA103"/>
  <c r="CA102"/>
  <c r="CA101"/>
  <c r="CA100"/>
  <c r="CA99"/>
  <c r="CA98"/>
  <c r="CA97"/>
  <c r="CA96"/>
  <c r="CA95"/>
  <c r="CA10"/>
  <c r="AI11"/>
  <c r="BE10"/>
  <c r="BE11"/>
  <c r="BP10"/>
  <c r="AI110"/>
  <c r="D12" i="9" s="1"/>
  <c r="AI16" i="8"/>
  <c r="AI20"/>
  <c r="AI24"/>
  <c r="AI28"/>
  <c r="AI32"/>
  <c r="AI36"/>
  <c r="AI40"/>
  <c r="AI44"/>
  <c r="AI48"/>
  <c r="AI52"/>
  <c r="AI56"/>
  <c r="AI60"/>
  <c r="AI64"/>
  <c r="AI68"/>
  <c r="AI72"/>
  <c r="AI76"/>
  <c r="AI80"/>
  <c r="AI84"/>
  <c r="AI88"/>
  <c r="AI92"/>
  <c r="AI96"/>
  <c r="AI100"/>
  <c r="AI104"/>
  <c r="AI108"/>
  <c r="AI12"/>
  <c r="AI19"/>
  <c r="AI23"/>
  <c r="AI27"/>
  <c r="AI31"/>
  <c r="AI35"/>
  <c r="AI39"/>
  <c r="AI43"/>
  <c r="AI47"/>
  <c r="AI51"/>
  <c r="AI10"/>
  <c r="AT10"/>
  <c r="AI18"/>
  <c r="AI22"/>
  <c r="AI26"/>
  <c r="AI30"/>
  <c r="AI34"/>
  <c r="AI38"/>
  <c r="AI42"/>
  <c r="AI46"/>
  <c r="AI50"/>
  <c r="AI54"/>
  <c r="AI58"/>
  <c r="AI62"/>
  <c r="AI66"/>
  <c r="AI70"/>
  <c r="AI74"/>
  <c r="AI78"/>
  <c r="AI82"/>
  <c r="AI86"/>
  <c r="AI90"/>
  <c r="AI94"/>
  <c r="AI98"/>
  <c r="AI102"/>
  <c r="AI106"/>
  <c r="AI14"/>
  <c r="AI17"/>
  <c r="AI21"/>
  <c r="AI25"/>
  <c r="AI29"/>
  <c r="AI33"/>
  <c r="AI37"/>
  <c r="AI41"/>
  <c r="AI45"/>
  <c r="AI49"/>
  <c r="AI53"/>
  <c r="AI59"/>
  <c r="AI63"/>
  <c r="AI67"/>
  <c r="AI71"/>
  <c r="AI75"/>
  <c r="AI79"/>
  <c r="AI83"/>
  <c r="AI87"/>
  <c r="AI91"/>
  <c r="AI95"/>
  <c r="AI99"/>
  <c r="AI103"/>
  <c r="AI107"/>
  <c r="AI13"/>
  <c r="BP12"/>
  <c r="BP16"/>
  <c r="BP20"/>
  <c r="BP24"/>
  <c r="BP11"/>
  <c r="BP15"/>
  <c r="BP19"/>
  <c r="BP23"/>
  <c r="BP27"/>
  <c r="BP28"/>
  <c r="BP30"/>
  <c r="BP34"/>
  <c r="BP38"/>
  <c r="BP42"/>
  <c r="BP46"/>
  <c r="BP29"/>
  <c r="BP33"/>
  <c r="BP37"/>
  <c r="BP41"/>
  <c r="BP45"/>
  <c r="BP51"/>
  <c r="BP48"/>
  <c r="BP52"/>
  <c r="BP56"/>
  <c r="BP60"/>
  <c r="AI55"/>
  <c r="AI57"/>
  <c r="AI61"/>
  <c r="AI65"/>
  <c r="AI69"/>
  <c r="AI73"/>
  <c r="AI77"/>
  <c r="AI81"/>
  <c r="AI85"/>
  <c r="AI89"/>
  <c r="AI93"/>
  <c r="AI97"/>
  <c r="AI101"/>
  <c r="AI105"/>
  <c r="AI109"/>
  <c r="AI15"/>
  <c r="BP14"/>
  <c r="BP18"/>
  <c r="BP22"/>
  <c r="BP26"/>
  <c r="BP13"/>
  <c r="BP17"/>
  <c r="BP21"/>
  <c r="BP25"/>
  <c r="BP32"/>
  <c r="BP36"/>
  <c r="BP40"/>
  <c r="BP44"/>
  <c r="BP31"/>
  <c r="BP35"/>
  <c r="BP39"/>
  <c r="BP43"/>
  <c r="BP47"/>
  <c r="BP49"/>
  <c r="BP50"/>
  <c r="BP54"/>
  <c r="BP58"/>
  <c r="BP62"/>
  <c r="BP64"/>
  <c r="BP68"/>
  <c r="BP72"/>
  <c r="BP76"/>
  <c r="BP80"/>
  <c r="BP84"/>
  <c r="BP55"/>
  <c r="BP63"/>
  <c r="BP71"/>
  <c r="BP79"/>
  <c r="BP89"/>
  <c r="BP93"/>
  <c r="BP97"/>
  <c r="BP101"/>
  <c r="BP105"/>
  <c r="BP57"/>
  <c r="BP65"/>
  <c r="BP73"/>
  <c r="BP81"/>
  <c r="BP86"/>
  <c r="BP90"/>
  <c r="BP94"/>
  <c r="BP98"/>
  <c r="BP102"/>
  <c r="BP106"/>
  <c r="J12" i="9"/>
  <c r="BP107" i="8"/>
  <c r="BE32"/>
  <c r="BE36"/>
  <c r="BE40"/>
  <c r="BE44"/>
  <c r="BE48"/>
  <c r="BE37"/>
  <c r="BE45"/>
  <c r="BE50"/>
  <c r="BE54"/>
  <c r="BE58"/>
  <c r="BE62"/>
  <c r="BE66"/>
  <c r="BE70"/>
  <c r="BE74"/>
  <c r="BE78"/>
  <c r="BE82"/>
  <c r="BE86"/>
  <c r="BE90"/>
  <c r="BE94"/>
  <c r="BE98"/>
  <c r="BE102"/>
  <c r="BE35"/>
  <c r="BE43"/>
  <c r="BE53"/>
  <c r="BE57"/>
  <c r="BE61"/>
  <c r="BE65"/>
  <c r="BE69"/>
  <c r="BE73"/>
  <c r="BE77"/>
  <c r="BE81"/>
  <c r="BE85"/>
  <c r="BE89"/>
  <c r="BE93"/>
  <c r="BE97"/>
  <c r="BE101"/>
  <c r="BE105"/>
  <c r="BE109"/>
  <c r="BE15"/>
  <c r="I12" i="9"/>
  <c r="BE14" i="8"/>
  <c r="BE16"/>
  <c r="BE20"/>
  <c r="BE24"/>
  <c r="BE28"/>
  <c r="BE17"/>
  <c r="BE21"/>
  <c r="BE25"/>
  <c r="BE29"/>
  <c r="BP66"/>
  <c r="BP70"/>
  <c r="BP74"/>
  <c r="BP78"/>
  <c r="BP82"/>
  <c r="BP59"/>
  <c r="BP67"/>
  <c r="BP75"/>
  <c r="BP83"/>
  <c r="BP87"/>
  <c r="BP91"/>
  <c r="BP95"/>
  <c r="BP99"/>
  <c r="BP103"/>
  <c r="BP53"/>
  <c r="BP61"/>
  <c r="BP69"/>
  <c r="BP77"/>
  <c r="BP85"/>
  <c r="BP88"/>
  <c r="BP92"/>
  <c r="BP96"/>
  <c r="BP100"/>
  <c r="BP104"/>
  <c r="BP108"/>
  <c r="BP109"/>
  <c r="BE34"/>
  <c r="BE38"/>
  <c r="BE42"/>
  <c r="BE46"/>
  <c r="BE33"/>
  <c r="BE41"/>
  <c r="BE49"/>
  <c r="BE52"/>
  <c r="BE56"/>
  <c r="BE60"/>
  <c r="BE64"/>
  <c r="BE68"/>
  <c r="BE72"/>
  <c r="BE76"/>
  <c r="BE80"/>
  <c r="BE84"/>
  <c r="BE88"/>
  <c r="BE92"/>
  <c r="BE96"/>
  <c r="BE100"/>
  <c r="BE104"/>
  <c r="BE31"/>
  <c r="BE39"/>
  <c r="BE47"/>
  <c r="BE51"/>
  <c r="BE55"/>
  <c r="BE59"/>
  <c r="BE63"/>
  <c r="BE67"/>
  <c r="BE71"/>
  <c r="BE75"/>
  <c r="BE79"/>
  <c r="BE83"/>
  <c r="BE87"/>
  <c r="BE91"/>
  <c r="BE95"/>
  <c r="BE99"/>
  <c r="BE103"/>
  <c r="BE107"/>
  <c r="BE13"/>
  <c r="BE106"/>
  <c r="BE18"/>
  <c r="BE22"/>
  <c r="BE26"/>
  <c r="BE30"/>
  <c r="BE108"/>
  <c r="BE12"/>
  <c r="BE19"/>
  <c r="BE23"/>
  <c r="BE27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71"/>
  <c r="AT72"/>
  <c r="AT73"/>
  <c r="AT74"/>
  <c r="AT75"/>
  <c r="AT76"/>
  <c r="AT77"/>
  <c r="AT78"/>
  <c r="AT79"/>
  <c r="AT80"/>
  <c r="AT81"/>
  <c r="AT82"/>
  <c r="AT83"/>
  <c r="AT84"/>
  <c r="AT85"/>
  <c r="AT86"/>
  <c r="AT87"/>
  <c r="AT88"/>
  <c r="AT89"/>
  <c r="AT96"/>
  <c r="AT97"/>
  <c r="AT98"/>
  <c r="AT99"/>
  <c r="AT100"/>
  <c r="AT101"/>
  <c r="AT102"/>
  <c r="AT103"/>
  <c r="AT104"/>
  <c r="AT105"/>
  <c r="AT106"/>
  <c r="AT107"/>
  <c r="AT108"/>
  <c r="AT109"/>
  <c r="AT11"/>
  <c r="AT12"/>
  <c r="AT13"/>
  <c r="AT14"/>
  <c r="AT15"/>
  <c r="AT16"/>
  <c r="AT17"/>
  <c r="AT18"/>
  <c r="AT19"/>
  <c r="AT20"/>
  <c r="AT21"/>
  <c r="AT22"/>
  <c r="AT23"/>
  <c r="AT24"/>
  <c r="AT25"/>
  <c r="AT90"/>
  <c r="AT91"/>
  <c r="AT92"/>
  <c r="AT93"/>
  <c r="AT94"/>
  <c r="AT95"/>
  <c r="L10" i="7"/>
  <c r="N10" i="8"/>
  <c r="CB10"/>
  <c r="CB12"/>
  <c r="CB14"/>
  <c r="CB16"/>
  <c r="CB18"/>
  <c r="CB20"/>
  <c r="CB22"/>
  <c r="CB24"/>
  <c r="CB26"/>
  <c r="CB28"/>
  <c r="CB30"/>
  <c r="CB32"/>
  <c r="CB34"/>
  <c r="CB36"/>
  <c r="CB38"/>
  <c r="CB40"/>
  <c r="CB42"/>
  <c r="CB44"/>
  <c r="CB46"/>
  <c r="CB48"/>
  <c r="CB50"/>
  <c r="CB52"/>
  <c r="CB54"/>
  <c r="CB56"/>
  <c r="CB58"/>
  <c r="CB60"/>
  <c r="CB62"/>
  <c r="CB65"/>
  <c r="CB67"/>
  <c r="CB69"/>
  <c r="CB71"/>
  <c r="CB73"/>
  <c r="CB75"/>
  <c r="CB77"/>
  <c r="CB63"/>
  <c r="CB11"/>
  <c r="CB13"/>
  <c r="CB15"/>
  <c r="CB17"/>
  <c r="CB19"/>
  <c r="CB21"/>
  <c r="CB23"/>
  <c r="CB25"/>
  <c r="CB27"/>
  <c r="CB29"/>
  <c r="CB31"/>
  <c r="CB33"/>
  <c r="CB35"/>
  <c r="CB37"/>
  <c r="CB39"/>
  <c r="CB41"/>
  <c r="CB43"/>
  <c r="CB45"/>
  <c r="CB47"/>
  <c r="CB49"/>
  <c r="CB51"/>
  <c r="CB53"/>
  <c r="CB55"/>
  <c r="CB57"/>
  <c r="CB59"/>
  <c r="CB61"/>
  <c r="CB64"/>
  <c r="CB66"/>
  <c r="CB68"/>
  <c r="CB70"/>
  <c r="CB74"/>
  <c r="CB78"/>
  <c r="CB80"/>
  <c r="CB82"/>
  <c r="CB84"/>
  <c r="CB86"/>
  <c r="CB88"/>
  <c r="CB90"/>
  <c r="CB92"/>
  <c r="CB94"/>
  <c r="CB110"/>
  <c r="N13" i="9" s="1"/>
  <c r="CB109" i="8"/>
  <c r="CB108"/>
  <c r="CB107"/>
  <c r="CB106"/>
  <c r="CB105"/>
  <c r="CB104"/>
  <c r="CB103"/>
  <c r="CB102"/>
  <c r="CB101"/>
  <c r="CB100"/>
  <c r="CB99"/>
  <c r="CB98"/>
  <c r="CB97"/>
  <c r="CB96"/>
  <c r="CB95"/>
  <c r="CB72"/>
  <c r="CB76"/>
  <c r="CB79"/>
  <c r="CB81"/>
  <c r="CB83"/>
  <c r="CB85"/>
  <c r="CB87"/>
  <c r="CB89"/>
  <c r="CB91"/>
  <c r="CB93"/>
  <c r="AJ10"/>
  <c r="BF11"/>
  <c r="BF10"/>
  <c r="BQ10"/>
  <c r="AJ110"/>
  <c r="D13" i="9" s="1"/>
  <c r="AJ19" i="8"/>
  <c r="AJ23"/>
  <c r="AJ27"/>
  <c r="AJ31"/>
  <c r="AJ35"/>
  <c r="AJ39"/>
  <c r="AJ43"/>
  <c r="AJ47"/>
  <c r="AJ51"/>
  <c r="AJ55"/>
  <c r="AJ59"/>
  <c r="AJ63"/>
  <c r="AJ67"/>
  <c r="AJ71"/>
  <c r="AJ75"/>
  <c r="AJ79"/>
  <c r="AJ83"/>
  <c r="AJ87"/>
  <c r="AJ91"/>
  <c r="AJ95"/>
  <c r="AJ99"/>
  <c r="AJ103"/>
  <c r="AJ107"/>
  <c r="AJ13"/>
  <c r="AJ18"/>
  <c r="AJ22"/>
  <c r="AJ26"/>
  <c r="AJ30"/>
  <c r="AJ34"/>
  <c r="AJ38"/>
  <c r="AJ42"/>
  <c r="AJ46"/>
  <c r="AJ50"/>
  <c r="AJ54"/>
  <c r="AJ11"/>
  <c r="AU10"/>
  <c r="AJ17"/>
  <c r="AJ21"/>
  <c r="AJ25"/>
  <c r="AJ29"/>
  <c r="AJ33"/>
  <c r="AJ37"/>
  <c r="AJ41"/>
  <c r="AJ45"/>
  <c r="AJ49"/>
  <c r="AJ53"/>
  <c r="AJ57"/>
  <c r="AJ61"/>
  <c r="AJ65"/>
  <c r="AJ69"/>
  <c r="AJ73"/>
  <c r="AJ77"/>
  <c r="AJ81"/>
  <c r="AJ85"/>
  <c r="AJ89"/>
  <c r="AJ93"/>
  <c r="AJ97"/>
  <c r="AJ101"/>
  <c r="AJ105"/>
  <c r="AJ109"/>
  <c r="AJ15"/>
  <c r="AJ16"/>
  <c r="AJ20"/>
  <c r="AJ24"/>
  <c r="AJ28"/>
  <c r="AJ32"/>
  <c r="AJ36"/>
  <c r="AJ40"/>
  <c r="AJ44"/>
  <c r="AJ48"/>
  <c r="AJ52"/>
  <c r="AJ58"/>
  <c r="AJ62"/>
  <c r="AJ66"/>
  <c r="AJ70"/>
  <c r="AJ74"/>
  <c r="AJ78"/>
  <c r="AJ82"/>
  <c r="AJ86"/>
  <c r="AJ90"/>
  <c r="AJ94"/>
  <c r="AJ98"/>
  <c r="AJ102"/>
  <c r="AJ106"/>
  <c r="AJ14"/>
  <c r="BQ11"/>
  <c r="BQ15"/>
  <c r="BQ19"/>
  <c r="BQ23"/>
  <c r="BQ27"/>
  <c r="BQ14"/>
  <c r="BQ18"/>
  <c r="BQ22"/>
  <c r="BQ26"/>
  <c r="BQ29"/>
  <c r="BQ33"/>
  <c r="BQ37"/>
  <c r="BQ41"/>
  <c r="BQ45"/>
  <c r="BQ32"/>
  <c r="BQ36"/>
  <c r="BQ40"/>
  <c r="BQ44"/>
  <c r="BQ48"/>
  <c r="BQ50"/>
  <c r="BQ47"/>
  <c r="BQ51"/>
  <c r="BQ55"/>
  <c r="BQ59"/>
  <c r="AJ56"/>
  <c r="AJ60"/>
  <c r="AJ64"/>
  <c r="AJ68"/>
  <c r="AJ72"/>
  <c r="AJ76"/>
  <c r="AJ80"/>
  <c r="AJ84"/>
  <c r="AJ88"/>
  <c r="AJ92"/>
  <c r="AJ96"/>
  <c r="AJ100"/>
  <c r="AJ104"/>
  <c r="AJ108"/>
  <c r="AJ12"/>
  <c r="BQ13"/>
  <c r="BQ17"/>
  <c r="BQ21"/>
  <c r="BQ25"/>
  <c r="BQ12"/>
  <c r="BQ16"/>
  <c r="BQ20"/>
  <c r="BQ24"/>
  <c r="BQ28"/>
  <c r="BQ31"/>
  <c r="BQ35"/>
  <c r="BQ39"/>
  <c r="BQ43"/>
  <c r="BQ30"/>
  <c r="BQ34"/>
  <c r="BQ38"/>
  <c r="BQ42"/>
  <c r="BQ46"/>
  <c r="BQ49"/>
  <c r="BQ53"/>
  <c r="BQ57"/>
  <c r="BQ61"/>
  <c r="BQ63"/>
  <c r="BQ67"/>
  <c r="BQ71"/>
  <c r="BQ75"/>
  <c r="BQ79"/>
  <c r="BQ83"/>
  <c r="BQ54"/>
  <c r="BQ62"/>
  <c r="BQ70"/>
  <c r="BQ78"/>
  <c r="BQ88"/>
  <c r="BQ92"/>
  <c r="BQ96"/>
  <c r="BQ100"/>
  <c r="BQ104"/>
  <c r="BQ56"/>
  <c r="BQ64"/>
  <c r="BQ72"/>
  <c r="BQ80"/>
  <c r="BQ89"/>
  <c r="BQ93"/>
  <c r="BQ97"/>
  <c r="BQ101"/>
  <c r="BQ105"/>
  <c r="BQ109"/>
  <c r="BF31"/>
  <c r="BF35"/>
  <c r="BF39"/>
  <c r="BF43"/>
  <c r="BF47"/>
  <c r="BF36"/>
  <c r="BF44"/>
  <c r="BF53"/>
  <c r="BF57"/>
  <c r="BF61"/>
  <c r="BF65"/>
  <c r="BF69"/>
  <c r="BF73"/>
  <c r="BF77"/>
  <c r="BF81"/>
  <c r="BF85"/>
  <c r="BF89"/>
  <c r="BF93"/>
  <c r="BF97"/>
  <c r="BF101"/>
  <c r="BF34"/>
  <c r="BF42"/>
  <c r="BF52"/>
  <c r="BF56"/>
  <c r="BF60"/>
  <c r="BF64"/>
  <c r="BF68"/>
  <c r="BF72"/>
  <c r="BF76"/>
  <c r="BF80"/>
  <c r="BF84"/>
  <c r="BF88"/>
  <c r="BF92"/>
  <c r="BF96"/>
  <c r="BF100"/>
  <c r="BF104"/>
  <c r="BF108"/>
  <c r="BF12"/>
  <c r="BF109"/>
  <c r="BF15"/>
  <c r="BF17"/>
  <c r="BF21"/>
  <c r="BF25"/>
  <c r="BF29"/>
  <c r="BF18"/>
  <c r="BF22"/>
  <c r="BF26"/>
  <c r="BF30"/>
  <c r="BQ65"/>
  <c r="BQ69"/>
  <c r="BQ73"/>
  <c r="BQ77"/>
  <c r="BQ81"/>
  <c r="BQ85"/>
  <c r="BQ58"/>
  <c r="BQ66"/>
  <c r="BQ74"/>
  <c r="BQ82"/>
  <c r="BQ86"/>
  <c r="BQ90"/>
  <c r="BQ94"/>
  <c r="BQ98"/>
  <c r="BQ102"/>
  <c r="BQ106"/>
  <c r="BQ52"/>
  <c r="BQ60"/>
  <c r="BQ68"/>
  <c r="BQ76"/>
  <c r="BQ84"/>
  <c r="BQ87"/>
  <c r="BQ91"/>
  <c r="BQ95"/>
  <c r="BQ99"/>
  <c r="BQ103"/>
  <c r="BQ107"/>
  <c r="BQ108"/>
  <c r="J13" i="9"/>
  <c r="BF33" i="8"/>
  <c r="BF37"/>
  <c r="BF41"/>
  <c r="BF45"/>
  <c r="BF49"/>
  <c r="BF32"/>
  <c r="BF40"/>
  <c r="BF48"/>
  <c r="BF51"/>
  <c r="BF55"/>
  <c r="BF59"/>
  <c r="BF63"/>
  <c r="BF67"/>
  <c r="BF71"/>
  <c r="BF75"/>
  <c r="BF79"/>
  <c r="BF83"/>
  <c r="BF87"/>
  <c r="BF91"/>
  <c r="BF95"/>
  <c r="BF99"/>
  <c r="BF103"/>
  <c r="BF38"/>
  <c r="BF46"/>
  <c r="BF50"/>
  <c r="BF54"/>
  <c r="BF58"/>
  <c r="BF62"/>
  <c r="BF66"/>
  <c r="BF70"/>
  <c r="BF74"/>
  <c r="BF78"/>
  <c r="BF82"/>
  <c r="BF86"/>
  <c r="BF90"/>
  <c r="BF94"/>
  <c r="BF98"/>
  <c r="BF102"/>
  <c r="BF106"/>
  <c r="I13" i="9"/>
  <c r="BF14" i="8"/>
  <c r="BF105"/>
  <c r="BF19"/>
  <c r="BF23"/>
  <c r="BF27"/>
  <c r="BF107"/>
  <c r="BF13"/>
  <c r="BF16"/>
  <c r="BF20"/>
  <c r="BF24"/>
  <c r="BF28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52"/>
  <c r="AU53"/>
  <c r="AU54"/>
  <c r="AU55"/>
  <c r="AU56"/>
  <c r="AU57"/>
  <c r="AU58"/>
  <c r="AU59"/>
  <c r="AU60"/>
  <c r="AU61"/>
  <c r="AU62"/>
  <c r="AU63"/>
  <c r="AU64"/>
  <c r="AU65"/>
  <c r="AU66"/>
  <c r="AU67"/>
  <c r="AU68"/>
  <c r="AU69"/>
  <c r="AU70"/>
  <c r="AU71"/>
  <c r="AU72"/>
  <c r="AU73"/>
  <c r="AU74"/>
  <c r="AU75"/>
  <c r="AU76"/>
  <c r="AU77"/>
  <c r="AU78"/>
  <c r="AU79"/>
  <c r="AU80"/>
  <c r="AU81"/>
  <c r="AU82"/>
  <c r="AU83"/>
  <c r="AU84"/>
  <c r="AU85"/>
  <c r="AU86"/>
  <c r="AU87"/>
  <c r="AU88"/>
  <c r="AU89"/>
  <c r="AU90"/>
  <c r="AU91"/>
  <c r="AU92"/>
  <c r="AU93"/>
  <c r="AU94"/>
  <c r="AU95"/>
  <c r="AU96"/>
  <c r="AU97"/>
  <c r="AU98"/>
  <c r="AU99"/>
  <c r="AU100"/>
  <c r="AU101"/>
  <c r="AU102"/>
  <c r="AU103"/>
  <c r="AU104"/>
  <c r="AU105"/>
  <c r="AU106"/>
  <c r="AU107"/>
  <c r="AU108"/>
  <c r="AU109"/>
  <c r="E13" i="9"/>
  <c r="AU11" i="8"/>
  <c r="AU12"/>
  <c r="AU13"/>
  <c r="AU14"/>
  <c r="AU15"/>
  <c r="AU16"/>
  <c r="AU17"/>
  <c r="AU18"/>
  <c r="AU19"/>
  <c r="AU20"/>
  <c r="AU21"/>
  <c r="AU22"/>
  <c r="AU23"/>
  <c r="AU24"/>
  <c r="AU25"/>
  <c r="Q10" i="7"/>
  <c r="O10" i="8"/>
  <c r="BW104"/>
  <c r="BW96"/>
  <c r="BW106"/>
  <c r="BW98"/>
  <c r="BW92"/>
  <c r="BW84"/>
  <c r="BW76"/>
  <c r="BW68"/>
  <c r="BW60"/>
  <c r="BW52"/>
  <c r="BW44"/>
  <c r="BW36"/>
  <c r="BW28"/>
  <c r="BW20"/>
  <c r="BW86"/>
  <c r="BW78"/>
  <c r="BW70"/>
  <c r="BW62"/>
  <c r="BW54"/>
  <c r="BW46"/>
  <c r="BW38"/>
  <c r="BW30"/>
  <c r="BW22"/>
  <c r="BW105"/>
  <c r="BW97"/>
  <c r="BW89"/>
  <c r="BW81"/>
  <c r="BW73"/>
  <c r="BW65"/>
  <c r="BW57"/>
  <c r="BW49"/>
  <c r="BW41"/>
  <c r="BW33"/>
  <c r="BW25"/>
  <c r="BW103"/>
  <c r="BW95"/>
  <c r="BW87"/>
  <c r="BW79"/>
  <c r="BW71"/>
  <c r="BW63"/>
  <c r="BW55"/>
  <c r="BW47"/>
  <c r="BW39"/>
  <c r="BW31"/>
  <c r="BW23"/>
  <c r="AE110"/>
  <c r="D8" i="9" s="1"/>
  <c r="AE20" i="8"/>
  <c r="AE28"/>
  <c r="AE36"/>
  <c r="AE44"/>
  <c r="AE52"/>
  <c r="AE60"/>
  <c r="AE68"/>
  <c r="AE76"/>
  <c r="AE84"/>
  <c r="AE92"/>
  <c r="AE100"/>
  <c r="AE108"/>
  <c r="AE19"/>
  <c r="AE27"/>
  <c r="AE35"/>
  <c r="AE43"/>
  <c r="AE51"/>
  <c r="AE22"/>
  <c r="AE30"/>
  <c r="AE38"/>
  <c r="AE46"/>
  <c r="AE54"/>
  <c r="AE62"/>
  <c r="AE70"/>
  <c r="AE78"/>
  <c r="AE86"/>
  <c r="AE94"/>
  <c r="AE102"/>
  <c r="AE21"/>
  <c r="AE29"/>
  <c r="AE37"/>
  <c r="AE45"/>
  <c r="AE53"/>
  <c r="AE63"/>
  <c r="AE71"/>
  <c r="AE79"/>
  <c r="AE87"/>
  <c r="AE95"/>
  <c r="AE103"/>
  <c r="BL24"/>
  <c r="BL23"/>
  <c r="BL30"/>
  <c r="BL38"/>
  <c r="BL46"/>
  <c r="BL33"/>
  <c r="BL41"/>
  <c r="BL49"/>
  <c r="BL52"/>
  <c r="BL60"/>
  <c r="AE61"/>
  <c r="AE69"/>
  <c r="AE77"/>
  <c r="AE85"/>
  <c r="AE93"/>
  <c r="AE101"/>
  <c r="AE109"/>
  <c r="BL22"/>
  <c r="BL21"/>
  <c r="BL28"/>
  <c r="BL36"/>
  <c r="BL44"/>
  <c r="BL35"/>
  <c r="BL43"/>
  <c r="BL48"/>
  <c r="BL54"/>
  <c r="BL62"/>
  <c r="BL68"/>
  <c r="BL76"/>
  <c r="BL84"/>
  <c r="BL67"/>
  <c r="BL83"/>
  <c r="BL93"/>
  <c r="BL101"/>
  <c r="BL53"/>
  <c r="BL69"/>
  <c r="BL85"/>
  <c r="BL94"/>
  <c r="BL102"/>
  <c r="J8" i="9"/>
  <c r="BA32" i="8"/>
  <c r="BA40"/>
  <c r="BA48"/>
  <c r="BA41"/>
  <c r="BA54"/>
  <c r="BA62"/>
  <c r="BA70"/>
  <c r="BA78"/>
  <c r="BA86"/>
  <c r="BA94"/>
  <c r="BA102"/>
  <c r="BA39"/>
  <c r="BA53"/>
  <c r="BA61"/>
  <c r="BA69"/>
  <c r="BA77"/>
  <c r="BA85"/>
  <c r="BA93"/>
  <c r="BA101"/>
  <c r="BA109"/>
  <c r="BA108"/>
  <c r="BL66"/>
  <c r="BL74"/>
  <c r="BL82"/>
  <c r="BL55"/>
  <c r="BL71"/>
  <c r="BL87"/>
  <c r="BL95"/>
  <c r="BL103"/>
  <c r="BL65"/>
  <c r="BL81"/>
  <c r="BL92"/>
  <c r="BL100"/>
  <c r="BL108"/>
  <c r="BA34"/>
  <c r="BA42"/>
  <c r="BA50"/>
  <c r="BA45"/>
  <c r="BA56"/>
  <c r="BA64"/>
  <c r="BA72"/>
  <c r="BA80"/>
  <c r="BA88"/>
  <c r="BA96"/>
  <c r="BA104"/>
  <c r="BA43"/>
  <c r="BA55"/>
  <c r="BA63"/>
  <c r="BA71"/>
  <c r="BA79"/>
  <c r="BA87"/>
  <c r="BA95"/>
  <c r="BA103"/>
  <c r="I8" i="9"/>
  <c r="BA19" i="8"/>
  <c r="BA27"/>
  <c r="BA21"/>
  <c r="BA24"/>
  <c r="AP33"/>
  <c r="AP41"/>
  <c r="AP49"/>
  <c r="AP57"/>
  <c r="AP65"/>
  <c r="AP73"/>
  <c r="AP81"/>
  <c r="AP89"/>
  <c r="AP97"/>
  <c r="AP105"/>
  <c r="AP21"/>
  <c r="AP29"/>
  <c r="AP40"/>
  <c r="AP48"/>
  <c r="AP56"/>
  <c r="AP64"/>
  <c r="AP72"/>
  <c r="AP80"/>
  <c r="AP88"/>
  <c r="AP96"/>
  <c r="AP104"/>
  <c r="AP24"/>
  <c r="BA22"/>
  <c r="BA30"/>
  <c r="AP39"/>
  <c r="AP47"/>
  <c r="AP55"/>
  <c r="AP63"/>
  <c r="AP71"/>
  <c r="AP79"/>
  <c r="AP87"/>
  <c r="AP95"/>
  <c r="AP103"/>
  <c r="AP19"/>
  <c r="AP27"/>
  <c r="AP34"/>
  <c r="AP42"/>
  <c r="AP50"/>
  <c r="AP58"/>
  <c r="AP66"/>
  <c r="AP74"/>
  <c r="AP82"/>
  <c r="AP90"/>
  <c r="AP98"/>
  <c r="AP106"/>
  <c r="AP22"/>
  <c r="AP30"/>
  <c r="AP28"/>
  <c r="BW108"/>
  <c r="BW100"/>
  <c r="BW110"/>
  <c r="BW102"/>
  <c r="BW94"/>
  <c r="BW88"/>
  <c r="BW80"/>
  <c r="BW72"/>
  <c r="BW64"/>
  <c r="BW56"/>
  <c r="BW48"/>
  <c r="BW40"/>
  <c r="BW32"/>
  <c r="BW24"/>
  <c r="BW90"/>
  <c r="BW82"/>
  <c r="BW74"/>
  <c r="BW66"/>
  <c r="BW58"/>
  <c r="BW50"/>
  <c r="BW42"/>
  <c r="BW34"/>
  <c r="BW26"/>
  <c r="BW18"/>
  <c r="BW109"/>
  <c r="BW101"/>
  <c r="BW93"/>
  <c r="BW85"/>
  <c r="BW77"/>
  <c r="BW69"/>
  <c r="BW61"/>
  <c r="BW53"/>
  <c r="BW45"/>
  <c r="BW37"/>
  <c r="BW29"/>
  <c r="BW21"/>
  <c r="BW107"/>
  <c r="BW99"/>
  <c r="BW91"/>
  <c r="BW83"/>
  <c r="BW75"/>
  <c r="BW67"/>
  <c r="BW59"/>
  <c r="BW51"/>
  <c r="BW43"/>
  <c r="BW35"/>
  <c r="BW27"/>
  <c r="BW19"/>
  <c r="AE24"/>
  <c r="AE32"/>
  <c r="AE40"/>
  <c r="AE48"/>
  <c r="AE56"/>
  <c r="AE64"/>
  <c r="AE72"/>
  <c r="AE80"/>
  <c r="AE88"/>
  <c r="AE96"/>
  <c r="AE104"/>
  <c r="AE23"/>
  <c r="AE31"/>
  <c r="AE39"/>
  <c r="AE47"/>
  <c r="AE55"/>
  <c r="AE18"/>
  <c r="AE26"/>
  <c r="AE34"/>
  <c r="AE42"/>
  <c r="AE50"/>
  <c r="AE58"/>
  <c r="AE66"/>
  <c r="AE74"/>
  <c r="AE82"/>
  <c r="AE90"/>
  <c r="AE98"/>
  <c r="AE106"/>
  <c r="AE25"/>
  <c r="AE33"/>
  <c r="AE41"/>
  <c r="AE49"/>
  <c r="AE59"/>
  <c r="AE67"/>
  <c r="AE75"/>
  <c r="AE83"/>
  <c r="AE91"/>
  <c r="AE99"/>
  <c r="AE107"/>
  <c r="BL20"/>
  <c r="BL19"/>
  <c r="BL27"/>
  <c r="BL34"/>
  <c r="BL42"/>
  <c r="BL29"/>
  <c r="BL37"/>
  <c r="BL45"/>
  <c r="BL51"/>
  <c r="BL56"/>
  <c r="AE57"/>
  <c r="AE65"/>
  <c r="AE73"/>
  <c r="AE81"/>
  <c r="AE89"/>
  <c r="AE97"/>
  <c r="AE105"/>
  <c r="BL18"/>
  <c r="BL26"/>
  <c r="BL25"/>
  <c r="BL32"/>
  <c r="BL40"/>
  <c r="BL31"/>
  <c r="BL39"/>
  <c r="BL47"/>
  <c r="BL50"/>
  <c r="BL58"/>
  <c r="BL64"/>
  <c r="BL72"/>
  <c r="BL80"/>
  <c r="BL59"/>
  <c r="BL75"/>
  <c r="BL89"/>
  <c r="BL97"/>
  <c r="BL105"/>
  <c r="BL61"/>
  <c r="BL77"/>
  <c r="BL90"/>
  <c r="BL98"/>
  <c r="BL106"/>
  <c r="BL109"/>
  <c r="BA36"/>
  <c r="BA44"/>
  <c r="BA33"/>
  <c r="BA49"/>
  <c r="BA58"/>
  <c r="BA66"/>
  <c r="BA74"/>
  <c r="BA82"/>
  <c r="BA90"/>
  <c r="BA98"/>
  <c r="BA31"/>
  <c r="BA47"/>
  <c r="BA57"/>
  <c r="BA65"/>
  <c r="BA73"/>
  <c r="BA81"/>
  <c r="BA89"/>
  <c r="BA97"/>
  <c r="BA105"/>
  <c r="BA106"/>
  <c r="BL70"/>
  <c r="BL78"/>
  <c r="BL86"/>
  <c r="BL63"/>
  <c r="BL79"/>
  <c r="BL91"/>
  <c r="BL99"/>
  <c r="BL57"/>
  <c r="BL73"/>
  <c r="BL88"/>
  <c r="BL96"/>
  <c r="BL104"/>
  <c r="BL107"/>
  <c r="BA38"/>
  <c r="BA46"/>
  <c r="BA37"/>
  <c r="BA52"/>
  <c r="BA60"/>
  <c r="BA68"/>
  <c r="BA76"/>
  <c r="BA84"/>
  <c r="BA92"/>
  <c r="BA100"/>
  <c r="BA35"/>
  <c r="BA51"/>
  <c r="BA59"/>
  <c r="BA67"/>
  <c r="BA75"/>
  <c r="BA83"/>
  <c r="BA91"/>
  <c r="BA99"/>
  <c r="BA107"/>
  <c r="BA23"/>
  <c r="BA29"/>
  <c r="BA20"/>
  <c r="BA28"/>
  <c r="AP37"/>
  <c r="AP45"/>
  <c r="AP53"/>
  <c r="AP61"/>
  <c r="AP69"/>
  <c r="AP77"/>
  <c r="AP85"/>
  <c r="AP93"/>
  <c r="AP101"/>
  <c r="AP109"/>
  <c r="AP25"/>
  <c r="AP36"/>
  <c r="AP44"/>
  <c r="AP52"/>
  <c r="AP60"/>
  <c r="AP68"/>
  <c r="AP76"/>
  <c r="AP84"/>
  <c r="AP92"/>
  <c r="AP100"/>
  <c r="AP108"/>
  <c r="AP32"/>
  <c r="BA25"/>
  <c r="BA18"/>
  <c r="BA26"/>
  <c r="AP35"/>
  <c r="AP43"/>
  <c r="AP51"/>
  <c r="AP59"/>
  <c r="AP67"/>
  <c r="AP75"/>
  <c r="AP83"/>
  <c r="AP91"/>
  <c r="AP99"/>
  <c r="AP107"/>
  <c r="AP23"/>
  <c r="AP31"/>
  <c r="AP38"/>
  <c r="AP46"/>
  <c r="AP54"/>
  <c r="AP62"/>
  <c r="AP70"/>
  <c r="AP78"/>
  <c r="AP86"/>
  <c r="AP94"/>
  <c r="AP102"/>
  <c r="AP18"/>
  <c r="AP26"/>
  <c r="AP20"/>
  <c r="L11" i="7"/>
  <c r="N11" i="8"/>
  <c r="Q11" i="7"/>
  <c r="O11" i="8"/>
  <c r="CC11"/>
  <c r="CC13"/>
  <c r="CC15"/>
  <c r="CC17"/>
  <c r="CC19"/>
  <c r="CC21"/>
  <c r="CC23"/>
  <c r="CC25"/>
  <c r="CC27"/>
  <c r="CC29"/>
  <c r="CC31"/>
  <c r="CC33"/>
  <c r="CC35"/>
  <c r="CC37"/>
  <c r="CC39"/>
  <c r="CC41"/>
  <c r="CC43"/>
  <c r="CC45"/>
  <c r="CC47"/>
  <c r="CC49"/>
  <c r="CC51"/>
  <c r="CC53"/>
  <c r="CC55"/>
  <c r="CC57"/>
  <c r="CC59"/>
  <c r="CC61"/>
  <c r="CC64"/>
  <c r="CC66"/>
  <c r="CC68"/>
  <c r="CC70"/>
  <c r="CC72"/>
  <c r="CC74"/>
  <c r="CC76"/>
  <c r="CC78"/>
  <c r="CC80"/>
  <c r="CC82"/>
  <c r="CC84"/>
  <c r="CC86"/>
  <c r="CC88"/>
  <c r="CC90"/>
  <c r="CC92"/>
  <c r="CC94"/>
  <c r="CC12"/>
  <c r="CC14"/>
  <c r="CC16"/>
  <c r="CC18"/>
  <c r="CC20"/>
  <c r="CC22"/>
  <c r="CC24"/>
  <c r="CC26"/>
  <c r="CC28"/>
  <c r="CC30"/>
  <c r="CC32"/>
  <c r="CC34"/>
  <c r="CC36"/>
  <c r="CC38"/>
  <c r="CC40"/>
  <c r="CC42"/>
  <c r="CC44"/>
  <c r="CC46"/>
  <c r="CC48"/>
  <c r="CC50"/>
  <c r="CC52"/>
  <c r="CC54"/>
  <c r="CC56"/>
  <c r="CC58"/>
  <c r="CC60"/>
  <c r="CC62"/>
  <c r="CC65"/>
  <c r="CC67"/>
  <c r="CC69"/>
  <c r="CC71"/>
  <c r="CC73"/>
  <c r="CC75"/>
  <c r="CC77"/>
  <c r="CC79"/>
  <c r="CC81"/>
  <c r="CC83"/>
  <c r="CC85"/>
  <c r="CC87"/>
  <c r="CC89"/>
  <c r="CC91"/>
  <c r="CC93"/>
  <c r="CC110"/>
  <c r="N14" i="9" s="1"/>
  <c r="CC109" i="8"/>
  <c r="CC108"/>
  <c r="CC107"/>
  <c r="CC106"/>
  <c r="CC105"/>
  <c r="CC104"/>
  <c r="CC103"/>
  <c r="CC102"/>
  <c r="CC101"/>
  <c r="CC100"/>
  <c r="CC99"/>
  <c r="CC98"/>
  <c r="CC97"/>
  <c r="CC96"/>
  <c r="CC95"/>
  <c r="CC63"/>
  <c r="CC10"/>
  <c r="AK10"/>
  <c r="AV10"/>
  <c r="AK18"/>
  <c r="AK22"/>
  <c r="AK26"/>
  <c r="AK30"/>
  <c r="AK34"/>
  <c r="AK38"/>
  <c r="AK42"/>
  <c r="AK46"/>
  <c r="AK50"/>
  <c r="AK54"/>
  <c r="AK58"/>
  <c r="AK62"/>
  <c r="AK66"/>
  <c r="AK70"/>
  <c r="AK74"/>
  <c r="AK78"/>
  <c r="AK82"/>
  <c r="AK86"/>
  <c r="AK90"/>
  <c r="AK94"/>
  <c r="AK98"/>
  <c r="AK102"/>
  <c r="AK106"/>
  <c r="AK14"/>
  <c r="AK17"/>
  <c r="AK21"/>
  <c r="AK25"/>
  <c r="AK29"/>
  <c r="AK33"/>
  <c r="AK37"/>
  <c r="AK41"/>
  <c r="AK45"/>
  <c r="AK49"/>
  <c r="AK53"/>
  <c r="AK11"/>
  <c r="BG10"/>
  <c r="BG11"/>
  <c r="BR10"/>
  <c r="AK110"/>
  <c r="D14" i="9" s="1"/>
  <c r="AK16" i="8"/>
  <c r="AK20"/>
  <c r="AK24"/>
  <c r="AK28"/>
  <c r="AK32"/>
  <c r="AK36"/>
  <c r="AK40"/>
  <c r="AK44"/>
  <c r="AK48"/>
  <c r="AK52"/>
  <c r="AK56"/>
  <c r="AK60"/>
  <c r="AK64"/>
  <c r="AK68"/>
  <c r="AK72"/>
  <c r="AK76"/>
  <c r="AK80"/>
  <c r="AK84"/>
  <c r="AK88"/>
  <c r="AK92"/>
  <c r="AK96"/>
  <c r="AK100"/>
  <c r="AK104"/>
  <c r="AK108"/>
  <c r="AK12"/>
  <c r="AK19"/>
  <c r="AK23"/>
  <c r="AK27"/>
  <c r="AK31"/>
  <c r="AK35"/>
  <c r="AK39"/>
  <c r="AK43"/>
  <c r="AK47"/>
  <c r="AK51"/>
  <c r="AK55"/>
  <c r="AK57"/>
  <c r="AK61"/>
  <c r="AK65"/>
  <c r="AK69"/>
  <c r="AK73"/>
  <c r="AK77"/>
  <c r="AK81"/>
  <c r="AK85"/>
  <c r="AK89"/>
  <c r="AK93"/>
  <c r="AK97"/>
  <c r="AK101"/>
  <c r="AK105"/>
  <c r="AK109"/>
  <c r="AK15"/>
  <c r="BR14"/>
  <c r="BR18"/>
  <c r="BR22"/>
  <c r="BR26"/>
  <c r="BR13"/>
  <c r="BR17"/>
  <c r="BR21"/>
  <c r="BR25"/>
  <c r="BR32"/>
  <c r="BR36"/>
  <c r="BR40"/>
  <c r="BR44"/>
  <c r="BR31"/>
  <c r="BR35"/>
  <c r="BR39"/>
  <c r="BR43"/>
  <c r="BR47"/>
  <c r="BR49"/>
  <c r="BR50"/>
  <c r="BR54"/>
  <c r="BR58"/>
  <c r="BR62"/>
  <c r="AK59"/>
  <c r="AK63"/>
  <c r="AK67"/>
  <c r="AK71"/>
  <c r="AK75"/>
  <c r="AK79"/>
  <c r="AK83"/>
  <c r="AK87"/>
  <c r="AK91"/>
  <c r="AK95"/>
  <c r="AK99"/>
  <c r="AK103"/>
  <c r="AK107"/>
  <c r="AK13"/>
  <c r="BR12"/>
  <c r="BR16"/>
  <c r="BR20"/>
  <c r="BR24"/>
  <c r="BR11"/>
  <c r="BR15"/>
  <c r="BR19"/>
  <c r="BR23"/>
  <c r="BR27"/>
  <c r="BR30"/>
  <c r="BR34"/>
  <c r="BR38"/>
  <c r="BR42"/>
  <c r="BR46"/>
  <c r="BR28"/>
  <c r="BR29"/>
  <c r="BR33"/>
  <c r="BR37"/>
  <c r="BR41"/>
  <c r="BR45"/>
  <c r="BR48"/>
  <c r="BR51"/>
  <c r="BR52"/>
  <c r="BR56"/>
  <c r="BR60"/>
  <c r="BR66"/>
  <c r="BR70"/>
  <c r="BR74"/>
  <c r="BR78"/>
  <c r="BR82"/>
  <c r="BR53"/>
  <c r="BR61"/>
  <c r="BR69"/>
  <c r="BR77"/>
  <c r="BR85"/>
  <c r="BR87"/>
  <c r="BR91"/>
  <c r="BR95"/>
  <c r="BR99"/>
  <c r="BR103"/>
  <c r="BR55"/>
  <c r="BR63"/>
  <c r="BR71"/>
  <c r="BR79"/>
  <c r="BR88"/>
  <c r="BR92"/>
  <c r="BR96"/>
  <c r="BR100"/>
  <c r="BR104"/>
  <c r="BR108"/>
  <c r="BG34"/>
  <c r="BG38"/>
  <c r="BG42"/>
  <c r="BG46"/>
  <c r="BG35"/>
  <c r="BG43"/>
  <c r="BG52"/>
  <c r="BG56"/>
  <c r="BG60"/>
  <c r="BG64"/>
  <c r="BG68"/>
  <c r="BG72"/>
  <c r="BG76"/>
  <c r="BG80"/>
  <c r="BG84"/>
  <c r="BG88"/>
  <c r="BG92"/>
  <c r="BG96"/>
  <c r="BG100"/>
  <c r="BG33"/>
  <c r="BG41"/>
  <c r="BG49"/>
  <c r="BG51"/>
  <c r="BG55"/>
  <c r="BG59"/>
  <c r="BG63"/>
  <c r="BG67"/>
  <c r="BG71"/>
  <c r="BG75"/>
  <c r="BG79"/>
  <c r="BG83"/>
  <c r="BG87"/>
  <c r="BG91"/>
  <c r="BG95"/>
  <c r="BG99"/>
  <c r="BG103"/>
  <c r="BG107"/>
  <c r="BG13"/>
  <c r="BG108"/>
  <c r="BG18"/>
  <c r="BG22"/>
  <c r="BG26"/>
  <c r="BG30"/>
  <c r="I14" i="9"/>
  <c r="BG19" i="8"/>
  <c r="BG23"/>
  <c r="BG27"/>
  <c r="BR64"/>
  <c r="BR68"/>
  <c r="BR72"/>
  <c r="BR76"/>
  <c r="BR80"/>
  <c r="BR84"/>
  <c r="BR57"/>
  <c r="BR65"/>
  <c r="BR73"/>
  <c r="BR81"/>
  <c r="BR89"/>
  <c r="BR93"/>
  <c r="BR97"/>
  <c r="BR101"/>
  <c r="BR105"/>
  <c r="BR59"/>
  <c r="BR67"/>
  <c r="BR75"/>
  <c r="BR83"/>
  <c r="BR86"/>
  <c r="BR90"/>
  <c r="BR94"/>
  <c r="BR98"/>
  <c r="BR102"/>
  <c r="BR106"/>
  <c r="J14" i="9"/>
  <c r="BR107" i="8"/>
  <c r="BR109"/>
  <c r="BG32"/>
  <c r="BG36"/>
  <c r="BG40"/>
  <c r="BG44"/>
  <c r="BG48"/>
  <c r="BG31"/>
  <c r="BG39"/>
  <c r="BG47"/>
  <c r="BG50"/>
  <c r="BG54"/>
  <c r="BG58"/>
  <c r="BG62"/>
  <c r="BG66"/>
  <c r="BG70"/>
  <c r="BG74"/>
  <c r="BG78"/>
  <c r="BG82"/>
  <c r="BG86"/>
  <c r="BG90"/>
  <c r="BG94"/>
  <c r="BG98"/>
  <c r="BG102"/>
  <c r="BG37"/>
  <c r="BG45"/>
  <c r="BG53"/>
  <c r="BG57"/>
  <c r="BG61"/>
  <c r="BG65"/>
  <c r="BG69"/>
  <c r="BG73"/>
  <c r="BG77"/>
  <c r="BG81"/>
  <c r="BG85"/>
  <c r="BG89"/>
  <c r="BG93"/>
  <c r="BG97"/>
  <c r="BG101"/>
  <c r="BG105"/>
  <c r="BG109"/>
  <c r="BG15"/>
  <c r="BG104"/>
  <c r="BG12"/>
  <c r="BG16"/>
  <c r="BG20"/>
  <c r="BG24"/>
  <c r="BG28"/>
  <c r="BG106"/>
  <c r="BG14"/>
  <c r="BG17"/>
  <c r="BG21"/>
  <c r="BG25"/>
  <c r="BG29"/>
  <c r="AV90"/>
  <c r="AV91"/>
  <c r="AV92"/>
  <c r="AV93"/>
  <c r="AV94"/>
  <c r="AV9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V68"/>
  <c r="AV69"/>
  <c r="AV70"/>
  <c r="AV71"/>
  <c r="AV72"/>
  <c r="AV73"/>
  <c r="AV74"/>
  <c r="AV75"/>
  <c r="AV76"/>
  <c r="AV77"/>
  <c r="AV78"/>
  <c r="AV79"/>
  <c r="AV80"/>
  <c r="AV81"/>
  <c r="AV82"/>
  <c r="AV83"/>
  <c r="AV84"/>
  <c r="AV85"/>
  <c r="AV86"/>
  <c r="AV87"/>
  <c r="AV88"/>
  <c r="AV89"/>
  <c r="AV96"/>
  <c r="AV97"/>
  <c r="AV98"/>
  <c r="AV99"/>
  <c r="AV100"/>
  <c r="AV101"/>
  <c r="AV102"/>
  <c r="AV103"/>
  <c r="AV104"/>
  <c r="AV105"/>
  <c r="AV106"/>
  <c r="AV107"/>
  <c r="AV108"/>
  <c r="AV109"/>
  <c r="AV11"/>
  <c r="AV12"/>
  <c r="AV13"/>
  <c r="AV14"/>
  <c r="AV15"/>
  <c r="AV16"/>
  <c r="AV17"/>
  <c r="AV18"/>
  <c r="AV19"/>
  <c r="AV20"/>
  <c r="AV21"/>
  <c r="AV22"/>
  <c r="AV23"/>
  <c r="AV24"/>
  <c r="AV25"/>
  <c r="J34" i="7"/>
  <c r="J38"/>
  <c r="J35"/>
  <c r="J30"/>
  <c r="J37"/>
  <c r="J39"/>
  <c r="J29"/>
  <c r="J24"/>
  <c r="J28"/>
  <c r="J21"/>
  <c r="J23"/>
  <c r="J20"/>
  <c r="J22"/>
  <c r="J16"/>
  <c r="J17"/>
  <c r="J18"/>
  <c r="J19"/>
  <c r="J15"/>
  <c r="J14"/>
  <c r="AA10" i="2"/>
  <c r="J10" i="7" s="1"/>
  <c r="J13"/>
  <c r="J11"/>
  <c r="J12"/>
  <c r="W34" i="2" l="1"/>
  <c r="Z33"/>
  <c r="J25" i="7"/>
  <c r="J41"/>
  <c r="J26"/>
  <c r="J36"/>
  <c r="J31"/>
  <c r="J42"/>
  <c r="J43"/>
  <c r="J33"/>
  <c r="J40"/>
  <c r="J56"/>
  <c r="J53"/>
  <c r="J46"/>
  <c r="J57"/>
  <c r="J44"/>
  <c r="J54"/>
  <c r="J32"/>
  <c r="J27"/>
  <c r="J50"/>
  <c r="J51"/>
  <c r="J45"/>
  <c r="J55"/>
  <c r="J52"/>
  <c r="J47"/>
  <c r="J49"/>
  <c r="AS110" i="8"/>
  <c r="E11" i="9" s="1"/>
  <c r="AR110" i="8"/>
  <c r="E10" i="9" s="1"/>
  <c r="BZ10" i="8"/>
  <c r="BZ63"/>
  <c r="BZ11"/>
  <c r="BZ13"/>
  <c r="BZ15"/>
  <c r="BZ17"/>
  <c r="BZ19"/>
  <c r="BZ21"/>
  <c r="BZ23"/>
  <c r="BZ25"/>
  <c r="BZ27"/>
  <c r="BZ29"/>
  <c r="BZ31"/>
  <c r="BZ33"/>
  <c r="BZ35"/>
  <c r="BZ37"/>
  <c r="BZ39"/>
  <c r="BZ41"/>
  <c r="BZ43"/>
  <c r="BZ45"/>
  <c r="BZ47"/>
  <c r="BZ49"/>
  <c r="BZ51"/>
  <c r="BZ54"/>
  <c r="BZ56"/>
  <c r="BZ58"/>
  <c r="BZ60"/>
  <c r="BZ62"/>
  <c r="BZ65"/>
  <c r="BZ67"/>
  <c r="BZ69"/>
  <c r="BZ71"/>
  <c r="BZ73"/>
  <c r="BZ75"/>
  <c r="BZ77"/>
  <c r="BZ79"/>
  <c r="BZ81"/>
  <c r="BZ83"/>
  <c r="BZ85"/>
  <c r="BZ87"/>
  <c r="BZ89"/>
  <c r="BZ91"/>
  <c r="BZ93"/>
  <c r="BZ52"/>
  <c r="BZ12"/>
  <c r="BZ14"/>
  <c r="BZ16"/>
  <c r="BZ18"/>
  <c r="BZ20"/>
  <c r="BZ22"/>
  <c r="BZ24"/>
  <c r="BZ26"/>
  <c r="BZ28"/>
  <c r="BZ30"/>
  <c r="BZ32"/>
  <c r="BZ34"/>
  <c r="BZ36"/>
  <c r="BZ38"/>
  <c r="BZ40"/>
  <c r="BZ42"/>
  <c r="BZ44"/>
  <c r="BZ46"/>
  <c r="BZ48"/>
  <c r="BZ50"/>
  <c r="BZ53"/>
  <c r="BZ55"/>
  <c r="BZ57"/>
  <c r="BZ59"/>
  <c r="BZ61"/>
  <c r="BZ64"/>
  <c r="BZ66"/>
  <c r="BZ68"/>
  <c r="BZ70"/>
  <c r="BZ72"/>
  <c r="BZ74"/>
  <c r="BZ76"/>
  <c r="BZ78"/>
  <c r="BZ80"/>
  <c r="BZ82"/>
  <c r="BZ84"/>
  <c r="BZ86"/>
  <c r="BZ88"/>
  <c r="BZ90"/>
  <c r="BZ92"/>
  <c r="BZ94"/>
  <c r="BZ110"/>
  <c r="N11" i="9" s="1"/>
  <c r="BZ109" i="8"/>
  <c r="BZ108"/>
  <c r="BZ107"/>
  <c r="BZ106"/>
  <c r="BZ105"/>
  <c r="BZ104"/>
  <c r="BZ103"/>
  <c r="BZ102"/>
  <c r="BZ101"/>
  <c r="BZ100"/>
  <c r="BZ99"/>
  <c r="BZ98"/>
  <c r="BZ97"/>
  <c r="BZ96"/>
  <c r="BZ95"/>
  <c r="AH11"/>
  <c r="AS10"/>
  <c r="AH17"/>
  <c r="AH21"/>
  <c r="AH25"/>
  <c r="AH29"/>
  <c r="AH33"/>
  <c r="AH37"/>
  <c r="AH41"/>
  <c r="AH45"/>
  <c r="AH49"/>
  <c r="AH53"/>
  <c r="AH57"/>
  <c r="AH61"/>
  <c r="AH65"/>
  <c r="AH69"/>
  <c r="AH73"/>
  <c r="AH77"/>
  <c r="AH81"/>
  <c r="AH85"/>
  <c r="AH89"/>
  <c r="AH93"/>
  <c r="AH97"/>
  <c r="AH101"/>
  <c r="AH105"/>
  <c r="AH109"/>
  <c r="AH15"/>
  <c r="AH16"/>
  <c r="AH20"/>
  <c r="AH24"/>
  <c r="AH28"/>
  <c r="AH32"/>
  <c r="AH36"/>
  <c r="AH40"/>
  <c r="AH44"/>
  <c r="AH48"/>
  <c r="AH52"/>
  <c r="AH10"/>
  <c r="BD11"/>
  <c r="BD10"/>
  <c r="BO10"/>
  <c r="AH110"/>
  <c r="D11" i="9" s="1"/>
  <c r="AH19" i="8"/>
  <c r="AH23"/>
  <c r="AH27"/>
  <c r="AH31"/>
  <c r="AH35"/>
  <c r="AH39"/>
  <c r="AH43"/>
  <c r="AH47"/>
  <c r="AH51"/>
  <c r="AH55"/>
  <c r="AH59"/>
  <c r="AH63"/>
  <c r="AH67"/>
  <c r="AH71"/>
  <c r="AH75"/>
  <c r="AH79"/>
  <c r="AH83"/>
  <c r="AH87"/>
  <c r="AH91"/>
  <c r="AH95"/>
  <c r="AH99"/>
  <c r="AH103"/>
  <c r="AH107"/>
  <c r="AH13"/>
  <c r="AH18"/>
  <c r="AH22"/>
  <c r="AH26"/>
  <c r="AH30"/>
  <c r="AH34"/>
  <c r="AH38"/>
  <c r="AH42"/>
  <c r="AH46"/>
  <c r="AH50"/>
  <c r="AH54"/>
  <c r="AH56"/>
  <c r="AH60"/>
  <c r="AH64"/>
  <c r="AH68"/>
  <c r="AH72"/>
  <c r="AH76"/>
  <c r="AH80"/>
  <c r="AH84"/>
  <c r="AH88"/>
  <c r="AH92"/>
  <c r="AH96"/>
  <c r="AH100"/>
  <c r="AH104"/>
  <c r="AH108"/>
  <c r="AH12"/>
  <c r="BO13"/>
  <c r="BO17"/>
  <c r="BO21"/>
  <c r="BO25"/>
  <c r="BO12"/>
  <c r="BO16"/>
  <c r="BO20"/>
  <c r="BO24"/>
  <c r="BO28"/>
  <c r="BO31"/>
  <c r="BO35"/>
  <c r="BO39"/>
  <c r="BO43"/>
  <c r="BO30"/>
  <c r="BO34"/>
  <c r="BO38"/>
  <c r="BO42"/>
  <c r="BO46"/>
  <c r="BO47"/>
  <c r="BO49"/>
  <c r="BO53"/>
  <c r="BO57"/>
  <c r="BO61"/>
  <c r="AH58"/>
  <c r="AH62"/>
  <c r="AH66"/>
  <c r="AH70"/>
  <c r="AH74"/>
  <c r="AH78"/>
  <c r="AH82"/>
  <c r="AH86"/>
  <c r="AH90"/>
  <c r="AH94"/>
  <c r="AH98"/>
  <c r="AH102"/>
  <c r="AH106"/>
  <c r="AH14"/>
  <c r="BO11"/>
  <c r="BO15"/>
  <c r="BO19"/>
  <c r="BO23"/>
  <c r="BO27"/>
  <c r="BO14"/>
  <c r="BO18"/>
  <c r="BO22"/>
  <c r="BO26"/>
  <c r="BO29"/>
  <c r="BO33"/>
  <c r="BO37"/>
  <c r="BO41"/>
  <c r="BO45"/>
  <c r="BO32"/>
  <c r="BO36"/>
  <c r="BO40"/>
  <c r="BO44"/>
  <c r="BO48"/>
  <c r="BO50"/>
  <c r="BO51"/>
  <c r="BO55"/>
  <c r="BO59"/>
  <c r="BO65"/>
  <c r="BO69"/>
  <c r="BO73"/>
  <c r="BO77"/>
  <c r="BO81"/>
  <c r="BO85"/>
  <c r="BO56"/>
  <c r="BO64"/>
  <c r="BO72"/>
  <c r="BO80"/>
  <c r="BO86"/>
  <c r="BO90"/>
  <c r="BO94"/>
  <c r="BO98"/>
  <c r="BO102"/>
  <c r="BO106"/>
  <c r="BO58"/>
  <c r="BO66"/>
  <c r="BO74"/>
  <c r="BO82"/>
  <c r="BO87"/>
  <c r="BO91"/>
  <c r="BO95"/>
  <c r="BO99"/>
  <c r="BO103"/>
  <c r="BO107"/>
  <c r="BO108"/>
  <c r="BD33"/>
  <c r="BD37"/>
  <c r="BD41"/>
  <c r="BD45"/>
  <c r="BD49"/>
  <c r="BD38"/>
  <c r="BD46"/>
  <c r="BD51"/>
  <c r="BD55"/>
  <c r="BD59"/>
  <c r="BD63"/>
  <c r="BD67"/>
  <c r="BD71"/>
  <c r="BD75"/>
  <c r="BD79"/>
  <c r="BD83"/>
  <c r="BD87"/>
  <c r="BD91"/>
  <c r="BD95"/>
  <c r="BD99"/>
  <c r="BD103"/>
  <c r="BD36"/>
  <c r="BD44"/>
  <c r="BD50"/>
  <c r="BD54"/>
  <c r="BD58"/>
  <c r="BD62"/>
  <c r="BD66"/>
  <c r="BD70"/>
  <c r="BD74"/>
  <c r="BD78"/>
  <c r="BD82"/>
  <c r="BD86"/>
  <c r="BD90"/>
  <c r="BD94"/>
  <c r="BD98"/>
  <c r="BD102"/>
  <c r="BD106"/>
  <c r="I11" i="9"/>
  <c r="BD14" i="8"/>
  <c r="BD13"/>
  <c r="BD19"/>
  <c r="BD23"/>
  <c r="BD27"/>
  <c r="BD105"/>
  <c r="BD15"/>
  <c r="BD16"/>
  <c r="BD20"/>
  <c r="BD24"/>
  <c r="BD28"/>
  <c r="BO63"/>
  <c r="BO67"/>
  <c r="BO71"/>
  <c r="BO75"/>
  <c r="BO79"/>
  <c r="BO83"/>
  <c r="BO52"/>
  <c r="BO60"/>
  <c r="BO68"/>
  <c r="BO76"/>
  <c r="BO84"/>
  <c r="BO88"/>
  <c r="BO92"/>
  <c r="BO96"/>
  <c r="BO100"/>
  <c r="BO104"/>
  <c r="BO54"/>
  <c r="BO62"/>
  <c r="BO70"/>
  <c r="BO78"/>
  <c r="BO89"/>
  <c r="BO93"/>
  <c r="BO97"/>
  <c r="BO101"/>
  <c r="BO105"/>
  <c r="BO109"/>
  <c r="J11" i="9"/>
  <c r="BD31" i="8"/>
  <c r="BD35"/>
  <c r="BD39"/>
  <c r="BD43"/>
  <c r="BD47"/>
  <c r="BD34"/>
  <c r="BD42"/>
  <c r="BD53"/>
  <c r="BD57"/>
  <c r="BD61"/>
  <c r="BD65"/>
  <c r="BD69"/>
  <c r="BD73"/>
  <c r="BD77"/>
  <c r="BD81"/>
  <c r="BD85"/>
  <c r="BD89"/>
  <c r="BD93"/>
  <c r="BD97"/>
  <c r="BD101"/>
  <c r="BD32"/>
  <c r="BD40"/>
  <c r="BD48"/>
  <c r="BD52"/>
  <c r="BD56"/>
  <c r="BD60"/>
  <c r="BD64"/>
  <c r="BD68"/>
  <c r="BD72"/>
  <c r="BD76"/>
  <c r="BD80"/>
  <c r="BD84"/>
  <c r="BD88"/>
  <c r="BD92"/>
  <c r="BD96"/>
  <c r="BD100"/>
  <c r="BD104"/>
  <c r="BD108"/>
  <c r="BD12"/>
  <c r="BD107"/>
  <c r="BD17"/>
  <c r="BD21"/>
  <c r="BD25"/>
  <c r="BD29"/>
  <c r="BD109"/>
  <c r="BD18"/>
  <c r="BD22"/>
  <c r="BD26"/>
  <c r="BD30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0"/>
  <c r="AS71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S91"/>
  <c r="AS92"/>
  <c r="AS93"/>
  <c r="AS94"/>
  <c r="AS95"/>
  <c r="AS96"/>
  <c r="AS97"/>
  <c r="AS98"/>
  <c r="AS99"/>
  <c r="AS100"/>
  <c r="AS101"/>
  <c r="AS102"/>
  <c r="AS103"/>
  <c r="AS104"/>
  <c r="AS105"/>
  <c r="AS106"/>
  <c r="AS107"/>
  <c r="AS108"/>
  <c r="AS109"/>
  <c r="AS11"/>
  <c r="AS12"/>
  <c r="AS13"/>
  <c r="AS14"/>
  <c r="AS15"/>
  <c r="AS16"/>
  <c r="AS17"/>
  <c r="AS18"/>
  <c r="AS19"/>
  <c r="AS20"/>
  <c r="AS21"/>
  <c r="AS22"/>
  <c r="AS23"/>
  <c r="AS24"/>
  <c r="AS25"/>
  <c r="BY11"/>
  <c r="BY13"/>
  <c r="BY15"/>
  <c r="BY17"/>
  <c r="BY19"/>
  <c r="BY21"/>
  <c r="BY23"/>
  <c r="BY25"/>
  <c r="BY27"/>
  <c r="BY29"/>
  <c r="BY31"/>
  <c r="BY33"/>
  <c r="BY35"/>
  <c r="BY37"/>
  <c r="BY39"/>
  <c r="BY41"/>
  <c r="BY43"/>
  <c r="BY45"/>
  <c r="BY47"/>
  <c r="BY49"/>
  <c r="BY51"/>
  <c r="BY53"/>
  <c r="BY55"/>
  <c r="BY57"/>
  <c r="BY59"/>
  <c r="BY61"/>
  <c r="BY64"/>
  <c r="BY66"/>
  <c r="BY68"/>
  <c r="BY70"/>
  <c r="BY72"/>
  <c r="BY74"/>
  <c r="BY76"/>
  <c r="BY78"/>
  <c r="BY80"/>
  <c r="BY82"/>
  <c r="BY84"/>
  <c r="BY86"/>
  <c r="BY88"/>
  <c r="BY90"/>
  <c r="BY92"/>
  <c r="BY94"/>
  <c r="BY12"/>
  <c r="BY14"/>
  <c r="BY16"/>
  <c r="BY18"/>
  <c r="BY20"/>
  <c r="BY22"/>
  <c r="BY24"/>
  <c r="BY26"/>
  <c r="BY28"/>
  <c r="BY30"/>
  <c r="BY32"/>
  <c r="BY34"/>
  <c r="BY36"/>
  <c r="BY38"/>
  <c r="BY40"/>
  <c r="BY42"/>
  <c r="BY44"/>
  <c r="BY46"/>
  <c r="BY48"/>
  <c r="BY50"/>
  <c r="BY52"/>
  <c r="BY54"/>
  <c r="BY56"/>
  <c r="BY58"/>
  <c r="BY60"/>
  <c r="BY62"/>
  <c r="BY65"/>
  <c r="BY67"/>
  <c r="BY69"/>
  <c r="BY71"/>
  <c r="BY73"/>
  <c r="BY75"/>
  <c r="BY77"/>
  <c r="BY79"/>
  <c r="BY81"/>
  <c r="BY83"/>
  <c r="BY85"/>
  <c r="BY87"/>
  <c r="BY89"/>
  <c r="BY91"/>
  <c r="BY93"/>
  <c r="BY110"/>
  <c r="N10" i="9" s="1"/>
  <c r="BY109" i="8"/>
  <c r="BY108"/>
  <c r="BY107"/>
  <c r="BY106"/>
  <c r="BY105"/>
  <c r="BY104"/>
  <c r="BY103"/>
  <c r="BY102"/>
  <c r="BY101"/>
  <c r="BY100"/>
  <c r="BY99"/>
  <c r="BY98"/>
  <c r="BY97"/>
  <c r="BY96"/>
  <c r="BY95"/>
  <c r="BY63"/>
  <c r="BY10"/>
  <c r="AG10"/>
  <c r="AR10"/>
  <c r="AG18"/>
  <c r="AG22"/>
  <c r="AG26"/>
  <c r="AG30"/>
  <c r="AG34"/>
  <c r="AG38"/>
  <c r="AG42"/>
  <c r="AG46"/>
  <c r="AG50"/>
  <c r="AG54"/>
  <c r="AG58"/>
  <c r="AG62"/>
  <c r="AG66"/>
  <c r="AG70"/>
  <c r="AG74"/>
  <c r="AG78"/>
  <c r="AG82"/>
  <c r="AG86"/>
  <c r="AG90"/>
  <c r="AG94"/>
  <c r="AG98"/>
  <c r="AG102"/>
  <c r="AG106"/>
  <c r="AG14"/>
  <c r="AG17"/>
  <c r="AG21"/>
  <c r="AG25"/>
  <c r="AG29"/>
  <c r="AG33"/>
  <c r="AG37"/>
  <c r="AG41"/>
  <c r="AG45"/>
  <c r="AG49"/>
  <c r="AG53"/>
  <c r="AG11"/>
  <c r="BC10"/>
  <c r="BC11"/>
  <c r="BN10"/>
  <c r="AG110"/>
  <c r="D10" i="9" s="1"/>
  <c r="AG16" i="8"/>
  <c r="AG20"/>
  <c r="AG24"/>
  <c r="AG28"/>
  <c r="AG32"/>
  <c r="AG36"/>
  <c r="AG40"/>
  <c r="AG44"/>
  <c r="AG48"/>
  <c r="AG52"/>
  <c r="AG56"/>
  <c r="AG60"/>
  <c r="AG64"/>
  <c r="AG68"/>
  <c r="AG72"/>
  <c r="AG76"/>
  <c r="AG80"/>
  <c r="AG84"/>
  <c r="AG88"/>
  <c r="AG92"/>
  <c r="AG96"/>
  <c r="AG100"/>
  <c r="AG104"/>
  <c r="AG108"/>
  <c r="AG12"/>
  <c r="AG19"/>
  <c r="AG23"/>
  <c r="AG27"/>
  <c r="AG31"/>
  <c r="AG35"/>
  <c r="AG39"/>
  <c r="AG43"/>
  <c r="AG47"/>
  <c r="AG51"/>
  <c r="AG55"/>
  <c r="AG57"/>
  <c r="AG61"/>
  <c r="AG65"/>
  <c r="AG69"/>
  <c r="AG73"/>
  <c r="AG77"/>
  <c r="AG81"/>
  <c r="AG85"/>
  <c r="AG89"/>
  <c r="AG93"/>
  <c r="AG97"/>
  <c r="AG101"/>
  <c r="AG105"/>
  <c r="AG109"/>
  <c r="AG15"/>
  <c r="BN14"/>
  <c r="BN18"/>
  <c r="BN22"/>
  <c r="BN26"/>
  <c r="BN13"/>
  <c r="BN17"/>
  <c r="BN21"/>
  <c r="BN25"/>
  <c r="BN32"/>
  <c r="BN36"/>
  <c r="BN40"/>
  <c r="BN44"/>
  <c r="BN28"/>
  <c r="BN31"/>
  <c r="BN35"/>
  <c r="BN39"/>
  <c r="BN43"/>
  <c r="BN47"/>
  <c r="BN48"/>
  <c r="BN50"/>
  <c r="BN54"/>
  <c r="BN58"/>
  <c r="BN62"/>
  <c r="AG59"/>
  <c r="AG63"/>
  <c r="AG67"/>
  <c r="AG71"/>
  <c r="AG75"/>
  <c r="AG79"/>
  <c r="AG83"/>
  <c r="AG87"/>
  <c r="AG91"/>
  <c r="AG95"/>
  <c r="AG99"/>
  <c r="AG103"/>
  <c r="AG107"/>
  <c r="AG13"/>
  <c r="BN12"/>
  <c r="BN16"/>
  <c r="BN20"/>
  <c r="BN24"/>
  <c r="BN11"/>
  <c r="BN15"/>
  <c r="BN19"/>
  <c r="BN23"/>
  <c r="BN27"/>
  <c r="BN30"/>
  <c r="BN34"/>
  <c r="BN38"/>
  <c r="BN42"/>
  <c r="BN46"/>
  <c r="BN29"/>
  <c r="BN33"/>
  <c r="BN37"/>
  <c r="BN41"/>
  <c r="BN45"/>
  <c r="BN49"/>
  <c r="BN51"/>
  <c r="BN52"/>
  <c r="BN56"/>
  <c r="BN60"/>
  <c r="BN66"/>
  <c r="BN70"/>
  <c r="BN74"/>
  <c r="BN78"/>
  <c r="BN82"/>
  <c r="BN57"/>
  <c r="BN65"/>
  <c r="BN73"/>
  <c r="BN81"/>
  <c r="BN87"/>
  <c r="BN91"/>
  <c r="BN95"/>
  <c r="BN99"/>
  <c r="BN103"/>
  <c r="BN59"/>
  <c r="BN67"/>
  <c r="BN75"/>
  <c r="BN83"/>
  <c r="BN88"/>
  <c r="BN92"/>
  <c r="BN96"/>
  <c r="BN100"/>
  <c r="BN104"/>
  <c r="BN108"/>
  <c r="BN107"/>
  <c r="BN109"/>
  <c r="BC34"/>
  <c r="BC38"/>
  <c r="BC42"/>
  <c r="BC46"/>
  <c r="BC31"/>
  <c r="BC39"/>
  <c r="BC47"/>
  <c r="BC52"/>
  <c r="BC56"/>
  <c r="BC60"/>
  <c r="BC64"/>
  <c r="BC68"/>
  <c r="BC72"/>
  <c r="BC76"/>
  <c r="BC80"/>
  <c r="BC84"/>
  <c r="BC88"/>
  <c r="BC92"/>
  <c r="BC96"/>
  <c r="BC100"/>
  <c r="BC104"/>
  <c r="BC37"/>
  <c r="BC45"/>
  <c r="BC51"/>
  <c r="BC55"/>
  <c r="BC59"/>
  <c r="BC63"/>
  <c r="BC67"/>
  <c r="BC71"/>
  <c r="BC75"/>
  <c r="BC79"/>
  <c r="BC83"/>
  <c r="BC87"/>
  <c r="BC91"/>
  <c r="BC95"/>
  <c r="BC99"/>
  <c r="BC103"/>
  <c r="BC107"/>
  <c r="BC13"/>
  <c r="BC12"/>
  <c r="BC18"/>
  <c r="BC22"/>
  <c r="BC26"/>
  <c r="BC30"/>
  <c r="BC106"/>
  <c r="BC14"/>
  <c r="BC19"/>
  <c r="BC23"/>
  <c r="BC27"/>
  <c r="BN64"/>
  <c r="BN68"/>
  <c r="BN72"/>
  <c r="BN76"/>
  <c r="BN80"/>
  <c r="BN84"/>
  <c r="BN53"/>
  <c r="BN61"/>
  <c r="BN69"/>
  <c r="BN77"/>
  <c r="BN85"/>
  <c r="BN89"/>
  <c r="BN93"/>
  <c r="BN97"/>
  <c r="BN101"/>
  <c r="BN105"/>
  <c r="BN55"/>
  <c r="BN63"/>
  <c r="BN71"/>
  <c r="BN79"/>
  <c r="BN86"/>
  <c r="BN90"/>
  <c r="BN94"/>
  <c r="BN98"/>
  <c r="BN102"/>
  <c r="BN106"/>
  <c r="J10" i="9"/>
  <c r="BC32" i="8"/>
  <c r="BC36"/>
  <c r="BC40"/>
  <c r="BC44"/>
  <c r="BC48"/>
  <c r="BC35"/>
  <c r="BC43"/>
  <c r="BC50"/>
  <c r="BC54"/>
  <c r="BC58"/>
  <c r="BC62"/>
  <c r="BC66"/>
  <c r="BC70"/>
  <c r="BC74"/>
  <c r="BC78"/>
  <c r="BC82"/>
  <c r="BC86"/>
  <c r="BC90"/>
  <c r="BC94"/>
  <c r="BC98"/>
  <c r="BC102"/>
  <c r="BC33"/>
  <c r="BC41"/>
  <c r="BC49"/>
  <c r="BC53"/>
  <c r="BC57"/>
  <c r="BC61"/>
  <c r="BC65"/>
  <c r="BC69"/>
  <c r="BC73"/>
  <c r="BC77"/>
  <c r="BC81"/>
  <c r="BC85"/>
  <c r="BC89"/>
  <c r="BC93"/>
  <c r="BC97"/>
  <c r="BC101"/>
  <c r="BC105"/>
  <c r="BC109"/>
  <c r="BC15"/>
  <c r="BC108"/>
  <c r="BC16"/>
  <c r="BC20"/>
  <c r="BC24"/>
  <c r="BC28"/>
  <c r="I10" i="9"/>
  <c r="BC17" i="8"/>
  <c r="BC21"/>
  <c r="BC25"/>
  <c r="BC29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66"/>
  <c r="AR67"/>
  <c r="AR68"/>
  <c r="AR69"/>
  <c r="AR70"/>
  <c r="AR71"/>
  <c r="AR72"/>
  <c r="AR73"/>
  <c r="AR74"/>
  <c r="AR75"/>
  <c r="AR76"/>
  <c r="AR77"/>
  <c r="AR78"/>
  <c r="AR79"/>
  <c r="AR80"/>
  <c r="AR81"/>
  <c r="AR82"/>
  <c r="AR83"/>
  <c r="AR84"/>
  <c r="AR85"/>
  <c r="AR86"/>
  <c r="AR87"/>
  <c r="AR88"/>
  <c r="AR89"/>
  <c r="AR90"/>
  <c r="AR91"/>
  <c r="AR92"/>
  <c r="AR93"/>
  <c r="AR94"/>
  <c r="AR95"/>
  <c r="AR96"/>
  <c r="AR97"/>
  <c r="AR98"/>
  <c r="AR99"/>
  <c r="AR100"/>
  <c r="AR101"/>
  <c r="AR102"/>
  <c r="AR103"/>
  <c r="AR104"/>
  <c r="AR105"/>
  <c r="AR106"/>
  <c r="AR107"/>
  <c r="AR108"/>
  <c r="AR109"/>
  <c r="AR11"/>
  <c r="AR12"/>
  <c r="AR13"/>
  <c r="AR14"/>
  <c r="AR15"/>
  <c r="AR16"/>
  <c r="AR17"/>
  <c r="AR18"/>
  <c r="AR19"/>
  <c r="AR20"/>
  <c r="AR21"/>
  <c r="AR22"/>
  <c r="AR23"/>
  <c r="AR24"/>
  <c r="AR25"/>
  <c r="T39" i="4"/>
  <c r="N45" i="7" s="1"/>
  <c r="T99" i="4"/>
  <c r="N105" i="7" s="1"/>
  <c r="T83" i="4"/>
  <c r="N89" i="7" s="1"/>
  <c r="T67" i="4"/>
  <c r="N73" i="7" s="1"/>
  <c r="T57" i="4"/>
  <c r="N63" i="7" s="1"/>
  <c r="T53" i="4"/>
  <c r="N59" i="7" s="1"/>
  <c r="T102" i="4"/>
  <c r="N108" i="7" s="1"/>
  <c r="T98" i="4"/>
  <c r="N104" i="7" s="1"/>
  <c r="T94" i="4"/>
  <c r="N100" i="7" s="1"/>
  <c r="T86" i="4"/>
  <c r="N92" i="7" s="1"/>
  <c r="T82" i="4"/>
  <c r="N88" i="7" s="1"/>
  <c r="T78" i="4"/>
  <c r="N84" i="7" s="1"/>
  <c r="T70" i="4"/>
  <c r="N76" i="7" s="1"/>
  <c r="T66" i="4"/>
  <c r="N72" i="7" s="1"/>
  <c r="T62" i="4"/>
  <c r="N68" i="7" s="1"/>
  <c r="T54" i="4"/>
  <c r="N60" i="7" s="1"/>
  <c r="T103" i="4"/>
  <c r="N109" i="7" s="1"/>
  <c r="T95" i="4"/>
  <c r="N101" i="7" s="1"/>
  <c r="T87" i="4"/>
  <c r="N93" i="7" s="1"/>
  <c r="T79" i="4"/>
  <c r="N85" i="7" s="1"/>
  <c r="T71" i="4"/>
  <c r="N77" i="7" s="1"/>
  <c r="T63" i="4"/>
  <c r="N69" i="7" s="1"/>
  <c r="T59" i="4"/>
  <c r="N65" i="7" s="1"/>
  <c r="T101" i="4"/>
  <c r="N107" i="7" s="1"/>
  <c r="T97" i="4"/>
  <c r="N103" i="7" s="1"/>
  <c r="T93" i="4"/>
  <c r="N99" i="7" s="1"/>
  <c r="T89" i="4"/>
  <c r="N95" i="7" s="1"/>
  <c r="T85" i="4"/>
  <c r="N91" i="7" s="1"/>
  <c r="T81" i="4"/>
  <c r="N87" i="7" s="1"/>
  <c r="T77" i="4"/>
  <c r="N83" i="7" s="1"/>
  <c r="T73" i="4"/>
  <c r="N79" i="7" s="1"/>
  <c r="T69" i="4"/>
  <c r="N75" i="7" s="1"/>
  <c r="T65" i="4"/>
  <c r="N71" i="7" s="1"/>
  <c r="T92" i="4"/>
  <c r="N98" i="7" s="1"/>
  <c r="T88" i="4"/>
  <c r="N94" i="7" s="1"/>
  <c r="T76" i="4"/>
  <c r="N82" i="7" s="1"/>
  <c r="T72" i="4"/>
  <c r="N78" i="7" s="1"/>
  <c r="T60" i="4"/>
  <c r="N66" i="7" s="1"/>
  <c r="T56" i="4"/>
  <c r="N62" i="7" s="1"/>
  <c r="T52" i="4"/>
  <c r="N58" i="7" s="1"/>
  <c r="T91" i="4"/>
  <c r="N97" i="7" s="1"/>
  <c r="T75" i="4"/>
  <c r="N81" i="7" s="1"/>
  <c r="T61" i="4"/>
  <c r="N67" i="7" s="1"/>
  <c r="T55" i="4"/>
  <c r="N61" i="7" s="1"/>
  <c r="T51" i="4"/>
  <c r="N57" i="7" s="1"/>
  <c r="T100" i="4"/>
  <c r="N106" i="7" s="1"/>
  <c r="T96" i="4"/>
  <c r="N102" i="7" s="1"/>
  <c r="T90" i="4"/>
  <c r="N96" i="7" s="1"/>
  <c r="T84" i="4"/>
  <c r="N90" i="7" s="1"/>
  <c r="T80" i="4"/>
  <c r="N86" i="7" s="1"/>
  <c r="T74" i="4"/>
  <c r="N80" i="7" s="1"/>
  <c r="T68" i="4"/>
  <c r="N74" i="7" s="1"/>
  <c r="T64" i="4"/>
  <c r="N70" i="7" s="1"/>
  <c r="T58" i="4"/>
  <c r="N64" i="7" s="1"/>
  <c r="T50" i="4"/>
  <c r="N56" i="7" s="1"/>
  <c r="T104" i="4"/>
  <c r="T49"/>
  <c r="N55" i="7" s="1"/>
  <c r="T43" i="4"/>
  <c r="N49" i="7" s="1"/>
  <c r="T4" i="4"/>
  <c r="N10" i="7" s="1"/>
  <c r="T38" i="4"/>
  <c r="N44" i="7" s="1"/>
  <c r="T46" i="4"/>
  <c r="N52" i="7" s="1"/>
  <c r="T45" i="4"/>
  <c r="N51" i="7" s="1"/>
  <c r="T44" i="4"/>
  <c r="N50" i="7" s="1"/>
  <c r="T40" i="4"/>
  <c r="N46" i="7" s="1"/>
  <c r="T42" i="4"/>
  <c r="N48" i="7" s="1"/>
  <c r="T48" i="4"/>
  <c r="N54" i="7" s="1"/>
  <c r="T41" i="4"/>
  <c r="N47" i="7" s="1"/>
  <c r="T47" i="4"/>
  <c r="N53" i="7" s="1"/>
  <c r="T18" i="4"/>
  <c r="N24" i="7" s="1"/>
  <c r="T21" i="4"/>
  <c r="N27" i="7" s="1"/>
  <c r="T19" i="4"/>
  <c r="N25" i="7" s="1"/>
  <c r="T23" i="4"/>
  <c r="N29" i="7" s="1"/>
  <c r="T37" i="4"/>
  <c r="N43" i="7" s="1"/>
  <c r="T30" i="4"/>
  <c r="N36" i="7" s="1"/>
  <c r="T27" i="4"/>
  <c r="N33" i="7" s="1"/>
  <c r="T31" i="4"/>
  <c r="N37" i="7" s="1"/>
  <c r="T26" i="4"/>
  <c r="N32" i="7" s="1"/>
  <c r="T36" i="4"/>
  <c r="N42" i="7" s="1"/>
  <c r="T29" i="4"/>
  <c r="N35" i="7" s="1"/>
  <c r="T28" i="4"/>
  <c r="N34" i="7" s="1"/>
  <c r="T22" i="4"/>
  <c r="N28" i="7" s="1"/>
  <c r="T20" i="4"/>
  <c r="N26" i="7" s="1"/>
  <c r="T34" i="4"/>
  <c r="N40" i="7" s="1"/>
  <c r="T33" i="4"/>
  <c r="N39" i="7" s="1"/>
  <c r="T35" i="4"/>
  <c r="N41" i="7" s="1"/>
  <c r="T32" i="4"/>
  <c r="N38" i="7" s="1"/>
  <c r="T25" i="4"/>
  <c r="N31" i="7" s="1"/>
  <c r="T24" i="4"/>
  <c r="N30" i="7" s="1"/>
  <c r="T16" i="4"/>
  <c r="N22" i="7" s="1"/>
  <c r="T17" i="4"/>
  <c r="N23" i="7" s="1"/>
  <c r="T14" i="4"/>
  <c r="N20" i="7" s="1"/>
  <c r="T15" i="4"/>
  <c r="N21" i="7" s="1"/>
  <c r="T11" i="4"/>
  <c r="N17" i="7" s="1"/>
  <c r="T12" i="4"/>
  <c r="N18" i="7" s="1"/>
  <c r="T10" i="4"/>
  <c r="N16" i="7" s="1"/>
  <c r="T13" i="4"/>
  <c r="N19" i="7" s="1"/>
  <c r="T8" i="4"/>
  <c r="N14" i="7" s="1"/>
  <c r="T9" i="4"/>
  <c r="N15" i="7" s="1"/>
  <c r="T7" i="4"/>
  <c r="N13" i="7" s="1"/>
  <c r="T6" i="4"/>
  <c r="N12" i="7" s="1"/>
  <c r="T5" i="4"/>
  <c r="N11" i="7" s="1"/>
  <c r="W35" i="2" l="1"/>
  <c r="Z34"/>
  <c r="AB10"/>
  <c r="W36" l="1"/>
  <c r="Z35"/>
  <c r="Z10"/>
  <c r="I10" i="7" s="1"/>
  <c r="I13"/>
  <c r="I12"/>
  <c r="I11"/>
  <c r="W37" i="2" l="1"/>
  <c r="Z36"/>
  <c r="I14" i="7"/>
  <c r="I15"/>
  <c r="W38" i="2" l="1"/>
  <c r="Z37"/>
  <c r="I16" i="7"/>
  <c r="W39" i="2" l="1"/>
  <c r="Z38"/>
  <c r="I17" i="7"/>
  <c r="W40" i="2" l="1"/>
  <c r="Z39"/>
  <c r="I18" i="7"/>
  <c r="W41" i="2" l="1"/>
  <c r="Z40"/>
  <c r="I19" i="7"/>
  <c r="W42" i="2" l="1"/>
  <c r="Z42" s="1"/>
  <c r="Z41"/>
  <c r="I20" i="7"/>
  <c r="I21" l="1"/>
  <c r="I22" l="1"/>
  <c r="I23" l="1"/>
  <c r="I24" l="1"/>
  <c r="I25" l="1"/>
  <c r="I26" l="1"/>
  <c r="I27" l="1"/>
  <c r="I28" l="1"/>
  <c r="I29" l="1"/>
  <c r="I30" l="1"/>
  <c r="I31" l="1"/>
  <c r="I32" l="1"/>
  <c r="I33" l="1"/>
  <c r="I34" l="1"/>
  <c r="I35" l="1"/>
  <c r="I36" l="1"/>
  <c r="I37" l="1"/>
  <c r="I38" l="1"/>
  <c r="I39" l="1"/>
  <c r="I40" l="1"/>
  <c r="I41" l="1"/>
  <c r="I42" l="1"/>
  <c r="I43" l="1"/>
  <c r="I44" l="1"/>
  <c r="I45" l="1"/>
  <c r="I46" l="1"/>
  <c r="I47" l="1"/>
  <c r="I48" l="1"/>
  <c r="I49" l="1"/>
  <c r="I50" l="1"/>
  <c r="I51" l="1"/>
  <c r="I52" l="1"/>
  <c r="I53" l="1"/>
  <c r="I54" l="1"/>
  <c r="I55" l="1"/>
  <c r="I56" l="1"/>
  <c r="I57" l="1"/>
  <c r="I58" l="1"/>
  <c r="I59" l="1"/>
  <c r="I60" l="1"/>
  <c r="I61" l="1"/>
  <c r="I62" l="1"/>
  <c r="I63" l="1"/>
  <c r="I64" l="1"/>
  <c r="I65" l="1"/>
  <c r="I66" l="1"/>
  <c r="I67" l="1"/>
  <c r="I68" l="1"/>
  <c r="I69" l="1"/>
  <c r="I70" l="1"/>
  <c r="I71" l="1"/>
  <c r="I72" l="1"/>
  <c r="I73" l="1"/>
  <c r="I74" l="1"/>
  <c r="I75" l="1"/>
  <c r="I76" l="1"/>
  <c r="I77" l="1"/>
  <c r="I78" l="1"/>
  <c r="I79" l="1"/>
  <c r="I80" l="1"/>
  <c r="I81" l="1"/>
  <c r="I82" l="1"/>
  <c r="I83" l="1"/>
  <c r="I84" l="1"/>
  <c r="I85" l="1"/>
  <c r="I86" l="1"/>
  <c r="I87" l="1"/>
  <c r="I88" l="1"/>
  <c r="I89" l="1"/>
  <c r="I90" l="1"/>
  <c r="I91" l="1"/>
  <c r="I92" l="1"/>
  <c r="I93" l="1"/>
  <c r="I94" l="1"/>
  <c r="I95" l="1"/>
  <c r="I96" l="1"/>
  <c r="I97" l="1"/>
  <c r="I98" l="1"/>
  <c r="I99" l="1"/>
  <c r="I100" l="1"/>
  <c r="I101" l="1"/>
  <c r="I102" l="1"/>
  <c r="I103" l="1"/>
  <c r="I104" l="1"/>
  <c r="I105" l="1"/>
  <c r="I106" l="1"/>
  <c r="I107" l="1"/>
  <c r="I108" l="1"/>
  <c r="I109"/>
</calcChain>
</file>

<file path=xl/sharedStrings.xml><?xml version="1.0" encoding="utf-8"?>
<sst xmlns="http://schemas.openxmlformats.org/spreadsheetml/2006/main" count="557" uniqueCount="272">
  <si>
    <t>Date</t>
  </si>
  <si>
    <t>Time</t>
  </si>
  <si>
    <t>Slip</t>
  </si>
  <si>
    <t>RPM</t>
  </si>
  <si>
    <t>WIND</t>
  </si>
  <si>
    <t>CURRENT</t>
  </si>
  <si>
    <t>SWELL</t>
  </si>
  <si>
    <t>Direction</t>
  </si>
  <si>
    <t>Bridge</t>
  </si>
  <si>
    <t>Since Last Report</t>
  </si>
  <si>
    <t>HFO</t>
  </si>
  <si>
    <t>LSHFO</t>
  </si>
  <si>
    <t>MDO</t>
  </si>
  <si>
    <t>MGO</t>
  </si>
  <si>
    <t>LSMGO</t>
  </si>
  <si>
    <t>Speed (kn)</t>
  </si>
  <si>
    <t>Observed Miles</t>
  </si>
  <si>
    <t>Total Observed  Miles</t>
  </si>
  <si>
    <t>Total Engine Miles</t>
  </si>
  <si>
    <t>Average Performance of Current Sea Passage</t>
  </si>
  <si>
    <t>Departure Port:</t>
  </si>
  <si>
    <t>Arrival Port:</t>
  </si>
  <si>
    <t>Cargo Description:</t>
  </si>
  <si>
    <t>Cargo Weight (mt):</t>
  </si>
  <si>
    <t>Date of Arrival:</t>
  </si>
  <si>
    <t>Departure Draft (m)</t>
  </si>
  <si>
    <t>Bft scale</t>
  </si>
  <si>
    <r>
      <rPr>
        <b/>
        <sz val="11"/>
        <color theme="1"/>
        <rFont val="Calibri"/>
        <family val="2"/>
        <charset val="161"/>
      </rPr>
      <t>←</t>
    </r>
    <r>
      <rPr>
        <b/>
        <sz val="11"/>
        <color theme="1"/>
        <rFont val="Calibri"/>
        <family val="2"/>
        <charset val="161"/>
        <scheme val="minor"/>
      </rPr>
      <t xml:space="preserve">   Definition of Relative Direction (*)</t>
    </r>
  </si>
  <si>
    <t>Relative Dir (*)</t>
  </si>
  <si>
    <t>Height (m)</t>
  </si>
  <si>
    <t>Bilge Water</t>
  </si>
  <si>
    <t>Oil Residues (Sludge)</t>
  </si>
  <si>
    <r>
      <t>Incineration of Oil Residues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)</t>
    </r>
  </si>
  <si>
    <r>
      <t>Evaporation of Oil Residues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)</t>
    </r>
  </si>
  <si>
    <r>
      <t>Oil Residues (Sludge) Daily Production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/24hr)</t>
    </r>
  </si>
  <si>
    <r>
      <t>Bilge Water Daily Production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/24hr)</t>
    </r>
  </si>
  <si>
    <t>Arrival      Draft (m)</t>
  </si>
  <si>
    <t>Ballast / Ladden:</t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</si>
  <si>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F </t>
    </r>
    <r>
      <rPr>
        <b/>
        <sz val="11"/>
        <color theme="1"/>
        <rFont val="Calibri"/>
        <family val="2"/>
        <charset val="161"/>
        <scheme val="minor"/>
      </rPr>
      <t>:</t>
    </r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</si>
  <si>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M </t>
    </r>
    <r>
      <rPr>
        <b/>
        <sz val="11"/>
        <color theme="1"/>
        <rFont val="Calibri"/>
        <family val="2"/>
        <charset val="161"/>
        <scheme val="minor"/>
      </rPr>
      <t>:</t>
    </r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</si>
  <si>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A </t>
    </r>
    <r>
      <rPr>
        <b/>
        <sz val="11"/>
        <color theme="1"/>
        <rFont val="Calibri"/>
        <family val="2"/>
        <charset val="161"/>
        <scheme val="minor"/>
      </rPr>
      <t>:</t>
    </r>
  </si>
  <si>
    <t>Steaming Time (hr)</t>
  </si>
  <si>
    <t>Total Steaming Time (hr)</t>
  </si>
  <si>
    <t>Engine    Miles</t>
  </si>
  <si>
    <t>LS CYL OIL</t>
  </si>
  <si>
    <t>CYL         OIL</t>
  </si>
  <si>
    <t>M/E SYS OIL</t>
  </si>
  <si>
    <t>G/E         OIL</t>
  </si>
  <si>
    <t>Lub Oil Consumption (lt/24hr)</t>
  </si>
  <si>
    <t>ROB Bilge Water (m3)</t>
  </si>
  <si>
    <t>OWS Bilge Water Discharge (m3)</t>
  </si>
  <si>
    <t>Bilge Water Delivered Ashore (m3)</t>
  </si>
  <si>
    <t>Oil Residues (Sludge) Delivered Ashore (m3)</t>
  </si>
  <si>
    <t>ROB Oil Residues (Sludge) (m3)</t>
  </si>
  <si>
    <t>Voyage No:</t>
  </si>
  <si>
    <t>Date of Departure:</t>
  </si>
  <si>
    <t>Remarks</t>
  </si>
  <si>
    <t>Departure Report</t>
  </si>
  <si>
    <t>Bunker ROB (mt)</t>
  </si>
  <si>
    <t>Lub Oil ROB (lt)</t>
  </si>
  <si>
    <t>M/E HS CO</t>
  </si>
  <si>
    <t>M/E LS CO</t>
  </si>
  <si>
    <t>Vessel's Name:</t>
  </si>
  <si>
    <t>SW</t>
  </si>
  <si>
    <t>The Master will make entries with departure data, including ROB, weather etc even if the departure time is very close to noon.</t>
  </si>
  <si>
    <t>Similarly, the Master will make entries for arrival data irrespective of time of day, even if a noon report has just been filled a few hours ago.</t>
  </si>
  <si>
    <t>This is critical for consistent calculation of vessels performance.</t>
  </si>
  <si>
    <t>Voyage Average Speed (kn)</t>
  </si>
  <si>
    <t>Voyage Average Slip</t>
  </si>
  <si>
    <t>N</t>
  </si>
  <si>
    <t>E</t>
  </si>
  <si>
    <t>P</t>
  </si>
  <si>
    <t>R</t>
  </si>
  <si>
    <t>3. NEPR Report must be sent to the Office on a Daily Basis, on 12:00 pm (noon time) as much as practicable.</t>
  </si>
  <si>
    <r>
      <rPr>
        <b/>
        <u/>
        <sz val="26"/>
        <color theme="1"/>
        <rFont val="Calibri"/>
        <family val="2"/>
        <charset val="161"/>
        <scheme val="minor"/>
      </rPr>
      <t>N</t>
    </r>
    <r>
      <rPr>
        <b/>
        <u/>
        <sz val="20"/>
        <color theme="1"/>
        <rFont val="Calibri"/>
        <family val="2"/>
        <charset val="161"/>
        <scheme val="minor"/>
      </rPr>
      <t xml:space="preserve">OON </t>
    </r>
    <r>
      <rPr>
        <b/>
        <u/>
        <sz val="26"/>
        <color theme="1"/>
        <rFont val="Calibri"/>
        <family val="2"/>
        <charset val="161"/>
        <scheme val="minor"/>
      </rPr>
      <t>E</t>
    </r>
    <r>
      <rPr>
        <b/>
        <u/>
        <sz val="20"/>
        <color theme="1"/>
        <rFont val="Calibri"/>
        <family val="2"/>
        <charset val="161"/>
        <scheme val="minor"/>
      </rPr>
      <t xml:space="preserve">VIRONMENTAL &amp; </t>
    </r>
    <r>
      <rPr>
        <b/>
        <u/>
        <sz val="26"/>
        <color theme="1"/>
        <rFont val="Calibri"/>
        <family val="2"/>
        <charset val="161"/>
        <scheme val="minor"/>
      </rPr>
      <t>P</t>
    </r>
    <r>
      <rPr>
        <b/>
        <u/>
        <sz val="20"/>
        <color theme="1"/>
        <rFont val="Calibri"/>
        <family val="2"/>
        <charset val="161"/>
        <scheme val="minor"/>
      </rPr>
      <t xml:space="preserve">ERFORMANCE </t>
    </r>
    <r>
      <rPr>
        <b/>
        <u/>
        <sz val="26"/>
        <color theme="1"/>
        <rFont val="Calibri"/>
        <family val="2"/>
        <charset val="161"/>
        <scheme val="minor"/>
      </rPr>
      <t>R</t>
    </r>
    <r>
      <rPr>
        <b/>
        <u/>
        <sz val="20"/>
        <color theme="1"/>
        <rFont val="Calibri"/>
        <family val="2"/>
        <charset val="161"/>
        <scheme val="minor"/>
      </rPr>
      <t xml:space="preserve">EPORT   </t>
    </r>
  </si>
  <si>
    <r>
      <t xml:space="preserve">2. Subject NEPR Report must be filled in ONLY with </t>
    </r>
    <r>
      <rPr>
        <b/>
        <i/>
        <sz val="14"/>
        <color theme="1"/>
        <rFont val="Calibri"/>
        <family val="2"/>
        <charset val="161"/>
        <scheme val="minor"/>
      </rPr>
      <t>ACTUAL ACCURATE</t>
    </r>
    <r>
      <rPr>
        <sz val="14"/>
        <color theme="1"/>
        <rFont val="Calibri"/>
        <family val="2"/>
        <charset val="161"/>
        <scheme val="minor"/>
      </rPr>
      <t xml:space="preserve"> performance data, and is intendend to be reviewed ONLY by the Office.</t>
    </r>
  </si>
  <si>
    <t>1. The person in charge of collecting the data for subject NEPR report is the Master and the Chief Engineer.</t>
  </si>
  <si>
    <t>5. The Master must also make entries for the Departure and the Arrival of every voyage, irrespective of the time of day and any other NEPR entry:</t>
  </si>
  <si>
    <t xml:space="preserve">6. The NEPR Report replaces the traditional Noon Report which was sent to the office so far by e-mail. In adition to the NEPR report, ONLY one "Sailing Report" and </t>
  </si>
  <si>
    <t xml:space="preserve">one "Arrival Report" must be also sent from the Master to the office by e-mail.   </t>
  </si>
  <si>
    <r>
      <t xml:space="preserve">7. The NEPR Report must be sent ONLY to the office, as an attachment to an email, to the following office e-mail address:  </t>
    </r>
    <r>
      <rPr>
        <i/>
        <u/>
        <sz val="14"/>
        <color theme="4" tint="-0.249977111117893"/>
        <rFont val="Calibri"/>
        <family val="2"/>
        <charset val="161"/>
        <scheme val="minor"/>
      </rPr>
      <t>office@kassian.gr</t>
    </r>
    <r>
      <rPr>
        <sz val="14"/>
        <color theme="1"/>
        <rFont val="Calibri"/>
        <family val="2"/>
        <charset val="161"/>
        <scheme val="minor"/>
      </rPr>
      <t xml:space="preserve">    </t>
    </r>
  </si>
  <si>
    <t>The message should NOT have any text. The "Subject" of the message must have the following specific format:</t>
  </si>
  <si>
    <t>Yes</t>
  </si>
  <si>
    <t>wind check</t>
  </si>
  <si>
    <t>current check</t>
  </si>
  <si>
    <t>swell check</t>
  </si>
  <si>
    <t>overall check</t>
  </si>
  <si>
    <t>Yes / No</t>
  </si>
  <si>
    <t>GWD</t>
  </si>
  <si>
    <t>GWD Speed Average</t>
  </si>
  <si>
    <t>Total Daily Fuel Consumption DFC (M/E+G/E) (mt/24hr)</t>
  </si>
  <si>
    <t>Main Flow Meter Reading (lt)</t>
  </si>
  <si>
    <t>Speed (kn):</t>
  </si>
  <si>
    <t>Total DFOC (mt/day):</t>
  </si>
  <si>
    <t>Eco Speed - Ballast</t>
  </si>
  <si>
    <t>Eco Speed  - Ladden</t>
  </si>
  <si>
    <t>Full Speed- Ballast</t>
  </si>
  <si>
    <t>Full Speed - Laden</t>
  </si>
  <si>
    <t>Speed Tolerance:</t>
  </si>
  <si>
    <t>min C/P Speed (kn):</t>
  </si>
  <si>
    <t>DFOC Tolerance:</t>
  </si>
  <si>
    <t xml:space="preserve">max C/P DFOC (mt/day): </t>
  </si>
  <si>
    <t>Good Weather    Day (Y/N)</t>
  </si>
  <si>
    <t>Environmental</t>
  </si>
  <si>
    <t>GWD Average Speed (kn)</t>
  </si>
  <si>
    <t>WAVE caused by wind</t>
  </si>
  <si>
    <t>Total DFOC basis FM (lt/day)</t>
  </si>
  <si>
    <t>GWD Average Consumption</t>
  </si>
  <si>
    <r>
      <t>Bilge Holding tank(s) listed in IOPP Sup. 3.3 - Total Capacity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 xml:space="preserve">): </t>
    </r>
  </si>
  <si>
    <t>Average Speed Basis Observed Miles (kn)</t>
  </si>
  <si>
    <t>GWD Cons. (mt/day)</t>
  </si>
  <si>
    <t>Total Daily Fuel Oil Consumption (DFOC)</t>
  </si>
  <si>
    <t>Basis FM (lt/day)</t>
  </si>
  <si>
    <t>LSHFO basis ROB (mt/day)</t>
  </si>
  <si>
    <t>MDO basis ROB (mt/day)</t>
  </si>
  <si>
    <t>HFO basis ROB  (mt/day)</t>
  </si>
  <si>
    <t>MGO basis ROB (mt/day)</t>
  </si>
  <si>
    <t>LSMGO basis ROB (mt/day)</t>
  </si>
  <si>
    <r>
      <t>Daily       Bilge Water Production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>/day)</t>
    </r>
  </si>
  <si>
    <r>
      <t>Daily Oil Residues (Sludge) Production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>/day)</t>
    </r>
  </si>
  <si>
    <t>Vessel's Performance</t>
  </si>
  <si>
    <t>CHARTER PARTY DESCRIPTION - STEAMING CONSUMPTION</t>
  </si>
  <si>
    <t>IDLE</t>
  </si>
  <si>
    <t>WORKING</t>
  </si>
  <si>
    <t>HFO / LSFO</t>
  </si>
  <si>
    <t>MDO / MGO</t>
  </si>
  <si>
    <t>CHARTER PARTY DESCRIPTION - PORT CONDITION</t>
  </si>
  <si>
    <t>C/P GOOD WEATHER DAYS DEFINITION</t>
  </si>
  <si>
    <t>Wind not to                                  exceed Beaufort:</t>
  </si>
  <si>
    <t>Adverse current days                      to be excluded:</t>
  </si>
  <si>
    <t>M/E Load</t>
  </si>
  <si>
    <r>
      <t>4. Every Voyage Leg must be logged in a separate new NEPR file. The "Voyage Leg" is defined "</t>
    </r>
    <r>
      <rPr>
        <b/>
        <sz val="14"/>
        <color theme="1"/>
        <rFont val="Calibri"/>
        <family val="2"/>
        <charset val="161"/>
        <scheme val="minor"/>
      </rPr>
      <t>from Full Away to Full Away</t>
    </r>
    <r>
      <rPr>
        <sz val="14"/>
        <color theme="1"/>
        <rFont val="Calibri"/>
        <family val="2"/>
        <charset val="161"/>
        <scheme val="minor"/>
      </rPr>
      <t xml:space="preserve">", </t>
    </r>
  </si>
  <si>
    <t xml:space="preserve">ex. for the voyage from Krishna to Long Beach (USA) with a bunkering stop at Singapore, there must be issued one NEPR file from Krishna (Departure) to </t>
  </si>
  <si>
    <t xml:space="preserve"> Singapore (Departure), andthen one new separate NEPR file from Singapore (Departure)  to Long Beach (Departure)(same as for Log Abstratcs and VEPR reports).</t>
  </si>
  <si>
    <t>Total Daily Fuel Consumption DFOC (M/E+G/E) (mt/24hr) basis ROB</t>
  </si>
  <si>
    <t xml:space="preserve">8. Reference is made to the "Weather Conditions". When either of the "Wave", "Current", "Swell", "Wind" is very low (almost negligible), please always put "zero"(=0) </t>
  </si>
  <si>
    <t xml:space="preserve">to the related cell (Height=0 m, Speed=0 kn etc.) in order for the NEPR automatic calculations to run normally. </t>
  </si>
  <si>
    <t>Local Time</t>
  </si>
  <si>
    <t>Chrtrs Sailing Instruct.</t>
  </si>
  <si>
    <t>Eco</t>
  </si>
  <si>
    <t>BALLAST</t>
  </si>
  <si>
    <t>S</t>
  </si>
  <si>
    <t>SSE</t>
  </si>
  <si>
    <t>SE</t>
  </si>
  <si>
    <t>W</t>
  </si>
  <si>
    <t>ESE</t>
  </si>
  <si>
    <t>NW</t>
  </si>
  <si>
    <t>Full</t>
  </si>
  <si>
    <t>WSW</t>
  </si>
  <si>
    <t>WNW</t>
  </si>
  <si>
    <t>ENE</t>
  </si>
  <si>
    <t>SSW</t>
  </si>
  <si>
    <t>Significant Wave Height (incl Swell) not to exceed:</t>
  </si>
  <si>
    <t>Steam hrs</t>
  </si>
  <si>
    <t>Port hrs</t>
  </si>
  <si>
    <t>BWD</t>
  </si>
  <si>
    <t>Other</t>
  </si>
  <si>
    <t>Steam Eco GWD</t>
  </si>
  <si>
    <t>Steam Eco BWD</t>
  </si>
  <si>
    <t>Steam Full GWD</t>
  </si>
  <si>
    <t>Steam Full BWD</t>
  </si>
  <si>
    <t>Port Work</t>
  </si>
  <si>
    <t>Port Idle</t>
  </si>
  <si>
    <t>Effective Hours</t>
  </si>
  <si>
    <t>Speed</t>
  </si>
  <si>
    <t>Cyl Oil</t>
  </si>
  <si>
    <t>M/E Sys Oil</t>
  </si>
  <si>
    <t>G/E Oil</t>
  </si>
  <si>
    <t>Bilge</t>
  </si>
  <si>
    <t>Sludge</t>
  </si>
  <si>
    <t>Raw Figures</t>
  </si>
  <si>
    <t>24HRS periods available</t>
  </si>
  <si>
    <t>Condition</t>
  </si>
  <si>
    <t>FULL</t>
  </si>
  <si>
    <t>ECO</t>
  </si>
  <si>
    <t>Port (both)</t>
  </si>
  <si>
    <t>PORT</t>
  </si>
  <si>
    <t>NNW</t>
  </si>
  <si>
    <t>NNE</t>
  </si>
  <si>
    <t>PD</t>
  </si>
  <si>
    <t>Super Eco</t>
  </si>
  <si>
    <t>Bss ETA</t>
  </si>
  <si>
    <t>Bss Cons</t>
  </si>
  <si>
    <t>Bss Speed</t>
  </si>
  <si>
    <t>Long - E/W</t>
  </si>
  <si>
    <t>Var</t>
  </si>
  <si>
    <t>Miles</t>
  </si>
  <si>
    <t>Degrees</t>
  </si>
  <si>
    <t>NS</t>
  </si>
  <si>
    <t>EW</t>
  </si>
  <si>
    <t>Course</t>
  </si>
  <si>
    <t>Sailing_instructions</t>
  </si>
  <si>
    <t>ME_load</t>
  </si>
  <si>
    <t>Steaming_time</t>
  </si>
  <si>
    <t xml:space="preserve">   Lat -   N/S</t>
  </si>
  <si>
    <t>Degrees_2</t>
  </si>
  <si>
    <t>Bft</t>
  </si>
  <si>
    <t>Current</t>
  </si>
  <si>
    <t>Wave</t>
  </si>
  <si>
    <t>NE</t>
  </si>
  <si>
    <t>Relative</t>
  </si>
  <si>
    <t>Minutes</t>
  </si>
  <si>
    <t>Lat - Deg.</t>
  </si>
  <si>
    <t>Lat - Min.</t>
  </si>
  <si>
    <t>Long - Deg.</t>
  </si>
  <si>
    <t>Long - Min.</t>
  </si>
  <si>
    <t>C/P stated</t>
  </si>
  <si>
    <t>min/max</t>
  </si>
  <si>
    <t>Consumption             (mt/day)</t>
  </si>
  <si>
    <r>
      <t xml:space="preserve">ex.   "  </t>
    </r>
    <r>
      <rPr>
        <b/>
        <i/>
        <sz val="14"/>
        <color theme="1"/>
        <rFont val="Calibri"/>
        <family val="2"/>
        <charset val="161"/>
        <scheme val="minor"/>
      </rPr>
      <t>M/V Giant Bulker - NEPR 6/7/2015  "</t>
    </r>
  </si>
  <si>
    <t>Eco Ballast</t>
  </si>
  <si>
    <t>HFO/LSFO</t>
  </si>
  <si>
    <t>MDO/MGO</t>
  </si>
  <si>
    <t>Eco Laden</t>
  </si>
  <si>
    <t>Full Ballast</t>
  </si>
  <si>
    <t>Full Laden</t>
  </si>
  <si>
    <t>Port Working</t>
  </si>
  <si>
    <t>Add Ballast Xchange</t>
  </si>
  <si>
    <t>LADEN</t>
  </si>
  <si>
    <t>BL</t>
  </si>
  <si>
    <t>Version:</t>
  </si>
  <si>
    <t>Date:</t>
  </si>
  <si>
    <t>Draft</t>
  </si>
  <si>
    <t>YN</t>
  </si>
  <si>
    <t>No</t>
  </si>
  <si>
    <t>Local Date</t>
  </si>
  <si>
    <t>UTC Time</t>
  </si>
  <si>
    <r>
      <t>Course       (</t>
    </r>
    <r>
      <rPr>
        <vertAlign val="superscript"/>
        <sz val="11"/>
        <color theme="1"/>
        <rFont val="Calibri"/>
        <family val="2"/>
        <charset val="161"/>
        <scheme val="minor"/>
      </rPr>
      <t>O</t>
    </r>
    <r>
      <rPr>
        <sz val="11"/>
        <color theme="1"/>
        <rFont val="Calibri"/>
        <family val="2"/>
        <charset val="161"/>
        <scheme val="minor"/>
      </rPr>
      <t>)</t>
    </r>
  </si>
  <si>
    <t>M/E           Load</t>
  </si>
  <si>
    <t>UTC      Date</t>
  </si>
  <si>
    <t>ETA      Date</t>
  </si>
  <si>
    <t>ETA     Time</t>
  </si>
  <si>
    <t>Observed    Speed (kn)</t>
  </si>
  <si>
    <t>Time between entries (hr)</t>
  </si>
  <si>
    <t>Steaming (Yes/No)</t>
  </si>
  <si>
    <t>GWD Ind</t>
  </si>
  <si>
    <t>GWD hrs</t>
  </si>
  <si>
    <t>(HFO + LSHFO) * GWD Ind</t>
  </si>
  <si>
    <t>IOPP Totals</t>
  </si>
  <si>
    <t>Bilges</t>
  </si>
  <si>
    <t>Sludges</t>
  </si>
  <si>
    <t>Latest CHRTRS Sailing Instruction</t>
  </si>
  <si>
    <t>Load Condition</t>
  </si>
  <si>
    <t>Applicable Specification Indicator</t>
  </si>
  <si>
    <t>Eco Ball</t>
  </si>
  <si>
    <t>Eco Lad</t>
  </si>
  <si>
    <t>Full Ball</t>
  </si>
  <si>
    <t>Full Lad</t>
  </si>
  <si>
    <t>Indicator Key:</t>
  </si>
  <si>
    <t>Applicable Min / Max</t>
  </si>
  <si>
    <t>Cons</t>
  </si>
  <si>
    <t>Head Charterer:</t>
  </si>
  <si>
    <t>Subcharterer:</t>
  </si>
  <si>
    <t>C/P Date:</t>
  </si>
  <si>
    <t>C/P</t>
  </si>
  <si>
    <t>Consum.</t>
  </si>
  <si>
    <r>
      <t>Oil Residues (Sludge) tanks listed in IOPP                      Sup. 3.1 -  Total Capacity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 xml:space="preserve">): </t>
    </r>
  </si>
  <si>
    <t>ANTOINE</t>
  </si>
  <si>
    <t>GEORGE P</t>
  </si>
  <si>
    <t>MARJATTA P</t>
  </si>
  <si>
    <t>NORTH PRINCE</t>
  </si>
  <si>
    <t>PHOENIX RISING</t>
  </si>
  <si>
    <t>REQUIEM</t>
  </si>
  <si>
    <t>VIRGINIA</t>
  </si>
  <si>
    <t>MARTO</t>
  </si>
  <si>
    <t>RAVE</t>
  </si>
  <si>
    <t>2.0.1</t>
  </si>
  <si>
    <t>Tarahan</t>
  </si>
  <si>
    <t>MOL</t>
  </si>
  <si>
    <t>15L2015</t>
  </si>
  <si>
    <t>COAL</t>
  </si>
  <si>
    <t>Onahama</t>
  </si>
</sst>
</file>

<file path=xl/styles.xml><?xml version="1.0" encoding="utf-8"?>
<styleSheet xmlns="http://schemas.openxmlformats.org/spreadsheetml/2006/main">
  <numFmts count="5">
    <numFmt numFmtId="164" formatCode="0.0%"/>
    <numFmt numFmtId="165" formatCode="h:mm;@"/>
    <numFmt numFmtId="166" formatCode="#,##0.0"/>
    <numFmt numFmtId="167" formatCode="d/m/yy;@"/>
    <numFmt numFmtId="168" formatCode="d/m/yyyy;@"/>
  </numFmts>
  <fonts count="2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sz val="10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</font>
    <font>
      <b/>
      <vertAlign val="superscript"/>
      <sz val="11"/>
      <color theme="1"/>
      <name val="Calibri"/>
      <family val="2"/>
      <charset val="161"/>
      <scheme val="minor"/>
    </font>
    <font>
      <vertAlign val="superscript"/>
      <sz val="11"/>
      <color theme="1"/>
      <name val="Calibri"/>
      <family val="2"/>
      <charset val="161"/>
      <scheme val="minor"/>
    </font>
    <font>
      <b/>
      <vertAlign val="subscript"/>
      <sz val="11"/>
      <color theme="1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  <font>
      <b/>
      <sz val="22"/>
      <color rgb="FFFF0000"/>
      <name val="Calibri"/>
      <family val="2"/>
      <charset val="161"/>
      <scheme val="minor"/>
    </font>
    <font>
      <sz val="14"/>
      <color rgb="FF141823"/>
      <name val="Calibri"/>
      <family val="2"/>
      <charset val="161"/>
      <scheme val="minor"/>
    </font>
    <font>
      <b/>
      <i/>
      <sz val="14"/>
      <color theme="1"/>
      <name val="Calibri"/>
      <family val="2"/>
      <charset val="161"/>
      <scheme val="minor"/>
    </font>
    <font>
      <i/>
      <u/>
      <sz val="14"/>
      <color theme="4" tint="-0.249977111117893"/>
      <name val="Calibri"/>
      <family val="2"/>
      <charset val="161"/>
      <scheme val="minor"/>
    </font>
    <font>
      <b/>
      <u/>
      <sz val="20"/>
      <color theme="1"/>
      <name val="Calibri"/>
      <family val="2"/>
      <charset val="161"/>
      <scheme val="minor"/>
    </font>
    <font>
      <b/>
      <u/>
      <sz val="26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sz val="11"/>
      <color theme="0" tint="-0.499984740745262"/>
      <name val="Calibri"/>
      <family val="2"/>
      <charset val="161"/>
      <scheme val="minor"/>
    </font>
    <font>
      <sz val="11"/>
      <color rgb="FF333333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5">
    <xf numFmtId="0" fontId="0" fillId="0" borderId="0" xfId="0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Protection="1">
      <protection locked="0"/>
    </xf>
    <xf numFmtId="1" fontId="0" fillId="0" borderId="0" xfId="0" applyNumberFormat="1" applyFill="1" applyAlignment="1" applyProtection="1">
      <alignment horizontal="right"/>
      <protection locked="0"/>
    </xf>
    <xf numFmtId="1" fontId="0" fillId="0" borderId="0" xfId="0" applyNumberForma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1" fontId="0" fillId="6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5" borderId="1" xfId="0" applyFill="1" applyBorder="1" applyAlignment="1" applyProtection="1">
      <alignment horizontal="center"/>
      <protection hidden="1"/>
    </xf>
    <xf numFmtId="2" fontId="0" fillId="5" borderId="1" xfId="0" applyNumberFormat="1" applyFill="1" applyBorder="1" applyAlignment="1" applyProtection="1">
      <alignment horizontal="center"/>
      <protection hidden="1"/>
    </xf>
    <xf numFmtId="20" fontId="0" fillId="4" borderId="1" xfId="0" applyNumberFormat="1" applyFill="1" applyBorder="1" applyAlignment="1" applyProtection="1">
      <alignment horizontal="center"/>
      <protection hidden="1"/>
    </xf>
    <xf numFmtId="2" fontId="0" fillId="5" borderId="8" xfId="0" applyNumberFormat="1" applyFill="1" applyBorder="1" applyAlignment="1" applyProtection="1">
      <alignment horizontal="center"/>
      <protection hidden="1"/>
    </xf>
    <xf numFmtId="164" fontId="0" fillId="5" borderId="1" xfId="1" applyNumberFormat="1" applyFont="1" applyFill="1" applyBorder="1" applyAlignment="1" applyProtection="1">
      <alignment horizontal="center"/>
      <protection hidden="1"/>
    </xf>
    <xf numFmtId="20" fontId="0" fillId="0" borderId="1" xfId="0" applyNumberForma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right" vertical="center"/>
      <protection locked="0"/>
    </xf>
    <xf numFmtId="0" fontId="0" fillId="0" borderId="0" xfId="0" applyProtection="1">
      <protection hidden="1"/>
    </xf>
    <xf numFmtId="0" fontId="9" fillId="7" borderId="0" xfId="0" applyFont="1" applyFill="1" applyProtection="1">
      <protection hidden="1"/>
    </xf>
    <xf numFmtId="0" fontId="0" fillId="7" borderId="0" xfId="0" applyFill="1" applyProtection="1">
      <protection hidden="1"/>
    </xf>
    <xf numFmtId="0" fontId="9" fillId="8" borderId="0" xfId="0" applyFont="1" applyFill="1" applyBorder="1" applyProtection="1">
      <protection hidden="1"/>
    </xf>
    <xf numFmtId="0" fontId="9" fillId="8" borderId="0" xfId="0" applyFont="1" applyFill="1" applyProtection="1">
      <protection hidden="1"/>
    </xf>
    <xf numFmtId="0" fontId="0" fillId="8" borderId="0" xfId="0" applyFill="1" applyProtection="1">
      <protection hidden="1"/>
    </xf>
    <xf numFmtId="0" fontId="4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3" fontId="0" fillId="5" borderId="1" xfId="0" applyNumberFormat="1" applyFill="1" applyBorder="1" applyAlignment="1" applyProtection="1">
      <alignment horizontal="center"/>
      <protection hidden="1"/>
    </xf>
    <xf numFmtId="2" fontId="0" fillId="0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 vertical="center"/>
      <protection hidden="1"/>
    </xf>
    <xf numFmtId="0" fontId="0" fillId="2" borderId="5" xfId="0" applyFill="1" applyBorder="1" applyAlignment="1" applyProtection="1">
      <alignment horizontal="center" wrapText="1"/>
      <protection hidden="1"/>
    </xf>
    <xf numFmtId="0" fontId="0" fillId="0" borderId="0" xfId="0" applyFill="1" applyProtection="1"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0" fontId="0" fillId="0" borderId="0" xfId="0" applyFill="1" applyBorder="1"/>
    <xf numFmtId="0" fontId="0" fillId="0" borderId="0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Alignment="1" applyProtection="1">
      <protection hidden="1"/>
    </xf>
    <xf numFmtId="2" fontId="0" fillId="11" borderId="1" xfId="0" applyNumberFormat="1" applyFill="1" applyBorder="1" applyAlignment="1" applyProtection="1">
      <alignment horizontal="center"/>
      <protection hidden="1"/>
    </xf>
    <xf numFmtId="2" fontId="0" fillId="8" borderId="1" xfId="0" applyNumberFormat="1" applyFill="1" applyBorder="1" applyAlignment="1" applyProtection="1">
      <alignment horizontal="center"/>
      <protection hidden="1"/>
    </xf>
    <xf numFmtId="164" fontId="0" fillId="13" borderId="1" xfId="1" applyNumberFormat="1" applyFont="1" applyFill="1" applyBorder="1" applyAlignment="1" applyProtection="1">
      <alignment horizontal="center"/>
      <protection hidden="1"/>
    </xf>
    <xf numFmtId="2" fontId="0" fillId="13" borderId="1" xfId="1" applyNumberFormat="1" applyFont="1" applyFill="1" applyBorder="1" applyAlignment="1" applyProtection="1">
      <alignment horizontal="center"/>
      <protection hidden="1"/>
    </xf>
    <xf numFmtId="164" fontId="0" fillId="12" borderId="1" xfId="1" applyNumberFormat="1" applyFont="1" applyFill="1" applyBorder="1" applyAlignment="1" applyProtection="1">
      <alignment horizontal="center"/>
      <protection hidden="1"/>
    </xf>
    <xf numFmtId="2" fontId="0" fillId="12" borderId="1" xfId="1" applyNumberFormat="1" applyFont="1" applyFill="1" applyBorder="1" applyAlignment="1" applyProtection="1">
      <alignment horizontal="center"/>
      <protection hidden="1"/>
    </xf>
    <xf numFmtId="3" fontId="0" fillId="11" borderId="1" xfId="0" applyNumberFormat="1" applyFill="1" applyBorder="1" applyAlignment="1" applyProtection="1">
      <alignment horizontal="center"/>
      <protection hidden="1"/>
    </xf>
    <xf numFmtId="0" fontId="2" fillId="2" borderId="8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4" fontId="2" fillId="9" borderId="15" xfId="0" applyNumberFormat="1" applyFont="1" applyFill="1" applyBorder="1" applyAlignment="1" applyProtection="1">
      <alignment horizontal="center" vertical="center"/>
      <protection hidden="1"/>
    </xf>
    <xf numFmtId="166" fontId="2" fillId="10" borderId="26" xfId="0" applyNumberFormat="1" applyFont="1" applyFill="1" applyBorder="1" applyAlignment="1" applyProtection="1">
      <alignment horizontal="center" vertical="center"/>
      <protection hidden="1"/>
    </xf>
    <xf numFmtId="166" fontId="0" fillId="9" borderId="30" xfId="0" applyNumberFormat="1" applyFill="1" applyBorder="1" applyAlignment="1" applyProtection="1">
      <alignment horizontal="center" vertical="center"/>
      <protection hidden="1"/>
    </xf>
    <xf numFmtId="166" fontId="0" fillId="9" borderId="31" xfId="0" applyNumberFormat="1" applyFill="1" applyBorder="1" applyAlignment="1" applyProtection="1">
      <alignment horizontal="center" vertical="center"/>
      <protection hidden="1"/>
    </xf>
    <xf numFmtId="0" fontId="0" fillId="9" borderId="30" xfId="0" applyFill="1" applyBorder="1" applyAlignment="1" applyProtection="1">
      <alignment horizontal="center" vertical="center"/>
      <protection hidden="1"/>
    </xf>
    <xf numFmtId="0" fontId="0" fillId="9" borderId="30" xfId="0" applyFill="1" applyBorder="1" applyAlignment="1" applyProtection="1">
      <alignment horizontal="center" vertical="center" wrapText="1"/>
      <protection hidden="1"/>
    </xf>
    <xf numFmtId="0" fontId="0" fillId="9" borderId="31" xfId="0" applyFill="1" applyBorder="1" applyAlignment="1" applyProtection="1">
      <alignment horizontal="center" vertical="center" wrapText="1"/>
      <protection hidden="1"/>
    </xf>
    <xf numFmtId="0" fontId="0" fillId="9" borderId="19" xfId="0" applyFill="1" applyBorder="1" applyAlignment="1" applyProtection="1">
      <alignment horizontal="center" vertical="center" wrapText="1"/>
      <protection hidden="1"/>
    </xf>
    <xf numFmtId="166" fontId="0" fillId="9" borderId="19" xfId="0" applyNumberFormat="1" applyFill="1" applyBorder="1" applyAlignment="1" applyProtection="1">
      <alignment horizontal="center" vertical="center"/>
      <protection hidden="1"/>
    </xf>
    <xf numFmtId="0" fontId="0" fillId="9" borderId="17" xfId="0" applyFill="1" applyBorder="1" applyAlignment="1" applyProtection="1">
      <alignment horizontal="center" vertical="center" wrapText="1"/>
      <protection hidden="1"/>
    </xf>
    <xf numFmtId="166" fontId="2" fillId="9" borderId="18" xfId="0" applyNumberFormat="1" applyFont="1" applyFill="1" applyBorder="1" applyAlignment="1" applyProtection="1">
      <alignment horizontal="center" vertical="center"/>
      <protection hidden="1"/>
    </xf>
    <xf numFmtId="166" fontId="0" fillId="9" borderId="17" xfId="0" applyNumberFormat="1" applyFill="1" applyBorder="1" applyAlignment="1" applyProtection="1">
      <alignment horizontal="center" vertical="center"/>
      <protection hidden="1"/>
    </xf>
    <xf numFmtId="4" fontId="2" fillId="9" borderId="16" xfId="0" applyNumberFormat="1" applyFont="1" applyFill="1" applyBorder="1" applyAlignment="1" applyProtection="1">
      <alignment horizontal="center" vertical="center"/>
      <protection hidden="1"/>
    </xf>
    <xf numFmtId="0" fontId="0" fillId="10" borderId="30" xfId="0" applyFill="1" applyBorder="1" applyAlignment="1" applyProtection="1">
      <alignment horizontal="center" vertical="center"/>
      <protection hidden="1"/>
    </xf>
    <xf numFmtId="0" fontId="0" fillId="10" borderId="30" xfId="0" applyFill="1" applyBorder="1" applyAlignment="1" applyProtection="1">
      <alignment horizontal="center" vertical="center" wrapText="1"/>
      <protection hidden="1"/>
    </xf>
    <xf numFmtId="0" fontId="0" fillId="10" borderId="31" xfId="0" applyFill="1" applyBorder="1" applyAlignment="1" applyProtection="1">
      <alignment horizontal="center" vertical="center" wrapText="1"/>
      <protection hidden="1"/>
    </xf>
    <xf numFmtId="166" fontId="0" fillId="10" borderId="30" xfId="0" applyNumberFormat="1" applyFill="1" applyBorder="1" applyAlignment="1" applyProtection="1">
      <alignment horizontal="center" vertical="center"/>
      <protection hidden="1"/>
    </xf>
    <xf numFmtId="166" fontId="0" fillId="10" borderId="31" xfId="0" applyNumberFormat="1" applyFill="1" applyBorder="1" applyAlignment="1" applyProtection="1">
      <alignment horizontal="center" vertical="center"/>
      <protection hidden="1"/>
    </xf>
    <xf numFmtId="4" fontId="2" fillId="10" borderId="15" xfId="0" applyNumberFormat="1" applyFont="1" applyFill="1" applyBorder="1" applyAlignment="1" applyProtection="1">
      <alignment horizontal="center" vertical="center"/>
      <protection hidden="1"/>
    </xf>
    <xf numFmtId="4" fontId="2" fillId="9" borderId="26" xfId="0" applyNumberFormat="1" applyFont="1" applyFill="1" applyBorder="1" applyAlignment="1" applyProtection="1">
      <alignment horizontal="center" vertical="center"/>
      <protection hidden="1"/>
    </xf>
    <xf numFmtId="0" fontId="0" fillId="11" borderId="30" xfId="0" applyFill="1" applyBorder="1" applyAlignment="1" applyProtection="1">
      <alignment horizontal="center" vertical="center"/>
      <protection hidden="1"/>
    </xf>
    <xf numFmtId="0" fontId="0" fillId="11" borderId="30" xfId="0" applyFill="1" applyBorder="1" applyAlignment="1" applyProtection="1">
      <alignment horizontal="center" vertical="center" wrapText="1"/>
      <protection hidden="1"/>
    </xf>
    <xf numFmtId="0" fontId="0" fillId="11" borderId="17" xfId="0" applyFill="1" applyBorder="1" applyAlignment="1" applyProtection="1">
      <alignment horizontal="center" vertical="center" wrapText="1"/>
      <protection hidden="1"/>
    </xf>
    <xf numFmtId="166" fontId="0" fillId="11" borderId="30" xfId="0" applyNumberFormat="1" applyFill="1" applyBorder="1" applyAlignment="1" applyProtection="1">
      <alignment horizontal="center" vertical="center"/>
      <protection hidden="1"/>
    </xf>
    <xf numFmtId="166" fontId="0" fillId="11" borderId="17" xfId="0" applyNumberFormat="1" applyFill="1" applyBorder="1" applyAlignment="1" applyProtection="1">
      <alignment horizontal="center" vertical="center"/>
      <protection hidden="1"/>
    </xf>
    <xf numFmtId="4" fontId="2" fillId="11" borderId="21" xfId="0" applyNumberFormat="1" applyFont="1" applyFill="1" applyBorder="1" applyAlignment="1" applyProtection="1">
      <alignment horizontal="center" vertical="center"/>
      <protection hidden="1"/>
    </xf>
    <xf numFmtId="4" fontId="2" fillId="11" borderId="16" xfId="0" applyNumberFormat="1" applyFont="1" applyFill="1" applyBorder="1" applyAlignment="1" applyProtection="1">
      <alignment horizontal="center" vertical="center"/>
      <protection hidden="1"/>
    </xf>
    <xf numFmtId="166" fontId="2" fillId="11" borderId="18" xfId="0" applyNumberFormat="1" applyFont="1" applyFill="1" applyBorder="1" applyAlignment="1" applyProtection="1">
      <alignment horizontal="center" vertical="center"/>
      <protection hidden="1"/>
    </xf>
    <xf numFmtId="166" fontId="0" fillId="11" borderId="31" xfId="0" applyNumberFormat="1" applyFill="1" applyBorder="1" applyAlignment="1" applyProtection="1">
      <alignment horizontal="center" vertical="center"/>
      <protection hidden="1"/>
    </xf>
    <xf numFmtId="4" fontId="2" fillId="11" borderId="15" xfId="0" applyNumberFormat="1" applyFont="1" applyFill="1" applyBorder="1" applyAlignment="1" applyProtection="1">
      <alignment horizontal="center" vertical="center"/>
      <protection hidden="1"/>
    </xf>
    <xf numFmtId="0" fontId="0" fillId="11" borderId="31" xfId="0" applyFill="1" applyBorder="1" applyAlignment="1" applyProtection="1">
      <alignment horizontal="center" vertical="center" wrapText="1"/>
      <protection hidden="1"/>
    </xf>
    <xf numFmtId="4" fontId="2" fillId="11" borderId="26" xfId="0" applyNumberFormat="1" applyFont="1" applyFill="1" applyBorder="1" applyAlignment="1" applyProtection="1">
      <alignment horizontal="center" vertical="center"/>
      <protection hidden="1"/>
    </xf>
    <xf numFmtId="0" fontId="0" fillId="5" borderId="30" xfId="0" applyFill="1" applyBorder="1" applyAlignment="1" applyProtection="1">
      <alignment horizontal="center" vertical="center"/>
      <protection hidden="1"/>
    </xf>
    <xf numFmtId="166" fontId="0" fillId="5" borderId="30" xfId="0" applyNumberFormat="1" applyFill="1" applyBorder="1" applyAlignment="1" applyProtection="1">
      <alignment horizontal="center" vertical="center"/>
      <protection hidden="1"/>
    </xf>
    <xf numFmtId="0" fontId="0" fillId="5" borderId="30" xfId="0" applyFill="1" applyBorder="1" applyAlignment="1" applyProtection="1">
      <alignment horizontal="center" vertical="center" wrapText="1"/>
      <protection hidden="1"/>
    </xf>
    <xf numFmtId="0" fontId="0" fillId="5" borderId="31" xfId="0" applyFill="1" applyBorder="1" applyAlignment="1" applyProtection="1">
      <alignment horizontal="center" vertical="center" wrapText="1"/>
      <protection hidden="1"/>
    </xf>
    <xf numFmtId="166" fontId="2" fillId="5" borderId="26" xfId="0" applyNumberFormat="1" applyFont="1" applyFill="1" applyBorder="1" applyAlignment="1" applyProtection="1">
      <alignment horizontal="center" vertical="center"/>
      <protection hidden="1"/>
    </xf>
    <xf numFmtId="166" fontId="0" fillId="5" borderId="31" xfId="0" applyNumberFormat="1" applyFill="1" applyBorder="1" applyAlignment="1" applyProtection="1">
      <alignment horizontal="center" vertical="center"/>
      <protection hidden="1"/>
    </xf>
    <xf numFmtId="4" fontId="2" fillId="5" borderId="15" xfId="0" applyNumberFormat="1" applyFont="1" applyFill="1" applyBorder="1" applyAlignment="1" applyProtection="1">
      <alignment horizontal="center" vertical="center"/>
      <protection hidden="1"/>
    </xf>
    <xf numFmtId="4" fontId="2" fillId="5" borderId="26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right" vertical="center"/>
      <protection hidden="1"/>
    </xf>
    <xf numFmtId="0" fontId="0" fillId="0" borderId="0" xfId="0" applyFill="1" applyAlignment="1" applyProtection="1">
      <alignment horizontal="right"/>
      <protection hidden="1"/>
    </xf>
    <xf numFmtId="1" fontId="0" fillId="0" borderId="0" xfId="0" applyNumberFormat="1" applyFill="1" applyAlignment="1" applyProtection="1">
      <alignment horizontal="right"/>
      <protection hidden="1"/>
    </xf>
    <xf numFmtId="1" fontId="0" fillId="0" borderId="0" xfId="0" applyNumberFormat="1" applyFill="1" applyAlignment="1" applyProtection="1">
      <alignment horizontal="center"/>
      <protection hidden="1"/>
    </xf>
    <xf numFmtId="0" fontId="2" fillId="0" borderId="0" xfId="0" applyFont="1" applyFill="1" applyAlignment="1" applyProtection="1">
      <alignment horizontal="center" vertical="center"/>
      <protection hidden="1"/>
    </xf>
    <xf numFmtId="0" fontId="2" fillId="0" borderId="0" xfId="0" applyFont="1" applyFill="1" applyAlignment="1" applyProtection="1">
      <alignment vertical="center"/>
      <protection hidden="1"/>
    </xf>
    <xf numFmtId="0" fontId="2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Fill="1" applyBorder="1" applyProtection="1">
      <protection hidden="1"/>
    </xf>
    <xf numFmtId="0" fontId="9" fillId="8" borderId="0" xfId="0" applyFont="1" applyFill="1" applyAlignment="1" applyProtection="1">
      <alignment horizontal="left" vertical="center"/>
      <protection hidden="1"/>
    </xf>
    <xf numFmtId="0" fontId="11" fillId="8" borderId="0" xfId="0" applyFont="1" applyFill="1" applyAlignment="1" applyProtection="1">
      <alignment horizontal="left" vertical="center"/>
      <protection hidden="1"/>
    </xf>
    <xf numFmtId="0" fontId="10" fillId="5" borderId="9" xfId="0" applyFont="1" applyFill="1" applyBorder="1" applyAlignment="1" applyProtection="1">
      <alignment horizontal="center" vertical="center"/>
      <protection hidden="1"/>
    </xf>
    <xf numFmtId="0" fontId="10" fillId="5" borderId="10" xfId="0" applyFont="1" applyFill="1" applyBorder="1" applyAlignment="1" applyProtection="1">
      <alignment horizontal="center" vertical="center"/>
      <protection hidden="1"/>
    </xf>
    <xf numFmtId="0" fontId="10" fillId="5" borderId="1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0" fillId="2" borderId="7" xfId="0" applyFill="1" applyBorder="1" applyAlignment="1" applyProtection="1">
      <alignment horizontal="center" vertical="center" wrapText="1"/>
      <protection hidden="1"/>
    </xf>
    <xf numFmtId="0" fontId="0" fillId="6" borderId="24" xfId="0" applyFill="1" applyBorder="1" applyAlignment="1" applyProtection="1">
      <alignment horizontal="center"/>
      <protection locked="0"/>
    </xf>
    <xf numFmtId="1" fontId="0" fillId="6" borderId="39" xfId="0" applyNumberFormat="1" applyFill="1" applyBorder="1" applyAlignment="1" applyProtection="1">
      <alignment horizontal="center"/>
      <protection locked="0"/>
    </xf>
    <xf numFmtId="0" fontId="0" fillId="6" borderId="39" xfId="0" applyFill="1" applyBorder="1" applyAlignment="1" applyProtection="1">
      <alignment horizontal="center"/>
      <protection locked="0"/>
    </xf>
    <xf numFmtId="0" fontId="0" fillId="6" borderId="15" xfId="0" applyFill="1" applyBorder="1" applyAlignment="1" applyProtection="1">
      <alignment horizontal="center"/>
      <protection locked="0"/>
    </xf>
    <xf numFmtId="0" fontId="0" fillId="5" borderId="7" xfId="0" applyFill="1" applyBorder="1" applyAlignment="1" applyProtection="1">
      <alignment horizontal="center"/>
      <protection hidden="1"/>
    </xf>
    <xf numFmtId="0" fontId="0" fillId="6" borderId="7" xfId="0" applyFill="1" applyBorder="1" applyAlignment="1" applyProtection="1">
      <alignment horizontal="center"/>
      <protection locked="0"/>
    </xf>
    <xf numFmtId="164" fontId="0" fillId="5" borderId="24" xfId="1" applyNumberFormat="1" applyFont="1" applyFill="1" applyBorder="1" applyAlignment="1" applyProtection="1">
      <alignment horizontal="center"/>
      <protection hidden="1"/>
    </xf>
    <xf numFmtId="0" fontId="2" fillId="5" borderId="48" xfId="0" applyFont="1" applyFill="1" applyBorder="1" applyAlignment="1" applyProtection="1">
      <alignment horizontal="center" vertical="center" wrapText="1"/>
      <protection hidden="1"/>
    </xf>
    <xf numFmtId="165" fontId="0" fillId="4" borderId="5" xfId="0" applyNumberFormat="1" applyFill="1" applyBorder="1" applyAlignment="1" applyProtection="1">
      <alignment horizontal="center"/>
      <protection hidden="1"/>
    </xf>
    <xf numFmtId="0" fontId="0" fillId="6" borderId="30" xfId="0" applyFill="1" applyBorder="1" applyAlignment="1" applyProtection="1">
      <alignment horizontal="center"/>
      <protection locked="0"/>
    </xf>
    <xf numFmtId="0" fontId="0" fillId="6" borderId="38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5" borderId="49" xfId="0" applyFill="1" applyBorder="1" applyAlignment="1" applyProtection="1">
      <alignment horizontal="center"/>
      <protection hidden="1"/>
    </xf>
    <xf numFmtId="0" fontId="0" fillId="5" borderId="50" xfId="0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 wrapText="1"/>
      <protection locked="0"/>
    </xf>
    <xf numFmtId="0" fontId="0" fillId="2" borderId="51" xfId="0" applyFill="1" applyBorder="1" applyAlignment="1">
      <alignment vertical="center"/>
    </xf>
    <xf numFmtId="0" fontId="0" fillId="2" borderId="52" xfId="0" applyFill="1" applyBorder="1" applyAlignment="1" applyProtection="1">
      <alignment horizontal="center" wrapText="1"/>
      <protection hidden="1"/>
    </xf>
    <xf numFmtId="20" fontId="0" fillId="0" borderId="5" xfId="0" applyNumberFormat="1" applyFill="1" applyBorder="1" applyAlignment="1" applyProtection="1">
      <alignment horizontal="center"/>
      <protection hidden="1"/>
    </xf>
    <xf numFmtId="3" fontId="0" fillId="3" borderId="37" xfId="0" applyNumberFormat="1" applyFill="1" applyBorder="1" applyAlignment="1" applyProtection="1">
      <alignment horizontal="center"/>
      <protection locked="0"/>
    </xf>
    <xf numFmtId="3" fontId="0" fillId="3" borderId="14" xfId="0" applyNumberFormat="1" applyFill="1" applyBorder="1" applyAlignment="1" applyProtection="1">
      <alignment horizontal="center"/>
      <protection locked="0"/>
    </xf>
    <xf numFmtId="3" fontId="0" fillId="3" borderId="41" xfId="0" applyNumberFormat="1" applyFill="1" applyBorder="1" applyAlignment="1" applyProtection="1">
      <alignment horizontal="center"/>
      <protection locked="0"/>
    </xf>
    <xf numFmtId="3" fontId="0" fillId="3" borderId="39" xfId="0" applyNumberFormat="1" applyFill="1" applyBorder="1" applyAlignment="1" applyProtection="1">
      <alignment horizontal="center"/>
      <protection locked="0"/>
    </xf>
    <xf numFmtId="3" fontId="0" fillId="3" borderId="15" xfId="0" applyNumberFormat="1" applyFill="1" applyBorder="1" applyAlignment="1" applyProtection="1">
      <alignment horizontal="center"/>
      <protection locked="0"/>
    </xf>
    <xf numFmtId="3" fontId="0" fillId="5" borderId="7" xfId="0" applyNumberFormat="1" applyFill="1" applyBorder="1" applyAlignment="1" applyProtection="1">
      <alignment horizontal="center"/>
      <protection hidden="1"/>
    </xf>
    <xf numFmtId="3" fontId="0" fillId="5" borderId="23" xfId="0" applyNumberFormat="1" applyFill="1" applyBorder="1" applyAlignment="1" applyProtection="1">
      <alignment horizontal="center"/>
      <protection hidden="1"/>
    </xf>
    <xf numFmtId="3" fontId="0" fillId="5" borderId="28" xfId="0" applyNumberFormat="1" applyFont="1" applyFill="1" applyBorder="1" applyAlignment="1" applyProtection="1">
      <alignment horizontal="center"/>
      <protection hidden="1"/>
    </xf>
    <xf numFmtId="3" fontId="0" fillId="5" borderId="40" xfId="0" applyNumberFormat="1" applyFill="1" applyBorder="1" applyAlignment="1" applyProtection="1">
      <alignment horizontal="center"/>
      <protection hidden="1"/>
    </xf>
    <xf numFmtId="3" fontId="0" fillId="5" borderId="37" xfId="0" applyNumberFormat="1" applyFill="1" applyBorder="1" applyAlignment="1" applyProtection="1">
      <alignment horizontal="center"/>
      <protection hidden="1"/>
    </xf>
    <xf numFmtId="3" fontId="0" fillId="5" borderId="14" xfId="0" applyNumberFormat="1" applyFill="1" applyBorder="1" applyAlignment="1" applyProtection="1">
      <alignment horizontal="center"/>
      <protection hidden="1"/>
    </xf>
    <xf numFmtId="3" fontId="0" fillId="5" borderId="24" xfId="0" applyNumberFormat="1" applyFill="1" applyBorder="1" applyAlignment="1" applyProtection="1">
      <alignment horizontal="center"/>
      <protection hidden="1"/>
    </xf>
    <xf numFmtId="3" fontId="0" fillId="5" borderId="41" xfId="0" applyNumberFormat="1" applyFill="1" applyBorder="1" applyAlignment="1" applyProtection="1">
      <alignment horizontal="center"/>
      <protection hidden="1"/>
    </xf>
    <xf numFmtId="3" fontId="0" fillId="5" borderId="39" xfId="0" applyNumberFormat="1" applyFill="1" applyBorder="1" applyAlignment="1" applyProtection="1">
      <alignment horizontal="center"/>
      <protection hidden="1"/>
    </xf>
    <xf numFmtId="3" fontId="0" fillId="5" borderId="15" xfId="0" applyNumberFormat="1" applyFill="1" applyBorder="1" applyAlignment="1" applyProtection="1">
      <alignment horizontal="center"/>
      <protection hidden="1"/>
    </xf>
    <xf numFmtId="2" fontId="0" fillId="2" borderId="17" xfId="0" applyNumberFormat="1" applyFill="1" applyBorder="1" applyAlignment="1" applyProtection="1">
      <alignment horizontal="center" wrapText="1"/>
      <protection locked="0"/>
    </xf>
    <xf numFmtId="2" fontId="0" fillId="2" borderId="12" xfId="0" applyNumberFormat="1" applyFill="1" applyBorder="1" applyAlignment="1" applyProtection="1">
      <alignment horizontal="center" wrapText="1"/>
      <protection locked="0"/>
    </xf>
    <xf numFmtId="2" fontId="0" fillId="2" borderId="18" xfId="0" applyNumberFormat="1" applyFill="1" applyBorder="1" applyAlignment="1" applyProtection="1">
      <alignment horizontal="center" wrapText="1"/>
      <protection locked="0"/>
    </xf>
    <xf numFmtId="3" fontId="0" fillId="2" borderId="17" xfId="0" applyNumberFormat="1" applyFill="1" applyBorder="1" applyAlignment="1" applyProtection="1">
      <alignment horizontal="center" wrapText="1"/>
      <protection locked="0"/>
    </xf>
    <xf numFmtId="3" fontId="0" fillId="2" borderId="12" xfId="0" applyNumberFormat="1" applyFill="1" applyBorder="1" applyAlignment="1" applyProtection="1">
      <alignment horizontal="center" wrapText="1"/>
      <protection locked="0"/>
    </xf>
    <xf numFmtId="3" fontId="0" fillId="2" borderId="18" xfId="0" applyNumberFormat="1" applyFill="1" applyBorder="1" applyAlignment="1" applyProtection="1">
      <alignment horizontal="center" wrapText="1"/>
      <protection locked="0"/>
    </xf>
    <xf numFmtId="0" fontId="0" fillId="2" borderId="31" xfId="0" applyFill="1" applyBorder="1" applyAlignment="1" applyProtection="1">
      <alignment horizontal="center" wrapText="1"/>
      <protection hidden="1"/>
    </xf>
    <xf numFmtId="0" fontId="0" fillId="2" borderId="43" xfId="0" applyFill="1" applyBorder="1" applyAlignment="1" applyProtection="1">
      <alignment horizontal="center" wrapText="1"/>
      <protection hidden="1"/>
    </xf>
    <xf numFmtId="0" fontId="0" fillId="2" borderId="26" xfId="0" applyFill="1" applyBorder="1" applyAlignment="1" applyProtection="1">
      <alignment horizontal="center" wrapText="1"/>
      <protection hidden="1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30" xfId="0" applyFill="1" applyBorder="1" applyAlignment="1" applyProtection="1">
      <alignment horizontal="center"/>
      <protection locked="0"/>
    </xf>
    <xf numFmtId="2" fontId="16" fillId="5" borderId="24" xfId="0" applyNumberFormat="1" applyFont="1" applyFill="1" applyBorder="1" applyAlignment="1" applyProtection="1">
      <alignment horizontal="center"/>
      <protection hidden="1"/>
    </xf>
    <xf numFmtId="0" fontId="0" fillId="3" borderId="38" xfId="0" applyFill="1" applyBorder="1" applyAlignment="1" applyProtection="1">
      <alignment horizontal="center"/>
      <protection locked="0"/>
    </xf>
    <xf numFmtId="0" fontId="0" fillId="3" borderId="39" xfId="0" applyFill="1" applyBorder="1" applyAlignment="1" applyProtection="1">
      <alignment horizontal="center"/>
      <protection locked="0"/>
    </xf>
    <xf numFmtId="2" fontId="16" fillId="5" borderId="15" xfId="0" applyNumberFormat="1" applyFont="1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3" borderId="41" xfId="0" applyFill="1" applyBorder="1" applyAlignment="1" applyProtection="1">
      <alignment horizontal="center"/>
      <protection locked="0"/>
    </xf>
    <xf numFmtId="1" fontId="0" fillId="6" borderId="8" xfId="0" applyNumberFormat="1" applyFill="1" applyBorder="1" applyAlignment="1" applyProtection="1">
      <alignment horizontal="center"/>
      <protection locked="0"/>
    </xf>
    <xf numFmtId="0" fontId="0" fillId="6" borderId="8" xfId="0" applyFill="1" applyBorder="1" applyAlignment="1" applyProtection="1">
      <alignment horizontal="center"/>
      <protection locked="0"/>
    </xf>
    <xf numFmtId="0" fontId="0" fillId="6" borderId="20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hidden="1"/>
    </xf>
    <xf numFmtId="164" fontId="0" fillId="5" borderId="20" xfId="1" applyNumberFormat="1" applyFont="1" applyFill="1" applyBorder="1" applyAlignment="1" applyProtection="1">
      <alignment horizontal="center"/>
      <protection hidden="1"/>
    </xf>
    <xf numFmtId="0" fontId="0" fillId="2" borderId="44" xfId="0" applyFill="1" applyBorder="1" applyAlignment="1" applyProtection="1">
      <alignment horizontal="center" vertical="center" wrapText="1"/>
      <protection hidden="1"/>
    </xf>
    <xf numFmtId="0" fontId="0" fillId="2" borderId="45" xfId="0" applyFill="1" applyBorder="1" applyAlignment="1" applyProtection="1">
      <alignment horizontal="center" vertical="center" wrapText="1"/>
      <protection hidden="1"/>
    </xf>
    <xf numFmtId="1" fontId="0" fillId="2" borderId="45" xfId="0" applyNumberFormat="1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2" borderId="47" xfId="0" applyFill="1" applyBorder="1" applyAlignment="1" applyProtection="1">
      <alignment horizontal="center" vertical="center" wrapText="1"/>
      <protection hidden="1"/>
    </xf>
    <xf numFmtId="0" fontId="0" fillId="6" borderId="19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hidden="1"/>
    </xf>
    <xf numFmtId="0" fontId="0" fillId="5" borderId="22" xfId="0" applyFill="1" applyBorder="1" applyAlignment="1" applyProtection="1">
      <alignment horizontal="center"/>
      <protection hidden="1"/>
    </xf>
    <xf numFmtId="0" fontId="0" fillId="5" borderId="53" xfId="0" applyFill="1" applyBorder="1" applyAlignment="1" applyProtection="1">
      <alignment horizontal="center"/>
      <protection hidden="1"/>
    </xf>
    <xf numFmtId="0" fontId="0" fillId="2" borderId="44" xfId="0" applyFill="1" applyBorder="1" applyAlignment="1" applyProtection="1">
      <alignment horizontal="center" vertical="center" wrapText="1"/>
      <protection locked="0"/>
    </xf>
    <xf numFmtId="0" fontId="0" fillId="2" borderId="45" xfId="0" applyFill="1" applyBorder="1" applyAlignment="1" applyProtection="1">
      <alignment horizontal="center" vertical="center" wrapText="1"/>
      <protection locked="0"/>
    </xf>
    <xf numFmtId="0" fontId="0" fillId="2" borderId="48" xfId="0" applyFill="1" applyBorder="1" applyAlignment="1" applyProtection="1">
      <alignment horizontal="center" vertical="center" wrapText="1"/>
      <protection locked="0"/>
    </xf>
    <xf numFmtId="0" fontId="0" fillId="2" borderId="47" xfId="0" applyFill="1" applyBorder="1" applyAlignment="1" applyProtection="1">
      <alignment horizontal="center" vertical="center"/>
      <protection hidden="1"/>
    </xf>
    <xf numFmtId="0" fontId="0" fillId="2" borderId="45" xfId="0" applyFill="1" applyBorder="1" applyAlignment="1" applyProtection="1">
      <alignment horizontal="center" vertical="center"/>
      <protection hidden="1"/>
    </xf>
    <xf numFmtId="0" fontId="0" fillId="2" borderId="46" xfId="0" applyFill="1" applyBorder="1" applyAlignment="1" applyProtection="1">
      <alignment horizontal="center" vertical="center"/>
      <protection hidden="1"/>
    </xf>
    <xf numFmtId="0" fontId="0" fillId="2" borderId="36" xfId="0" applyFill="1" applyBorder="1" applyAlignment="1" applyProtection="1">
      <alignment horizontal="center" vertical="center"/>
      <protection hidden="1"/>
    </xf>
    <xf numFmtId="0" fontId="0" fillId="3" borderId="19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2" fontId="16" fillId="5" borderId="20" xfId="0" applyNumberFormat="1" applyFont="1" applyFill="1" applyBorder="1" applyAlignment="1" applyProtection="1">
      <alignment horizontal="center"/>
      <protection hidden="1"/>
    </xf>
    <xf numFmtId="0" fontId="0" fillId="3" borderId="4" xfId="0" applyFill="1" applyBorder="1" applyAlignment="1" applyProtection="1">
      <alignment horizontal="center"/>
      <protection locked="0"/>
    </xf>
    <xf numFmtId="0" fontId="0" fillId="2" borderId="47" xfId="0" applyFill="1" applyBorder="1" applyAlignment="1" applyProtection="1">
      <alignment horizontal="center" vertical="center" wrapText="1"/>
      <protection locked="0"/>
    </xf>
    <xf numFmtId="0" fontId="2" fillId="13" borderId="1" xfId="0" applyFont="1" applyFill="1" applyBorder="1" applyAlignment="1" applyProtection="1">
      <alignment horizontal="center" vertical="center"/>
      <protection hidden="1"/>
    </xf>
    <xf numFmtId="0" fontId="0" fillId="5" borderId="1" xfId="0" applyFill="1" applyBorder="1" applyAlignment="1" applyProtection="1">
      <alignment horizontal="center"/>
      <protection hidden="1"/>
    </xf>
    <xf numFmtId="20" fontId="0" fillId="0" borderId="5" xfId="0" applyNumberFormat="1" applyFill="1" applyBorder="1" applyAlignment="1" applyProtection="1">
      <alignment horizontal="center"/>
      <protection hidden="1"/>
    </xf>
    <xf numFmtId="1" fontId="0" fillId="6" borderId="1" xfId="0" applyNumberForma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24" xfId="0" applyFill="1" applyBorder="1" applyAlignment="1" applyProtection="1">
      <alignment horizontal="center"/>
      <protection locked="0"/>
    </xf>
    <xf numFmtId="0" fontId="0" fillId="6" borderId="30" xfId="0" applyFill="1" applyBorder="1" applyAlignment="1" applyProtection="1">
      <alignment horizontal="center"/>
      <protection locked="0"/>
    </xf>
    <xf numFmtId="3" fontId="0" fillId="3" borderId="1" xfId="0" applyNumberFormat="1" applyFill="1" applyBorder="1" applyAlignment="1" applyProtection="1">
      <alignment horizontal="center"/>
      <protection locked="0"/>
    </xf>
    <xf numFmtId="3" fontId="0" fillId="3" borderId="7" xfId="0" applyNumberFormat="1" applyFill="1" applyBorder="1" applyAlignment="1" applyProtection="1">
      <alignment horizontal="center"/>
      <protection locked="0"/>
    </xf>
    <xf numFmtId="3" fontId="0" fillId="3" borderId="24" xfId="0" applyNumberFormat="1" applyFill="1" applyBorder="1" applyAlignment="1" applyProtection="1">
      <alignment horizontal="center"/>
      <protection locked="0"/>
    </xf>
    <xf numFmtId="0" fontId="0" fillId="6" borderId="8" xfId="0" quotePrefix="1" applyFill="1" applyBorder="1" applyAlignment="1" applyProtection="1">
      <alignment horizontal="center"/>
      <protection locked="0"/>
    </xf>
    <xf numFmtId="1" fontId="3" fillId="6" borderId="19" xfId="0" applyNumberFormat="1" applyFont="1" applyFill="1" applyBorder="1" applyAlignment="1" applyProtection="1">
      <alignment horizontal="center"/>
      <protection locked="0"/>
    </xf>
    <xf numFmtId="1" fontId="3" fillId="6" borderId="4" xfId="0" applyNumberFormat="1" applyFont="1" applyFill="1" applyBorder="1" applyAlignment="1" applyProtection="1">
      <alignment horizontal="center"/>
      <protection locked="0"/>
    </xf>
    <xf numFmtId="1" fontId="3" fillId="6" borderId="30" xfId="0" applyNumberFormat="1" applyFont="1" applyFill="1" applyBorder="1" applyAlignment="1" applyProtection="1">
      <alignment horizontal="center"/>
      <protection locked="0"/>
    </xf>
    <xf numFmtId="1" fontId="3" fillId="6" borderId="7" xfId="0" applyNumberFormat="1" applyFont="1" applyFill="1" applyBorder="1" applyAlignment="1" applyProtection="1">
      <alignment horizontal="center"/>
      <protection locked="0"/>
    </xf>
    <xf numFmtId="1" fontId="3" fillId="6" borderId="38" xfId="0" applyNumberFormat="1" applyFont="1" applyFill="1" applyBorder="1" applyAlignment="1" applyProtection="1">
      <alignment horizontal="center"/>
      <protection locked="0"/>
    </xf>
    <xf numFmtId="1" fontId="3" fillId="6" borderId="41" xfId="0" applyNumberFormat="1" applyFont="1" applyFill="1" applyBorder="1" applyAlignment="1" applyProtection="1">
      <alignment horizontal="center"/>
      <protection locked="0"/>
    </xf>
    <xf numFmtId="1" fontId="3" fillId="6" borderId="8" xfId="0" applyNumberFormat="1" applyFont="1" applyFill="1" applyBorder="1" applyAlignment="1" applyProtection="1">
      <alignment horizontal="center"/>
      <protection locked="0"/>
    </xf>
    <xf numFmtId="1" fontId="3" fillId="6" borderId="1" xfId="0" applyNumberFormat="1" applyFont="1" applyFill="1" applyBorder="1" applyAlignment="1" applyProtection="1">
      <alignment horizontal="center"/>
      <protection locked="0"/>
    </xf>
    <xf numFmtId="1" fontId="3" fillId="6" borderId="39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3" fillId="6" borderId="20" xfId="0" applyNumberFormat="1" applyFont="1" applyFill="1" applyBorder="1" applyAlignment="1" applyProtection="1">
      <alignment horizontal="center"/>
      <protection locked="0"/>
    </xf>
    <xf numFmtId="2" fontId="3" fillId="6" borderId="24" xfId="0" applyNumberFormat="1" applyFont="1" applyFill="1" applyBorder="1" applyAlignment="1" applyProtection="1">
      <alignment horizontal="center"/>
      <protection locked="0"/>
    </xf>
    <xf numFmtId="2" fontId="3" fillId="6" borderId="15" xfId="0" applyNumberFormat="1" applyFont="1" applyFill="1" applyBorder="1" applyAlignment="1" applyProtection="1">
      <alignment horizontal="center"/>
      <protection locked="0"/>
    </xf>
    <xf numFmtId="1" fontId="0" fillId="2" borderId="47" xfId="0" applyNumberFormat="1" applyFill="1" applyBorder="1" applyAlignment="1" applyProtection="1">
      <alignment horizontal="center" vertical="center" wrapText="1"/>
      <protection hidden="1"/>
    </xf>
    <xf numFmtId="1" fontId="0" fillId="6" borderId="4" xfId="0" applyNumberFormat="1" applyFill="1" applyBorder="1" applyAlignment="1" applyProtection="1">
      <alignment horizontal="center"/>
      <protection locked="0"/>
    </xf>
    <xf numFmtId="1" fontId="0" fillId="6" borderId="7" xfId="0" applyNumberFormat="1" applyFill="1" applyBorder="1" applyAlignment="1" applyProtection="1">
      <alignment horizontal="center"/>
      <protection locked="0"/>
    </xf>
    <xf numFmtId="1" fontId="0" fillId="6" borderId="41" xfId="0" applyNumberFormat="1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protection hidden="1"/>
    </xf>
    <xf numFmtId="0" fontId="2" fillId="5" borderId="1" xfId="0" applyFont="1" applyFill="1" applyBorder="1" applyAlignment="1" applyProtection="1">
      <alignment horizontal="center"/>
      <protection hidden="1"/>
    </xf>
    <xf numFmtId="167" fontId="0" fillId="6" borderId="4" xfId="0" applyNumberFormat="1" applyFill="1" applyBorder="1" applyAlignment="1" applyProtection="1">
      <alignment horizontal="center"/>
      <protection locked="0"/>
    </xf>
    <xf numFmtId="167" fontId="0" fillId="6" borderId="7" xfId="0" applyNumberFormat="1" applyFill="1" applyBorder="1" applyAlignment="1" applyProtection="1">
      <alignment horizontal="center"/>
      <protection locked="0"/>
    </xf>
    <xf numFmtId="167" fontId="0" fillId="6" borderId="41" xfId="0" applyNumberFormat="1" applyFill="1" applyBorder="1" applyAlignment="1" applyProtection="1">
      <alignment horizontal="center"/>
      <protection locked="0"/>
    </xf>
    <xf numFmtId="0" fontId="0" fillId="6" borderId="41" xfId="0" applyFill="1" applyBorder="1" applyAlignment="1" applyProtection="1">
      <alignment horizontal="center"/>
      <protection locked="0"/>
    </xf>
    <xf numFmtId="165" fontId="0" fillId="6" borderId="20" xfId="0" applyNumberFormat="1" applyFill="1" applyBorder="1" applyAlignment="1" applyProtection="1">
      <alignment horizontal="center"/>
      <protection locked="0"/>
    </xf>
    <xf numFmtId="165" fontId="0" fillId="6" borderId="24" xfId="0" applyNumberFormat="1" applyFill="1" applyBorder="1" applyAlignment="1" applyProtection="1">
      <alignment horizontal="center"/>
      <protection locked="0"/>
    </xf>
    <xf numFmtId="165" fontId="0" fillId="6" borderId="15" xfId="0" applyNumberFormat="1" applyFill="1" applyBorder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center" vertical="center" wrapText="1"/>
      <protection hidden="1"/>
    </xf>
    <xf numFmtId="0" fontId="0" fillId="2" borderId="14" xfId="0" applyFill="1" applyBorder="1" applyAlignment="1" applyProtection="1">
      <alignment horizontal="center" vertical="center" wrapText="1"/>
      <protection hidden="1"/>
    </xf>
    <xf numFmtId="167" fontId="0" fillId="6" borderId="30" xfId="0" applyNumberFormat="1" applyFill="1" applyBorder="1" applyAlignment="1" applyProtection="1">
      <alignment horizontal="center"/>
      <protection locked="0"/>
    </xf>
    <xf numFmtId="167" fontId="0" fillId="6" borderId="38" xfId="0" applyNumberFormat="1" applyFill="1" applyBorder="1" applyAlignment="1" applyProtection="1">
      <alignment horizontal="center"/>
      <protection locked="0"/>
    </xf>
    <xf numFmtId="165" fontId="0" fillId="6" borderId="59" xfId="0" applyNumberFormat="1" applyFill="1" applyBorder="1" applyAlignment="1" applyProtection="1">
      <alignment horizontal="center"/>
      <protection locked="0"/>
    </xf>
    <xf numFmtId="165" fontId="0" fillId="6" borderId="28" xfId="0" applyNumberFormat="1" applyFill="1" applyBorder="1" applyAlignment="1" applyProtection="1">
      <alignment horizontal="center"/>
      <protection locked="0"/>
    </xf>
    <xf numFmtId="2" fontId="0" fillId="5" borderId="4" xfId="0" applyNumberFormat="1" applyFill="1" applyBorder="1" applyAlignment="1" applyProtection="1">
      <alignment horizontal="center"/>
      <protection hidden="1"/>
    </xf>
    <xf numFmtId="0" fontId="0" fillId="5" borderId="7" xfId="0" applyNumberFormat="1" applyFill="1" applyBorder="1" applyAlignment="1" applyProtection="1">
      <alignment horizontal="center"/>
      <protection hidden="1"/>
    </xf>
    <xf numFmtId="0" fontId="2" fillId="14" borderId="47" xfId="0" applyFont="1" applyFill="1" applyBorder="1" applyAlignment="1" applyProtection="1">
      <alignment horizontal="center" vertical="center" wrapText="1"/>
      <protection hidden="1"/>
    </xf>
    <xf numFmtId="0" fontId="2" fillId="14" borderId="45" xfId="0" applyFont="1" applyFill="1" applyBorder="1" applyAlignment="1" applyProtection="1">
      <alignment horizontal="center" vertical="center" wrapText="1"/>
      <protection hidden="1"/>
    </xf>
    <xf numFmtId="4" fontId="0" fillId="3" borderId="13" xfId="0" applyNumberFormat="1" applyFill="1" applyBorder="1" applyAlignment="1" applyProtection="1">
      <alignment horizontal="center"/>
      <protection locked="0"/>
    </xf>
    <xf numFmtId="4" fontId="0" fillId="3" borderId="37" xfId="0" applyNumberFormat="1" applyFill="1" applyBorder="1" applyAlignment="1" applyProtection="1">
      <alignment horizontal="center"/>
      <protection locked="0"/>
    </xf>
    <xf numFmtId="4" fontId="0" fillId="3" borderId="14" xfId="0" applyNumberFormat="1" applyFill="1" applyBorder="1" applyAlignment="1" applyProtection="1">
      <alignment horizontal="center"/>
      <protection locked="0"/>
    </xf>
    <xf numFmtId="4" fontId="0" fillId="3" borderId="30" xfId="0" applyNumberFormat="1" applyFill="1" applyBorder="1" applyAlignment="1" applyProtection="1">
      <alignment horizontal="center"/>
      <protection locked="0"/>
    </xf>
    <xf numFmtId="4" fontId="0" fillId="3" borderId="1" xfId="0" applyNumberFormat="1" applyFill="1" applyBorder="1" applyAlignment="1" applyProtection="1">
      <alignment horizontal="center"/>
      <protection locked="0"/>
    </xf>
    <xf numFmtId="4" fontId="0" fillId="3" borderId="24" xfId="0" applyNumberFormat="1" applyFill="1" applyBorder="1" applyAlignment="1" applyProtection="1">
      <alignment horizontal="center"/>
      <protection locked="0"/>
    </xf>
    <xf numFmtId="4" fontId="0" fillId="3" borderId="38" xfId="0" applyNumberFormat="1" applyFill="1" applyBorder="1" applyAlignment="1" applyProtection="1">
      <alignment horizontal="center"/>
      <protection locked="0"/>
    </xf>
    <xf numFmtId="4" fontId="0" fillId="3" borderId="39" xfId="0" applyNumberFormat="1" applyFill="1" applyBorder="1" applyAlignment="1" applyProtection="1">
      <alignment horizontal="center"/>
      <protection locked="0"/>
    </xf>
    <xf numFmtId="4" fontId="0" fillId="3" borderId="15" xfId="0" applyNumberFormat="1" applyFill="1" applyBorder="1" applyAlignment="1" applyProtection="1">
      <alignment horizontal="center"/>
      <protection locked="0"/>
    </xf>
    <xf numFmtId="1" fontId="0" fillId="3" borderId="14" xfId="0" applyNumberFormat="1" applyFill="1" applyBorder="1" applyAlignment="1" applyProtection="1">
      <alignment horizontal="center"/>
      <protection locked="0"/>
    </xf>
    <xf numFmtId="1" fontId="0" fillId="3" borderId="24" xfId="0" applyNumberFormat="1" applyFont="1" applyFill="1" applyBorder="1" applyAlignment="1" applyProtection="1">
      <alignment horizontal="center"/>
      <protection locked="0"/>
    </xf>
    <xf numFmtId="1" fontId="0" fillId="3" borderId="24" xfId="0" applyNumberFormat="1" applyFill="1" applyBorder="1" applyAlignment="1" applyProtection="1">
      <alignment horizontal="center"/>
      <protection locked="0"/>
    </xf>
    <xf numFmtId="1" fontId="0" fillId="3" borderId="15" xfId="0" applyNumberFormat="1" applyFill="1" applyBorder="1" applyAlignment="1" applyProtection="1">
      <alignment horizontal="center"/>
      <protection locked="0"/>
    </xf>
    <xf numFmtId="0" fontId="0" fillId="18" borderId="42" xfId="0" applyFill="1" applyBorder="1" applyAlignment="1" applyProtection="1">
      <alignment horizontal="center" wrapText="1"/>
      <protection hidden="1"/>
    </xf>
    <xf numFmtId="0" fontId="0" fillId="18" borderId="40" xfId="0" applyFill="1" applyBorder="1" applyAlignment="1" applyProtection="1">
      <alignment horizontal="center"/>
      <protection hidden="1"/>
    </xf>
    <xf numFmtId="0" fontId="0" fillId="18" borderId="7" xfId="0" applyFill="1" applyBorder="1" applyAlignment="1" applyProtection="1">
      <alignment horizontal="center"/>
      <protection hidden="1"/>
    </xf>
    <xf numFmtId="0" fontId="0" fillId="18" borderId="0" xfId="0" applyFill="1" applyAlignment="1" applyProtection="1">
      <alignment horizontal="center"/>
      <protection hidden="1"/>
    </xf>
    <xf numFmtId="0" fontId="0" fillId="18" borderId="21" xfId="0" applyFill="1" applyBorder="1" applyAlignment="1" applyProtection="1">
      <alignment horizontal="center" wrapText="1"/>
      <protection hidden="1"/>
    </xf>
    <xf numFmtId="0" fontId="0" fillId="18" borderId="37" xfId="0" applyFill="1" applyBorder="1" applyAlignment="1" applyProtection="1">
      <alignment horizontal="center"/>
      <protection hidden="1"/>
    </xf>
    <xf numFmtId="0" fontId="0" fillId="18" borderId="1" xfId="0" applyFill="1" applyBorder="1" applyAlignment="1" applyProtection="1">
      <alignment horizontal="center"/>
      <protection hidden="1"/>
    </xf>
    <xf numFmtId="0" fontId="0" fillId="18" borderId="43" xfId="0" applyFill="1" applyBorder="1" applyAlignment="1" applyProtection="1">
      <alignment horizontal="center" wrapText="1"/>
      <protection hidden="1"/>
    </xf>
    <xf numFmtId="0" fontId="0" fillId="18" borderId="58" xfId="0" applyFill="1" applyBorder="1" applyAlignment="1" applyProtection="1">
      <alignment horizontal="center" wrapText="1"/>
      <protection hidden="1"/>
    </xf>
    <xf numFmtId="4" fontId="0" fillId="5" borderId="40" xfId="0" applyNumberFormat="1" applyFill="1" applyBorder="1" applyAlignment="1" applyProtection="1">
      <alignment horizontal="center"/>
      <protection hidden="1"/>
    </xf>
    <xf numFmtId="4" fontId="0" fillId="5" borderId="37" xfId="0" applyNumberFormat="1" applyFill="1" applyBorder="1" applyAlignment="1" applyProtection="1">
      <alignment horizontal="center"/>
      <protection hidden="1"/>
    </xf>
    <xf numFmtId="4" fontId="0" fillId="18" borderId="37" xfId="0" applyNumberFormat="1" applyFill="1" applyBorder="1" applyAlignment="1" applyProtection="1">
      <alignment horizontal="center"/>
      <protection hidden="1"/>
    </xf>
    <xf numFmtId="4" fontId="0" fillId="5" borderId="14" xfId="0" applyNumberFormat="1" applyFill="1" applyBorder="1" applyAlignment="1" applyProtection="1">
      <alignment horizontal="center"/>
      <protection hidden="1"/>
    </xf>
    <xf numFmtId="4" fontId="0" fillId="5" borderId="7" xfId="0" applyNumberFormat="1" applyFill="1" applyBorder="1" applyAlignment="1" applyProtection="1">
      <alignment horizontal="center"/>
      <protection hidden="1"/>
    </xf>
    <xf numFmtId="4" fontId="0" fillId="5" borderId="1" xfId="0" applyNumberFormat="1" applyFill="1" applyBorder="1" applyAlignment="1" applyProtection="1">
      <alignment horizontal="center"/>
      <protection hidden="1"/>
    </xf>
    <xf numFmtId="4" fontId="0" fillId="18" borderId="1" xfId="0" applyNumberFormat="1" applyFill="1" applyBorder="1" applyAlignment="1" applyProtection="1">
      <alignment horizontal="center"/>
      <protection hidden="1"/>
    </xf>
    <xf numFmtId="4" fontId="0" fillId="5" borderId="24" xfId="0" applyNumberFormat="1" applyFill="1" applyBorder="1" applyAlignment="1" applyProtection="1">
      <alignment horizontal="center"/>
      <protection hidden="1"/>
    </xf>
    <xf numFmtId="4" fontId="0" fillId="5" borderId="2" xfId="0" applyNumberFormat="1" applyFill="1" applyBorder="1" applyAlignment="1" applyProtection="1">
      <alignment horizontal="center"/>
      <protection hidden="1"/>
    </xf>
    <xf numFmtId="4" fontId="0" fillId="5" borderId="5" xfId="0" applyNumberFormat="1" applyFill="1" applyBorder="1" applyAlignment="1" applyProtection="1">
      <alignment horizontal="center"/>
      <protection hidden="1"/>
    </xf>
    <xf numFmtId="4" fontId="0" fillId="5" borderId="28" xfId="0" applyNumberFormat="1" applyFill="1" applyBorder="1" applyAlignment="1" applyProtection="1">
      <alignment horizontal="center"/>
      <protection hidden="1"/>
    </xf>
    <xf numFmtId="4" fontId="0" fillId="5" borderId="8" xfId="0" applyNumberFormat="1" applyFill="1" applyBorder="1" applyAlignment="1" applyProtection="1">
      <alignment horizontal="center"/>
      <protection hidden="1"/>
    </xf>
    <xf numFmtId="4" fontId="0" fillId="5" borderId="39" xfId="0" applyNumberFormat="1" applyFill="1" applyBorder="1" applyAlignment="1" applyProtection="1">
      <alignment horizontal="center"/>
      <protection hidden="1"/>
    </xf>
    <xf numFmtId="4" fontId="0" fillId="5" borderId="15" xfId="0" applyNumberFormat="1" applyFill="1" applyBorder="1" applyAlignment="1" applyProtection="1">
      <alignment horizontal="center"/>
      <protection hidden="1"/>
    </xf>
    <xf numFmtId="0" fontId="2" fillId="2" borderId="6" xfId="0" applyFont="1" applyFill="1" applyBorder="1" applyAlignment="1" applyProtection="1">
      <alignment vertical="center"/>
      <protection hidden="1"/>
    </xf>
    <xf numFmtId="0" fontId="0" fillId="18" borderId="0" xfId="0" applyFill="1" applyAlignment="1" applyProtection="1">
      <alignment horizont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18" borderId="5" xfId="0" applyFill="1" applyBorder="1" applyAlignment="1" applyProtection="1">
      <alignment horizontal="center" vertical="center" wrapText="1"/>
      <protection hidden="1"/>
    </xf>
    <xf numFmtId="0" fontId="0" fillId="18" borderId="5" xfId="0" applyNumberFormat="1" applyFill="1" applyBorder="1" applyAlignment="1" applyProtection="1">
      <alignment horizontal="center"/>
      <protection hidden="1"/>
    </xf>
    <xf numFmtId="0" fontId="2" fillId="0" borderId="0" xfId="0" applyFont="1" applyProtection="1">
      <protection hidden="1"/>
    </xf>
    <xf numFmtId="14" fontId="0" fillId="0" borderId="0" xfId="0" applyNumberFormat="1" applyProtection="1">
      <protection hidden="1"/>
    </xf>
    <xf numFmtId="165" fontId="0" fillId="0" borderId="0" xfId="0" applyNumberFormat="1" applyProtection="1">
      <protection hidden="1"/>
    </xf>
    <xf numFmtId="0" fontId="0" fillId="0" borderId="0" xfId="0" applyAlignment="1" applyProtection="1">
      <alignment horizontal="right"/>
      <protection hidden="1"/>
    </xf>
    <xf numFmtId="0" fontId="0" fillId="0" borderId="0" xfId="0" applyNumberFormat="1" applyProtection="1">
      <protection hidden="1"/>
    </xf>
    <xf numFmtId="0" fontId="0" fillId="0" borderId="0" xfId="0" quotePrefix="1" applyProtection="1">
      <protection hidden="1"/>
    </xf>
    <xf numFmtId="0" fontId="0" fillId="0" borderId="57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1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38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15" xfId="0" applyBorder="1" applyProtection="1">
      <protection hidden="1"/>
    </xf>
    <xf numFmtId="0" fontId="2" fillId="0" borderId="0" xfId="0" applyFont="1" applyFill="1" applyAlignment="1" applyProtection="1">
      <alignment horizontal="center"/>
      <protection hidden="1"/>
    </xf>
    <xf numFmtId="4" fontId="0" fillId="0" borderId="0" xfId="0" applyNumberFormat="1" applyProtection="1">
      <protection hidden="1"/>
    </xf>
    <xf numFmtId="10" fontId="0" fillId="0" borderId="0" xfId="1" applyNumberFormat="1" applyFont="1" applyProtection="1">
      <protection hidden="1"/>
    </xf>
    <xf numFmtId="3" fontId="0" fillId="0" borderId="0" xfId="0" applyNumberFormat="1" applyProtection="1">
      <protection hidden="1"/>
    </xf>
    <xf numFmtId="1" fontId="0" fillId="15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0" fontId="0" fillId="0" borderId="0" xfId="0" applyAlignment="1" applyProtection="1">
      <alignment wrapText="1"/>
      <protection hidden="1"/>
    </xf>
    <xf numFmtId="0" fontId="0" fillId="15" borderId="0" xfId="0" applyFill="1" applyProtection="1">
      <protection hidden="1"/>
    </xf>
    <xf numFmtId="0" fontId="0" fillId="17" borderId="0" xfId="0" applyFill="1" applyProtection="1">
      <protection hidden="1"/>
    </xf>
    <xf numFmtId="0" fontId="0" fillId="15" borderId="0" xfId="0" applyFill="1" applyAlignment="1" applyProtection="1">
      <alignment wrapText="1"/>
      <protection hidden="1"/>
    </xf>
    <xf numFmtId="0" fontId="0" fillId="0" borderId="0" xfId="0" applyFill="1" applyAlignment="1" applyProtection="1">
      <alignment wrapText="1"/>
      <protection hidden="1"/>
    </xf>
    <xf numFmtId="4" fontId="0" fillId="15" borderId="0" xfId="0" applyNumberFormat="1" applyFill="1" applyProtection="1">
      <protection hidden="1"/>
    </xf>
    <xf numFmtId="10" fontId="0" fillId="15" borderId="0" xfId="1" applyNumberFormat="1" applyFont="1" applyFill="1" applyProtection="1">
      <protection hidden="1"/>
    </xf>
    <xf numFmtId="3" fontId="0" fillId="15" borderId="0" xfId="0" applyNumberFormat="1" applyFill="1" applyProtection="1">
      <protection hidden="1"/>
    </xf>
    <xf numFmtId="20" fontId="0" fillId="0" borderId="0" xfId="0" applyNumberFormat="1" applyProtection="1">
      <protection hidden="1"/>
    </xf>
    <xf numFmtId="2" fontId="0" fillId="0" borderId="0" xfId="0" applyNumberFormat="1" applyProtection="1">
      <protection hidden="1"/>
    </xf>
    <xf numFmtId="0" fontId="0" fillId="18" borderId="0" xfId="0" applyFill="1" applyProtection="1">
      <protection hidden="1"/>
    </xf>
    <xf numFmtId="0" fontId="0" fillId="3" borderId="0" xfId="0" applyFill="1" applyProtection="1">
      <protection hidden="1"/>
    </xf>
    <xf numFmtId="0" fontId="0" fillId="13" borderId="0" xfId="0" applyFill="1" applyProtection="1">
      <protection hidden="1"/>
    </xf>
    <xf numFmtId="0" fontId="2" fillId="13" borderId="0" xfId="0" applyFont="1" applyFill="1" applyAlignment="1" applyProtection="1">
      <alignment horizontal="center"/>
      <protection hidden="1"/>
    </xf>
    <xf numFmtId="0" fontId="0" fillId="18" borderId="0" xfId="0" applyFill="1" applyAlignment="1" applyProtection="1">
      <alignment horizontal="right"/>
      <protection hidden="1"/>
    </xf>
    <xf numFmtId="0" fontId="0" fillId="3" borderId="0" xfId="0" applyFill="1" applyAlignment="1" applyProtection="1">
      <alignment horizontal="right"/>
      <protection hidden="1"/>
    </xf>
    <xf numFmtId="0" fontId="0" fillId="13" borderId="0" xfId="0" applyFill="1" applyAlignment="1" applyProtection="1">
      <alignment horizontal="right"/>
      <protection hidden="1"/>
    </xf>
    <xf numFmtId="0" fontId="0" fillId="18" borderId="54" xfId="0" applyFill="1" applyBorder="1" applyProtection="1">
      <protection hidden="1"/>
    </xf>
    <xf numFmtId="0" fontId="0" fillId="18" borderId="54" xfId="0" applyFill="1" applyBorder="1" applyAlignment="1" applyProtection="1">
      <alignment horizontal="right"/>
      <protection hidden="1"/>
    </xf>
    <xf numFmtId="0" fontId="0" fillId="3" borderId="54" xfId="0" applyFill="1" applyBorder="1" applyProtection="1">
      <protection hidden="1"/>
    </xf>
    <xf numFmtId="0" fontId="0" fillId="3" borderId="54" xfId="0" applyFill="1" applyBorder="1" applyAlignment="1" applyProtection="1">
      <alignment horizontal="right"/>
      <protection hidden="1"/>
    </xf>
    <xf numFmtId="0" fontId="18" fillId="13" borderId="54" xfId="0" applyFont="1" applyFill="1" applyBorder="1" applyProtection="1">
      <protection hidden="1"/>
    </xf>
    <xf numFmtId="0" fontId="0" fillId="13" borderId="54" xfId="0" applyFill="1" applyBorder="1" applyProtection="1">
      <protection hidden="1"/>
    </xf>
    <xf numFmtId="0" fontId="0" fillId="13" borderId="54" xfId="0" applyFill="1" applyBorder="1" applyAlignment="1" applyProtection="1">
      <alignment horizontal="right"/>
      <protection hidden="1"/>
    </xf>
    <xf numFmtId="0" fontId="0" fillId="18" borderId="55" xfId="0" applyFill="1" applyBorder="1" applyProtection="1">
      <protection hidden="1"/>
    </xf>
    <xf numFmtId="4" fontId="0" fillId="18" borderId="55" xfId="0" applyNumberFormat="1" applyFill="1" applyBorder="1" applyAlignment="1" applyProtection="1">
      <alignment horizontal="right"/>
      <protection hidden="1"/>
    </xf>
    <xf numFmtId="0" fontId="0" fillId="3" borderId="55" xfId="0" applyFill="1" applyBorder="1" applyProtection="1">
      <protection hidden="1"/>
    </xf>
    <xf numFmtId="4" fontId="0" fillId="3" borderId="55" xfId="0" applyNumberFormat="1" applyFill="1" applyBorder="1" applyAlignment="1" applyProtection="1">
      <alignment horizontal="right"/>
      <protection hidden="1"/>
    </xf>
    <xf numFmtId="0" fontId="18" fillId="13" borderId="55" xfId="0" applyFont="1" applyFill="1" applyBorder="1" applyProtection="1">
      <protection hidden="1"/>
    </xf>
    <xf numFmtId="0" fontId="0" fillId="13" borderId="55" xfId="0" applyFill="1" applyBorder="1" applyProtection="1">
      <protection hidden="1"/>
    </xf>
    <xf numFmtId="4" fontId="0" fillId="13" borderId="55" xfId="0" applyNumberFormat="1" applyFill="1" applyBorder="1" applyAlignment="1" applyProtection="1">
      <alignment horizontal="right"/>
      <protection hidden="1"/>
    </xf>
    <xf numFmtId="10" fontId="0" fillId="18" borderId="55" xfId="1" applyNumberFormat="1" applyFont="1" applyFill="1" applyBorder="1" applyAlignment="1" applyProtection="1">
      <alignment horizontal="right"/>
      <protection hidden="1"/>
    </xf>
    <xf numFmtId="10" fontId="0" fillId="3" borderId="55" xfId="1" applyNumberFormat="1" applyFont="1" applyFill="1" applyBorder="1" applyAlignment="1" applyProtection="1">
      <alignment horizontal="right"/>
      <protection hidden="1"/>
    </xf>
    <xf numFmtId="10" fontId="0" fillId="13" borderId="55" xfId="1" applyNumberFormat="1" applyFont="1" applyFill="1" applyBorder="1" applyAlignment="1" applyProtection="1">
      <alignment horizontal="right"/>
      <protection hidden="1"/>
    </xf>
    <xf numFmtId="3" fontId="0" fillId="18" borderId="55" xfId="0" applyNumberFormat="1" applyFill="1" applyBorder="1" applyAlignment="1" applyProtection="1">
      <alignment horizontal="right"/>
      <protection hidden="1"/>
    </xf>
    <xf numFmtId="3" fontId="0" fillId="3" borderId="55" xfId="0" applyNumberFormat="1" applyFill="1" applyBorder="1" applyAlignment="1" applyProtection="1">
      <alignment horizontal="right"/>
      <protection hidden="1"/>
    </xf>
    <xf numFmtId="3" fontId="0" fillId="13" borderId="55" xfId="0" applyNumberFormat="1" applyFill="1" applyBorder="1" applyAlignment="1" applyProtection="1">
      <alignment horizontal="right"/>
      <protection hidden="1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0" fillId="5" borderId="7" xfId="0" applyFill="1" applyBorder="1" applyAlignment="1" applyProtection="1">
      <alignment horizontal="left"/>
      <protection hidden="1"/>
    </xf>
    <xf numFmtId="0" fontId="0" fillId="6" borderId="7" xfId="0" applyFill="1" applyBorder="1" applyAlignment="1" applyProtection="1">
      <alignment horizontal="left"/>
      <protection locked="0"/>
    </xf>
    <xf numFmtId="0" fontId="0" fillId="0" borderId="32" xfId="0" applyBorder="1" applyProtection="1">
      <protection hidden="1"/>
    </xf>
    <xf numFmtId="0" fontId="2" fillId="0" borderId="30" xfId="0" applyFont="1" applyBorder="1" applyAlignment="1" applyProtection="1">
      <alignment horizontal="right"/>
      <protection hidden="1"/>
    </xf>
    <xf numFmtId="0" fontId="2" fillId="0" borderId="38" xfId="0" applyFont="1" applyBorder="1" applyAlignment="1" applyProtection="1">
      <alignment horizontal="right"/>
      <protection hidden="1"/>
    </xf>
    <xf numFmtId="166" fontId="2" fillId="6" borderId="24" xfId="0" applyNumberFormat="1" applyFont="1" applyFill="1" applyBorder="1" applyAlignment="1" applyProtection="1">
      <alignment horizontal="center" vertical="center"/>
      <protection hidden="1"/>
    </xf>
    <xf numFmtId="166" fontId="2" fillId="6" borderId="5" xfId="0" applyNumberFormat="1" applyFont="1" applyFill="1" applyBorder="1" applyAlignment="1" applyProtection="1">
      <alignment horizontal="center" vertical="center"/>
      <protection hidden="1"/>
    </xf>
    <xf numFmtId="166" fontId="2" fillId="6" borderId="28" xfId="0" applyNumberFormat="1" applyFont="1" applyFill="1" applyBorder="1" applyAlignment="1" applyProtection="1">
      <alignment horizontal="center" vertical="center"/>
      <protection hidden="1"/>
    </xf>
    <xf numFmtId="166" fontId="0" fillId="6" borderId="24" xfId="0" applyNumberFormat="1" applyFill="1" applyBorder="1" applyAlignment="1" applyProtection="1">
      <alignment horizontal="center" vertical="center"/>
      <protection hidden="1"/>
    </xf>
    <xf numFmtId="9" fontId="0" fillId="6" borderId="25" xfId="1" applyFont="1" applyFill="1" applyBorder="1" applyAlignment="1" applyProtection="1">
      <alignment horizontal="center" vertical="center"/>
      <protection hidden="1"/>
    </xf>
    <xf numFmtId="9" fontId="0" fillId="6" borderId="0" xfId="1" applyFont="1" applyFill="1" applyBorder="1" applyAlignment="1" applyProtection="1">
      <alignment horizontal="center" vertical="center"/>
      <protection hidden="1"/>
    </xf>
    <xf numFmtId="166" fontId="0" fillId="6" borderId="20" xfId="0" applyNumberFormat="1" applyFill="1" applyBorder="1" applyAlignment="1" applyProtection="1">
      <alignment horizontal="center" vertical="center"/>
      <protection hidden="1"/>
    </xf>
    <xf numFmtId="9" fontId="0" fillId="6" borderId="24" xfId="1" applyFont="1" applyFill="1" applyBorder="1" applyAlignment="1" applyProtection="1">
      <alignment horizontal="center" vertical="center"/>
      <protection hidden="1"/>
    </xf>
    <xf numFmtId="0" fontId="0" fillId="6" borderId="24" xfId="0" applyNumberFormat="1" applyFill="1" applyBorder="1" applyAlignment="1" applyProtection="1">
      <alignment horizontal="center" vertical="center"/>
      <protection hidden="1"/>
    </xf>
    <xf numFmtId="0" fontId="0" fillId="5" borderId="41" xfId="0" applyNumberFormat="1" applyFill="1" applyBorder="1" applyAlignment="1" applyProtection="1">
      <alignment horizontal="center"/>
      <protection hidden="1"/>
    </xf>
    <xf numFmtId="0" fontId="0" fillId="5" borderId="39" xfId="0" applyFill="1" applyBorder="1" applyAlignment="1" applyProtection="1">
      <alignment horizontal="center"/>
      <protection hidden="1"/>
    </xf>
    <xf numFmtId="2" fontId="0" fillId="5" borderId="39" xfId="0" applyNumberFormat="1" applyFill="1" applyBorder="1" applyAlignment="1" applyProtection="1">
      <alignment horizontal="center"/>
      <protection hidden="1"/>
    </xf>
    <xf numFmtId="164" fontId="0" fillId="5" borderId="15" xfId="1" applyNumberFormat="1" applyFont="1" applyFill="1" applyBorder="1" applyAlignment="1" applyProtection="1">
      <alignment horizontal="center"/>
      <protection hidden="1"/>
    </xf>
    <xf numFmtId="0" fontId="0" fillId="5" borderId="38" xfId="0" applyFill="1" applyBorder="1" applyAlignment="1" applyProtection="1">
      <alignment horizontal="center"/>
      <protection hidden="1"/>
    </xf>
    <xf numFmtId="0" fontId="0" fillId="5" borderId="15" xfId="0" applyFill="1" applyBorder="1" applyAlignment="1" applyProtection="1">
      <alignment horizontal="center"/>
      <protection hidden="1"/>
    </xf>
    <xf numFmtId="0" fontId="0" fillId="18" borderId="41" xfId="0" applyFill="1" applyBorder="1" applyAlignment="1" applyProtection="1">
      <alignment horizontal="center"/>
      <protection hidden="1"/>
    </xf>
    <xf numFmtId="0" fontId="0" fillId="18" borderId="39" xfId="0" applyFill="1" applyBorder="1" applyAlignment="1" applyProtection="1">
      <alignment horizontal="center"/>
      <protection hidden="1"/>
    </xf>
    <xf numFmtId="3" fontId="0" fillId="5" borderId="62" xfId="0" applyNumberFormat="1" applyFont="1" applyFill="1" applyBorder="1" applyAlignment="1" applyProtection="1">
      <alignment horizontal="center"/>
      <protection hidden="1"/>
    </xf>
    <xf numFmtId="4" fontId="0" fillId="5" borderId="41" xfId="0" applyNumberFormat="1" applyFill="1" applyBorder="1" applyAlignment="1" applyProtection="1">
      <alignment horizontal="center"/>
      <protection hidden="1"/>
    </xf>
    <xf numFmtId="4" fontId="0" fillId="18" borderId="39" xfId="0" applyNumberFormat="1" applyFill="1" applyBorder="1" applyAlignment="1" applyProtection="1">
      <alignment horizontal="center"/>
      <protection hidden="1"/>
    </xf>
    <xf numFmtId="0" fontId="0" fillId="6" borderId="1" xfId="0" applyFont="1" applyFill="1" applyBorder="1" applyAlignment="1" applyProtection="1">
      <alignment horizontal="center" vertical="center"/>
      <protection hidden="1"/>
    </xf>
    <xf numFmtId="2" fontId="0" fillId="6" borderId="1" xfId="0" applyNumberFormat="1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2" fillId="5" borderId="9" xfId="0" applyFont="1" applyFill="1" applyBorder="1" applyAlignment="1" applyProtection="1">
      <alignment horizontal="left" vertical="center"/>
      <protection hidden="1"/>
    </xf>
    <xf numFmtId="0" fontId="2" fillId="5" borderId="10" xfId="0" applyFont="1" applyFill="1" applyBorder="1" applyAlignment="1" applyProtection="1">
      <alignment horizontal="right" vertical="center"/>
      <protection hidden="1"/>
    </xf>
    <xf numFmtId="0" fontId="0" fillId="5" borderId="10" xfId="0" applyFill="1" applyBorder="1" applyAlignment="1" applyProtection="1">
      <alignment vertical="center"/>
      <protection hidden="1"/>
    </xf>
    <xf numFmtId="0" fontId="2" fillId="5" borderId="10" xfId="0" applyFont="1" applyFill="1" applyBorder="1" applyAlignment="1" applyProtection="1">
      <alignment horizontal="left" vertical="center"/>
      <protection hidden="1"/>
    </xf>
    <xf numFmtId="0" fontId="0" fillId="5" borderId="41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protection hidden="1"/>
    </xf>
    <xf numFmtId="0" fontId="2" fillId="0" borderId="12" xfId="0" applyFont="1" applyFill="1" applyBorder="1" applyAlignment="1" applyProtection="1">
      <alignment horizontal="right" vertical="center"/>
      <protection hidden="1"/>
    </xf>
    <xf numFmtId="167" fontId="0" fillId="4" borderId="1" xfId="0" applyNumberFormat="1" applyFill="1" applyBorder="1" applyAlignment="1" applyProtection="1">
      <alignment horizontal="center"/>
      <protection hidden="1"/>
    </xf>
    <xf numFmtId="167" fontId="0" fillId="0" borderId="0" xfId="0" applyNumberFormat="1" applyFill="1" applyAlignment="1" applyProtection="1">
      <alignment horizontal="center"/>
      <protection locked="0"/>
    </xf>
    <xf numFmtId="167" fontId="0" fillId="0" borderId="0" xfId="0" applyNumberFormat="1" applyFill="1" applyAlignment="1" applyProtection="1">
      <alignment horizontal="center" vertical="center"/>
      <protection hidden="1"/>
    </xf>
    <xf numFmtId="167" fontId="0" fillId="2" borderId="1" xfId="0" applyNumberFormat="1" applyFill="1" applyBorder="1" applyAlignment="1" applyProtection="1">
      <alignment horizontal="center" wrapText="1"/>
      <protection hidden="1"/>
    </xf>
    <xf numFmtId="167" fontId="0" fillId="0" borderId="1" xfId="0" applyNumberFormat="1" applyFill="1" applyBorder="1" applyAlignment="1" applyProtection="1">
      <alignment horizontal="center"/>
      <protection hidden="1"/>
    </xf>
    <xf numFmtId="167" fontId="0" fillId="0" borderId="0" xfId="0" applyNumberFormat="1" applyFill="1" applyAlignment="1" applyProtection="1">
      <alignment horizontal="center"/>
      <protection hidden="1"/>
    </xf>
    <xf numFmtId="167" fontId="0" fillId="0" borderId="0" xfId="0" applyNumberFormat="1" applyFill="1" applyAlignment="1" applyProtection="1">
      <alignment horizontal="center" vertical="center"/>
      <protection locked="0"/>
    </xf>
    <xf numFmtId="167" fontId="0" fillId="2" borderId="1" xfId="0" applyNumberFormat="1" applyFill="1" applyBorder="1" applyAlignment="1" applyProtection="1">
      <alignment horizontal="center" vertical="center" wrapText="1"/>
      <protection hidden="1"/>
    </xf>
    <xf numFmtId="167" fontId="0" fillId="0" borderId="0" xfId="0" applyNumberFormat="1" applyAlignment="1" applyProtection="1">
      <alignment horizontal="center"/>
      <protection locked="0"/>
    </xf>
    <xf numFmtId="167" fontId="0" fillId="0" borderId="0" xfId="0" applyNumberFormat="1" applyFill="1" applyAlignment="1" applyProtection="1">
      <alignment horizontal="right"/>
      <protection hidden="1"/>
    </xf>
    <xf numFmtId="167" fontId="2" fillId="0" borderId="0" xfId="0" applyNumberFormat="1" applyFont="1" applyFill="1" applyAlignment="1" applyProtection="1">
      <alignment horizontal="center" vertical="center"/>
      <protection hidden="1"/>
    </xf>
    <xf numFmtId="167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167" fontId="0" fillId="0" borderId="0" xfId="0" applyNumberFormat="1" applyFill="1" applyProtection="1">
      <protection hidden="1"/>
    </xf>
    <xf numFmtId="0" fontId="0" fillId="0" borderId="39" xfId="0" applyBorder="1" applyAlignment="1" applyProtection="1">
      <alignment horizont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0" fillId="0" borderId="38" xfId="0" applyBorder="1" applyAlignment="1" applyProtection="1">
      <alignment horizontal="center"/>
      <protection hidden="1"/>
    </xf>
    <xf numFmtId="167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horizontal="center"/>
    </xf>
    <xf numFmtId="0" fontId="20" fillId="0" borderId="0" xfId="0" applyFont="1" applyFill="1" applyAlignment="1" applyProtection="1">
      <alignment horizontal="center"/>
    </xf>
    <xf numFmtId="4" fontId="20" fillId="0" borderId="0" xfId="0" applyNumberFormat="1" applyFont="1" applyFill="1" applyAlignment="1" applyProtection="1">
      <alignment horizontal="center"/>
    </xf>
    <xf numFmtId="168" fontId="0" fillId="6" borderId="1" xfId="0" applyNumberForma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horizontal="center" vertical="center"/>
      <protection hidden="1"/>
    </xf>
    <xf numFmtId="14" fontId="2" fillId="5" borderId="10" xfId="0" applyNumberFormat="1" applyFont="1" applyFill="1" applyBorder="1" applyAlignment="1" applyProtection="1">
      <alignment horizontal="right" vertical="center"/>
      <protection hidden="1"/>
    </xf>
    <xf numFmtId="14" fontId="2" fillId="5" borderId="11" xfId="0" applyNumberFormat="1" applyFont="1" applyFill="1" applyBorder="1" applyAlignment="1" applyProtection="1">
      <alignment horizontal="right" vertical="center"/>
      <protection hidden="1"/>
    </xf>
    <xf numFmtId="0" fontId="2" fillId="14" borderId="9" xfId="0" applyFont="1" applyFill="1" applyBorder="1" applyAlignment="1" applyProtection="1">
      <alignment horizontal="center" vertical="center"/>
      <protection hidden="1"/>
    </xf>
    <xf numFmtId="0" fontId="2" fillId="14" borderId="10" xfId="0" applyFont="1" applyFill="1" applyBorder="1" applyAlignment="1" applyProtection="1">
      <alignment horizontal="center" vertical="center"/>
      <protection hidden="1"/>
    </xf>
    <xf numFmtId="0" fontId="2" fillId="14" borderId="11" xfId="0" applyFont="1" applyFill="1" applyBorder="1" applyAlignment="1" applyProtection="1">
      <alignment horizontal="center" vertical="center"/>
      <protection hidden="1"/>
    </xf>
    <xf numFmtId="0" fontId="2" fillId="11" borderId="19" xfId="0" applyFont="1" applyFill="1" applyBorder="1" applyAlignment="1" applyProtection="1">
      <alignment horizontal="center" vertical="center"/>
      <protection hidden="1"/>
    </xf>
    <xf numFmtId="0" fontId="2" fillId="11" borderId="20" xfId="0" applyFont="1" applyFill="1" applyBorder="1" applyAlignment="1" applyProtection="1">
      <alignment horizontal="center" vertical="center"/>
      <protection hidden="1"/>
    </xf>
    <xf numFmtId="0" fontId="2" fillId="11" borderId="22" xfId="0" applyFont="1" applyFill="1" applyBorder="1" applyAlignment="1" applyProtection="1">
      <alignment horizontal="center" vertical="center"/>
      <protection hidden="1"/>
    </xf>
    <xf numFmtId="0" fontId="2" fillId="9" borderId="9" xfId="0" applyFont="1" applyFill="1" applyBorder="1" applyAlignment="1" applyProtection="1">
      <alignment horizontal="center" vertical="center"/>
      <protection hidden="1"/>
    </xf>
    <xf numFmtId="0" fontId="2" fillId="9" borderId="10" xfId="0" applyFont="1" applyFill="1" applyBorder="1" applyAlignment="1" applyProtection="1">
      <alignment horizontal="center" vertical="center"/>
      <protection hidden="1"/>
    </xf>
    <xf numFmtId="0" fontId="2" fillId="9" borderId="11" xfId="0" applyFont="1" applyFill="1" applyBorder="1" applyAlignment="1" applyProtection="1">
      <alignment horizontal="center" vertical="center"/>
      <protection hidden="1"/>
    </xf>
    <xf numFmtId="0" fontId="2" fillId="9" borderId="13" xfId="0" applyFont="1" applyFill="1" applyBorder="1" applyAlignment="1" applyProtection="1">
      <alignment horizontal="center" vertical="center"/>
      <protection hidden="1"/>
    </xf>
    <xf numFmtId="0" fontId="2" fillId="9" borderId="14" xfId="0" applyFont="1" applyFill="1" applyBorder="1" applyAlignment="1" applyProtection="1">
      <alignment horizontal="center" vertical="center"/>
      <protection hidden="1"/>
    </xf>
    <xf numFmtId="0" fontId="2" fillId="11" borderId="9" xfId="0" applyFont="1" applyFill="1" applyBorder="1" applyAlignment="1" applyProtection="1">
      <alignment horizontal="center" vertical="center"/>
      <protection hidden="1"/>
    </xf>
    <xf numFmtId="0" fontId="2" fillId="11" borderId="10" xfId="0" applyFont="1" applyFill="1" applyBorder="1" applyAlignment="1" applyProtection="1">
      <alignment horizontal="center" vertical="center"/>
      <protection hidden="1"/>
    </xf>
    <xf numFmtId="0" fontId="2" fillId="11" borderId="27" xfId="0" applyFont="1" applyFill="1" applyBorder="1" applyAlignment="1" applyProtection="1">
      <alignment horizontal="center" vertical="center"/>
      <protection hidden="1"/>
    </xf>
    <xf numFmtId="0" fontId="2" fillId="11" borderId="23" xfId="0" applyFont="1" applyFill="1" applyBorder="1" applyAlignment="1" applyProtection="1">
      <alignment horizontal="center" vertical="center"/>
      <protection hidden="1"/>
    </xf>
    <xf numFmtId="0" fontId="2" fillId="9" borderId="27" xfId="0" applyFont="1" applyFill="1" applyBorder="1" applyAlignment="1" applyProtection="1">
      <alignment horizontal="center" vertical="center"/>
      <protection hidden="1"/>
    </xf>
    <xf numFmtId="0" fontId="2" fillId="9" borderId="23" xfId="0" applyFont="1" applyFill="1" applyBorder="1" applyAlignment="1" applyProtection="1">
      <alignment horizontal="center" vertical="center"/>
      <protection hidden="1"/>
    </xf>
    <xf numFmtId="0" fontId="2" fillId="5" borderId="9" xfId="0" applyFont="1" applyFill="1" applyBorder="1" applyAlignment="1" applyProtection="1">
      <alignment horizontal="center" vertical="center"/>
      <protection hidden="1"/>
    </xf>
    <xf numFmtId="0" fontId="2" fillId="5" borderId="10" xfId="0" applyFont="1" applyFill="1" applyBorder="1" applyAlignment="1" applyProtection="1">
      <alignment horizontal="center" vertical="center"/>
      <protection hidden="1"/>
    </xf>
    <xf numFmtId="0" fontId="2" fillId="5" borderId="11" xfId="0" applyFont="1" applyFill="1" applyBorder="1" applyAlignment="1" applyProtection="1">
      <alignment horizontal="center" vertical="center"/>
      <protection hidden="1"/>
    </xf>
    <xf numFmtId="0" fontId="2" fillId="10" borderId="9" xfId="0" applyFont="1" applyFill="1" applyBorder="1" applyAlignment="1" applyProtection="1">
      <alignment horizontal="center" vertical="center"/>
      <protection hidden="1"/>
    </xf>
    <xf numFmtId="0" fontId="2" fillId="10" borderId="10" xfId="0" applyFont="1" applyFill="1" applyBorder="1" applyAlignment="1" applyProtection="1">
      <alignment horizontal="center" vertical="center"/>
      <protection hidden="1"/>
    </xf>
    <xf numFmtId="0" fontId="2" fillId="10" borderId="11" xfId="0" applyFont="1" applyFill="1" applyBorder="1" applyAlignment="1" applyProtection="1">
      <alignment horizontal="center" vertical="center"/>
      <protection hidden="1"/>
    </xf>
    <xf numFmtId="0" fontId="2" fillId="5" borderId="13" xfId="0" applyFont="1" applyFill="1" applyBorder="1" applyAlignment="1" applyProtection="1">
      <alignment horizontal="center" vertical="center"/>
      <protection hidden="1"/>
    </xf>
    <xf numFmtId="0" fontId="2" fillId="5" borderId="14" xfId="0" applyFont="1" applyFill="1" applyBorder="1" applyAlignment="1" applyProtection="1">
      <alignment horizontal="center" vertical="center"/>
      <protection hidden="1"/>
    </xf>
    <xf numFmtId="0" fontId="2" fillId="10" borderId="13" xfId="0" applyFont="1" applyFill="1" applyBorder="1" applyAlignment="1" applyProtection="1">
      <alignment horizontal="center" vertical="center"/>
      <protection hidden="1"/>
    </xf>
    <xf numFmtId="0" fontId="2" fillId="10" borderId="14" xfId="0" applyFont="1" applyFill="1" applyBorder="1" applyAlignment="1" applyProtection="1">
      <alignment horizontal="center" vertical="center"/>
      <protection hidden="1"/>
    </xf>
    <xf numFmtId="0" fontId="2" fillId="10" borderId="27" xfId="0" applyFont="1" applyFill="1" applyBorder="1" applyAlignment="1" applyProtection="1">
      <alignment horizontal="center" vertical="center"/>
      <protection hidden="1"/>
    </xf>
    <xf numFmtId="0" fontId="2" fillId="10" borderId="23" xfId="0" applyFont="1" applyFill="1" applyBorder="1" applyAlignment="1" applyProtection="1">
      <alignment horizontal="center" vertical="center"/>
      <protection hidden="1"/>
    </xf>
    <xf numFmtId="0" fontId="2" fillId="5" borderId="27" xfId="0" applyFont="1" applyFill="1" applyBorder="1" applyAlignment="1" applyProtection="1">
      <alignment horizontal="center" vertical="center"/>
      <protection hidden="1"/>
    </xf>
    <xf numFmtId="0" fontId="2" fillId="5" borderId="23" xfId="0" applyFont="1" applyFill="1" applyBorder="1" applyAlignment="1" applyProtection="1">
      <alignment horizontal="center" vertical="center"/>
      <protection hidden="1"/>
    </xf>
    <xf numFmtId="0" fontId="0" fillId="6" borderId="9" xfId="0" applyFill="1" applyBorder="1" applyAlignment="1" applyProtection="1">
      <alignment horizontal="center" vertical="center"/>
      <protection hidden="1"/>
    </xf>
    <xf numFmtId="0" fontId="0" fillId="6" borderId="11" xfId="0" applyFill="1" applyBorder="1" applyAlignment="1" applyProtection="1">
      <alignment horizontal="center" vertical="center"/>
      <protection hidden="1"/>
    </xf>
    <xf numFmtId="0" fontId="0" fillId="10" borderId="32" xfId="0" applyFill="1" applyBorder="1" applyAlignment="1" applyProtection="1">
      <alignment horizontal="center" vertical="center" wrapText="1"/>
      <protection hidden="1"/>
    </xf>
    <xf numFmtId="0" fontId="0" fillId="10" borderId="29" xfId="0" applyFill="1" applyBorder="1" applyAlignment="1" applyProtection="1">
      <alignment horizontal="center" vertical="center" wrapText="1"/>
      <protection hidden="1"/>
    </xf>
    <xf numFmtId="0" fontId="0" fillId="10" borderId="33" xfId="0" applyFill="1" applyBorder="1" applyAlignment="1" applyProtection="1">
      <alignment horizontal="center" vertical="center" wrapText="1"/>
      <protection hidden="1"/>
    </xf>
    <xf numFmtId="0" fontId="0" fillId="10" borderId="25" xfId="0" applyFill="1" applyBorder="1" applyAlignment="1" applyProtection="1">
      <alignment horizontal="center" vertical="center" wrapText="1"/>
      <protection hidden="1"/>
    </xf>
    <xf numFmtId="0" fontId="0" fillId="10" borderId="34" xfId="0" applyFill="1" applyBorder="1" applyAlignment="1" applyProtection="1">
      <alignment horizontal="center" vertical="center" wrapText="1"/>
      <protection hidden="1"/>
    </xf>
    <xf numFmtId="0" fontId="0" fillId="10" borderId="35" xfId="0" applyFill="1" applyBorder="1" applyAlignment="1" applyProtection="1">
      <alignment horizontal="center" vertical="center" wrapText="1"/>
      <protection hidden="1"/>
    </xf>
    <xf numFmtId="0" fontId="2" fillId="11" borderId="13" xfId="0" applyFont="1" applyFill="1" applyBorder="1" applyAlignment="1" applyProtection="1">
      <alignment horizontal="center" vertical="center"/>
      <protection hidden="1"/>
    </xf>
    <xf numFmtId="0" fontId="2" fillId="11" borderId="14" xfId="0" applyFont="1" applyFill="1" applyBorder="1" applyAlignment="1" applyProtection="1">
      <alignment horizontal="center" vertical="center"/>
      <protection hidden="1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6" borderId="7" xfId="0" applyFill="1" applyBorder="1" applyAlignment="1" applyProtection="1">
      <alignment horizontal="center" vertical="center"/>
      <protection locked="0"/>
    </xf>
    <xf numFmtId="0" fontId="2" fillId="5" borderId="5" xfId="0" applyFont="1" applyFill="1" applyBorder="1" applyAlignment="1" applyProtection="1">
      <alignment horizontal="center" vertical="center"/>
      <protection locked="0"/>
    </xf>
    <xf numFmtId="0" fontId="2" fillId="5" borderId="6" xfId="0" applyFont="1" applyFill="1" applyBorder="1" applyAlignment="1" applyProtection="1">
      <alignment horizontal="center" vertical="center"/>
      <protection locked="0"/>
    </xf>
    <xf numFmtId="1" fontId="2" fillId="5" borderId="5" xfId="0" applyNumberFormat="1" applyFont="1" applyFill="1" applyBorder="1" applyAlignment="1" applyProtection="1">
      <alignment horizontal="center" vertical="center"/>
      <protection hidden="1"/>
    </xf>
    <xf numFmtId="1" fontId="2" fillId="5" borderId="7" xfId="0" applyNumberFormat="1" applyFont="1" applyFill="1" applyBorder="1" applyAlignment="1" applyProtection="1">
      <alignment horizontal="center" vertical="center"/>
      <protection hidden="1"/>
    </xf>
    <xf numFmtId="1" fontId="2" fillId="5" borderId="6" xfId="0" applyNumberFormat="1" applyFont="1" applyFill="1" applyBorder="1" applyAlignment="1" applyProtection="1">
      <alignment horizontal="center" vertical="center"/>
      <protection hidden="1"/>
    </xf>
    <xf numFmtId="0" fontId="2" fillId="5" borderId="5" xfId="0" applyFont="1" applyFill="1" applyBorder="1" applyAlignment="1" applyProtection="1">
      <alignment horizontal="center" vertical="center"/>
      <protection hidden="1"/>
    </xf>
    <xf numFmtId="0" fontId="2" fillId="5" borderId="6" xfId="0" applyFont="1" applyFill="1" applyBorder="1" applyAlignment="1" applyProtection="1">
      <alignment horizontal="center" vertical="center"/>
      <protection hidden="1"/>
    </xf>
    <xf numFmtId="0" fontId="2" fillId="5" borderId="7" xfId="0" applyFont="1" applyFill="1" applyBorder="1" applyAlignment="1" applyProtection="1">
      <alignment horizontal="center" vertical="center"/>
      <protection hidden="1"/>
    </xf>
    <xf numFmtId="0" fontId="0" fillId="6" borderId="5" xfId="0" applyFill="1" applyBorder="1" applyAlignment="1" applyProtection="1">
      <alignment horizontal="center" vertical="center"/>
      <protection hidden="1"/>
    </xf>
    <xf numFmtId="0" fontId="0" fillId="6" borderId="6" xfId="0" applyFill="1" applyBorder="1" applyAlignment="1" applyProtection="1">
      <alignment horizontal="center" vertical="center"/>
      <protection hidden="1"/>
    </xf>
    <xf numFmtId="0" fontId="0" fillId="6" borderId="7" xfId="0" applyFill="1" applyBorder="1" applyAlignment="1" applyProtection="1">
      <alignment horizontal="center" vertical="center"/>
      <protection hidden="1"/>
    </xf>
    <xf numFmtId="0" fontId="0" fillId="6" borderId="6" xfId="0" applyFill="1" applyBorder="1" applyAlignment="1" applyProtection="1">
      <alignment horizontal="center" vertical="center"/>
      <protection locked="0"/>
    </xf>
    <xf numFmtId="3" fontId="0" fillId="6" borderId="5" xfId="0" applyNumberFormat="1" applyFill="1" applyBorder="1" applyAlignment="1" applyProtection="1">
      <alignment horizontal="center" vertical="center"/>
      <protection locked="0"/>
    </xf>
    <xf numFmtId="3" fontId="0" fillId="6" borderId="6" xfId="0" applyNumberFormat="1" applyFill="1" applyBorder="1" applyAlignment="1" applyProtection="1">
      <alignment horizontal="center" vertical="center"/>
      <protection locked="0"/>
    </xf>
    <xf numFmtId="3" fontId="0" fillId="6" borderId="7" xfId="0" applyNumberForma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 wrapText="1"/>
      <protection hidden="1"/>
    </xf>
    <xf numFmtId="0" fontId="2" fillId="5" borderId="12" xfId="0" applyFont="1" applyFill="1" applyBorder="1" applyAlignment="1" applyProtection="1">
      <alignment horizontal="center" vertical="center" wrapText="1"/>
      <protection hidden="1"/>
    </xf>
    <xf numFmtId="0" fontId="2" fillId="5" borderId="8" xfId="0" applyFont="1" applyFill="1" applyBorder="1" applyAlignment="1" applyProtection="1">
      <alignment horizontal="center" vertical="center" wrapText="1"/>
      <protection hidden="1"/>
    </xf>
    <xf numFmtId="14" fontId="0" fillId="6" borderId="5" xfId="0" applyNumberFormat="1" applyFill="1" applyBorder="1" applyAlignment="1" applyProtection="1">
      <alignment horizontal="center" vertical="center"/>
      <protection locked="0"/>
    </xf>
    <xf numFmtId="14" fontId="0" fillId="6" borderId="7" xfId="0" applyNumberFormat="1" applyFill="1" applyBorder="1" applyAlignment="1" applyProtection="1">
      <alignment horizontal="center" vertical="center"/>
      <protection locked="0"/>
    </xf>
    <xf numFmtId="2" fontId="0" fillId="6" borderId="5" xfId="0" applyNumberFormat="1" applyFill="1" applyBorder="1" applyAlignment="1" applyProtection="1">
      <alignment horizontal="center" vertical="center"/>
      <protection locked="0"/>
    </xf>
    <xf numFmtId="2" fontId="0" fillId="6" borderId="7" xfId="0" applyNumberFormat="1" applyFill="1" applyBorder="1" applyAlignment="1" applyProtection="1">
      <alignment horizontal="center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hidden="1"/>
    </xf>
    <xf numFmtId="0" fontId="2" fillId="6" borderId="10" xfId="0" applyFont="1" applyFill="1" applyBorder="1" applyAlignment="1" applyProtection="1">
      <alignment horizontal="center" vertical="center"/>
      <protection hidden="1"/>
    </xf>
    <xf numFmtId="0" fontId="2" fillId="5" borderId="5" xfId="0" applyFont="1" applyFill="1" applyBorder="1" applyAlignment="1" applyProtection="1">
      <alignment horizontal="center"/>
      <protection locked="0"/>
    </xf>
    <xf numFmtId="0" fontId="2" fillId="5" borderId="6" xfId="0" applyFont="1" applyFill="1" applyBorder="1" applyAlignment="1" applyProtection="1">
      <alignment horizontal="center"/>
      <protection locked="0"/>
    </xf>
    <xf numFmtId="0" fontId="2" fillId="6" borderId="11" xfId="0" applyFont="1" applyFill="1" applyBorder="1" applyAlignment="1" applyProtection="1">
      <alignment horizontal="center" vertical="center"/>
      <protection hidden="1"/>
    </xf>
    <xf numFmtId="0" fontId="2" fillId="6" borderId="44" xfId="0" applyFont="1" applyFill="1" applyBorder="1" applyAlignment="1" applyProtection="1">
      <alignment horizontal="center" vertical="center"/>
      <protection locked="0"/>
    </xf>
    <xf numFmtId="0" fontId="2" fillId="6" borderId="45" xfId="0" applyFont="1" applyFill="1" applyBorder="1" applyAlignment="1" applyProtection="1">
      <alignment horizontal="center" vertical="center"/>
      <protection locked="0"/>
    </xf>
    <xf numFmtId="0" fontId="2" fillId="6" borderId="48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2" fillId="6" borderId="11" xfId="0" applyFont="1" applyFill="1" applyBorder="1" applyAlignment="1" applyProtection="1">
      <alignment horizontal="center" vertical="center"/>
      <protection locked="0"/>
    </xf>
    <xf numFmtId="0" fontId="2" fillId="5" borderId="5" xfId="0" applyFont="1" applyFill="1" applyBorder="1" applyAlignment="1" applyProtection="1">
      <alignment horizontal="right" vertical="center" wrapText="1"/>
      <protection hidden="1"/>
    </xf>
    <xf numFmtId="0" fontId="2" fillId="5" borderId="7" xfId="0" applyFont="1" applyFill="1" applyBorder="1" applyAlignment="1" applyProtection="1">
      <alignment horizontal="right" vertical="center" wrapText="1"/>
      <protection hidden="1"/>
    </xf>
    <xf numFmtId="0" fontId="0" fillId="2" borderId="51" xfId="0" applyFill="1" applyBorder="1" applyAlignment="1" applyProtection="1">
      <alignment horizontal="center" wrapText="1"/>
      <protection hidden="1"/>
    </xf>
    <xf numFmtId="0" fontId="0" fillId="2" borderId="52" xfId="0" applyFill="1" applyBorder="1" applyAlignment="1" applyProtection="1">
      <alignment horizontal="center" wrapText="1"/>
      <protection hidden="1"/>
    </xf>
    <xf numFmtId="0" fontId="2" fillId="5" borderId="9" xfId="0" applyFont="1" applyFill="1" applyBorder="1" applyAlignment="1" applyProtection="1">
      <alignment horizontal="center" vertical="center" wrapText="1"/>
      <protection hidden="1"/>
    </xf>
    <xf numFmtId="0" fontId="2" fillId="5" borderId="10" xfId="0" applyFont="1" applyFill="1" applyBorder="1" applyAlignment="1" applyProtection="1">
      <alignment horizontal="center" vertical="center" wrapText="1"/>
      <protection hidden="1"/>
    </xf>
    <xf numFmtId="0" fontId="2" fillId="5" borderId="11" xfId="0" applyFont="1" applyFill="1" applyBorder="1" applyAlignment="1" applyProtection="1">
      <alignment horizontal="center" vertical="center" wrapText="1"/>
      <protection hidden="1"/>
    </xf>
    <xf numFmtId="0" fontId="2" fillId="2" borderId="44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2" fillId="2" borderId="48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5" borderId="44" xfId="0" applyFont="1" applyFill="1" applyBorder="1" applyAlignment="1" applyProtection="1">
      <alignment horizontal="center" vertical="center"/>
      <protection hidden="1"/>
    </xf>
    <xf numFmtId="0" fontId="2" fillId="5" borderId="45" xfId="0" applyFont="1" applyFill="1" applyBorder="1" applyAlignment="1" applyProtection="1">
      <alignment horizontal="center" vertical="center"/>
      <protection hidden="1"/>
    </xf>
    <xf numFmtId="0" fontId="2" fillId="5" borderId="48" xfId="0" applyFont="1" applyFill="1" applyBorder="1" applyAlignment="1" applyProtection="1">
      <alignment horizontal="center" vertical="center"/>
      <protection hidden="1"/>
    </xf>
    <xf numFmtId="0" fontId="2" fillId="3" borderId="44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8" xfId="0" applyFont="1" applyFill="1" applyBorder="1" applyAlignment="1" applyProtection="1">
      <alignment horizontal="center" vertical="center"/>
      <protection locked="0"/>
    </xf>
    <xf numFmtId="0" fontId="2" fillId="5" borderId="5" xfId="0" applyFont="1" applyFill="1" applyBorder="1" applyAlignment="1" applyProtection="1">
      <alignment horizontal="center" vertical="center" wrapText="1"/>
      <protection locked="0"/>
    </xf>
    <xf numFmtId="0" fontId="2" fillId="5" borderId="6" xfId="0" applyFont="1" applyFill="1" applyBorder="1" applyAlignment="1" applyProtection="1">
      <alignment horizontal="center" vertical="center" wrapText="1"/>
      <protection locked="0"/>
    </xf>
    <xf numFmtId="0" fontId="2" fillId="5" borderId="7" xfId="0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alignment horizontal="center" vertical="center"/>
      <protection hidden="1"/>
    </xf>
    <xf numFmtId="167" fontId="0" fillId="0" borderId="1" xfId="0" applyNumberFormat="1" applyFill="1" applyBorder="1" applyAlignment="1" applyProtection="1">
      <alignment horizontal="center" vertical="center"/>
      <protection hidden="1"/>
    </xf>
    <xf numFmtId="0" fontId="0" fillId="13" borderId="1" xfId="0" applyFill="1" applyBorder="1" applyAlignment="1" applyProtection="1">
      <alignment horizontal="center" vertical="center"/>
      <protection hidden="1"/>
    </xf>
    <xf numFmtId="0" fontId="2" fillId="13" borderId="1" xfId="0" applyFont="1" applyFill="1" applyBorder="1" applyAlignment="1" applyProtection="1">
      <alignment horizontal="center"/>
      <protection hidden="1"/>
    </xf>
    <xf numFmtId="0" fontId="2" fillId="13" borderId="1" xfId="0" applyFont="1" applyFill="1" applyBorder="1" applyAlignment="1" applyProtection="1">
      <alignment horizontal="center" vertical="center"/>
      <protection hidden="1"/>
    </xf>
    <xf numFmtId="2" fontId="0" fillId="0" borderId="5" xfId="0" applyNumberFormat="1" applyFill="1" applyBorder="1" applyAlignment="1" applyProtection="1">
      <alignment horizontal="center" vertical="center"/>
      <protection locked="0"/>
    </xf>
    <xf numFmtId="2" fontId="0" fillId="0" borderId="6" xfId="0" applyNumberFormat="1" applyFill="1" applyBorder="1" applyAlignment="1" applyProtection="1">
      <alignment horizontal="center" vertical="center"/>
      <protection locked="0"/>
    </xf>
    <xf numFmtId="14" fontId="0" fillId="0" borderId="1" xfId="0" applyNumberFormat="1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 applyProtection="1">
      <alignment horizontal="center" vertical="center"/>
      <protection hidden="1"/>
    </xf>
    <xf numFmtId="0" fontId="0" fillId="0" borderId="6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1" fontId="2" fillId="13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1" fontId="2" fillId="13" borderId="5" xfId="0" applyNumberFormat="1" applyFont="1" applyFill="1" applyBorder="1" applyAlignment="1" applyProtection="1">
      <alignment horizontal="center" vertical="center"/>
      <protection hidden="1"/>
    </xf>
    <xf numFmtId="1" fontId="2" fillId="13" borderId="7" xfId="0" applyNumberFormat="1" applyFont="1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14" fontId="0" fillId="0" borderId="5" xfId="0" applyNumberFormat="1" applyFill="1" applyBorder="1" applyAlignment="1" applyProtection="1">
      <alignment horizontal="center" vertical="center"/>
      <protection locked="0"/>
    </xf>
    <xf numFmtId="14" fontId="0" fillId="0" borderId="6" xfId="0" applyNumberFormat="1" applyFill="1" applyBorder="1" applyAlignment="1" applyProtection="1">
      <alignment horizontal="center" vertical="center"/>
      <protection locked="0"/>
    </xf>
    <xf numFmtId="0" fontId="2" fillId="13" borderId="5" xfId="0" applyFont="1" applyFill="1" applyBorder="1" applyAlignment="1" applyProtection="1">
      <alignment horizontal="center"/>
      <protection hidden="1"/>
    </xf>
    <xf numFmtId="0" fontId="2" fillId="13" borderId="7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8" borderId="1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 vertical="center"/>
      <protection hidden="1"/>
    </xf>
    <xf numFmtId="3" fontId="0" fillId="0" borderId="5" xfId="0" applyNumberFormat="1" applyFill="1" applyBorder="1" applyAlignment="1" applyProtection="1">
      <alignment horizontal="center" vertical="center"/>
      <protection locked="0"/>
    </xf>
    <xf numFmtId="3" fontId="0" fillId="0" borderId="6" xfId="0" applyNumberFormat="1" applyFill="1" applyBorder="1" applyAlignment="1" applyProtection="1">
      <alignment horizontal="center" vertical="center"/>
      <protection locked="0"/>
    </xf>
    <xf numFmtId="3" fontId="0" fillId="0" borderId="7" xfId="0" applyNumberFormat="1" applyFill="1" applyBorder="1" applyAlignment="1" applyProtection="1">
      <alignment horizontal="center" vertical="center"/>
      <protection locked="0"/>
    </xf>
    <xf numFmtId="0" fontId="2" fillId="13" borderId="1" xfId="0" applyFont="1" applyFill="1" applyBorder="1" applyAlignment="1" applyProtection="1">
      <alignment horizontal="center" vertical="center" wrapText="1"/>
      <protection hidden="1"/>
    </xf>
    <xf numFmtId="1" fontId="2" fillId="13" borderId="1" xfId="0" applyNumberFormat="1" applyFont="1" applyFill="1" applyBorder="1" applyAlignment="1" applyProtection="1">
      <alignment horizontal="center"/>
      <protection hidden="1"/>
    </xf>
    <xf numFmtId="2" fontId="0" fillId="0" borderId="1" xfId="0" applyNumberFormat="1" applyFill="1" applyBorder="1" applyAlignment="1" applyProtection="1">
      <alignment horizontal="center" vertical="center"/>
      <protection locked="0"/>
    </xf>
    <xf numFmtId="0" fontId="2" fillId="13" borderId="2" xfId="0" applyFont="1" applyFill="1" applyBorder="1" applyAlignment="1" applyProtection="1">
      <alignment horizontal="center" vertical="center" wrapText="1"/>
      <protection hidden="1"/>
    </xf>
    <xf numFmtId="0" fontId="2" fillId="13" borderId="12" xfId="0" applyFont="1" applyFill="1" applyBorder="1" applyAlignment="1" applyProtection="1">
      <alignment horizontal="center" vertical="center" wrapText="1"/>
      <protection hidden="1"/>
    </xf>
    <xf numFmtId="0" fontId="2" fillId="13" borderId="8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0" borderId="24" xfId="0" applyBorder="1" applyAlignment="1" applyProtection="1">
      <alignment horizontal="center"/>
      <protection hidden="1"/>
    </xf>
    <xf numFmtId="0" fontId="0" fillId="0" borderId="39" xfId="0" applyBorder="1" applyAlignment="1" applyProtection="1">
      <alignment horizont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2" fillId="0" borderId="27" xfId="0" applyFont="1" applyBorder="1" applyAlignment="1" applyProtection="1">
      <alignment horizontal="center"/>
      <protection hidden="1"/>
    </xf>
    <xf numFmtId="0" fontId="2" fillId="0" borderId="61" xfId="0" applyFont="1" applyBorder="1" applyAlignment="1" applyProtection="1">
      <alignment horizontal="center"/>
      <protection hidden="1"/>
    </xf>
    <xf numFmtId="0" fontId="2" fillId="0" borderId="23" xfId="0" applyFont="1" applyBorder="1" applyAlignment="1" applyProtection="1">
      <alignment horizontal="center"/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2" fillId="0" borderId="14" xfId="0" applyFont="1" applyBorder="1" applyAlignment="1" applyProtection="1">
      <alignment horizontal="center"/>
      <protection hidden="1"/>
    </xf>
    <xf numFmtId="0" fontId="2" fillId="0" borderId="13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16" xfId="0" applyBorder="1" applyAlignment="1" applyProtection="1">
      <alignment horizontal="center"/>
      <protection hidden="1"/>
    </xf>
    <xf numFmtId="0" fontId="0" fillId="0" borderId="38" xfId="0" applyBorder="1" applyAlignment="1" applyProtection="1">
      <alignment horizontal="center"/>
      <protection hidden="1"/>
    </xf>
    <xf numFmtId="0" fontId="19" fillId="0" borderId="38" xfId="0" applyFont="1" applyBorder="1" applyAlignment="1" applyProtection="1">
      <alignment horizontal="center"/>
      <protection hidden="1"/>
    </xf>
    <xf numFmtId="0" fontId="19" fillId="0" borderId="39" xfId="0" applyFont="1" applyBorder="1" applyAlignment="1" applyProtection="1">
      <alignment horizontal="center"/>
      <protection hidden="1"/>
    </xf>
    <xf numFmtId="0" fontId="19" fillId="0" borderId="15" xfId="0" applyFont="1" applyBorder="1" applyAlignment="1" applyProtection="1">
      <alignment horizontal="center"/>
      <protection hidden="1"/>
    </xf>
    <xf numFmtId="0" fontId="0" fillId="0" borderId="13" xfId="0" applyBorder="1" applyAlignment="1" applyProtection="1">
      <alignment horizontal="center"/>
      <protection hidden="1"/>
    </xf>
    <xf numFmtId="0" fontId="0" fillId="0" borderId="14" xfId="0" applyBorder="1" applyAlignment="1" applyProtection="1">
      <alignment horizontal="center"/>
      <protection hidden="1"/>
    </xf>
    <xf numFmtId="0" fontId="0" fillId="0" borderId="32" xfId="0" applyBorder="1" applyAlignment="1" applyProtection="1">
      <alignment horizontal="center"/>
      <protection hidden="1"/>
    </xf>
    <xf numFmtId="0" fontId="0" fillId="0" borderId="56" xfId="0" applyBorder="1" applyAlignment="1" applyProtection="1">
      <alignment horizontal="center"/>
      <protection hidden="1"/>
    </xf>
    <xf numFmtId="0" fontId="0" fillId="0" borderId="29" xfId="0" applyBorder="1" applyAlignment="1" applyProtection="1">
      <alignment horizontal="center"/>
      <protection hidden="1"/>
    </xf>
    <xf numFmtId="0" fontId="0" fillId="16" borderId="0" xfId="0" applyFill="1" applyAlignment="1" applyProtection="1">
      <alignment horizontal="center"/>
      <protection hidden="1"/>
    </xf>
    <xf numFmtId="0" fontId="2" fillId="16" borderId="0" xfId="0" applyFont="1" applyFill="1" applyAlignment="1" applyProtection="1">
      <alignment horizontal="center"/>
      <protection hidden="1"/>
    </xf>
    <xf numFmtId="0" fontId="2" fillId="18" borderId="0" xfId="0" applyFont="1" applyFill="1" applyAlignment="1" applyProtection="1">
      <alignment horizontal="center"/>
      <protection hidden="1"/>
    </xf>
    <xf numFmtId="0" fontId="2" fillId="3" borderId="0" xfId="0" applyFont="1" applyFill="1" applyAlignment="1" applyProtection="1">
      <alignment horizontal="center"/>
      <protection hidden="1"/>
    </xf>
  </cellXfs>
  <cellStyles count="2">
    <cellStyle name="Normal" xfId="0" builtinId="0"/>
    <cellStyle name="Percent" xfId="1" builtinId="5"/>
  </cellStyles>
  <dxfs count="6">
    <dxf>
      <font>
        <color theme="0" tint="-0.34998626667073579"/>
      </font>
    </dxf>
    <dxf>
      <font>
        <color theme="0"/>
      </font>
    </dxf>
    <dxf>
      <font>
        <color theme="0"/>
      </font>
    </dxf>
    <dxf>
      <font>
        <color theme="9" tint="0.79998168889431442"/>
      </font>
    </dxf>
    <dxf>
      <font>
        <color theme="9" tint="0.79998168889431442"/>
      </font>
    </dxf>
    <dxf>
      <font>
        <color theme="9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609599</xdr:colOff>
      <xdr:row>4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2143124" cy="1876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9" tint="-0.249977111117893"/>
  </sheetPr>
  <dimension ref="A1:U32"/>
  <sheetViews>
    <sheetView workbookViewId="0"/>
  </sheetViews>
  <sheetFormatPr defaultColWidth="8" defaultRowHeight="15"/>
  <cols>
    <col min="1" max="21" width="9.7109375" style="25" customWidth="1"/>
    <col min="22" max="16384" width="8" style="25"/>
  </cols>
  <sheetData>
    <row r="1" spans="2:21" ht="27" customHeight="1" thickBot="1"/>
    <row r="2" spans="2:21" ht="30.75" customHeight="1" thickBot="1">
      <c r="E2" s="109" t="s">
        <v>69</v>
      </c>
      <c r="F2" s="110" t="s">
        <v>70</v>
      </c>
      <c r="G2" s="110" t="s">
        <v>71</v>
      </c>
      <c r="H2" s="111" t="s">
        <v>72</v>
      </c>
      <c r="N2" s="374" t="s">
        <v>220</v>
      </c>
      <c r="O2" s="375" t="s">
        <v>266</v>
      </c>
      <c r="P2" s="376"/>
      <c r="Q2" s="377" t="s">
        <v>221</v>
      </c>
      <c r="R2" s="404">
        <v>42360</v>
      </c>
      <c r="S2" s="405"/>
    </row>
    <row r="3" spans="2:21" s="112" customFormat="1" ht="52.5" customHeight="1">
      <c r="B3" s="403" t="s">
        <v>74</v>
      </c>
      <c r="C3" s="403"/>
      <c r="D3" s="403"/>
      <c r="E3" s="403"/>
      <c r="F3" s="403"/>
      <c r="G3" s="403"/>
      <c r="H3" s="403"/>
      <c r="I3" s="403"/>
      <c r="J3" s="403"/>
      <c r="K3" s="403"/>
    </row>
    <row r="4" spans="2:21" ht="30.75" customHeight="1"/>
    <row r="5" spans="2:21" ht="18.75">
      <c r="B5" s="26" t="s">
        <v>76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2:21" ht="18.75">
      <c r="B6" s="28" t="s">
        <v>75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0"/>
    </row>
    <row r="7" spans="2:21" ht="18.75">
      <c r="B7" s="26" t="s">
        <v>73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7"/>
    </row>
    <row r="8" spans="2:21" ht="18.75">
      <c r="B8" s="29" t="s">
        <v>131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30"/>
    </row>
    <row r="9" spans="2:21" ht="18.75">
      <c r="B9" s="29" t="s">
        <v>132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30"/>
    </row>
    <row r="10" spans="2:21" ht="18.75">
      <c r="B10" s="29" t="s">
        <v>133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30"/>
    </row>
    <row r="11" spans="2:21" ht="18.75">
      <c r="B11" s="26" t="s">
        <v>77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7"/>
    </row>
    <row r="12" spans="2:21" ht="18.75">
      <c r="B12" s="26" t="s">
        <v>64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7"/>
    </row>
    <row r="13" spans="2:21" ht="18.75">
      <c r="B13" s="26" t="s">
        <v>65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7"/>
    </row>
    <row r="14" spans="2:21" ht="18.75">
      <c r="B14" s="26" t="s">
        <v>66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7"/>
    </row>
    <row r="15" spans="2:21" ht="18.75">
      <c r="B15" s="29" t="s">
        <v>78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30"/>
    </row>
    <row r="16" spans="2:21" ht="18.75">
      <c r="B16" s="29" t="s">
        <v>79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30"/>
    </row>
    <row r="17" spans="1:21" ht="18.75">
      <c r="B17" s="26" t="s">
        <v>80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7"/>
    </row>
    <row r="18" spans="1:21" ht="18.75">
      <c r="B18" s="26" t="s">
        <v>81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7"/>
    </row>
    <row r="19" spans="1:21" ht="18.75">
      <c r="B19" s="26" t="s">
        <v>209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7"/>
    </row>
    <row r="20" spans="1:21" ht="18.75">
      <c r="A20" s="31"/>
      <c r="B20" s="107" t="s">
        <v>135</v>
      </c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30"/>
    </row>
    <row r="21" spans="1:21" ht="18.75">
      <c r="A21" s="31"/>
      <c r="B21" s="108" t="s">
        <v>136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30"/>
    </row>
    <row r="22" spans="1:21" ht="18.75">
      <c r="A22" s="31"/>
      <c r="B22" s="33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</row>
    <row r="23" spans="1:21" ht="18.75">
      <c r="A23" s="31"/>
      <c r="B23" s="33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</row>
    <row r="24" spans="1:21" ht="18.75">
      <c r="A24" s="31"/>
      <c r="B24" s="33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</row>
    <row r="25" spans="1:21" ht="18.75">
      <c r="A25" s="31"/>
      <c r="B25" s="33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</row>
    <row r="26" spans="1:21" ht="18.75">
      <c r="A26" s="31"/>
      <c r="B26" s="33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</row>
    <row r="27" spans="1:21" ht="18.75">
      <c r="A27" s="31"/>
      <c r="B27" s="33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</row>
    <row r="28" spans="1:21" ht="18.75">
      <c r="A28" s="31"/>
      <c r="B28" s="34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</row>
    <row r="29" spans="1:21" ht="18.7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</row>
    <row r="30" spans="1:21" ht="18.7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</row>
    <row r="31" spans="1:21" ht="18.7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</row>
    <row r="32" spans="1:21">
      <c r="A32" s="31"/>
      <c r="B32" s="31"/>
      <c r="C32" s="31"/>
      <c r="D32" s="31"/>
      <c r="E32" s="31"/>
      <c r="F32" s="31"/>
      <c r="G32" s="31"/>
    </row>
  </sheetData>
  <sheetProtection password="CC50" sheet="1" objects="1" scenarios="1"/>
  <customSheetViews>
    <customSheetView guid="{0FADFB38-EA6A-4260-ADCE-826908C1C74C}">
      <pageMargins left="0.7" right="0.7" top="0.75" bottom="0.75" header="0.3" footer="0.3"/>
      <pageSetup paperSize="9" orientation="portrait" r:id="rId1"/>
    </customSheetView>
  </customSheetViews>
  <mergeCells count="2">
    <mergeCell ref="B3:K3"/>
    <mergeCell ref="R2:S2"/>
  </mergeCell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2:N16"/>
  <sheetViews>
    <sheetView workbookViewId="0">
      <selection activeCell="AA1" sqref="AA1"/>
    </sheetView>
  </sheetViews>
  <sheetFormatPr defaultRowHeight="15"/>
  <cols>
    <col min="1" max="2" width="9.140625" style="25"/>
    <col min="3" max="3" width="7.42578125" style="25" customWidth="1"/>
    <col min="4" max="7" width="9.140625" style="25"/>
    <col min="8" max="8" width="7.42578125" style="25" customWidth="1"/>
    <col min="9" max="12" width="9.140625" style="25"/>
    <col min="13" max="13" width="7.42578125" style="25" customWidth="1"/>
    <col min="14" max="16384" width="9.140625" style="25"/>
  </cols>
  <sheetData>
    <row r="2" spans="2:14">
      <c r="B2" s="314" t="s">
        <v>172</v>
      </c>
      <c r="C2" s="314"/>
      <c r="D2" s="563" t="str">
        <f>'Noon Position '!H3</f>
        <v>LADEN</v>
      </c>
      <c r="E2" s="563"/>
      <c r="G2" s="315" t="s">
        <v>172</v>
      </c>
      <c r="H2" s="315"/>
      <c r="I2" s="564" t="str">
        <f>D2</f>
        <v>LADEN</v>
      </c>
      <c r="J2" s="564"/>
      <c r="L2" s="316" t="s">
        <v>172</v>
      </c>
      <c r="M2" s="316"/>
      <c r="N2" s="317" t="s">
        <v>176</v>
      </c>
    </row>
    <row r="3" spans="2:14">
      <c r="B3" s="314" t="s">
        <v>164</v>
      </c>
      <c r="C3" s="314"/>
      <c r="D3" s="563" t="s">
        <v>174</v>
      </c>
      <c r="E3" s="563"/>
      <c r="G3" s="315" t="s">
        <v>164</v>
      </c>
      <c r="H3" s="315"/>
      <c r="I3" s="564" t="s">
        <v>173</v>
      </c>
      <c r="J3" s="564"/>
      <c r="L3" s="316"/>
      <c r="M3" s="316"/>
      <c r="N3" s="317"/>
    </row>
    <row r="4" spans="2:14">
      <c r="B4" s="314"/>
      <c r="C4" s="314"/>
      <c r="D4" s="314"/>
      <c r="E4" s="314"/>
      <c r="G4" s="315"/>
      <c r="H4" s="315"/>
      <c r="I4" s="315"/>
      <c r="J4" s="315"/>
      <c r="L4" s="316"/>
      <c r="M4" s="316"/>
      <c r="N4" s="316"/>
    </row>
    <row r="5" spans="2:14">
      <c r="B5" s="314"/>
      <c r="C5" s="314"/>
      <c r="D5" s="318" t="s">
        <v>88</v>
      </c>
      <c r="E5" s="318" t="s">
        <v>155</v>
      </c>
      <c r="G5" s="315"/>
      <c r="H5" s="315"/>
      <c r="I5" s="319" t="s">
        <v>88</v>
      </c>
      <c r="J5" s="319" t="s">
        <v>155</v>
      </c>
      <c r="L5" s="316"/>
      <c r="M5" s="316"/>
      <c r="N5" s="320" t="s">
        <v>179</v>
      </c>
    </row>
    <row r="6" spans="2:14">
      <c r="B6" s="314"/>
      <c r="C6" s="314"/>
      <c r="D6" s="318" t="str">
        <f>"("&amp;ROUND(Sheet1!V5,0)&amp;" days)"</f>
        <v>(0 days)</v>
      </c>
      <c r="E6" s="318" t="str">
        <f>"("&amp;ROUND(Sheet1!W5,0)&amp;" days)"</f>
        <v>(5 days)</v>
      </c>
      <c r="G6" s="315"/>
      <c r="H6" s="315"/>
      <c r="I6" s="319" t="str">
        <f>"("&amp;ROUND(Sheet1!X5,0)&amp;" days)"</f>
        <v>(0 days)</v>
      </c>
      <c r="J6" s="319" t="str">
        <f>"("&amp;ROUND(Sheet1!Y5,0)&amp;" days)"</f>
        <v>(0 days)</v>
      </c>
      <c r="L6" s="316"/>
      <c r="M6" s="316"/>
      <c r="N6" s="320" t="str">
        <f>"("&amp;ROUND(Sheet1!AB5,0)&amp;" days)"</f>
        <v>(0 days)</v>
      </c>
    </row>
    <row r="7" spans="2:14">
      <c r="B7" s="321" t="s">
        <v>3</v>
      </c>
      <c r="C7" s="321"/>
      <c r="D7" s="322"/>
      <c r="E7" s="322"/>
      <c r="G7" s="323" t="s">
        <v>3</v>
      </c>
      <c r="H7" s="323"/>
      <c r="I7" s="324"/>
      <c r="J7" s="324"/>
      <c r="L7" s="325" t="s">
        <v>3</v>
      </c>
      <c r="M7" s="326"/>
      <c r="N7" s="327"/>
    </row>
    <row r="8" spans="2:14">
      <c r="B8" s="328" t="s">
        <v>164</v>
      </c>
      <c r="C8" s="328"/>
      <c r="D8" s="329" t="str">
        <f>Sheet1!AE110</f>
        <v>N/A</v>
      </c>
      <c r="E8" s="329">
        <f>Sheet1!AP110</f>
        <v>11.333333333333334</v>
      </c>
      <c r="G8" s="330" t="s">
        <v>164</v>
      </c>
      <c r="H8" s="330"/>
      <c r="I8" s="331" t="str">
        <f>Sheet1!BA110</f>
        <v>N/A</v>
      </c>
      <c r="J8" s="331" t="str">
        <f>Sheet1!BL110</f>
        <v>N/A</v>
      </c>
      <c r="L8" s="332" t="s">
        <v>164</v>
      </c>
      <c r="M8" s="333"/>
      <c r="N8" s="334"/>
    </row>
    <row r="9" spans="2:14">
      <c r="B9" s="328" t="s">
        <v>2</v>
      </c>
      <c r="C9" s="328"/>
      <c r="D9" s="335" t="str">
        <f>Sheet1!AF110</f>
        <v>N/A</v>
      </c>
      <c r="E9" s="335">
        <f>Sheet1!AQ110</f>
        <v>0.12710774662728128</v>
      </c>
      <c r="G9" s="330" t="s">
        <v>2</v>
      </c>
      <c r="H9" s="330"/>
      <c r="I9" s="336" t="str">
        <f>Sheet1!BB110</f>
        <v>N/A</v>
      </c>
      <c r="J9" s="336" t="str">
        <f>Sheet1!BM110</f>
        <v>N/A</v>
      </c>
      <c r="L9" s="332" t="s">
        <v>2</v>
      </c>
      <c r="M9" s="333"/>
      <c r="N9" s="337"/>
    </row>
    <row r="10" spans="2:14">
      <c r="B10" s="328" t="s">
        <v>10</v>
      </c>
      <c r="C10" s="328"/>
      <c r="D10" s="329" t="str">
        <f>Sheet1!AG110</f>
        <v>N/A</v>
      </c>
      <c r="E10" s="329">
        <f>Sheet1!AR110</f>
        <v>18.476800000000026</v>
      </c>
      <c r="G10" s="330" t="s">
        <v>10</v>
      </c>
      <c r="H10" s="330"/>
      <c r="I10" s="331" t="str">
        <f>Sheet1!BC110</f>
        <v>N/A</v>
      </c>
      <c r="J10" s="331" t="str">
        <f>Sheet1!BN110</f>
        <v>N/A</v>
      </c>
      <c r="L10" s="333" t="s">
        <v>10</v>
      </c>
      <c r="M10" s="333"/>
      <c r="N10" s="334" t="e">
        <f>Sheet1!BY110</f>
        <v>#DIV/0!</v>
      </c>
    </row>
    <row r="11" spans="2:14">
      <c r="B11" s="328" t="s">
        <v>14</v>
      </c>
      <c r="C11" s="328"/>
      <c r="D11" s="329" t="str">
        <f>Sheet1!AH110</f>
        <v>N/A</v>
      </c>
      <c r="E11" s="329">
        <f>Sheet1!AS110</f>
        <v>0.10666666666666667</v>
      </c>
      <c r="G11" s="330" t="s">
        <v>14</v>
      </c>
      <c r="H11" s="330"/>
      <c r="I11" s="331" t="str">
        <f>Sheet1!BD110</f>
        <v>N/A</v>
      </c>
      <c r="J11" s="331" t="str">
        <f>Sheet1!BO110</f>
        <v>N/A</v>
      </c>
      <c r="L11" s="333" t="s">
        <v>14</v>
      </c>
      <c r="M11" s="333"/>
      <c r="N11" s="334" t="e">
        <f>Sheet1!BZ110</f>
        <v>#DIV/0!</v>
      </c>
    </row>
    <row r="12" spans="2:14">
      <c r="B12" s="328" t="s">
        <v>165</v>
      </c>
      <c r="C12" s="328"/>
      <c r="D12" s="338" t="str">
        <f>Sheet1!AI110</f>
        <v>N/A</v>
      </c>
      <c r="E12" s="338">
        <f>Sheet1!AT110</f>
        <v>100.05333333333333</v>
      </c>
      <c r="G12" s="330" t="s">
        <v>165</v>
      </c>
      <c r="H12" s="330"/>
      <c r="I12" s="339" t="str">
        <f>Sheet1!BE110</f>
        <v>N/A</v>
      </c>
      <c r="J12" s="339" t="str">
        <f>Sheet1!BP110</f>
        <v>N/A</v>
      </c>
      <c r="L12" s="333" t="s">
        <v>165</v>
      </c>
      <c r="M12" s="333"/>
      <c r="N12" s="340" t="e">
        <f>Sheet1!CA110</f>
        <v>#DIV/0!</v>
      </c>
    </row>
    <row r="13" spans="2:14">
      <c r="B13" s="328" t="s">
        <v>166</v>
      </c>
      <c r="C13" s="328"/>
      <c r="D13" s="338" t="str">
        <f>Sheet1!AJ110</f>
        <v>N/A</v>
      </c>
      <c r="E13" s="338">
        <f>Sheet1!AU110</f>
        <v>17.066666666666666</v>
      </c>
      <c r="G13" s="330" t="s">
        <v>166</v>
      </c>
      <c r="H13" s="330"/>
      <c r="I13" s="339" t="str">
        <f>Sheet1!BF110</f>
        <v>N/A</v>
      </c>
      <c r="J13" s="339" t="str">
        <f>Sheet1!BQ110</f>
        <v>N/A</v>
      </c>
      <c r="L13" s="333" t="s">
        <v>166</v>
      </c>
      <c r="M13" s="333"/>
      <c r="N13" s="340" t="e">
        <f>Sheet1!CB110</f>
        <v>#DIV/0!</v>
      </c>
    </row>
    <row r="14" spans="2:14">
      <c r="B14" s="328" t="s">
        <v>167</v>
      </c>
      <c r="C14" s="328"/>
      <c r="D14" s="338" t="str">
        <f>Sheet1!AK110</f>
        <v>N/A</v>
      </c>
      <c r="E14" s="338">
        <f>Sheet1!AV110</f>
        <v>10.666666666666666</v>
      </c>
      <c r="G14" s="330" t="s">
        <v>167</v>
      </c>
      <c r="H14" s="330"/>
      <c r="I14" s="339" t="str">
        <f>Sheet1!BG110</f>
        <v>N/A</v>
      </c>
      <c r="J14" s="339" t="str">
        <f>Sheet1!BR110</f>
        <v>N/A</v>
      </c>
      <c r="L14" s="333" t="s">
        <v>167</v>
      </c>
      <c r="M14" s="333"/>
      <c r="N14" s="340" t="e">
        <f>Sheet1!CC110</f>
        <v>#DIV/0!</v>
      </c>
    </row>
    <row r="15" spans="2:14">
      <c r="B15" s="328" t="s">
        <v>168</v>
      </c>
      <c r="C15" s="328"/>
      <c r="D15" s="329" t="str">
        <f>Sheet1!AL110</f>
        <v>N/A</v>
      </c>
      <c r="E15" s="329">
        <f>Sheet1!AW110</f>
        <v>0</v>
      </c>
      <c r="G15" s="330" t="s">
        <v>168</v>
      </c>
      <c r="H15" s="330"/>
      <c r="I15" s="331" t="str">
        <f>Sheet1!BH110</f>
        <v>N/A</v>
      </c>
      <c r="J15" s="331" t="str">
        <f>Sheet1!BS110</f>
        <v>N/A</v>
      </c>
      <c r="L15" s="333" t="s">
        <v>168</v>
      </c>
      <c r="M15" s="333"/>
      <c r="N15" s="334" t="e">
        <f>Sheet1!CD110</f>
        <v>#DIV/0!</v>
      </c>
    </row>
    <row r="16" spans="2:14">
      <c r="B16" s="328" t="s">
        <v>169</v>
      </c>
      <c r="C16" s="328"/>
      <c r="D16" s="329" t="str">
        <f>Sheet1!AM110</f>
        <v>N/A</v>
      </c>
      <c r="E16" s="329">
        <f>Sheet1!AX110</f>
        <v>0.28800000000000042</v>
      </c>
      <c r="G16" s="330" t="s">
        <v>169</v>
      </c>
      <c r="H16" s="330"/>
      <c r="I16" s="331" t="str">
        <f>Sheet1!BI110</f>
        <v>N/A</v>
      </c>
      <c r="J16" s="331" t="str">
        <f>Sheet1!BT110</f>
        <v>N/A</v>
      </c>
      <c r="L16" s="333" t="s">
        <v>169</v>
      </c>
      <c r="M16" s="333"/>
      <c r="N16" s="334" t="e">
        <f>Sheet1!CE110</f>
        <v>#DIV/0!</v>
      </c>
    </row>
  </sheetData>
  <sheetProtection password="CF7A" sheet="1" objects="1" scenarios="1"/>
  <mergeCells count="4">
    <mergeCell ref="D2:E2"/>
    <mergeCell ref="D3:E3"/>
    <mergeCell ref="I2:J2"/>
    <mergeCell ref="I3:J3"/>
  </mergeCells>
  <conditionalFormatting sqref="D7:E16 I7:J16 N7:N16">
    <cfRule type="cellIs" dxfId="0" priority="1" operator="equal">
      <formula>"N/A"</formula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"/>
  <sheetViews>
    <sheetView workbookViewId="0">
      <selection activeCell="AA1" sqref="AA1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theme="7" tint="-0.249977111117893"/>
  </sheetPr>
  <dimension ref="B1:Q25"/>
  <sheetViews>
    <sheetView workbookViewId="0">
      <selection activeCell="D25" sqref="D25:E25"/>
    </sheetView>
  </sheetViews>
  <sheetFormatPr defaultRowHeight="15"/>
  <cols>
    <col min="1" max="1" width="7.5703125" style="25" customWidth="1"/>
    <col min="2" max="2" width="23.28515625" style="25" bestFit="1" customWidth="1"/>
    <col min="3" max="3" width="8.5703125" style="25" bestFit="1" customWidth="1"/>
    <col min="4" max="4" width="23.28515625" style="25" bestFit="1" customWidth="1"/>
    <col min="5" max="5" width="5.5703125" style="25" bestFit="1" customWidth="1"/>
    <col min="6" max="6" width="23.28515625" style="25" bestFit="1" customWidth="1"/>
    <col min="7" max="7" width="5.5703125" style="25" bestFit="1" customWidth="1"/>
    <col min="8" max="8" width="23.28515625" style="25" bestFit="1" customWidth="1"/>
    <col min="9" max="9" width="5.5703125" style="25" bestFit="1" customWidth="1"/>
    <col min="10" max="10" width="23.28515625" style="25" bestFit="1" customWidth="1"/>
    <col min="11" max="11" width="5.5703125" style="25" bestFit="1" customWidth="1"/>
    <col min="12" max="12" width="23.28515625" style="25" bestFit="1" customWidth="1"/>
    <col min="13" max="13" width="5.5703125" style="25" bestFit="1" customWidth="1"/>
    <col min="14" max="14" width="11.42578125" style="25" customWidth="1"/>
    <col min="15" max="17" width="11.85546875" style="25" customWidth="1"/>
    <col min="18" max="16384" width="9.140625" style="25"/>
  </cols>
  <sheetData>
    <row r="1" spans="2:17" ht="15.75" thickBot="1"/>
    <row r="2" spans="2:17" s="47" customFormat="1" ht="15.75" thickBot="1">
      <c r="B2" s="406" t="s">
        <v>121</v>
      </c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8"/>
    </row>
    <row r="3" spans="2:17" s="47" customFormat="1" ht="15.75" thickBot="1">
      <c r="B3" s="417" t="s">
        <v>94</v>
      </c>
      <c r="C3" s="418"/>
      <c r="D3" s="418"/>
      <c r="E3" s="418"/>
      <c r="F3" s="418"/>
      <c r="G3" s="418"/>
      <c r="H3" s="412" t="s">
        <v>95</v>
      </c>
      <c r="I3" s="413"/>
      <c r="J3" s="413"/>
      <c r="K3" s="413"/>
      <c r="L3" s="413"/>
      <c r="M3" s="414"/>
    </row>
    <row r="4" spans="2:17" s="47" customFormat="1">
      <c r="B4" s="419"/>
      <c r="C4" s="420"/>
      <c r="D4" s="409" t="s">
        <v>124</v>
      </c>
      <c r="E4" s="410"/>
      <c r="F4" s="409" t="s">
        <v>125</v>
      </c>
      <c r="G4" s="411"/>
      <c r="H4" s="421"/>
      <c r="I4" s="422"/>
      <c r="J4" s="415" t="s">
        <v>124</v>
      </c>
      <c r="K4" s="416"/>
      <c r="L4" s="415" t="s">
        <v>125</v>
      </c>
      <c r="M4" s="416"/>
    </row>
    <row r="5" spans="2:17" s="47" customFormat="1">
      <c r="B5" s="79" t="s">
        <v>92</v>
      </c>
      <c r="C5" s="347">
        <f>VLOOKUP('Noon Position '!H1,Data!AE4:AY13,2,FALSE)</f>
        <v>12</v>
      </c>
      <c r="D5" s="82" t="s">
        <v>93</v>
      </c>
      <c r="E5" s="347">
        <f>VLOOKUP('Noon Position '!H1,Data!AE4:AY13,3,FALSE)</f>
        <v>15</v>
      </c>
      <c r="F5" s="82" t="s">
        <v>93</v>
      </c>
      <c r="G5" s="348">
        <f>VLOOKUP('Noon Position '!H1,Data!AE4:AY13,4,FALSE)</f>
        <v>0.2</v>
      </c>
      <c r="H5" s="63" t="s">
        <v>92</v>
      </c>
      <c r="I5" s="347">
        <f>VLOOKUP('Noon Position '!H1,Data!AE4:AY13,5,FALSE)</f>
        <v>12</v>
      </c>
      <c r="J5" s="61" t="s">
        <v>93</v>
      </c>
      <c r="K5" s="349">
        <f>VLOOKUP('Noon Position '!H1,Data!AE4:AY13,6,FALSE)</f>
        <v>18</v>
      </c>
      <c r="L5" s="61" t="s">
        <v>93</v>
      </c>
      <c r="M5" s="349">
        <f>VLOOKUP('Noon Position '!H1,Data!AE4:AY13,7,FALSE)</f>
        <v>0.2</v>
      </c>
    </row>
    <row r="6" spans="2:17" s="47" customFormat="1">
      <c r="B6" s="80" t="s">
        <v>98</v>
      </c>
      <c r="C6" s="350">
        <v>0.5</v>
      </c>
      <c r="D6" s="82" t="s">
        <v>100</v>
      </c>
      <c r="E6" s="351">
        <v>0.05</v>
      </c>
      <c r="F6" s="82" t="s">
        <v>100</v>
      </c>
      <c r="G6" s="352">
        <v>0.05</v>
      </c>
      <c r="H6" s="66" t="s">
        <v>98</v>
      </c>
      <c r="I6" s="353">
        <v>0.5</v>
      </c>
      <c r="J6" s="67" t="s">
        <v>100</v>
      </c>
      <c r="K6" s="351">
        <v>0.05</v>
      </c>
      <c r="L6" s="67" t="s">
        <v>100</v>
      </c>
      <c r="M6" s="351">
        <v>0.05</v>
      </c>
    </row>
    <row r="7" spans="2:17" s="47" customFormat="1" ht="15.75" thickBot="1">
      <c r="B7" s="81" t="s">
        <v>99</v>
      </c>
      <c r="C7" s="86">
        <f>C5-C6</f>
        <v>11.5</v>
      </c>
      <c r="D7" s="83" t="s">
        <v>101</v>
      </c>
      <c r="E7" s="85">
        <f>E5*(1+E6)</f>
        <v>15.75</v>
      </c>
      <c r="F7" s="83" t="s">
        <v>101</v>
      </c>
      <c r="G7" s="84">
        <f>G5*(1+G6)</f>
        <v>0.21000000000000002</v>
      </c>
      <c r="H7" s="68" t="s">
        <v>99</v>
      </c>
      <c r="I7" s="69">
        <f>I5-I6</f>
        <v>11.5</v>
      </c>
      <c r="J7" s="70" t="s">
        <v>101</v>
      </c>
      <c r="K7" s="71">
        <f>K5*(1+K6)</f>
        <v>18.900000000000002</v>
      </c>
      <c r="L7" s="70" t="s">
        <v>101</v>
      </c>
      <c r="M7" s="71">
        <f>M5*(1+M6)</f>
        <v>0.21000000000000002</v>
      </c>
    </row>
    <row r="8" spans="2:17" s="48" customFormat="1" ht="15.75" thickBot="1">
      <c r="B8" s="423" t="s">
        <v>96</v>
      </c>
      <c r="C8" s="424"/>
      <c r="D8" s="424"/>
      <c r="E8" s="424"/>
      <c r="F8" s="424"/>
      <c r="G8" s="425"/>
      <c r="H8" s="426" t="s">
        <v>97</v>
      </c>
      <c r="I8" s="427"/>
      <c r="J8" s="427"/>
      <c r="K8" s="427"/>
      <c r="L8" s="427"/>
      <c r="M8" s="428"/>
    </row>
    <row r="9" spans="2:17" s="48" customFormat="1">
      <c r="B9" s="435"/>
      <c r="C9" s="436"/>
      <c r="D9" s="429" t="s">
        <v>124</v>
      </c>
      <c r="E9" s="430"/>
      <c r="F9" s="429" t="s">
        <v>125</v>
      </c>
      <c r="G9" s="430"/>
      <c r="H9" s="433"/>
      <c r="I9" s="434"/>
      <c r="J9" s="431" t="s">
        <v>124</v>
      </c>
      <c r="K9" s="432"/>
      <c r="L9" s="431" t="s">
        <v>125</v>
      </c>
      <c r="M9" s="432"/>
    </row>
    <row r="10" spans="2:17" s="47" customFormat="1">
      <c r="B10" s="91" t="s">
        <v>92</v>
      </c>
      <c r="C10" s="347">
        <f>VLOOKUP('Noon Position '!H1,Data!AE4:AY13,8,FALSE)</f>
        <v>14</v>
      </c>
      <c r="D10" s="92" t="s">
        <v>93</v>
      </c>
      <c r="E10" s="347">
        <f>VLOOKUP('Noon Position '!H1,Data!AE4:AY13,9,FALSE)</f>
        <v>24</v>
      </c>
      <c r="F10" s="91" t="s">
        <v>93</v>
      </c>
      <c r="G10" s="347">
        <f>VLOOKUP('Noon Position '!H1,Data!AE4:AY13,10,FALSE)</f>
        <v>0.2</v>
      </c>
      <c r="H10" s="75" t="s">
        <v>92</v>
      </c>
      <c r="I10" s="349">
        <f>VLOOKUP('Noon Position '!H1,Data!AE4:AY13,11,FALSE)</f>
        <v>14</v>
      </c>
      <c r="J10" s="72" t="s">
        <v>93</v>
      </c>
      <c r="K10" s="347">
        <f>VLOOKUP('Noon Position '!H1,Data!AE4:AY13,12,FALSE)</f>
        <v>26.5</v>
      </c>
      <c r="L10" s="75" t="s">
        <v>93</v>
      </c>
      <c r="M10" s="349">
        <f>VLOOKUP('Noon Position '!H1,Data!AE4:AY13,13,FALSE)</f>
        <v>0.2</v>
      </c>
    </row>
    <row r="11" spans="2:17" s="47" customFormat="1">
      <c r="B11" s="93" t="s">
        <v>98</v>
      </c>
      <c r="C11" s="350">
        <v>0.5</v>
      </c>
      <c r="D11" s="92" t="s">
        <v>100</v>
      </c>
      <c r="E11" s="351">
        <v>0.05</v>
      </c>
      <c r="F11" s="93" t="s">
        <v>100</v>
      </c>
      <c r="G11" s="354">
        <v>0.05</v>
      </c>
      <c r="H11" s="75" t="s">
        <v>98</v>
      </c>
      <c r="I11" s="355">
        <v>0.5</v>
      </c>
      <c r="J11" s="73" t="s">
        <v>100</v>
      </c>
      <c r="K11" s="354">
        <v>0.05</v>
      </c>
      <c r="L11" s="75" t="s">
        <v>100</v>
      </c>
      <c r="M11" s="351">
        <v>0.05</v>
      </c>
    </row>
    <row r="12" spans="2:17" ht="15.75" thickBot="1">
      <c r="B12" s="94" t="s">
        <v>99</v>
      </c>
      <c r="C12" s="95">
        <f>C10-C11</f>
        <v>13.5</v>
      </c>
      <c r="D12" s="96" t="s">
        <v>101</v>
      </c>
      <c r="E12" s="97">
        <f>E10*(1+E11)</f>
        <v>25.200000000000003</v>
      </c>
      <c r="F12" s="94" t="s">
        <v>101</v>
      </c>
      <c r="G12" s="98">
        <f>G10*(1+G11)</f>
        <v>0.21000000000000002</v>
      </c>
      <c r="H12" s="76" t="s">
        <v>99</v>
      </c>
      <c r="I12" s="60">
        <f>I10-I11</f>
        <v>13.5</v>
      </c>
      <c r="J12" s="74" t="s">
        <v>101</v>
      </c>
      <c r="K12" s="60">
        <f>K10*(1+K11)</f>
        <v>27.825000000000003</v>
      </c>
      <c r="L12" s="76" t="s">
        <v>101</v>
      </c>
      <c r="M12" s="77">
        <f>M10*(1+M11)</f>
        <v>0.21000000000000002</v>
      </c>
      <c r="N12" s="49"/>
      <c r="O12" s="49"/>
      <c r="P12" s="49"/>
      <c r="Q12" s="49"/>
    </row>
    <row r="13" spans="2:17" ht="15.75" thickBot="1">
      <c r="J13" s="49"/>
      <c r="K13" s="49"/>
      <c r="L13" s="49"/>
      <c r="M13" s="49"/>
      <c r="N13" s="49"/>
      <c r="O13" s="49"/>
      <c r="P13" s="49"/>
      <c r="Q13" s="49"/>
    </row>
    <row r="14" spans="2:17" ht="15.75" thickBot="1">
      <c r="B14" s="406" t="s">
        <v>126</v>
      </c>
      <c r="C14" s="407"/>
      <c r="D14" s="407"/>
      <c r="E14" s="407"/>
      <c r="F14" s="407"/>
      <c r="G14" s="407"/>
      <c r="H14" s="407"/>
      <c r="I14" s="408"/>
    </row>
    <row r="15" spans="2:17" ht="15.75" thickBot="1">
      <c r="B15" s="417" t="s">
        <v>122</v>
      </c>
      <c r="C15" s="418"/>
      <c r="D15" s="418"/>
      <c r="E15" s="418"/>
      <c r="F15" s="412" t="s">
        <v>123</v>
      </c>
      <c r="G15" s="413"/>
      <c r="H15" s="413"/>
      <c r="I15" s="414"/>
    </row>
    <row r="16" spans="2:17">
      <c r="B16" s="445" t="s">
        <v>124</v>
      </c>
      <c r="C16" s="446"/>
      <c r="D16" s="445" t="s">
        <v>125</v>
      </c>
      <c r="E16" s="446"/>
      <c r="F16" s="415" t="s">
        <v>124</v>
      </c>
      <c r="G16" s="416"/>
      <c r="H16" s="415" t="s">
        <v>125</v>
      </c>
      <c r="I16" s="416"/>
    </row>
    <row r="17" spans="2:9">
      <c r="B17" s="82" t="s">
        <v>93</v>
      </c>
      <c r="C17" s="347">
        <f>VLOOKUP('Noon Position '!H1,Data!AE4:AY13,14,FALSE)</f>
        <v>3</v>
      </c>
      <c r="D17" s="79" t="s">
        <v>93</v>
      </c>
      <c r="E17" s="347">
        <f>VLOOKUP('Noon Position '!H1,Data!AE4:AY13,15,FALSE)</f>
        <v>0.2</v>
      </c>
      <c r="F17" s="61" t="s">
        <v>93</v>
      </c>
      <c r="G17" s="347">
        <f>VLOOKUP('Noon Position '!H1,Data!AE4:AY13,16,FALSE)</f>
        <v>5</v>
      </c>
      <c r="H17" s="63" t="s">
        <v>93</v>
      </c>
      <c r="I17" s="347">
        <f>VLOOKUP('Noon Position '!H1,Data!AE4:AY13,17,FALSE)</f>
        <v>0.2</v>
      </c>
    </row>
    <row r="18" spans="2:9">
      <c r="B18" s="82" t="s">
        <v>100</v>
      </c>
      <c r="C18" s="351">
        <v>0.05</v>
      </c>
      <c r="D18" s="80" t="s">
        <v>100</v>
      </c>
      <c r="E18" s="354">
        <v>0.05</v>
      </c>
      <c r="F18" s="61" t="s">
        <v>100</v>
      </c>
      <c r="G18" s="351">
        <v>0.05</v>
      </c>
      <c r="H18" s="64" t="s">
        <v>100</v>
      </c>
      <c r="I18" s="354">
        <v>0.05</v>
      </c>
    </row>
    <row r="19" spans="2:9" ht="15.75" thickBot="1">
      <c r="B19" s="87" t="s">
        <v>101</v>
      </c>
      <c r="C19" s="88">
        <f>C17*(1+C18)</f>
        <v>3.1500000000000004</v>
      </c>
      <c r="D19" s="89" t="s">
        <v>101</v>
      </c>
      <c r="E19" s="90">
        <f>E17*(1+E18)</f>
        <v>0.21000000000000002</v>
      </c>
      <c r="F19" s="62" t="s">
        <v>101</v>
      </c>
      <c r="G19" s="59">
        <f>G17*(1+G18)</f>
        <v>5.25</v>
      </c>
      <c r="H19" s="65" t="s">
        <v>101</v>
      </c>
      <c r="I19" s="78">
        <f>I17*(1+I18)</f>
        <v>0.21000000000000002</v>
      </c>
    </row>
    <row r="20" spans="2:9" ht="15.75" thickBot="1"/>
    <row r="21" spans="2:9" ht="15.75" thickBot="1">
      <c r="B21" s="406" t="s">
        <v>127</v>
      </c>
      <c r="C21" s="407"/>
      <c r="D21" s="407"/>
      <c r="E21" s="407"/>
      <c r="F21" s="407"/>
      <c r="G21" s="408"/>
    </row>
    <row r="22" spans="2:9" ht="15" customHeight="1">
      <c r="B22" s="439" t="s">
        <v>128</v>
      </c>
      <c r="C22" s="440"/>
      <c r="D22" s="439" t="s">
        <v>152</v>
      </c>
      <c r="E22" s="440"/>
      <c r="F22" s="439" t="s">
        <v>129</v>
      </c>
      <c r="G22" s="440"/>
    </row>
    <row r="23" spans="2:9">
      <c r="B23" s="441"/>
      <c r="C23" s="442"/>
      <c r="D23" s="441"/>
      <c r="E23" s="442"/>
      <c r="F23" s="441"/>
      <c r="G23" s="442"/>
    </row>
    <row r="24" spans="2:9" ht="15.75" thickBot="1">
      <c r="B24" s="443"/>
      <c r="C24" s="444"/>
      <c r="D24" s="443"/>
      <c r="E24" s="444"/>
      <c r="F24" s="443"/>
      <c r="G24" s="444"/>
    </row>
    <row r="25" spans="2:9" ht="15.75" customHeight="1" thickBot="1">
      <c r="B25" s="437">
        <v>4</v>
      </c>
      <c r="C25" s="438"/>
      <c r="D25" s="437">
        <v>2</v>
      </c>
      <c r="E25" s="438"/>
      <c r="F25" s="437" t="s">
        <v>82</v>
      </c>
      <c r="G25" s="438"/>
    </row>
  </sheetData>
  <sheetProtection password="CC50" sheet="1" objects="1" scenarios="1"/>
  <mergeCells count="31">
    <mergeCell ref="B25:C25"/>
    <mergeCell ref="D25:E25"/>
    <mergeCell ref="F25:G25"/>
    <mergeCell ref="B14:I14"/>
    <mergeCell ref="F15:I15"/>
    <mergeCell ref="B21:G21"/>
    <mergeCell ref="B22:C24"/>
    <mergeCell ref="D22:E24"/>
    <mergeCell ref="F22:G24"/>
    <mergeCell ref="B15:E15"/>
    <mergeCell ref="B16:C16"/>
    <mergeCell ref="D16:E16"/>
    <mergeCell ref="F16:G16"/>
    <mergeCell ref="H16:I16"/>
    <mergeCell ref="B8:G8"/>
    <mergeCell ref="H8:M8"/>
    <mergeCell ref="F9:G9"/>
    <mergeCell ref="D9:E9"/>
    <mergeCell ref="J9:K9"/>
    <mergeCell ref="L9:M9"/>
    <mergeCell ref="H9:I9"/>
    <mergeCell ref="B9:C9"/>
    <mergeCell ref="B2:M2"/>
    <mergeCell ref="D4:E4"/>
    <mergeCell ref="F4:G4"/>
    <mergeCell ref="H3:M3"/>
    <mergeCell ref="J4:K4"/>
    <mergeCell ref="L4:M4"/>
    <mergeCell ref="B3:G3"/>
    <mergeCell ref="B4:C4"/>
    <mergeCell ref="H4:I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9" tint="-0.249977111117893"/>
  </sheetPr>
  <dimension ref="A1:AC111"/>
  <sheetViews>
    <sheetView workbookViewId="0">
      <pane xSplit="2" ySplit="8" topLeftCell="C9" activePane="bottomRight" state="frozen"/>
      <selection activeCell="G24" sqref="G24"/>
      <selection pane="topRight" activeCell="G24" sqref="G24"/>
      <selection pane="bottomLeft" activeCell="G24" sqref="G24"/>
      <selection pane="bottomRight" activeCell="Q15" sqref="Q15"/>
    </sheetView>
  </sheetViews>
  <sheetFormatPr defaultRowHeight="15"/>
  <cols>
    <col min="1" max="1" width="9.5703125" style="10" customWidth="1"/>
    <col min="2" max="2" width="8.42578125" style="10" customWidth="1"/>
    <col min="3" max="3" width="9.5703125" style="10" customWidth="1"/>
    <col min="4" max="4" width="8.42578125" style="10" customWidth="1"/>
    <col min="5" max="10" width="7.140625" style="10" customWidth="1"/>
    <col min="11" max="11" width="10.5703125" style="14" customWidth="1"/>
    <col min="12" max="12" width="11.42578125" style="14" customWidth="1"/>
    <col min="13" max="13" width="9.85546875" style="10" customWidth="1"/>
    <col min="14" max="15" width="9.5703125" style="10" customWidth="1"/>
    <col min="16" max="16" width="8.42578125" style="10" customWidth="1"/>
    <col min="17" max="18" width="11" style="10" customWidth="1"/>
    <col min="19" max="20" width="9.5703125" style="10" customWidth="1"/>
    <col min="21" max="21" width="15" style="10" customWidth="1"/>
    <col min="22" max="22" width="11" style="10" customWidth="1"/>
    <col min="23" max="28" width="9.5703125" style="10" customWidth="1"/>
    <col min="29" max="29" width="29.5703125" style="4" customWidth="1"/>
    <col min="30" max="16384" width="9.140625" style="4"/>
  </cols>
  <sheetData>
    <row r="1" spans="1:29" s="12" customFormat="1">
      <c r="A1" s="11"/>
      <c r="B1" s="24"/>
      <c r="C1" s="24"/>
      <c r="D1" s="24"/>
      <c r="E1" s="454" t="s">
        <v>62</v>
      </c>
      <c r="F1" s="455"/>
      <c r="G1" s="456"/>
      <c r="H1" s="457" t="s">
        <v>261</v>
      </c>
      <c r="I1" s="458"/>
      <c r="J1" s="459"/>
      <c r="K1" s="451" t="s">
        <v>20</v>
      </c>
      <c r="L1" s="452"/>
      <c r="M1" s="447" t="s">
        <v>267</v>
      </c>
      <c r="N1" s="448"/>
      <c r="O1" s="451" t="s">
        <v>21</v>
      </c>
      <c r="P1" s="452"/>
      <c r="Q1" s="447" t="s">
        <v>271</v>
      </c>
      <c r="R1" s="448"/>
      <c r="S1" s="449" t="s">
        <v>251</v>
      </c>
      <c r="T1" s="450"/>
      <c r="U1" s="370" t="s">
        <v>268</v>
      </c>
      <c r="W1" s="371"/>
      <c r="X1" s="39"/>
      <c r="Y1" s="46"/>
      <c r="Z1" s="46"/>
    </row>
    <row r="2" spans="1:29">
      <c r="A2" s="5"/>
      <c r="B2" s="6"/>
      <c r="C2" s="6"/>
      <c r="D2" s="6"/>
      <c r="E2" s="454" t="s">
        <v>54</v>
      </c>
      <c r="F2" s="455"/>
      <c r="G2" s="456"/>
      <c r="H2" s="447" t="s">
        <v>269</v>
      </c>
      <c r="I2" s="460"/>
      <c r="J2" s="448"/>
      <c r="K2" s="454" t="s">
        <v>55</v>
      </c>
      <c r="L2" s="456"/>
      <c r="M2" s="467">
        <v>42362</v>
      </c>
      <c r="N2" s="468"/>
      <c r="O2" s="454" t="s">
        <v>24</v>
      </c>
      <c r="P2" s="456"/>
      <c r="Q2" s="467">
        <v>42375</v>
      </c>
      <c r="R2" s="468"/>
      <c r="S2" s="473" t="s">
        <v>253</v>
      </c>
      <c r="T2" s="474"/>
      <c r="U2" s="402">
        <v>42347</v>
      </c>
      <c r="V2" s="379"/>
      <c r="W2" s="220" t="s">
        <v>254</v>
      </c>
      <c r="X2" s="220" t="s">
        <v>207</v>
      </c>
    </row>
    <row r="3" spans="1:29" ht="18" customHeight="1">
      <c r="A3" s="6"/>
      <c r="B3" s="8"/>
      <c r="C3" s="8"/>
      <c r="D3" s="8"/>
      <c r="E3" s="454" t="s">
        <v>37</v>
      </c>
      <c r="F3" s="455"/>
      <c r="G3" s="456"/>
      <c r="H3" s="447" t="s">
        <v>218</v>
      </c>
      <c r="I3" s="460"/>
      <c r="J3" s="448"/>
      <c r="K3" s="464" t="s">
        <v>25</v>
      </c>
      <c r="L3" s="369" t="s">
        <v>38</v>
      </c>
      <c r="M3" s="469">
        <v>11.52</v>
      </c>
      <c r="N3" s="470"/>
      <c r="O3" s="464" t="s">
        <v>36</v>
      </c>
      <c r="P3" s="369" t="s">
        <v>38</v>
      </c>
      <c r="Q3" s="469"/>
      <c r="R3" s="470"/>
      <c r="S3" s="473"/>
      <c r="T3" s="474"/>
      <c r="U3" s="373"/>
      <c r="V3" s="380" t="s">
        <v>164</v>
      </c>
      <c r="W3" s="367">
        <f>Data!AM24</f>
        <v>12</v>
      </c>
      <c r="X3" s="367">
        <f>Data!AN24</f>
        <v>11.5</v>
      </c>
    </row>
    <row r="4" spans="1:29" ht="18">
      <c r="A4" s="6"/>
      <c r="B4" s="8"/>
      <c r="C4" s="8"/>
      <c r="D4" s="8"/>
      <c r="E4" s="451" t="s">
        <v>22</v>
      </c>
      <c r="F4" s="453"/>
      <c r="G4" s="452"/>
      <c r="H4" s="447" t="s">
        <v>270</v>
      </c>
      <c r="I4" s="460"/>
      <c r="J4" s="448"/>
      <c r="K4" s="465"/>
      <c r="L4" s="369" t="s">
        <v>39</v>
      </c>
      <c r="M4" s="469">
        <v>11.64</v>
      </c>
      <c r="N4" s="470"/>
      <c r="O4" s="465"/>
      <c r="P4" s="369" t="s">
        <v>39</v>
      </c>
      <c r="Q4" s="469"/>
      <c r="R4" s="470"/>
      <c r="S4" s="473" t="s">
        <v>252</v>
      </c>
      <c r="T4" s="474"/>
      <c r="U4" s="370"/>
      <c r="V4" s="380" t="s">
        <v>255</v>
      </c>
      <c r="W4" s="367">
        <f>Data!AM25</f>
        <v>18</v>
      </c>
      <c r="X4" s="368">
        <f>Data!AN25</f>
        <v>18.900000000000002</v>
      </c>
    </row>
    <row r="5" spans="1:29" ht="18">
      <c r="A5" s="228"/>
      <c r="B5" s="5"/>
      <c r="C5" s="5"/>
      <c r="D5" s="5"/>
      <c r="E5" s="451" t="s">
        <v>23</v>
      </c>
      <c r="F5" s="453"/>
      <c r="G5" s="452"/>
      <c r="H5" s="461">
        <v>43400</v>
      </c>
      <c r="I5" s="462"/>
      <c r="J5" s="463"/>
      <c r="K5" s="466"/>
      <c r="L5" s="369" t="s">
        <v>40</v>
      </c>
      <c r="M5" s="469">
        <v>11.77</v>
      </c>
      <c r="N5" s="470"/>
      <c r="O5" s="466"/>
      <c r="P5" s="369" t="s">
        <v>40</v>
      </c>
      <c r="Q5" s="469"/>
      <c r="R5" s="470"/>
      <c r="S5" s="473" t="s">
        <v>253</v>
      </c>
      <c r="T5" s="474"/>
      <c r="U5" s="402"/>
      <c r="W5" s="372"/>
      <c r="Y5" s="4"/>
      <c r="Z5" s="4"/>
      <c r="AA5" s="4"/>
      <c r="AB5" s="4"/>
    </row>
    <row r="6" spans="1:29" ht="15.75" thickBot="1">
      <c r="A6" s="5"/>
      <c r="B6" s="5"/>
      <c r="C6" s="5"/>
      <c r="D6" s="5"/>
      <c r="E6" s="5"/>
      <c r="F6" s="5"/>
      <c r="G6" s="5"/>
      <c r="H6" s="5"/>
      <c r="I6" s="5"/>
      <c r="J6" s="5"/>
      <c r="K6" s="9"/>
      <c r="L6" s="9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9" s="12" customFormat="1" ht="15.75" thickBot="1">
      <c r="A7" s="41"/>
      <c r="B7" s="41"/>
      <c r="C7" s="41"/>
      <c r="D7" s="41"/>
      <c r="E7" s="471" t="s">
        <v>8</v>
      </c>
      <c r="F7" s="472"/>
      <c r="G7" s="472"/>
      <c r="H7" s="472"/>
      <c r="I7" s="472"/>
      <c r="J7" s="472"/>
      <c r="K7" s="472"/>
      <c r="L7" s="472"/>
      <c r="M7" s="472"/>
      <c r="N7" s="472"/>
      <c r="O7" s="472"/>
      <c r="P7" s="472"/>
      <c r="Q7" s="471" t="s">
        <v>9</v>
      </c>
      <c r="R7" s="472"/>
      <c r="S7" s="472"/>
      <c r="T7" s="472"/>
      <c r="U7" s="472"/>
      <c r="V7" s="475"/>
      <c r="W7" s="423" t="s">
        <v>19</v>
      </c>
      <c r="X7" s="424"/>
      <c r="Y7" s="424"/>
      <c r="Z7" s="424"/>
      <c r="AA7" s="424"/>
      <c r="AB7" s="425"/>
    </row>
    <row r="8" spans="1:29" s="17" customFormat="1" ht="60.75" thickBot="1">
      <c r="A8" s="229" t="s">
        <v>225</v>
      </c>
      <c r="B8" s="230" t="s">
        <v>137</v>
      </c>
      <c r="C8" s="229" t="s">
        <v>229</v>
      </c>
      <c r="D8" s="230" t="s">
        <v>226</v>
      </c>
      <c r="E8" s="170" t="s">
        <v>202</v>
      </c>
      <c r="F8" s="171" t="s">
        <v>203</v>
      </c>
      <c r="G8" s="173" t="s">
        <v>194</v>
      </c>
      <c r="H8" s="174" t="s">
        <v>204</v>
      </c>
      <c r="I8" s="171" t="s">
        <v>205</v>
      </c>
      <c r="J8" s="173" t="s">
        <v>184</v>
      </c>
      <c r="K8" s="215" t="s">
        <v>227</v>
      </c>
      <c r="L8" s="172" t="s">
        <v>138</v>
      </c>
      <c r="M8" s="171" t="s">
        <v>3</v>
      </c>
      <c r="N8" s="173" t="s">
        <v>228</v>
      </c>
      <c r="O8" s="174" t="s">
        <v>230</v>
      </c>
      <c r="P8" s="173" t="s">
        <v>231</v>
      </c>
      <c r="Q8" s="174" t="s">
        <v>233</v>
      </c>
      <c r="R8" s="174" t="s">
        <v>234</v>
      </c>
      <c r="S8" s="171" t="s">
        <v>16</v>
      </c>
      <c r="T8" s="171" t="s">
        <v>43</v>
      </c>
      <c r="U8" s="171" t="s">
        <v>232</v>
      </c>
      <c r="V8" s="173" t="s">
        <v>2</v>
      </c>
      <c r="W8" s="174" t="s">
        <v>42</v>
      </c>
      <c r="X8" s="171" t="s">
        <v>17</v>
      </c>
      <c r="Y8" s="171" t="s">
        <v>18</v>
      </c>
      <c r="Z8" s="171" t="s">
        <v>67</v>
      </c>
      <c r="AA8" s="171" t="s">
        <v>104</v>
      </c>
      <c r="AB8" s="173" t="s">
        <v>68</v>
      </c>
      <c r="AC8" s="113" t="s">
        <v>56</v>
      </c>
    </row>
    <row r="9" spans="1:29">
      <c r="A9" s="231">
        <v>42362</v>
      </c>
      <c r="B9" s="226">
        <v>0.77083333333333304</v>
      </c>
      <c r="C9" s="231">
        <v>42362</v>
      </c>
      <c r="D9" s="233">
        <v>0.47916666666666702</v>
      </c>
      <c r="E9" s="202">
        <v>5</v>
      </c>
      <c r="F9" s="203">
        <v>34</v>
      </c>
      <c r="G9" s="212" t="s">
        <v>141</v>
      </c>
      <c r="H9" s="203">
        <v>105</v>
      </c>
      <c r="I9" s="208">
        <v>19</v>
      </c>
      <c r="J9" s="212" t="s">
        <v>70</v>
      </c>
      <c r="K9" s="216">
        <v>142</v>
      </c>
      <c r="L9" s="165" t="s">
        <v>139</v>
      </c>
      <c r="M9" s="166">
        <v>80.000000000000398</v>
      </c>
      <c r="N9" s="167"/>
      <c r="O9" s="221">
        <v>42375</v>
      </c>
      <c r="P9" s="225">
        <v>0.125</v>
      </c>
      <c r="Q9" s="235"/>
      <c r="R9" s="176"/>
      <c r="S9" s="168"/>
      <c r="T9" s="168"/>
      <c r="U9" s="21"/>
      <c r="V9" s="169"/>
      <c r="W9" s="176"/>
      <c r="X9" s="168"/>
      <c r="Y9" s="168"/>
      <c r="Z9" s="21"/>
      <c r="AA9" s="21"/>
      <c r="AB9" s="169"/>
      <c r="AC9" s="342" t="s">
        <v>57</v>
      </c>
    </row>
    <row r="10" spans="1:29">
      <c r="A10" s="231">
        <v>42363</v>
      </c>
      <c r="B10" s="226">
        <v>0.5</v>
      </c>
      <c r="C10" s="231">
        <v>42363</v>
      </c>
      <c r="D10" s="234">
        <v>0.20833333333333301</v>
      </c>
      <c r="E10" s="204">
        <v>4</v>
      </c>
      <c r="F10" s="205">
        <v>57</v>
      </c>
      <c r="G10" s="213" t="s">
        <v>141</v>
      </c>
      <c r="H10" s="205">
        <v>107</v>
      </c>
      <c r="I10" s="209">
        <v>16</v>
      </c>
      <c r="J10" s="213" t="s">
        <v>70</v>
      </c>
      <c r="K10" s="217">
        <v>16</v>
      </c>
      <c r="L10" s="194" t="s">
        <v>139</v>
      </c>
      <c r="M10" s="195">
        <v>79.900000000000404</v>
      </c>
      <c r="N10" s="196">
        <v>45</v>
      </c>
      <c r="O10" s="221">
        <v>42375</v>
      </c>
      <c r="P10" s="225">
        <v>0.125</v>
      </c>
      <c r="Q10" s="236">
        <f>IF(A10&lt;&gt;0,ROUND((C10+D10-C9-D9)*24,2),"")</f>
        <v>17.5</v>
      </c>
      <c r="R10" s="119" t="s">
        <v>82</v>
      </c>
      <c r="S10" s="195">
        <v>210</v>
      </c>
      <c r="T10" s="195">
        <v>223</v>
      </c>
      <c r="U10" s="19">
        <f>IF(R10="Yes",S10/Q10,"")</f>
        <v>12</v>
      </c>
      <c r="V10" s="120">
        <f t="shared" ref="V10:V73" si="0">IF(S10&lt;&gt;0,(T10-S10)/T10,"")</f>
        <v>5.829596412556054E-2</v>
      </c>
      <c r="W10" s="118">
        <f>IF(R10="Yes",Q10+W9,"")</f>
        <v>17.5</v>
      </c>
      <c r="X10" s="192">
        <f>IF(R10="Yes",S10+X9,"")</f>
        <v>210</v>
      </c>
      <c r="Y10" s="192">
        <f>IF(R10="Yes",T10+Y9,"")</f>
        <v>223</v>
      </c>
      <c r="Z10" s="19">
        <f t="shared" ref="Z10:Z73" si="1">IF(W10="","",X10/W10)</f>
        <v>12</v>
      </c>
      <c r="AA10" s="19">
        <f>IF(U10&lt;&gt;"",IF(SUM('Bunkers &amp; Lubs'!$O$4:O4)&lt;&gt;0,SUMPRODUCT($U$10:U10,'Bunkers &amp; Lubs'!$O$4:O4)/SUM('Bunkers &amp; Lubs'!$O$4:O4),""),"")</f>
        <v>12</v>
      </c>
      <c r="AB10" s="120">
        <f t="shared" ref="AB10:AB73" si="2">IF(X10="","",1-X10/Y10)</f>
        <v>5.8295964125560484E-2</v>
      </c>
      <c r="AC10" s="343"/>
    </row>
    <row r="11" spans="1:29">
      <c r="A11" s="231">
        <v>42364</v>
      </c>
      <c r="B11" s="226">
        <v>0.5</v>
      </c>
      <c r="C11" s="231">
        <v>42364</v>
      </c>
      <c r="D11" s="234">
        <v>0.20833333333333301</v>
      </c>
      <c r="E11" s="204">
        <v>0</v>
      </c>
      <c r="F11" s="205">
        <v>39</v>
      </c>
      <c r="G11" s="213" t="s">
        <v>141</v>
      </c>
      <c r="H11" s="205">
        <v>106</v>
      </c>
      <c r="I11" s="209">
        <v>53</v>
      </c>
      <c r="J11" s="213" t="s">
        <v>70</v>
      </c>
      <c r="K11" s="217">
        <v>344</v>
      </c>
      <c r="L11" s="194" t="s">
        <v>139</v>
      </c>
      <c r="M11" s="195">
        <v>81.900000000000503</v>
      </c>
      <c r="N11" s="196">
        <v>50</v>
      </c>
      <c r="O11" s="221">
        <v>42375</v>
      </c>
      <c r="P11" s="225">
        <v>0.20833333333333301</v>
      </c>
      <c r="Q11" s="236">
        <f t="shared" ref="Q11:Q74" si="3">IF(A11&lt;&gt;0,ROUND((C11+D11-C10-D10)*24,2),"")</f>
        <v>24</v>
      </c>
      <c r="R11" s="119" t="s">
        <v>82</v>
      </c>
      <c r="S11" s="195">
        <v>273</v>
      </c>
      <c r="T11" s="195">
        <v>313</v>
      </c>
      <c r="U11" s="19">
        <f>IF(R11="Yes",S11/Q11,"")</f>
        <v>11.375</v>
      </c>
      <c r="V11" s="120">
        <f t="shared" si="0"/>
        <v>0.12779552715654952</v>
      </c>
      <c r="W11" s="118">
        <f t="shared" ref="W11:W74" si="4">IF(R11="Yes",Q11+W10,"")</f>
        <v>41.5</v>
      </c>
      <c r="X11" s="192">
        <f t="shared" ref="X11:X74" si="5">IF(R11="Yes",S11+X10,"")</f>
        <v>483</v>
      </c>
      <c r="Y11" s="192">
        <f t="shared" ref="Y11:Y74" si="6">IF(R11="Yes",T11+Y10,"")</f>
        <v>536</v>
      </c>
      <c r="Z11" s="19">
        <f t="shared" si="1"/>
        <v>11.638554216867471</v>
      </c>
      <c r="AA11" s="19">
        <f>IF(U11&lt;&gt;"",IF(SUM('Bunkers &amp; Lubs'!$O$4:O5)&lt;&gt;0,SUMPRODUCT($U$10:U11,'Bunkers &amp; Lubs'!$O$4:O5)/SUM('Bunkers &amp; Lubs'!$O$4:O5),""),"")</f>
        <v>12</v>
      </c>
      <c r="AB11" s="120">
        <f t="shared" si="2"/>
        <v>9.8880597014925353E-2</v>
      </c>
      <c r="AC11" s="343"/>
    </row>
    <row r="12" spans="1:29">
      <c r="A12" s="231">
        <v>42365</v>
      </c>
      <c r="B12" s="226">
        <v>0.5</v>
      </c>
      <c r="C12" s="231">
        <v>42365</v>
      </c>
      <c r="D12" s="234">
        <v>0.20833333333333301</v>
      </c>
      <c r="E12" s="204">
        <v>3</v>
      </c>
      <c r="F12" s="205">
        <v>19</v>
      </c>
      <c r="G12" s="213" t="s">
        <v>69</v>
      </c>
      <c r="H12" s="205">
        <v>108</v>
      </c>
      <c r="I12" s="209">
        <v>25</v>
      </c>
      <c r="J12" s="213" t="s">
        <v>70</v>
      </c>
      <c r="K12" s="217">
        <v>40</v>
      </c>
      <c r="L12" s="194" t="s">
        <v>139</v>
      </c>
      <c r="M12" s="195">
        <v>81.900000000000503</v>
      </c>
      <c r="N12" s="196">
        <v>50</v>
      </c>
      <c r="O12" s="221">
        <v>42375</v>
      </c>
      <c r="P12" s="225">
        <v>0.20833333333333301</v>
      </c>
      <c r="Q12" s="236">
        <f t="shared" si="3"/>
        <v>24</v>
      </c>
      <c r="R12" s="119" t="s">
        <v>82</v>
      </c>
      <c r="S12" s="195">
        <v>285</v>
      </c>
      <c r="T12" s="195">
        <v>313</v>
      </c>
      <c r="U12" s="19">
        <f>IF(R12="Yes",S12/Q12,"")</f>
        <v>11.875</v>
      </c>
      <c r="V12" s="120">
        <f t="shared" si="0"/>
        <v>8.9456869009584661E-2</v>
      </c>
      <c r="W12" s="118">
        <f t="shared" si="4"/>
        <v>65.5</v>
      </c>
      <c r="X12" s="192">
        <f t="shared" si="5"/>
        <v>768</v>
      </c>
      <c r="Y12" s="192">
        <f t="shared" si="6"/>
        <v>849</v>
      </c>
      <c r="Z12" s="19">
        <f t="shared" si="1"/>
        <v>11.725190839694656</v>
      </c>
      <c r="AA12" s="19">
        <f>IF(U12&lt;&gt;"",IF(SUM('Bunkers &amp; Lubs'!$O$4:O6)&lt;&gt;0,SUMPRODUCT($U$10:U12,'Bunkers &amp; Lubs'!$O$4:O6)/SUM('Bunkers &amp; Lubs'!$O$4:O6),""),"")</f>
        <v>12</v>
      </c>
      <c r="AB12" s="120">
        <f t="shared" si="2"/>
        <v>9.540636042402828E-2</v>
      </c>
      <c r="AC12" s="343"/>
    </row>
    <row r="13" spans="1:29">
      <c r="A13" s="231">
        <v>42366</v>
      </c>
      <c r="B13" s="226">
        <v>0.5</v>
      </c>
      <c r="C13" s="231">
        <v>42366</v>
      </c>
      <c r="D13" s="234">
        <v>0.16666666666666699</v>
      </c>
      <c r="E13" s="204">
        <v>7</v>
      </c>
      <c r="F13" s="205">
        <v>2</v>
      </c>
      <c r="G13" s="213" t="s">
        <v>69</v>
      </c>
      <c r="H13" s="205">
        <v>110</v>
      </c>
      <c r="I13" s="209">
        <v>25</v>
      </c>
      <c r="J13" s="213" t="s">
        <v>70</v>
      </c>
      <c r="K13" s="217">
        <v>27</v>
      </c>
      <c r="L13" s="194" t="s">
        <v>139</v>
      </c>
      <c r="M13" s="195">
        <v>82.000000000000497</v>
      </c>
      <c r="N13" s="196">
        <v>53</v>
      </c>
      <c r="O13" s="221">
        <v>42375</v>
      </c>
      <c r="P13" s="225">
        <v>0.25</v>
      </c>
      <c r="Q13" s="236">
        <f t="shared" si="3"/>
        <v>23</v>
      </c>
      <c r="R13" s="119" t="s">
        <v>82</v>
      </c>
      <c r="S13" s="195">
        <v>255</v>
      </c>
      <c r="T13" s="195">
        <v>300</v>
      </c>
      <c r="U13" s="19">
        <f>IF(R13="Yes",S13/Q13,"")</f>
        <v>11.086956521739131</v>
      </c>
      <c r="V13" s="120">
        <f t="shared" si="0"/>
        <v>0.15</v>
      </c>
      <c r="W13" s="118">
        <f t="shared" si="4"/>
        <v>88.5</v>
      </c>
      <c r="X13" s="192">
        <f t="shared" si="5"/>
        <v>1023</v>
      </c>
      <c r="Y13" s="192">
        <f t="shared" si="6"/>
        <v>1149</v>
      </c>
      <c r="Z13" s="19">
        <f t="shared" si="1"/>
        <v>11.559322033898304</v>
      </c>
      <c r="AA13" s="19">
        <f>IF(U13&lt;&gt;"",IF(SUM('Bunkers &amp; Lubs'!$O$4:O7)&lt;&gt;0,SUMPRODUCT($U$10:U13,'Bunkers &amp; Lubs'!$O$4:O7)/SUM('Bunkers &amp; Lubs'!$O$4:O7),""),"")</f>
        <v>12</v>
      </c>
      <c r="AB13" s="120">
        <f t="shared" si="2"/>
        <v>0.10966057441253263</v>
      </c>
      <c r="AC13" s="343"/>
    </row>
    <row r="14" spans="1:29">
      <c r="A14" s="231">
        <v>42367</v>
      </c>
      <c r="B14" s="226">
        <v>0.5</v>
      </c>
      <c r="C14" s="231">
        <v>42367</v>
      </c>
      <c r="D14" s="234">
        <v>0.16666666666666699</v>
      </c>
      <c r="E14" s="204">
        <v>10</v>
      </c>
      <c r="F14" s="205">
        <v>34</v>
      </c>
      <c r="G14" s="213" t="s">
        <v>69</v>
      </c>
      <c r="H14" s="205">
        <v>112</v>
      </c>
      <c r="I14" s="209">
        <v>40</v>
      </c>
      <c r="J14" s="213" t="s">
        <v>70</v>
      </c>
      <c r="K14" s="217">
        <v>37</v>
      </c>
      <c r="L14" s="194" t="s">
        <v>139</v>
      </c>
      <c r="M14" s="195">
        <v>80.800000000000395</v>
      </c>
      <c r="N14" s="196">
        <v>51</v>
      </c>
      <c r="O14" s="221">
        <v>42375</v>
      </c>
      <c r="P14" s="225">
        <v>0.375</v>
      </c>
      <c r="Q14" s="236">
        <f t="shared" si="3"/>
        <v>24</v>
      </c>
      <c r="R14" s="119" t="s">
        <v>82</v>
      </c>
      <c r="S14" s="195">
        <v>252</v>
      </c>
      <c r="T14" s="195">
        <v>312</v>
      </c>
      <c r="U14" s="19">
        <f>IF(R14="Yes",S14/Q14,"")</f>
        <v>10.5</v>
      </c>
      <c r="V14" s="120">
        <f t="shared" si="0"/>
        <v>0.19230769230769232</v>
      </c>
      <c r="W14" s="118">
        <f t="shared" si="4"/>
        <v>112.5</v>
      </c>
      <c r="X14" s="192">
        <f t="shared" si="5"/>
        <v>1275</v>
      </c>
      <c r="Y14" s="192">
        <f t="shared" si="6"/>
        <v>1461</v>
      </c>
      <c r="Z14" s="19">
        <f t="shared" si="1"/>
        <v>11.333333333333334</v>
      </c>
      <c r="AA14" s="19">
        <f>IF(U14&lt;&gt;"",IF(SUM('Bunkers &amp; Lubs'!$O$4:O8)&lt;&gt;0,SUMPRODUCT($U$10:U14,'Bunkers &amp; Lubs'!$O$4:O8)/SUM('Bunkers &amp; Lubs'!$O$4:O8),""),"")</f>
        <v>12</v>
      </c>
      <c r="AB14" s="120">
        <f t="shared" si="2"/>
        <v>0.12731006160164271</v>
      </c>
      <c r="AC14" s="343"/>
    </row>
    <row r="15" spans="1:29">
      <c r="A15" s="231"/>
      <c r="B15" s="226"/>
      <c r="C15" s="231"/>
      <c r="D15" s="234"/>
      <c r="E15" s="204"/>
      <c r="F15" s="205"/>
      <c r="G15" s="213"/>
      <c r="H15" s="205"/>
      <c r="I15" s="209"/>
      <c r="J15" s="213"/>
      <c r="K15" s="217"/>
      <c r="L15" s="194"/>
      <c r="M15" s="195"/>
      <c r="N15" s="196"/>
      <c r="O15" s="221"/>
      <c r="P15" s="225"/>
      <c r="Q15" s="236" t="str">
        <f t="shared" si="3"/>
        <v/>
      </c>
      <c r="R15" s="119"/>
      <c r="S15" s="195"/>
      <c r="T15" s="195"/>
      <c r="U15" s="19" t="str">
        <f t="shared" ref="U15:U78" si="7">IF(R15="Yes",S15/Q15,"")</f>
        <v/>
      </c>
      <c r="V15" s="120" t="str">
        <f t="shared" si="0"/>
        <v/>
      </c>
      <c r="W15" s="118" t="str">
        <f t="shared" si="4"/>
        <v/>
      </c>
      <c r="X15" s="192" t="str">
        <f t="shared" si="5"/>
        <v/>
      </c>
      <c r="Y15" s="192" t="str">
        <f t="shared" si="6"/>
        <v/>
      </c>
      <c r="Z15" s="19" t="str">
        <f t="shared" si="1"/>
        <v/>
      </c>
      <c r="AA15" s="19" t="str">
        <f>IF(U15&lt;&gt;"",IF(SUM('Bunkers &amp; Lubs'!$O$4:O9)&lt;&gt;0,SUMPRODUCT($U$10:U15,'Bunkers &amp; Lubs'!$O$4:O9)/SUM('Bunkers &amp; Lubs'!$O$4:O9),""),"")</f>
        <v/>
      </c>
      <c r="AB15" s="120" t="str">
        <f t="shared" si="2"/>
        <v/>
      </c>
      <c r="AC15" s="343"/>
    </row>
    <row r="16" spans="1:29">
      <c r="A16" s="231"/>
      <c r="B16" s="226"/>
      <c r="C16" s="231"/>
      <c r="D16" s="234"/>
      <c r="E16" s="204"/>
      <c r="F16" s="205"/>
      <c r="G16" s="213"/>
      <c r="H16" s="205"/>
      <c r="I16" s="209"/>
      <c r="J16" s="213"/>
      <c r="K16" s="217"/>
      <c r="L16" s="194"/>
      <c r="M16" s="195"/>
      <c r="N16" s="196"/>
      <c r="O16" s="221"/>
      <c r="P16" s="225"/>
      <c r="Q16" s="236" t="str">
        <f t="shared" si="3"/>
        <v/>
      </c>
      <c r="R16" s="119"/>
      <c r="S16" s="195"/>
      <c r="T16" s="195"/>
      <c r="U16" s="19" t="str">
        <f t="shared" si="7"/>
        <v/>
      </c>
      <c r="V16" s="120" t="str">
        <f t="shared" si="0"/>
        <v/>
      </c>
      <c r="W16" s="118" t="str">
        <f t="shared" si="4"/>
        <v/>
      </c>
      <c r="X16" s="192" t="str">
        <f t="shared" si="5"/>
        <v/>
      </c>
      <c r="Y16" s="192" t="str">
        <f t="shared" si="6"/>
        <v/>
      </c>
      <c r="Z16" s="19" t="str">
        <f t="shared" si="1"/>
        <v/>
      </c>
      <c r="AA16" s="19" t="str">
        <f>IF(U16&lt;&gt;"",IF(SUM('Bunkers &amp; Lubs'!$O$4:O10)&lt;&gt;0,SUMPRODUCT($U$10:U16,'Bunkers &amp; Lubs'!$O$4:O10)/SUM('Bunkers &amp; Lubs'!$O$4:O10),""),"")</f>
        <v/>
      </c>
      <c r="AB16" s="120" t="str">
        <f t="shared" si="2"/>
        <v/>
      </c>
      <c r="AC16" s="343"/>
    </row>
    <row r="17" spans="1:29">
      <c r="A17" s="231"/>
      <c r="B17" s="226"/>
      <c r="C17" s="231"/>
      <c r="D17" s="234"/>
      <c r="E17" s="204"/>
      <c r="F17" s="205"/>
      <c r="G17" s="213"/>
      <c r="H17" s="205"/>
      <c r="I17" s="209"/>
      <c r="J17" s="213"/>
      <c r="K17" s="217"/>
      <c r="L17" s="194"/>
      <c r="M17" s="195"/>
      <c r="N17" s="196"/>
      <c r="O17" s="221"/>
      <c r="P17" s="225"/>
      <c r="Q17" s="236" t="str">
        <f t="shared" si="3"/>
        <v/>
      </c>
      <c r="R17" s="119"/>
      <c r="S17" s="195"/>
      <c r="T17" s="195"/>
      <c r="U17" s="19" t="str">
        <f t="shared" si="7"/>
        <v/>
      </c>
      <c r="V17" s="120" t="str">
        <f t="shared" si="0"/>
        <v/>
      </c>
      <c r="W17" s="118" t="str">
        <f t="shared" si="4"/>
        <v/>
      </c>
      <c r="X17" s="192" t="str">
        <f t="shared" si="5"/>
        <v/>
      </c>
      <c r="Y17" s="192" t="str">
        <f t="shared" si="6"/>
        <v/>
      </c>
      <c r="Z17" s="19" t="str">
        <f t="shared" si="1"/>
        <v/>
      </c>
      <c r="AA17" s="19" t="str">
        <f>IF(U17&lt;&gt;"",IF(SUM('Bunkers &amp; Lubs'!$O$4:O11)&lt;&gt;0,SUMPRODUCT($U$10:U17,'Bunkers &amp; Lubs'!$O$4:O11)/SUM('Bunkers &amp; Lubs'!$O$4:O11),""),"")</f>
        <v/>
      </c>
      <c r="AB17" s="120" t="str">
        <f t="shared" si="2"/>
        <v/>
      </c>
      <c r="AC17" s="343"/>
    </row>
    <row r="18" spans="1:29">
      <c r="A18" s="231"/>
      <c r="B18" s="226"/>
      <c r="C18" s="231"/>
      <c r="D18" s="234"/>
      <c r="E18" s="204"/>
      <c r="F18" s="205"/>
      <c r="G18" s="213"/>
      <c r="H18" s="205"/>
      <c r="I18" s="209"/>
      <c r="J18" s="213"/>
      <c r="K18" s="217"/>
      <c r="L18" s="194"/>
      <c r="M18" s="195"/>
      <c r="N18" s="196"/>
      <c r="O18" s="221"/>
      <c r="P18" s="225"/>
      <c r="Q18" s="236" t="str">
        <f t="shared" si="3"/>
        <v/>
      </c>
      <c r="R18" s="119"/>
      <c r="S18" s="195"/>
      <c r="T18" s="195"/>
      <c r="U18" s="19" t="str">
        <f t="shared" si="7"/>
        <v/>
      </c>
      <c r="V18" s="120" t="str">
        <f t="shared" si="0"/>
        <v/>
      </c>
      <c r="W18" s="118" t="str">
        <f t="shared" si="4"/>
        <v/>
      </c>
      <c r="X18" s="192" t="str">
        <f t="shared" si="5"/>
        <v/>
      </c>
      <c r="Y18" s="192" t="str">
        <f t="shared" si="6"/>
        <v/>
      </c>
      <c r="Z18" s="19" t="str">
        <f t="shared" si="1"/>
        <v/>
      </c>
      <c r="AA18" s="19" t="str">
        <f>IF(U18&lt;&gt;"",IF(SUM('Bunkers &amp; Lubs'!$O$4:O12)&lt;&gt;0,SUMPRODUCT($U$10:U18,'Bunkers &amp; Lubs'!$O$4:O12)/SUM('Bunkers &amp; Lubs'!$O$4:O12),""),"")</f>
        <v/>
      </c>
      <c r="AB18" s="120" t="str">
        <f t="shared" si="2"/>
        <v/>
      </c>
      <c r="AC18" s="343"/>
    </row>
    <row r="19" spans="1:29">
      <c r="A19" s="231"/>
      <c r="B19" s="226"/>
      <c r="C19" s="231"/>
      <c r="D19" s="234"/>
      <c r="E19" s="204"/>
      <c r="F19" s="205"/>
      <c r="G19" s="213"/>
      <c r="H19" s="205"/>
      <c r="I19" s="209"/>
      <c r="J19" s="213"/>
      <c r="K19" s="217"/>
      <c r="L19" s="194"/>
      <c r="M19" s="195"/>
      <c r="N19" s="196"/>
      <c r="O19" s="221"/>
      <c r="P19" s="225"/>
      <c r="Q19" s="236" t="str">
        <f t="shared" si="3"/>
        <v/>
      </c>
      <c r="R19" s="119"/>
      <c r="S19" s="195"/>
      <c r="T19" s="195"/>
      <c r="U19" s="19" t="str">
        <f t="shared" si="7"/>
        <v/>
      </c>
      <c r="V19" s="120" t="str">
        <f t="shared" si="0"/>
        <v/>
      </c>
      <c r="W19" s="118" t="str">
        <f t="shared" si="4"/>
        <v/>
      </c>
      <c r="X19" s="192" t="str">
        <f t="shared" si="5"/>
        <v/>
      </c>
      <c r="Y19" s="192" t="str">
        <f t="shared" si="6"/>
        <v/>
      </c>
      <c r="Z19" s="19" t="str">
        <f t="shared" si="1"/>
        <v/>
      </c>
      <c r="AA19" s="19" t="str">
        <f>IF(U19&lt;&gt;"",IF(SUM('Bunkers &amp; Lubs'!$O$4:O13)&lt;&gt;0,SUMPRODUCT($U$10:U19,'Bunkers &amp; Lubs'!$O$4:O13)/SUM('Bunkers &amp; Lubs'!$O$4:O13),""),"")</f>
        <v/>
      </c>
      <c r="AB19" s="120" t="str">
        <f t="shared" si="2"/>
        <v/>
      </c>
      <c r="AC19" s="343"/>
    </row>
    <row r="20" spans="1:29">
      <c r="A20" s="231"/>
      <c r="B20" s="226"/>
      <c r="C20" s="231"/>
      <c r="D20" s="234"/>
      <c r="E20" s="204"/>
      <c r="F20" s="205"/>
      <c r="G20" s="213"/>
      <c r="H20" s="205"/>
      <c r="I20" s="209"/>
      <c r="J20" s="213"/>
      <c r="K20" s="217"/>
      <c r="L20" s="194"/>
      <c r="M20" s="195"/>
      <c r="N20" s="196"/>
      <c r="O20" s="221"/>
      <c r="P20" s="225"/>
      <c r="Q20" s="236" t="str">
        <f t="shared" si="3"/>
        <v/>
      </c>
      <c r="R20" s="119"/>
      <c r="S20" s="195"/>
      <c r="T20" s="195"/>
      <c r="U20" s="19" t="str">
        <f t="shared" si="7"/>
        <v/>
      </c>
      <c r="V20" s="120" t="str">
        <f t="shared" si="0"/>
        <v/>
      </c>
      <c r="W20" s="118" t="str">
        <f t="shared" si="4"/>
        <v/>
      </c>
      <c r="X20" s="192" t="str">
        <f t="shared" si="5"/>
        <v/>
      </c>
      <c r="Y20" s="192" t="str">
        <f t="shared" si="6"/>
        <v/>
      </c>
      <c r="Z20" s="19" t="str">
        <f t="shared" si="1"/>
        <v/>
      </c>
      <c r="AA20" s="19" t="str">
        <f>IF(U20&lt;&gt;"",IF(SUM('Bunkers &amp; Lubs'!$O$4:O14)&lt;&gt;0,SUMPRODUCT($U$10:U20,'Bunkers &amp; Lubs'!$O$4:O14)/SUM('Bunkers &amp; Lubs'!$O$4:O14),""),"")</f>
        <v/>
      </c>
      <c r="AB20" s="120" t="str">
        <f t="shared" si="2"/>
        <v/>
      </c>
      <c r="AC20" s="343"/>
    </row>
    <row r="21" spans="1:29">
      <c r="A21" s="231"/>
      <c r="B21" s="226"/>
      <c r="C21" s="231"/>
      <c r="D21" s="234"/>
      <c r="E21" s="204"/>
      <c r="F21" s="205"/>
      <c r="G21" s="213"/>
      <c r="H21" s="205"/>
      <c r="I21" s="209"/>
      <c r="J21" s="213"/>
      <c r="K21" s="217"/>
      <c r="L21" s="194"/>
      <c r="M21" s="195"/>
      <c r="N21" s="196"/>
      <c r="O21" s="221"/>
      <c r="P21" s="225"/>
      <c r="Q21" s="236" t="str">
        <f t="shared" si="3"/>
        <v/>
      </c>
      <c r="R21" s="119"/>
      <c r="S21" s="195"/>
      <c r="T21" s="195"/>
      <c r="U21" s="19" t="str">
        <f t="shared" si="7"/>
        <v/>
      </c>
      <c r="V21" s="120" t="str">
        <f t="shared" si="0"/>
        <v/>
      </c>
      <c r="W21" s="118" t="str">
        <f t="shared" si="4"/>
        <v/>
      </c>
      <c r="X21" s="192" t="str">
        <f t="shared" si="5"/>
        <v/>
      </c>
      <c r="Y21" s="192" t="str">
        <f t="shared" si="6"/>
        <v/>
      </c>
      <c r="Z21" s="19" t="str">
        <f t="shared" si="1"/>
        <v/>
      </c>
      <c r="AA21" s="19" t="str">
        <f>IF(U21&lt;&gt;"",IF(SUM('Bunkers &amp; Lubs'!$O$4:O15)&lt;&gt;0,SUMPRODUCT($U$10:U21,'Bunkers &amp; Lubs'!$O$4:O15)/SUM('Bunkers &amp; Lubs'!$O$4:O15),""),"")</f>
        <v/>
      </c>
      <c r="AB21" s="120" t="str">
        <f t="shared" si="2"/>
        <v/>
      </c>
      <c r="AC21" s="343"/>
    </row>
    <row r="22" spans="1:29">
      <c r="A22" s="231"/>
      <c r="B22" s="226"/>
      <c r="C22" s="231"/>
      <c r="D22" s="234"/>
      <c r="E22" s="204"/>
      <c r="F22" s="205"/>
      <c r="G22" s="213"/>
      <c r="H22" s="205"/>
      <c r="I22" s="209"/>
      <c r="J22" s="213"/>
      <c r="K22" s="217"/>
      <c r="L22" s="194"/>
      <c r="M22" s="195"/>
      <c r="N22" s="196"/>
      <c r="O22" s="221"/>
      <c r="P22" s="225"/>
      <c r="Q22" s="236" t="str">
        <f t="shared" si="3"/>
        <v/>
      </c>
      <c r="R22" s="119"/>
      <c r="S22" s="195"/>
      <c r="T22" s="195"/>
      <c r="U22" s="19" t="str">
        <f t="shared" si="7"/>
        <v/>
      </c>
      <c r="V22" s="120" t="str">
        <f t="shared" si="0"/>
        <v/>
      </c>
      <c r="W22" s="118" t="str">
        <f t="shared" si="4"/>
        <v/>
      </c>
      <c r="X22" s="192" t="str">
        <f t="shared" si="5"/>
        <v/>
      </c>
      <c r="Y22" s="192" t="str">
        <f t="shared" si="6"/>
        <v/>
      </c>
      <c r="Z22" s="19" t="str">
        <f t="shared" si="1"/>
        <v/>
      </c>
      <c r="AA22" s="19" t="str">
        <f>IF(U22&lt;&gt;"",IF(SUM('Bunkers &amp; Lubs'!$O$4:O16)&lt;&gt;0,SUMPRODUCT($U$10:U22,'Bunkers &amp; Lubs'!$O$4:O16)/SUM('Bunkers &amp; Lubs'!$O$4:O16),""),"")</f>
        <v/>
      </c>
      <c r="AB22" s="120" t="str">
        <f t="shared" si="2"/>
        <v/>
      </c>
      <c r="AC22" s="343"/>
    </row>
    <row r="23" spans="1:29">
      <c r="A23" s="231"/>
      <c r="B23" s="226"/>
      <c r="C23" s="231"/>
      <c r="D23" s="234"/>
      <c r="E23" s="204"/>
      <c r="F23" s="205"/>
      <c r="G23" s="213"/>
      <c r="H23" s="205"/>
      <c r="I23" s="209"/>
      <c r="J23" s="213"/>
      <c r="K23" s="217"/>
      <c r="L23" s="194"/>
      <c r="M23" s="195"/>
      <c r="N23" s="196"/>
      <c r="O23" s="221"/>
      <c r="P23" s="225"/>
      <c r="Q23" s="236" t="str">
        <f t="shared" si="3"/>
        <v/>
      </c>
      <c r="R23" s="119"/>
      <c r="S23" s="195"/>
      <c r="T23" s="195"/>
      <c r="U23" s="19" t="str">
        <f t="shared" si="7"/>
        <v/>
      </c>
      <c r="V23" s="120" t="str">
        <f t="shared" si="0"/>
        <v/>
      </c>
      <c r="W23" s="118" t="str">
        <f t="shared" si="4"/>
        <v/>
      </c>
      <c r="X23" s="192" t="str">
        <f t="shared" si="5"/>
        <v/>
      </c>
      <c r="Y23" s="192" t="str">
        <f t="shared" si="6"/>
        <v/>
      </c>
      <c r="Z23" s="19" t="str">
        <f t="shared" si="1"/>
        <v/>
      </c>
      <c r="AA23" s="19" t="str">
        <f>IF(U23&lt;&gt;"",IF(SUM('Bunkers &amp; Lubs'!$O$4:O17)&lt;&gt;0,SUMPRODUCT($U$10:U23,'Bunkers &amp; Lubs'!$O$4:O17)/SUM('Bunkers &amp; Lubs'!$O$4:O17),""),"")</f>
        <v/>
      </c>
      <c r="AB23" s="120" t="str">
        <f t="shared" si="2"/>
        <v/>
      </c>
      <c r="AC23" s="343"/>
    </row>
    <row r="24" spans="1:29">
      <c r="A24" s="231"/>
      <c r="B24" s="226"/>
      <c r="C24" s="231"/>
      <c r="D24" s="234"/>
      <c r="E24" s="204"/>
      <c r="F24" s="205"/>
      <c r="G24" s="213"/>
      <c r="H24" s="205"/>
      <c r="I24" s="209"/>
      <c r="J24" s="213"/>
      <c r="K24" s="217"/>
      <c r="L24" s="194"/>
      <c r="M24" s="195"/>
      <c r="N24" s="196"/>
      <c r="O24" s="221"/>
      <c r="P24" s="225"/>
      <c r="Q24" s="236" t="str">
        <f t="shared" si="3"/>
        <v/>
      </c>
      <c r="R24" s="119"/>
      <c r="S24" s="195"/>
      <c r="T24" s="195"/>
      <c r="U24" s="19" t="str">
        <f t="shared" si="7"/>
        <v/>
      </c>
      <c r="V24" s="120" t="str">
        <f t="shared" si="0"/>
        <v/>
      </c>
      <c r="W24" s="118" t="str">
        <f t="shared" si="4"/>
        <v/>
      </c>
      <c r="X24" s="192" t="str">
        <f t="shared" si="5"/>
        <v/>
      </c>
      <c r="Y24" s="192" t="str">
        <f t="shared" si="6"/>
        <v/>
      </c>
      <c r="Z24" s="19" t="str">
        <f t="shared" si="1"/>
        <v/>
      </c>
      <c r="AA24" s="19" t="str">
        <f>IF(U24&lt;&gt;"",IF(SUM('Bunkers &amp; Lubs'!$O$4:O18)&lt;&gt;0,SUMPRODUCT($U$10:U24,'Bunkers &amp; Lubs'!$O$4:O18)/SUM('Bunkers &amp; Lubs'!$O$4:O18),""),"")</f>
        <v/>
      </c>
      <c r="AB24" s="120" t="str">
        <f t="shared" si="2"/>
        <v/>
      </c>
      <c r="AC24" s="343"/>
    </row>
    <row r="25" spans="1:29">
      <c r="A25" s="231"/>
      <c r="B25" s="226"/>
      <c r="C25" s="231"/>
      <c r="D25" s="234"/>
      <c r="E25" s="204"/>
      <c r="F25" s="205"/>
      <c r="G25" s="213"/>
      <c r="H25" s="205"/>
      <c r="I25" s="209"/>
      <c r="J25" s="213"/>
      <c r="K25" s="217"/>
      <c r="L25" s="194"/>
      <c r="M25" s="195"/>
      <c r="N25" s="196"/>
      <c r="O25" s="221"/>
      <c r="P25" s="225"/>
      <c r="Q25" s="236" t="str">
        <f t="shared" si="3"/>
        <v/>
      </c>
      <c r="R25" s="119"/>
      <c r="S25" s="195"/>
      <c r="T25" s="195"/>
      <c r="U25" s="19" t="str">
        <f t="shared" si="7"/>
        <v/>
      </c>
      <c r="V25" s="120" t="str">
        <f t="shared" si="0"/>
        <v/>
      </c>
      <c r="W25" s="118" t="str">
        <f t="shared" si="4"/>
        <v/>
      </c>
      <c r="X25" s="192" t="str">
        <f t="shared" si="5"/>
        <v/>
      </c>
      <c r="Y25" s="192" t="str">
        <f t="shared" si="6"/>
        <v/>
      </c>
      <c r="Z25" s="19" t="str">
        <f t="shared" si="1"/>
        <v/>
      </c>
      <c r="AA25" s="19" t="str">
        <f>IF(U25&lt;&gt;"",IF(SUM('Bunkers &amp; Lubs'!$O$4:O19)&lt;&gt;0,SUMPRODUCT($U$10:U25,'Bunkers &amp; Lubs'!$O$4:O19)/SUM('Bunkers &amp; Lubs'!$O$4:O19),""),"")</f>
        <v/>
      </c>
      <c r="AB25" s="120" t="str">
        <f t="shared" si="2"/>
        <v/>
      </c>
      <c r="AC25" s="343"/>
    </row>
    <row r="26" spans="1:29">
      <c r="A26" s="231"/>
      <c r="B26" s="226"/>
      <c r="C26" s="231"/>
      <c r="D26" s="234"/>
      <c r="E26" s="204"/>
      <c r="F26" s="205"/>
      <c r="G26" s="213"/>
      <c r="H26" s="205"/>
      <c r="I26" s="209"/>
      <c r="J26" s="213"/>
      <c r="K26" s="217"/>
      <c r="L26" s="194"/>
      <c r="M26" s="195"/>
      <c r="N26" s="196"/>
      <c r="O26" s="221"/>
      <c r="P26" s="225"/>
      <c r="Q26" s="236" t="str">
        <f t="shared" si="3"/>
        <v/>
      </c>
      <c r="R26" s="119"/>
      <c r="S26" s="195"/>
      <c r="T26" s="195"/>
      <c r="U26" s="19" t="str">
        <f t="shared" si="7"/>
        <v/>
      </c>
      <c r="V26" s="120" t="str">
        <f t="shared" si="0"/>
        <v/>
      </c>
      <c r="W26" s="118" t="str">
        <f t="shared" si="4"/>
        <v/>
      </c>
      <c r="X26" s="192" t="str">
        <f t="shared" si="5"/>
        <v/>
      </c>
      <c r="Y26" s="192" t="str">
        <f t="shared" si="6"/>
        <v/>
      </c>
      <c r="Z26" s="19" t="str">
        <f t="shared" si="1"/>
        <v/>
      </c>
      <c r="AA26" s="19" t="str">
        <f>IF(U26&lt;&gt;"",IF(SUM('Bunkers &amp; Lubs'!$O$4:O20)&lt;&gt;0,SUMPRODUCT($U$10:U26,'Bunkers &amp; Lubs'!$O$4:O20)/SUM('Bunkers &amp; Lubs'!$O$4:O20),""),"")</f>
        <v/>
      </c>
      <c r="AB26" s="120" t="str">
        <f t="shared" si="2"/>
        <v/>
      </c>
      <c r="AC26" s="343"/>
    </row>
    <row r="27" spans="1:29">
      <c r="A27" s="231"/>
      <c r="B27" s="226"/>
      <c r="C27" s="231"/>
      <c r="D27" s="234"/>
      <c r="E27" s="204"/>
      <c r="F27" s="205"/>
      <c r="G27" s="213"/>
      <c r="H27" s="205"/>
      <c r="I27" s="209"/>
      <c r="J27" s="213"/>
      <c r="K27" s="217"/>
      <c r="L27" s="194"/>
      <c r="M27" s="195"/>
      <c r="N27" s="196"/>
      <c r="O27" s="221"/>
      <c r="P27" s="225"/>
      <c r="Q27" s="236" t="str">
        <f t="shared" si="3"/>
        <v/>
      </c>
      <c r="R27" s="119"/>
      <c r="S27" s="195"/>
      <c r="T27" s="195"/>
      <c r="U27" s="19" t="str">
        <f t="shared" si="7"/>
        <v/>
      </c>
      <c r="V27" s="120" t="str">
        <f t="shared" si="0"/>
        <v/>
      </c>
      <c r="W27" s="118" t="str">
        <f t="shared" si="4"/>
        <v/>
      </c>
      <c r="X27" s="192" t="str">
        <f t="shared" si="5"/>
        <v/>
      </c>
      <c r="Y27" s="192" t="str">
        <f t="shared" si="6"/>
        <v/>
      </c>
      <c r="Z27" s="19" t="str">
        <f t="shared" si="1"/>
        <v/>
      </c>
      <c r="AA27" s="19" t="str">
        <f>IF(U27&lt;&gt;"",IF(SUM('Bunkers &amp; Lubs'!$O$4:O21)&lt;&gt;0,SUMPRODUCT($U$10:U27,'Bunkers &amp; Lubs'!$O$4:O21)/SUM('Bunkers &amp; Lubs'!$O$4:O21),""),"")</f>
        <v/>
      </c>
      <c r="AB27" s="120" t="str">
        <f t="shared" si="2"/>
        <v/>
      </c>
      <c r="AC27" s="343"/>
    </row>
    <row r="28" spans="1:29">
      <c r="A28" s="231"/>
      <c r="B28" s="226"/>
      <c r="C28" s="231"/>
      <c r="D28" s="234"/>
      <c r="E28" s="204"/>
      <c r="F28" s="205"/>
      <c r="G28" s="213"/>
      <c r="H28" s="205"/>
      <c r="I28" s="209"/>
      <c r="J28" s="213"/>
      <c r="K28" s="217"/>
      <c r="L28" s="194"/>
      <c r="M28" s="195"/>
      <c r="N28" s="196"/>
      <c r="O28" s="221"/>
      <c r="P28" s="225"/>
      <c r="Q28" s="236" t="str">
        <f t="shared" si="3"/>
        <v/>
      </c>
      <c r="R28" s="119"/>
      <c r="S28" s="195"/>
      <c r="T28" s="195"/>
      <c r="U28" s="19" t="str">
        <f t="shared" si="7"/>
        <v/>
      </c>
      <c r="V28" s="120" t="str">
        <f t="shared" si="0"/>
        <v/>
      </c>
      <c r="W28" s="118" t="str">
        <f t="shared" si="4"/>
        <v/>
      </c>
      <c r="X28" s="192" t="str">
        <f t="shared" si="5"/>
        <v/>
      </c>
      <c r="Y28" s="192" t="str">
        <f t="shared" si="6"/>
        <v/>
      </c>
      <c r="Z28" s="19" t="str">
        <f t="shared" si="1"/>
        <v/>
      </c>
      <c r="AA28" s="19" t="str">
        <f>IF(U28&lt;&gt;"",IF(SUM('Bunkers &amp; Lubs'!$O$4:O22)&lt;&gt;0,SUMPRODUCT($U$10:U28,'Bunkers &amp; Lubs'!$O$4:O22)/SUM('Bunkers &amp; Lubs'!$O$4:O22),""),"")</f>
        <v/>
      </c>
      <c r="AB28" s="120" t="str">
        <f t="shared" si="2"/>
        <v/>
      </c>
      <c r="AC28" s="343"/>
    </row>
    <row r="29" spans="1:29">
      <c r="A29" s="231"/>
      <c r="B29" s="226"/>
      <c r="C29" s="231"/>
      <c r="D29" s="234"/>
      <c r="E29" s="204"/>
      <c r="F29" s="205"/>
      <c r="G29" s="213"/>
      <c r="H29" s="205"/>
      <c r="I29" s="209"/>
      <c r="J29" s="213"/>
      <c r="K29" s="217"/>
      <c r="L29" s="194"/>
      <c r="M29" s="195"/>
      <c r="N29" s="196"/>
      <c r="O29" s="221"/>
      <c r="P29" s="225"/>
      <c r="Q29" s="236" t="str">
        <f t="shared" si="3"/>
        <v/>
      </c>
      <c r="R29" s="119"/>
      <c r="S29" s="195"/>
      <c r="T29" s="195"/>
      <c r="U29" s="19" t="str">
        <f t="shared" si="7"/>
        <v/>
      </c>
      <c r="V29" s="120" t="str">
        <f t="shared" si="0"/>
        <v/>
      </c>
      <c r="W29" s="118" t="str">
        <f t="shared" si="4"/>
        <v/>
      </c>
      <c r="X29" s="192" t="str">
        <f t="shared" si="5"/>
        <v/>
      </c>
      <c r="Y29" s="192" t="str">
        <f t="shared" si="6"/>
        <v/>
      </c>
      <c r="Z29" s="19" t="str">
        <f t="shared" si="1"/>
        <v/>
      </c>
      <c r="AA29" s="19" t="str">
        <f>IF(U29&lt;&gt;"",IF(SUM('Bunkers &amp; Lubs'!$O$4:O23)&lt;&gt;0,SUMPRODUCT($U$10:U29,'Bunkers &amp; Lubs'!$O$4:O23)/SUM('Bunkers &amp; Lubs'!$O$4:O23),""),"")</f>
        <v/>
      </c>
      <c r="AB29" s="120" t="str">
        <f t="shared" si="2"/>
        <v/>
      </c>
      <c r="AC29" s="343"/>
    </row>
    <row r="30" spans="1:29">
      <c r="A30" s="231"/>
      <c r="B30" s="226"/>
      <c r="C30" s="231"/>
      <c r="D30" s="234"/>
      <c r="E30" s="204"/>
      <c r="F30" s="205"/>
      <c r="G30" s="213"/>
      <c r="H30" s="205"/>
      <c r="I30" s="209"/>
      <c r="J30" s="213"/>
      <c r="K30" s="217"/>
      <c r="L30" s="194"/>
      <c r="M30" s="195"/>
      <c r="N30" s="196"/>
      <c r="O30" s="221"/>
      <c r="P30" s="225"/>
      <c r="Q30" s="236" t="str">
        <f t="shared" si="3"/>
        <v/>
      </c>
      <c r="R30" s="119"/>
      <c r="S30" s="195"/>
      <c r="T30" s="195"/>
      <c r="U30" s="19" t="str">
        <f t="shared" si="7"/>
        <v/>
      </c>
      <c r="V30" s="120" t="str">
        <f t="shared" si="0"/>
        <v/>
      </c>
      <c r="W30" s="118" t="str">
        <f t="shared" si="4"/>
        <v/>
      </c>
      <c r="X30" s="192" t="str">
        <f t="shared" si="5"/>
        <v/>
      </c>
      <c r="Y30" s="192" t="str">
        <f t="shared" si="6"/>
        <v/>
      </c>
      <c r="Z30" s="19" t="str">
        <f t="shared" si="1"/>
        <v/>
      </c>
      <c r="AA30" s="19" t="str">
        <f>IF(U30&lt;&gt;"",IF(SUM('Bunkers &amp; Lubs'!$O$4:O24)&lt;&gt;0,SUMPRODUCT($U$10:U30,'Bunkers &amp; Lubs'!$O$4:O24)/SUM('Bunkers &amp; Lubs'!$O$4:O24),""),"")</f>
        <v/>
      </c>
      <c r="AB30" s="120" t="str">
        <f t="shared" si="2"/>
        <v/>
      </c>
      <c r="AC30" s="343"/>
    </row>
    <row r="31" spans="1:29">
      <c r="A31" s="231"/>
      <c r="B31" s="226"/>
      <c r="C31" s="231"/>
      <c r="D31" s="234"/>
      <c r="E31" s="204"/>
      <c r="F31" s="205"/>
      <c r="G31" s="213"/>
      <c r="H31" s="205"/>
      <c r="I31" s="209"/>
      <c r="J31" s="213"/>
      <c r="K31" s="217"/>
      <c r="L31" s="194"/>
      <c r="M31" s="195"/>
      <c r="N31" s="196"/>
      <c r="O31" s="221"/>
      <c r="P31" s="225"/>
      <c r="Q31" s="236" t="str">
        <f t="shared" si="3"/>
        <v/>
      </c>
      <c r="R31" s="119"/>
      <c r="S31" s="195"/>
      <c r="T31" s="195"/>
      <c r="U31" s="19" t="str">
        <f t="shared" si="7"/>
        <v/>
      </c>
      <c r="V31" s="120" t="str">
        <f t="shared" si="0"/>
        <v/>
      </c>
      <c r="W31" s="118" t="str">
        <f t="shared" si="4"/>
        <v/>
      </c>
      <c r="X31" s="192" t="str">
        <f t="shared" si="5"/>
        <v/>
      </c>
      <c r="Y31" s="192" t="str">
        <f t="shared" si="6"/>
        <v/>
      </c>
      <c r="Z31" s="19" t="str">
        <f t="shared" si="1"/>
        <v/>
      </c>
      <c r="AA31" s="19" t="str">
        <f>IF(U31&lt;&gt;"",IF(SUM('Bunkers &amp; Lubs'!$O$4:O25)&lt;&gt;0,SUMPRODUCT($U$10:U31,'Bunkers &amp; Lubs'!$O$4:O25)/SUM('Bunkers &amp; Lubs'!$O$4:O25),""),"")</f>
        <v/>
      </c>
      <c r="AB31" s="120" t="str">
        <f t="shared" si="2"/>
        <v/>
      </c>
      <c r="AC31" s="343"/>
    </row>
    <row r="32" spans="1:29">
      <c r="A32" s="231"/>
      <c r="B32" s="226"/>
      <c r="C32" s="231"/>
      <c r="D32" s="234"/>
      <c r="E32" s="204"/>
      <c r="F32" s="205"/>
      <c r="G32" s="213"/>
      <c r="H32" s="205"/>
      <c r="I32" s="209"/>
      <c r="J32" s="213"/>
      <c r="K32" s="217"/>
      <c r="L32" s="194"/>
      <c r="M32" s="195"/>
      <c r="N32" s="196"/>
      <c r="O32" s="222"/>
      <c r="P32" s="225"/>
      <c r="Q32" s="236" t="str">
        <f t="shared" si="3"/>
        <v/>
      </c>
      <c r="R32" s="119"/>
      <c r="S32" s="195"/>
      <c r="T32" s="195"/>
      <c r="U32" s="19" t="str">
        <f t="shared" si="7"/>
        <v/>
      </c>
      <c r="V32" s="120" t="str">
        <f t="shared" si="0"/>
        <v/>
      </c>
      <c r="W32" s="118" t="str">
        <f t="shared" si="4"/>
        <v/>
      </c>
      <c r="X32" s="192" t="str">
        <f t="shared" si="5"/>
        <v/>
      </c>
      <c r="Y32" s="192" t="str">
        <f t="shared" si="6"/>
        <v/>
      </c>
      <c r="Z32" s="19" t="str">
        <f t="shared" si="1"/>
        <v/>
      </c>
      <c r="AA32" s="19" t="str">
        <f>IF(U32&lt;&gt;"",IF(SUM('Bunkers &amp; Lubs'!$O$4:O26)&lt;&gt;0,SUMPRODUCT($U$10:U32,'Bunkers &amp; Lubs'!$O$4:O26)/SUM('Bunkers &amp; Lubs'!$O$4:O26),""),"")</f>
        <v/>
      </c>
      <c r="AB32" s="120" t="str">
        <f t="shared" si="2"/>
        <v/>
      </c>
      <c r="AC32" s="343"/>
    </row>
    <row r="33" spans="1:29">
      <c r="A33" s="231"/>
      <c r="B33" s="226"/>
      <c r="C33" s="231"/>
      <c r="D33" s="234"/>
      <c r="E33" s="204"/>
      <c r="F33" s="205"/>
      <c r="G33" s="213"/>
      <c r="H33" s="205"/>
      <c r="I33" s="209"/>
      <c r="J33" s="213"/>
      <c r="K33" s="217"/>
      <c r="L33" s="194"/>
      <c r="M33" s="195"/>
      <c r="N33" s="196"/>
      <c r="O33" s="222"/>
      <c r="P33" s="225"/>
      <c r="Q33" s="236" t="str">
        <f t="shared" si="3"/>
        <v/>
      </c>
      <c r="R33" s="119"/>
      <c r="S33" s="195"/>
      <c r="T33" s="195"/>
      <c r="U33" s="19" t="str">
        <f t="shared" si="7"/>
        <v/>
      </c>
      <c r="V33" s="120" t="str">
        <f t="shared" si="0"/>
        <v/>
      </c>
      <c r="W33" s="118" t="str">
        <f t="shared" si="4"/>
        <v/>
      </c>
      <c r="X33" s="192" t="str">
        <f t="shared" si="5"/>
        <v/>
      </c>
      <c r="Y33" s="192" t="str">
        <f t="shared" si="6"/>
        <v/>
      </c>
      <c r="Z33" s="19" t="str">
        <f t="shared" si="1"/>
        <v/>
      </c>
      <c r="AA33" s="19" t="str">
        <f>IF(U33&lt;&gt;"",IF(SUM('Bunkers &amp; Lubs'!$O$4:O27)&lt;&gt;0,SUMPRODUCT($U$10:U33,'Bunkers &amp; Lubs'!$O$4:O27)/SUM('Bunkers &amp; Lubs'!$O$4:O27),""),"")</f>
        <v/>
      </c>
      <c r="AB33" s="120" t="str">
        <f t="shared" si="2"/>
        <v/>
      </c>
      <c r="AC33" s="343"/>
    </row>
    <row r="34" spans="1:29">
      <c r="A34" s="231"/>
      <c r="B34" s="226"/>
      <c r="C34" s="231"/>
      <c r="D34" s="234"/>
      <c r="E34" s="204"/>
      <c r="F34" s="205"/>
      <c r="G34" s="213"/>
      <c r="H34" s="205"/>
      <c r="I34" s="209"/>
      <c r="J34" s="213"/>
      <c r="K34" s="217"/>
      <c r="L34" s="194"/>
      <c r="M34" s="195"/>
      <c r="N34" s="196"/>
      <c r="O34" s="222"/>
      <c r="P34" s="225"/>
      <c r="Q34" s="236" t="str">
        <f t="shared" si="3"/>
        <v/>
      </c>
      <c r="R34" s="119"/>
      <c r="S34" s="195"/>
      <c r="T34" s="195"/>
      <c r="U34" s="19" t="str">
        <f t="shared" si="7"/>
        <v/>
      </c>
      <c r="V34" s="120" t="str">
        <f t="shared" si="0"/>
        <v/>
      </c>
      <c r="W34" s="118" t="str">
        <f t="shared" si="4"/>
        <v/>
      </c>
      <c r="X34" s="192" t="str">
        <f t="shared" si="5"/>
        <v/>
      </c>
      <c r="Y34" s="192" t="str">
        <f t="shared" si="6"/>
        <v/>
      </c>
      <c r="Z34" s="19" t="str">
        <f t="shared" si="1"/>
        <v/>
      </c>
      <c r="AA34" s="19" t="str">
        <f>IF(U34&lt;&gt;"",IF(SUM('Bunkers &amp; Lubs'!$O$4:O28)&lt;&gt;0,SUMPRODUCT($U$10:U34,'Bunkers &amp; Lubs'!$O$4:O28)/SUM('Bunkers &amp; Lubs'!$O$4:O28),""),"")</f>
        <v/>
      </c>
      <c r="AB34" s="120" t="str">
        <f t="shared" si="2"/>
        <v/>
      </c>
      <c r="AC34" s="343"/>
    </row>
    <row r="35" spans="1:29">
      <c r="A35" s="231"/>
      <c r="B35" s="226"/>
      <c r="C35" s="231"/>
      <c r="D35" s="234"/>
      <c r="E35" s="204"/>
      <c r="F35" s="205"/>
      <c r="G35" s="213"/>
      <c r="H35" s="205"/>
      <c r="I35" s="209"/>
      <c r="J35" s="213"/>
      <c r="K35" s="217"/>
      <c r="L35" s="194"/>
      <c r="M35" s="195"/>
      <c r="N35" s="196"/>
      <c r="O35" s="222"/>
      <c r="P35" s="225"/>
      <c r="Q35" s="236" t="str">
        <f t="shared" si="3"/>
        <v/>
      </c>
      <c r="R35" s="119"/>
      <c r="S35" s="195"/>
      <c r="T35" s="195"/>
      <c r="U35" s="19" t="str">
        <f t="shared" si="7"/>
        <v/>
      </c>
      <c r="V35" s="120" t="str">
        <f t="shared" si="0"/>
        <v/>
      </c>
      <c r="W35" s="118" t="str">
        <f t="shared" si="4"/>
        <v/>
      </c>
      <c r="X35" s="192" t="str">
        <f t="shared" si="5"/>
        <v/>
      </c>
      <c r="Y35" s="192" t="str">
        <f t="shared" si="6"/>
        <v/>
      </c>
      <c r="Z35" s="19" t="str">
        <f t="shared" si="1"/>
        <v/>
      </c>
      <c r="AA35" s="19" t="str">
        <f>IF(U35&lt;&gt;"",IF(SUM('Bunkers &amp; Lubs'!$O$4:O29)&lt;&gt;0,SUMPRODUCT($U$10:U35,'Bunkers &amp; Lubs'!$O$4:O29)/SUM('Bunkers &amp; Lubs'!$O$4:O29),""),"")</f>
        <v/>
      </c>
      <c r="AB35" s="120" t="str">
        <f t="shared" si="2"/>
        <v/>
      </c>
      <c r="AC35" s="343"/>
    </row>
    <row r="36" spans="1:29">
      <c r="A36" s="231"/>
      <c r="B36" s="226"/>
      <c r="C36" s="231"/>
      <c r="D36" s="234"/>
      <c r="E36" s="204"/>
      <c r="F36" s="205"/>
      <c r="G36" s="213"/>
      <c r="H36" s="205"/>
      <c r="I36" s="209"/>
      <c r="J36" s="213"/>
      <c r="K36" s="217"/>
      <c r="L36" s="194"/>
      <c r="M36" s="195"/>
      <c r="N36" s="196"/>
      <c r="O36" s="222"/>
      <c r="P36" s="225"/>
      <c r="Q36" s="236" t="str">
        <f t="shared" si="3"/>
        <v/>
      </c>
      <c r="R36" s="119"/>
      <c r="S36" s="195"/>
      <c r="T36" s="195"/>
      <c r="U36" s="19" t="str">
        <f t="shared" si="7"/>
        <v/>
      </c>
      <c r="V36" s="120" t="str">
        <f t="shared" si="0"/>
        <v/>
      </c>
      <c r="W36" s="118" t="str">
        <f t="shared" si="4"/>
        <v/>
      </c>
      <c r="X36" s="192" t="str">
        <f t="shared" si="5"/>
        <v/>
      </c>
      <c r="Y36" s="192" t="str">
        <f t="shared" si="6"/>
        <v/>
      </c>
      <c r="Z36" s="19" t="str">
        <f t="shared" si="1"/>
        <v/>
      </c>
      <c r="AA36" s="19" t="str">
        <f>IF(U36&lt;&gt;"",IF(SUM('Bunkers &amp; Lubs'!$O$4:O30)&lt;&gt;0,SUMPRODUCT($U$10:U36,'Bunkers &amp; Lubs'!$O$4:O30)/SUM('Bunkers &amp; Lubs'!$O$4:O30),""),"")</f>
        <v/>
      </c>
      <c r="AB36" s="120" t="str">
        <f t="shared" si="2"/>
        <v/>
      </c>
      <c r="AC36" s="343"/>
    </row>
    <row r="37" spans="1:29">
      <c r="A37" s="231"/>
      <c r="B37" s="226"/>
      <c r="C37" s="231"/>
      <c r="D37" s="234"/>
      <c r="E37" s="204"/>
      <c r="F37" s="205"/>
      <c r="G37" s="213"/>
      <c r="H37" s="205"/>
      <c r="I37" s="209"/>
      <c r="J37" s="213"/>
      <c r="K37" s="217"/>
      <c r="L37" s="194"/>
      <c r="M37" s="195"/>
      <c r="N37" s="196"/>
      <c r="O37" s="222"/>
      <c r="P37" s="225"/>
      <c r="Q37" s="236" t="str">
        <f t="shared" si="3"/>
        <v/>
      </c>
      <c r="R37" s="119"/>
      <c r="S37" s="195"/>
      <c r="T37" s="195"/>
      <c r="U37" s="19" t="str">
        <f t="shared" si="7"/>
        <v/>
      </c>
      <c r="V37" s="120" t="str">
        <f t="shared" si="0"/>
        <v/>
      </c>
      <c r="W37" s="118" t="str">
        <f t="shared" si="4"/>
        <v/>
      </c>
      <c r="X37" s="192" t="str">
        <f t="shared" si="5"/>
        <v/>
      </c>
      <c r="Y37" s="192" t="str">
        <f t="shared" si="6"/>
        <v/>
      </c>
      <c r="Z37" s="19" t="str">
        <f t="shared" si="1"/>
        <v/>
      </c>
      <c r="AA37" s="19" t="str">
        <f>IF(U37&lt;&gt;"",IF(SUM('Bunkers &amp; Lubs'!$O$4:O31)&lt;&gt;0,SUMPRODUCT($U$10:U37,'Bunkers &amp; Lubs'!$O$4:O31)/SUM('Bunkers &amp; Lubs'!$O$4:O31),""),"")</f>
        <v/>
      </c>
      <c r="AB37" s="120" t="str">
        <f t="shared" si="2"/>
        <v/>
      </c>
      <c r="AC37" s="343"/>
    </row>
    <row r="38" spans="1:29">
      <c r="A38" s="231"/>
      <c r="B38" s="226"/>
      <c r="C38" s="231"/>
      <c r="D38" s="234"/>
      <c r="E38" s="204"/>
      <c r="F38" s="205"/>
      <c r="G38" s="213"/>
      <c r="H38" s="205"/>
      <c r="I38" s="209"/>
      <c r="J38" s="213"/>
      <c r="K38" s="217"/>
      <c r="L38" s="194"/>
      <c r="M38" s="195"/>
      <c r="N38" s="196"/>
      <c r="O38" s="222"/>
      <c r="P38" s="225"/>
      <c r="Q38" s="236" t="str">
        <f t="shared" si="3"/>
        <v/>
      </c>
      <c r="R38" s="119"/>
      <c r="S38" s="195"/>
      <c r="T38" s="195"/>
      <c r="U38" s="19" t="str">
        <f t="shared" si="7"/>
        <v/>
      </c>
      <c r="V38" s="120" t="str">
        <f t="shared" si="0"/>
        <v/>
      </c>
      <c r="W38" s="118" t="str">
        <f t="shared" si="4"/>
        <v/>
      </c>
      <c r="X38" s="192" t="str">
        <f t="shared" si="5"/>
        <v/>
      </c>
      <c r="Y38" s="192" t="str">
        <f t="shared" si="6"/>
        <v/>
      </c>
      <c r="Z38" s="19" t="str">
        <f t="shared" si="1"/>
        <v/>
      </c>
      <c r="AA38" s="19" t="str">
        <f>IF(U38&lt;&gt;"",IF(SUM('Bunkers &amp; Lubs'!$O$4:O32)&lt;&gt;0,SUMPRODUCT($U$10:U38,'Bunkers &amp; Lubs'!$O$4:O32)/SUM('Bunkers &amp; Lubs'!$O$4:O32),""),"")</f>
        <v/>
      </c>
      <c r="AB38" s="120" t="str">
        <f t="shared" si="2"/>
        <v/>
      </c>
      <c r="AC38" s="343"/>
    </row>
    <row r="39" spans="1:29">
      <c r="A39" s="231"/>
      <c r="B39" s="226"/>
      <c r="C39" s="231"/>
      <c r="D39" s="234"/>
      <c r="E39" s="204"/>
      <c r="F39" s="205"/>
      <c r="G39" s="213"/>
      <c r="H39" s="205"/>
      <c r="I39" s="209"/>
      <c r="J39" s="213"/>
      <c r="K39" s="217"/>
      <c r="L39" s="194"/>
      <c r="M39" s="195"/>
      <c r="N39" s="196"/>
      <c r="O39" s="222"/>
      <c r="P39" s="225"/>
      <c r="Q39" s="236" t="str">
        <f t="shared" si="3"/>
        <v/>
      </c>
      <c r="R39" s="119"/>
      <c r="S39" s="195"/>
      <c r="T39" s="195"/>
      <c r="U39" s="19" t="str">
        <f t="shared" si="7"/>
        <v/>
      </c>
      <c r="V39" s="120" t="str">
        <f t="shared" si="0"/>
        <v/>
      </c>
      <c r="W39" s="118" t="str">
        <f t="shared" si="4"/>
        <v/>
      </c>
      <c r="X39" s="192" t="str">
        <f t="shared" si="5"/>
        <v/>
      </c>
      <c r="Y39" s="192" t="str">
        <f t="shared" si="6"/>
        <v/>
      </c>
      <c r="Z39" s="19" t="str">
        <f t="shared" si="1"/>
        <v/>
      </c>
      <c r="AA39" s="19" t="str">
        <f>IF(U39&lt;&gt;"",IF(SUM('Bunkers &amp; Lubs'!$O$4:O33)&lt;&gt;0,SUMPRODUCT($U$10:U39,'Bunkers &amp; Lubs'!$O$4:O33)/SUM('Bunkers &amp; Lubs'!$O$4:O33),""),"")</f>
        <v/>
      </c>
      <c r="AB39" s="120" t="str">
        <f t="shared" si="2"/>
        <v/>
      </c>
      <c r="AC39" s="343"/>
    </row>
    <row r="40" spans="1:29">
      <c r="A40" s="231"/>
      <c r="B40" s="226"/>
      <c r="C40" s="231"/>
      <c r="D40" s="234"/>
      <c r="E40" s="204"/>
      <c r="F40" s="205"/>
      <c r="G40" s="213"/>
      <c r="H40" s="205"/>
      <c r="I40" s="209"/>
      <c r="J40" s="213"/>
      <c r="K40" s="217"/>
      <c r="L40" s="194"/>
      <c r="M40" s="195"/>
      <c r="N40" s="196"/>
      <c r="O40" s="222"/>
      <c r="P40" s="225"/>
      <c r="Q40" s="236" t="str">
        <f t="shared" si="3"/>
        <v/>
      </c>
      <c r="R40" s="119"/>
      <c r="S40" s="195"/>
      <c r="T40" s="195"/>
      <c r="U40" s="19" t="str">
        <f t="shared" si="7"/>
        <v/>
      </c>
      <c r="V40" s="120" t="str">
        <f t="shared" si="0"/>
        <v/>
      </c>
      <c r="W40" s="118" t="str">
        <f t="shared" si="4"/>
        <v/>
      </c>
      <c r="X40" s="192" t="str">
        <f t="shared" si="5"/>
        <v/>
      </c>
      <c r="Y40" s="192" t="str">
        <f t="shared" si="6"/>
        <v/>
      </c>
      <c r="Z40" s="19" t="str">
        <f t="shared" si="1"/>
        <v/>
      </c>
      <c r="AA40" s="19" t="str">
        <f>IF(U40&lt;&gt;"",IF(SUM('Bunkers &amp; Lubs'!$O$4:O34)&lt;&gt;0,SUMPRODUCT($U$10:U40,'Bunkers &amp; Lubs'!$O$4:O34)/SUM('Bunkers &amp; Lubs'!$O$4:O34),""),"")</f>
        <v/>
      </c>
      <c r="AB40" s="120" t="str">
        <f t="shared" si="2"/>
        <v/>
      </c>
      <c r="AC40" s="343"/>
    </row>
    <row r="41" spans="1:29">
      <c r="A41" s="231"/>
      <c r="B41" s="226"/>
      <c r="C41" s="231"/>
      <c r="D41" s="234"/>
      <c r="E41" s="204"/>
      <c r="F41" s="205"/>
      <c r="G41" s="213"/>
      <c r="H41" s="205"/>
      <c r="I41" s="209"/>
      <c r="J41" s="213"/>
      <c r="K41" s="217"/>
      <c r="L41" s="194"/>
      <c r="M41" s="195"/>
      <c r="N41" s="196"/>
      <c r="O41" s="222"/>
      <c r="P41" s="225"/>
      <c r="Q41" s="236" t="str">
        <f t="shared" si="3"/>
        <v/>
      </c>
      <c r="R41" s="119"/>
      <c r="S41" s="195"/>
      <c r="T41" s="195"/>
      <c r="U41" s="19" t="str">
        <f t="shared" si="7"/>
        <v/>
      </c>
      <c r="V41" s="120" t="str">
        <f t="shared" si="0"/>
        <v/>
      </c>
      <c r="W41" s="118" t="str">
        <f t="shared" si="4"/>
        <v/>
      </c>
      <c r="X41" s="192" t="str">
        <f t="shared" si="5"/>
        <v/>
      </c>
      <c r="Y41" s="192" t="str">
        <f t="shared" si="6"/>
        <v/>
      </c>
      <c r="Z41" s="19" t="str">
        <f t="shared" si="1"/>
        <v/>
      </c>
      <c r="AA41" s="19" t="str">
        <f>IF(U41&lt;&gt;"",IF(SUM('Bunkers &amp; Lubs'!$O$4:O35)&lt;&gt;0,SUMPRODUCT($U$10:U41,'Bunkers &amp; Lubs'!$O$4:O35)/SUM('Bunkers &amp; Lubs'!$O$4:O35),""),"")</f>
        <v/>
      </c>
      <c r="AB41" s="120" t="str">
        <f t="shared" si="2"/>
        <v/>
      </c>
      <c r="AC41" s="343"/>
    </row>
    <row r="42" spans="1:29">
      <c r="A42" s="231"/>
      <c r="B42" s="226"/>
      <c r="C42" s="231"/>
      <c r="D42" s="234"/>
      <c r="E42" s="204"/>
      <c r="F42" s="205"/>
      <c r="G42" s="213"/>
      <c r="H42" s="205"/>
      <c r="I42" s="209"/>
      <c r="J42" s="213"/>
      <c r="K42" s="217"/>
      <c r="L42" s="194"/>
      <c r="M42" s="195"/>
      <c r="N42" s="196"/>
      <c r="O42" s="222"/>
      <c r="P42" s="226"/>
      <c r="Q42" s="236" t="str">
        <f t="shared" si="3"/>
        <v/>
      </c>
      <c r="R42" s="119"/>
      <c r="S42" s="195"/>
      <c r="T42" s="195"/>
      <c r="U42" s="19" t="str">
        <f t="shared" si="7"/>
        <v/>
      </c>
      <c r="V42" s="120" t="str">
        <f t="shared" si="0"/>
        <v/>
      </c>
      <c r="W42" s="118" t="str">
        <f t="shared" si="4"/>
        <v/>
      </c>
      <c r="X42" s="192" t="str">
        <f t="shared" si="5"/>
        <v/>
      </c>
      <c r="Y42" s="192" t="str">
        <f t="shared" si="6"/>
        <v/>
      </c>
      <c r="Z42" s="19" t="str">
        <f t="shared" si="1"/>
        <v/>
      </c>
      <c r="AA42" s="19" t="str">
        <f>IF(U42&lt;&gt;"",IF(SUM('Bunkers &amp; Lubs'!$O$4:O36)&lt;&gt;0,SUMPRODUCT($U$10:U42,'Bunkers &amp; Lubs'!$O$4:O36)/SUM('Bunkers &amp; Lubs'!$O$4:O36),""),"")</f>
        <v/>
      </c>
      <c r="AB42" s="120" t="str">
        <f t="shared" si="2"/>
        <v/>
      </c>
      <c r="AC42" s="343"/>
    </row>
    <row r="43" spans="1:29">
      <c r="A43" s="231"/>
      <c r="B43" s="226"/>
      <c r="C43" s="231"/>
      <c r="D43" s="234"/>
      <c r="E43" s="204"/>
      <c r="F43" s="205"/>
      <c r="G43" s="213"/>
      <c r="H43" s="205"/>
      <c r="I43" s="209"/>
      <c r="J43" s="213"/>
      <c r="K43" s="217"/>
      <c r="L43" s="194"/>
      <c r="M43" s="195"/>
      <c r="N43" s="196"/>
      <c r="O43" s="222"/>
      <c r="P43" s="226"/>
      <c r="Q43" s="236" t="str">
        <f t="shared" si="3"/>
        <v/>
      </c>
      <c r="R43" s="119"/>
      <c r="S43" s="195"/>
      <c r="T43" s="195"/>
      <c r="U43" s="19" t="str">
        <f t="shared" si="7"/>
        <v/>
      </c>
      <c r="V43" s="120" t="str">
        <f t="shared" si="0"/>
        <v/>
      </c>
      <c r="W43" s="118" t="str">
        <f t="shared" si="4"/>
        <v/>
      </c>
      <c r="X43" s="192" t="str">
        <f t="shared" si="5"/>
        <v/>
      </c>
      <c r="Y43" s="192" t="str">
        <f t="shared" si="6"/>
        <v/>
      </c>
      <c r="Z43" s="19" t="str">
        <f t="shared" si="1"/>
        <v/>
      </c>
      <c r="AA43" s="19" t="str">
        <f>IF(U43&lt;&gt;"",IF(SUM('Bunkers &amp; Lubs'!$O$4:O37)&lt;&gt;0,SUMPRODUCT($U$10:U43,'Bunkers &amp; Lubs'!$O$4:O37)/SUM('Bunkers &amp; Lubs'!$O$4:O37),""),"")</f>
        <v/>
      </c>
      <c r="AB43" s="120" t="str">
        <f t="shared" si="2"/>
        <v/>
      </c>
      <c r="AC43" s="343"/>
    </row>
    <row r="44" spans="1:29">
      <c r="A44" s="231"/>
      <c r="B44" s="226"/>
      <c r="C44" s="231"/>
      <c r="D44" s="234"/>
      <c r="E44" s="204"/>
      <c r="F44" s="205"/>
      <c r="G44" s="213"/>
      <c r="H44" s="205"/>
      <c r="I44" s="209"/>
      <c r="J44" s="213"/>
      <c r="K44" s="217"/>
      <c r="L44" s="194"/>
      <c r="M44" s="195"/>
      <c r="N44" s="196"/>
      <c r="O44" s="222"/>
      <c r="P44" s="226"/>
      <c r="Q44" s="236" t="str">
        <f t="shared" si="3"/>
        <v/>
      </c>
      <c r="R44" s="119"/>
      <c r="S44" s="195"/>
      <c r="T44" s="195"/>
      <c r="U44" s="19" t="str">
        <f t="shared" si="7"/>
        <v/>
      </c>
      <c r="V44" s="120" t="str">
        <f t="shared" si="0"/>
        <v/>
      </c>
      <c r="W44" s="118" t="str">
        <f t="shared" si="4"/>
        <v/>
      </c>
      <c r="X44" s="192" t="str">
        <f t="shared" si="5"/>
        <v/>
      </c>
      <c r="Y44" s="192" t="str">
        <f t="shared" si="6"/>
        <v/>
      </c>
      <c r="Z44" s="19" t="str">
        <f t="shared" si="1"/>
        <v/>
      </c>
      <c r="AA44" s="19" t="str">
        <f>IF(U44&lt;&gt;"",IF(SUM('Bunkers &amp; Lubs'!$O$4:O38)&lt;&gt;0,SUMPRODUCT($U$10:U44,'Bunkers &amp; Lubs'!$O$4:O38)/SUM('Bunkers &amp; Lubs'!$O$4:O38),""),"")</f>
        <v/>
      </c>
      <c r="AB44" s="120" t="str">
        <f t="shared" si="2"/>
        <v/>
      </c>
      <c r="AC44" s="343"/>
    </row>
    <row r="45" spans="1:29">
      <c r="A45" s="231"/>
      <c r="B45" s="226"/>
      <c r="C45" s="231"/>
      <c r="D45" s="234"/>
      <c r="E45" s="204"/>
      <c r="F45" s="205"/>
      <c r="G45" s="213"/>
      <c r="H45" s="205"/>
      <c r="I45" s="209"/>
      <c r="J45" s="213"/>
      <c r="K45" s="217"/>
      <c r="L45" s="194"/>
      <c r="M45" s="195"/>
      <c r="N45" s="196"/>
      <c r="O45" s="222"/>
      <c r="P45" s="226"/>
      <c r="Q45" s="236" t="str">
        <f t="shared" si="3"/>
        <v/>
      </c>
      <c r="R45" s="119"/>
      <c r="S45" s="195"/>
      <c r="T45" s="195"/>
      <c r="U45" s="19" t="str">
        <f t="shared" si="7"/>
        <v/>
      </c>
      <c r="V45" s="120" t="str">
        <f t="shared" si="0"/>
        <v/>
      </c>
      <c r="W45" s="118" t="str">
        <f t="shared" si="4"/>
        <v/>
      </c>
      <c r="X45" s="192" t="str">
        <f t="shared" si="5"/>
        <v/>
      </c>
      <c r="Y45" s="192" t="str">
        <f t="shared" si="6"/>
        <v/>
      </c>
      <c r="Z45" s="19" t="str">
        <f t="shared" si="1"/>
        <v/>
      </c>
      <c r="AA45" s="19" t="str">
        <f>IF(U45&lt;&gt;"",IF(SUM('Bunkers &amp; Lubs'!$O$4:O39)&lt;&gt;0,SUMPRODUCT($U$10:U45,'Bunkers &amp; Lubs'!$O$4:O39)/SUM('Bunkers &amp; Lubs'!$O$4:O39),""),"")</f>
        <v/>
      </c>
      <c r="AB45" s="120" t="str">
        <f t="shared" si="2"/>
        <v/>
      </c>
      <c r="AC45" s="343"/>
    </row>
    <row r="46" spans="1:29">
      <c r="A46" s="231"/>
      <c r="B46" s="226"/>
      <c r="C46" s="231"/>
      <c r="D46" s="234"/>
      <c r="E46" s="204"/>
      <c r="F46" s="205"/>
      <c r="G46" s="213"/>
      <c r="H46" s="205"/>
      <c r="I46" s="209"/>
      <c r="J46" s="213"/>
      <c r="K46" s="217"/>
      <c r="L46" s="194"/>
      <c r="M46" s="195"/>
      <c r="N46" s="196"/>
      <c r="O46" s="222"/>
      <c r="P46" s="226"/>
      <c r="Q46" s="236" t="str">
        <f t="shared" si="3"/>
        <v/>
      </c>
      <c r="R46" s="119"/>
      <c r="S46" s="195"/>
      <c r="T46" s="195"/>
      <c r="U46" s="19" t="str">
        <f t="shared" si="7"/>
        <v/>
      </c>
      <c r="V46" s="120" t="str">
        <f t="shared" si="0"/>
        <v/>
      </c>
      <c r="W46" s="118" t="str">
        <f t="shared" si="4"/>
        <v/>
      </c>
      <c r="X46" s="192" t="str">
        <f t="shared" si="5"/>
        <v/>
      </c>
      <c r="Y46" s="192" t="str">
        <f t="shared" si="6"/>
        <v/>
      </c>
      <c r="Z46" s="19" t="str">
        <f t="shared" si="1"/>
        <v/>
      </c>
      <c r="AA46" s="19" t="str">
        <f>IF(U46&lt;&gt;"",IF(SUM('Bunkers &amp; Lubs'!$O$4:O40)&lt;&gt;0,SUMPRODUCT($U$10:U46,'Bunkers &amp; Lubs'!$O$4:O40)/SUM('Bunkers &amp; Lubs'!$O$4:O40),""),"")</f>
        <v/>
      </c>
      <c r="AB46" s="120" t="str">
        <f t="shared" si="2"/>
        <v/>
      </c>
      <c r="AC46" s="343"/>
    </row>
    <row r="47" spans="1:29">
      <c r="A47" s="231"/>
      <c r="B47" s="226"/>
      <c r="C47" s="231"/>
      <c r="D47" s="234"/>
      <c r="E47" s="204"/>
      <c r="F47" s="205"/>
      <c r="G47" s="213"/>
      <c r="H47" s="205"/>
      <c r="I47" s="209"/>
      <c r="J47" s="213"/>
      <c r="K47" s="217"/>
      <c r="L47" s="194"/>
      <c r="M47" s="195"/>
      <c r="N47" s="196"/>
      <c r="O47" s="222"/>
      <c r="P47" s="226"/>
      <c r="Q47" s="236" t="str">
        <f t="shared" si="3"/>
        <v/>
      </c>
      <c r="R47" s="119"/>
      <c r="S47" s="195"/>
      <c r="T47" s="195"/>
      <c r="U47" s="19" t="str">
        <f t="shared" si="7"/>
        <v/>
      </c>
      <c r="V47" s="120" t="str">
        <f t="shared" si="0"/>
        <v/>
      </c>
      <c r="W47" s="118" t="str">
        <f t="shared" si="4"/>
        <v/>
      </c>
      <c r="X47" s="192" t="str">
        <f t="shared" si="5"/>
        <v/>
      </c>
      <c r="Y47" s="192" t="str">
        <f t="shared" si="6"/>
        <v/>
      </c>
      <c r="Z47" s="19" t="str">
        <f t="shared" si="1"/>
        <v/>
      </c>
      <c r="AA47" s="19" t="str">
        <f>IF(U47&lt;&gt;"",IF(SUM('Bunkers &amp; Lubs'!$O$4:O41)&lt;&gt;0,SUMPRODUCT($U$10:U47,'Bunkers &amp; Lubs'!$O$4:O41)/SUM('Bunkers &amp; Lubs'!$O$4:O41),""),"")</f>
        <v/>
      </c>
      <c r="AB47" s="120" t="str">
        <f t="shared" si="2"/>
        <v/>
      </c>
      <c r="AC47" s="343"/>
    </row>
    <row r="48" spans="1:29">
      <c r="A48" s="231"/>
      <c r="B48" s="226"/>
      <c r="C48" s="231"/>
      <c r="D48" s="234"/>
      <c r="E48" s="204"/>
      <c r="F48" s="205"/>
      <c r="G48" s="213"/>
      <c r="H48" s="205"/>
      <c r="I48" s="209"/>
      <c r="J48" s="213"/>
      <c r="K48" s="217"/>
      <c r="L48" s="194"/>
      <c r="M48" s="195"/>
      <c r="N48" s="196"/>
      <c r="O48" s="222"/>
      <c r="P48" s="226"/>
      <c r="Q48" s="236" t="str">
        <f t="shared" si="3"/>
        <v/>
      </c>
      <c r="R48" s="119"/>
      <c r="S48" s="195"/>
      <c r="T48" s="195"/>
      <c r="U48" s="19" t="str">
        <f t="shared" si="7"/>
        <v/>
      </c>
      <c r="V48" s="120" t="str">
        <f t="shared" si="0"/>
        <v/>
      </c>
      <c r="W48" s="118" t="str">
        <f t="shared" si="4"/>
        <v/>
      </c>
      <c r="X48" s="192" t="str">
        <f t="shared" si="5"/>
        <v/>
      </c>
      <c r="Y48" s="192" t="str">
        <f t="shared" si="6"/>
        <v/>
      </c>
      <c r="Z48" s="19" t="str">
        <f t="shared" si="1"/>
        <v/>
      </c>
      <c r="AA48" s="19" t="str">
        <f>IF(U48&lt;&gt;"",IF(SUM('Bunkers &amp; Lubs'!$O$4:O42)&lt;&gt;0,SUMPRODUCT($U$10:U48,'Bunkers &amp; Lubs'!$O$4:O42)/SUM('Bunkers &amp; Lubs'!$O$4:O42),""),"")</f>
        <v/>
      </c>
      <c r="AB48" s="120" t="str">
        <f t="shared" si="2"/>
        <v/>
      </c>
      <c r="AC48" s="343"/>
    </row>
    <row r="49" spans="1:29">
      <c r="A49" s="231"/>
      <c r="B49" s="226"/>
      <c r="C49" s="231"/>
      <c r="D49" s="234"/>
      <c r="E49" s="204"/>
      <c r="F49" s="205"/>
      <c r="G49" s="213"/>
      <c r="H49" s="205"/>
      <c r="I49" s="209"/>
      <c r="J49" s="213"/>
      <c r="K49" s="217"/>
      <c r="L49" s="194"/>
      <c r="M49" s="195"/>
      <c r="N49" s="196"/>
      <c r="O49" s="222"/>
      <c r="P49" s="226"/>
      <c r="Q49" s="236" t="str">
        <f t="shared" si="3"/>
        <v/>
      </c>
      <c r="R49" s="119"/>
      <c r="S49" s="195"/>
      <c r="T49" s="195"/>
      <c r="U49" s="19" t="str">
        <f t="shared" si="7"/>
        <v/>
      </c>
      <c r="V49" s="120" t="str">
        <f t="shared" si="0"/>
        <v/>
      </c>
      <c r="W49" s="118" t="str">
        <f t="shared" si="4"/>
        <v/>
      </c>
      <c r="X49" s="192" t="str">
        <f t="shared" si="5"/>
        <v/>
      </c>
      <c r="Y49" s="192" t="str">
        <f t="shared" si="6"/>
        <v/>
      </c>
      <c r="Z49" s="19" t="str">
        <f t="shared" si="1"/>
        <v/>
      </c>
      <c r="AA49" s="19" t="str">
        <f>IF(U49&lt;&gt;"",IF(SUM('Bunkers &amp; Lubs'!$O$4:O43)&lt;&gt;0,SUMPRODUCT($U$10:U49,'Bunkers &amp; Lubs'!$O$4:O43)/SUM('Bunkers &amp; Lubs'!$O$4:O43),""),"")</f>
        <v/>
      </c>
      <c r="AB49" s="120" t="str">
        <f t="shared" si="2"/>
        <v/>
      </c>
      <c r="AC49" s="343"/>
    </row>
    <row r="50" spans="1:29">
      <c r="A50" s="231"/>
      <c r="B50" s="226"/>
      <c r="C50" s="231"/>
      <c r="D50" s="234"/>
      <c r="E50" s="204"/>
      <c r="F50" s="205"/>
      <c r="G50" s="213"/>
      <c r="H50" s="205"/>
      <c r="I50" s="209"/>
      <c r="J50" s="213"/>
      <c r="K50" s="217"/>
      <c r="L50" s="194"/>
      <c r="M50" s="195"/>
      <c r="N50" s="196"/>
      <c r="O50" s="222"/>
      <c r="P50" s="226"/>
      <c r="Q50" s="236" t="str">
        <f t="shared" si="3"/>
        <v/>
      </c>
      <c r="R50" s="119"/>
      <c r="S50" s="195"/>
      <c r="T50" s="195"/>
      <c r="U50" s="19" t="str">
        <f t="shared" si="7"/>
        <v/>
      </c>
      <c r="V50" s="120" t="str">
        <f t="shared" si="0"/>
        <v/>
      </c>
      <c r="W50" s="118" t="str">
        <f t="shared" si="4"/>
        <v/>
      </c>
      <c r="X50" s="192" t="str">
        <f t="shared" si="5"/>
        <v/>
      </c>
      <c r="Y50" s="192" t="str">
        <f t="shared" si="6"/>
        <v/>
      </c>
      <c r="Z50" s="19" t="str">
        <f t="shared" si="1"/>
        <v/>
      </c>
      <c r="AA50" s="19" t="str">
        <f>IF(U50&lt;&gt;"",IF(SUM('Bunkers &amp; Lubs'!$O$4:O44)&lt;&gt;0,SUMPRODUCT($U$10:U50,'Bunkers &amp; Lubs'!$O$4:O44)/SUM('Bunkers &amp; Lubs'!$O$4:O44),""),"")</f>
        <v/>
      </c>
      <c r="AB50" s="120" t="str">
        <f t="shared" si="2"/>
        <v/>
      </c>
      <c r="AC50" s="343"/>
    </row>
    <row r="51" spans="1:29">
      <c r="A51" s="231"/>
      <c r="B51" s="226"/>
      <c r="C51" s="231"/>
      <c r="D51" s="234"/>
      <c r="E51" s="204"/>
      <c r="F51" s="205"/>
      <c r="G51" s="213"/>
      <c r="H51" s="205"/>
      <c r="I51" s="209"/>
      <c r="J51" s="213"/>
      <c r="K51" s="217"/>
      <c r="L51" s="194"/>
      <c r="M51" s="195"/>
      <c r="N51" s="196"/>
      <c r="O51" s="222"/>
      <c r="P51" s="226"/>
      <c r="Q51" s="236" t="str">
        <f t="shared" si="3"/>
        <v/>
      </c>
      <c r="R51" s="119"/>
      <c r="S51" s="195"/>
      <c r="T51" s="195"/>
      <c r="U51" s="19" t="str">
        <f t="shared" si="7"/>
        <v/>
      </c>
      <c r="V51" s="120" t="str">
        <f t="shared" si="0"/>
        <v/>
      </c>
      <c r="W51" s="118" t="str">
        <f t="shared" si="4"/>
        <v/>
      </c>
      <c r="X51" s="192" t="str">
        <f t="shared" si="5"/>
        <v/>
      </c>
      <c r="Y51" s="192" t="str">
        <f t="shared" si="6"/>
        <v/>
      </c>
      <c r="Z51" s="19" t="str">
        <f t="shared" si="1"/>
        <v/>
      </c>
      <c r="AA51" s="19" t="str">
        <f>IF(U51&lt;&gt;"",IF(SUM('Bunkers &amp; Lubs'!$O$4:O45)&lt;&gt;0,SUMPRODUCT($U$10:U51,'Bunkers &amp; Lubs'!$O$4:O45)/SUM('Bunkers &amp; Lubs'!$O$4:O45),""),"")</f>
        <v/>
      </c>
      <c r="AB51" s="120" t="str">
        <f t="shared" si="2"/>
        <v/>
      </c>
      <c r="AC51" s="343"/>
    </row>
    <row r="52" spans="1:29">
      <c r="A52" s="231"/>
      <c r="B52" s="226"/>
      <c r="C52" s="231"/>
      <c r="D52" s="234"/>
      <c r="E52" s="204"/>
      <c r="F52" s="205"/>
      <c r="G52" s="213"/>
      <c r="H52" s="205"/>
      <c r="I52" s="209"/>
      <c r="J52" s="213"/>
      <c r="K52" s="217"/>
      <c r="L52" s="194"/>
      <c r="M52" s="195"/>
      <c r="N52" s="196"/>
      <c r="O52" s="222"/>
      <c r="P52" s="226"/>
      <c r="Q52" s="236" t="str">
        <f t="shared" si="3"/>
        <v/>
      </c>
      <c r="R52" s="119"/>
      <c r="S52" s="195"/>
      <c r="T52" s="195"/>
      <c r="U52" s="19" t="str">
        <f t="shared" si="7"/>
        <v/>
      </c>
      <c r="V52" s="120" t="str">
        <f t="shared" si="0"/>
        <v/>
      </c>
      <c r="W52" s="118" t="str">
        <f t="shared" si="4"/>
        <v/>
      </c>
      <c r="X52" s="192" t="str">
        <f t="shared" si="5"/>
        <v/>
      </c>
      <c r="Y52" s="192" t="str">
        <f t="shared" si="6"/>
        <v/>
      </c>
      <c r="Z52" s="19" t="str">
        <f t="shared" si="1"/>
        <v/>
      </c>
      <c r="AA52" s="19" t="str">
        <f>IF(U52&lt;&gt;"",IF(SUM('Bunkers &amp; Lubs'!$O$4:O46)&lt;&gt;0,SUMPRODUCT($U$10:U52,'Bunkers &amp; Lubs'!$O$4:O46)/SUM('Bunkers &amp; Lubs'!$O$4:O46),""),"")</f>
        <v/>
      </c>
      <c r="AB52" s="120" t="str">
        <f t="shared" si="2"/>
        <v/>
      </c>
      <c r="AC52" s="343"/>
    </row>
    <row r="53" spans="1:29">
      <c r="A53" s="231"/>
      <c r="B53" s="226"/>
      <c r="C53" s="231"/>
      <c r="D53" s="234"/>
      <c r="E53" s="204"/>
      <c r="F53" s="205"/>
      <c r="G53" s="213"/>
      <c r="H53" s="205"/>
      <c r="I53" s="209"/>
      <c r="J53" s="213"/>
      <c r="K53" s="217"/>
      <c r="L53" s="194"/>
      <c r="M53" s="195"/>
      <c r="N53" s="196"/>
      <c r="O53" s="222"/>
      <c r="P53" s="226"/>
      <c r="Q53" s="236" t="str">
        <f t="shared" si="3"/>
        <v/>
      </c>
      <c r="R53" s="119"/>
      <c r="S53" s="195"/>
      <c r="T53" s="195"/>
      <c r="U53" s="19" t="str">
        <f t="shared" si="7"/>
        <v/>
      </c>
      <c r="V53" s="120" t="str">
        <f t="shared" si="0"/>
        <v/>
      </c>
      <c r="W53" s="118" t="str">
        <f t="shared" si="4"/>
        <v/>
      </c>
      <c r="X53" s="192" t="str">
        <f t="shared" si="5"/>
        <v/>
      </c>
      <c r="Y53" s="192" t="str">
        <f t="shared" si="6"/>
        <v/>
      </c>
      <c r="Z53" s="19" t="str">
        <f t="shared" si="1"/>
        <v/>
      </c>
      <c r="AA53" s="19" t="str">
        <f>IF(U53&lt;&gt;"",IF(SUM('Bunkers &amp; Lubs'!$O$4:O47)&lt;&gt;0,SUMPRODUCT($U$10:U53,'Bunkers &amp; Lubs'!$O$4:O47)/SUM('Bunkers &amp; Lubs'!$O$4:O47),""),"")</f>
        <v/>
      </c>
      <c r="AB53" s="120" t="str">
        <f t="shared" si="2"/>
        <v/>
      </c>
      <c r="AC53" s="343"/>
    </row>
    <row r="54" spans="1:29">
      <c r="A54" s="231"/>
      <c r="B54" s="226"/>
      <c r="C54" s="231"/>
      <c r="D54" s="234"/>
      <c r="E54" s="204"/>
      <c r="F54" s="205"/>
      <c r="G54" s="213"/>
      <c r="H54" s="205"/>
      <c r="I54" s="209"/>
      <c r="J54" s="213"/>
      <c r="K54" s="217"/>
      <c r="L54" s="194"/>
      <c r="M54" s="195"/>
      <c r="N54" s="196"/>
      <c r="O54" s="222"/>
      <c r="P54" s="226"/>
      <c r="Q54" s="236" t="str">
        <f t="shared" si="3"/>
        <v/>
      </c>
      <c r="R54" s="119"/>
      <c r="S54" s="195"/>
      <c r="T54" s="195"/>
      <c r="U54" s="19" t="str">
        <f t="shared" si="7"/>
        <v/>
      </c>
      <c r="V54" s="120" t="str">
        <f t="shared" si="0"/>
        <v/>
      </c>
      <c r="W54" s="118" t="str">
        <f t="shared" si="4"/>
        <v/>
      </c>
      <c r="X54" s="192" t="str">
        <f t="shared" si="5"/>
        <v/>
      </c>
      <c r="Y54" s="192" t="str">
        <f t="shared" si="6"/>
        <v/>
      </c>
      <c r="Z54" s="19" t="str">
        <f t="shared" si="1"/>
        <v/>
      </c>
      <c r="AA54" s="19" t="str">
        <f>IF(U54&lt;&gt;"",IF(SUM('Bunkers &amp; Lubs'!$O$4:O48)&lt;&gt;0,SUMPRODUCT($U$10:U54,'Bunkers &amp; Lubs'!$O$4:O48)/SUM('Bunkers &amp; Lubs'!$O$4:O48),""),"")</f>
        <v/>
      </c>
      <c r="AB54" s="120" t="str">
        <f t="shared" si="2"/>
        <v/>
      </c>
      <c r="AC54" s="343"/>
    </row>
    <row r="55" spans="1:29">
      <c r="A55" s="231"/>
      <c r="B55" s="226"/>
      <c r="C55" s="231"/>
      <c r="D55" s="234"/>
      <c r="E55" s="204"/>
      <c r="F55" s="205"/>
      <c r="G55" s="213"/>
      <c r="H55" s="205"/>
      <c r="I55" s="209"/>
      <c r="J55" s="213"/>
      <c r="K55" s="217"/>
      <c r="L55" s="194"/>
      <c r="M55" s="195"/>
      <c r="N55" s="196"/>
      <c r="O55" s="222"/>
      <c r="P55" s="226"/>
      <c r="Q55" s="236" t="str">
        <f t="shared" si="3"/>
        <v/>
      </c>
      <c r="R55" s="119"/>
      <c r="S55" s="195"/>
      <c r="T55" s="195"/>
      <c r="U55" s="19" t="str">
        <f t="shared" si="7"/>
        <v/>
      </c>
      <c r="V55" s="120" t="str">
        <f t="shared" si="0"/>
        <v/>
      </c>
      <c r="W55" s="118" t="str">
        <f t="shared" si="4"/>
        <v/>
      </c>
      <c r="X55" s="192" t="str">
        <f t="shared" si="5"/>
        <v/>
      </c>
      <c r="Y55" s="192" t="str">
        <f t="shared" si="6"/>
        <v/>
      </c>
      <c r="Z55" s="19" t="str">
        <f t="shared" si="1"/>
        <v/>
      </c>
      <c r="AA55" s="19" t="str">
        <f>IF(U55&lt;&gt;"",IF(SUM('Bunkers &amp; Lubs'!$O$4:O49)&lt;&gt;0,SUMPRODUCT($U$10:U55,'Bunkers &amp; Lubs'!$O$4:O49)/SUM('Bunkers &amp; Lubs'!$O$4:O49),""),"")</f>
        <v/>
      </c>
      <c r="AB55" s="120" t="str">
        <f t="shared" si="2"/>
        <v/>
      </c>
      <c r="AC55" s="343"/>
    </row>
    <row r="56" spans="1:29">
      <c r="A56" s="231"/>
      <c r="B56" s="226"/>
      <c r="C56" s="231"/>
      <c r="D56" s="234"/>
      <c r="E56" s="204"/>
      <c r="F56" s="205"/>
      <c r="G56" s="213"/>
      <c r="H56" s="205"/>
      <c r="I56" s="209"/>
      <c r="J56" s="213"/>
      <c r="K56" s="217"/>
      <c r="L56" s="194"/>
      <c r="M56" s="195"/>
      <c r="N56" s="196"/>
      <c r="O56" s="222"/>
      <c r="P56" s="226"/>
      <c r="Q56" s="236" t="str">
        <f t="shared" si="3"/>
        <v/>
      </c>
      <c r="R56" s="119"/>
      <c r="S56" s="195"/>
      <c r="T56" s="195"/>
      <c r="U56" s="19" t="str">
        <f t="shared" si="7"/>
        <v/>
      </c>
      <c r="V56" s="120" t="str">
        <f t="shared" si="0"/>
        <v/>
      </c>
      <c r="W56" s="118" t="str">
        <f t="shared" si="4"/>
        <v/>
      </c>
      <c r="X56" s="192" t="str">
        <f t="shared" si="5"/>
        <v/>
      </c>
      <c r="Y56" s="192" t="str">
        <f t="shared" si="6"/>
        <v/>
      </c>
      <c r="Z56" s="19" t="str">
        <f t="shared" si="1"/>
        <v/>
      </c>
      <c r="AA56" s="19" t="str">
        <f>IF(U56&lt;&gt;"",IF(SUM('Bunkers &amp; Lubs'!$O$4:O50)&lt;&gt;0,SUMPRODUCT($U$10:U56,'Bunkers &amp; Lubs'!$O$4:O50)/SUM('Bunkers &amp; Lubs'!$O$4:O50),""),"")</f>
        <v/>
      </c>
      <c r="AB56" s="120" t="str">
        <f t="shared" si="2"/>
        <v/>
      </c>
      <c r="AC56" s="343"/>
    </row>
    <row r="57" spans="1:29">
      <c r="A57" s="231"/>
      <c r="B57" s="226"/>
      <c r="C57" s="231"/>
      <c r="D57" s="234"/>
      <c r="E57" s="204"/>
      <c r="F57" s="205"/>
      <c r="G57" s="213"/>
      <c r="H57" s="205"/>
      <c r="I57" s="209"/>
      <c r="J57" s="213"/>
      <c r="K57" s="217"/>
      <c r="L57" s="194"/>
      <c r="M57" s="195"/>
      <c r="N57" s="196"/>
      <c r="O57" s="222"/>
      <c r="P57" s="226"/>
      <c r="Q57" s="236" t="str">
        <f t="shared" si="3"/>
        <v/>
      </c>
      <c r="R57" s="119"/>
      <c r="S57" s="195"/>
      <c r="T57" s="195"/>
      <c r="U57" s="19" t="str">
        <f t="shared" si="7"/>
        <v/>
      </c>
      <c r="V57" s="120" t="str">
        <f t="shared" si="0"/>
        <v/>
      </c>
      <c r="W57" s="118" t="str">
        <f t="shared" si="4"/>
        <v/>
      </c>
      <c r="X57" s="192" t="str">
        <f t="shared" si="5"/>
        <v/>
      </c>
      <c r="Y57" s="192" t="str">
        <f t="shared" si="6"/>
        <v/>
      </c>
      <c r="Z57" s="19" t="str">
        <f t="shared" si="1"/>
        <v/>
      </c>
      <c r="AA57" s="19" t="str">
        <f>IF(U57&lt;&gt;"",IF(SUM('Bunkers &amp; Lubs'!$O$4:O51)&lt;&gt;0,SUMPRODUCT($U$10:U57,'Bunkers &amp; Lubs'!$O$4:O51)/SUM('Bunkers &amp; Lubs'!$O$4:O51),""),"")</f>
        <v/>
      </c>
      <c r="AB57" s="120" t="str">
        <f t="shared" si="2"/>
        <v/>
      </c>
      <c r="AC57" s="343"/>
    </row>
    <row r="58" spans="1:29">
      <c r="A58" s="231"/>
      <c r="B58" s="226"/>
      <c r="C58" s="231"/>
      <c r="D58" s="234"/>
      <c r="E58" s="204"/>
      <c r="F58" s="205"/>
      <c r="G58" s="213"/>
      <c r="H58" s="205"/>
      <c r="I58" s="209"/>
      <c r="J58" s="213"/>
      <c r="K58" s="217"/>
      <c r="L58" s="194"/>
      <c r="M58" s="195"/>
      <c r="N58" s="196"/>
      <c r="O58" s="222"/>
      <c r="P58" s="226"/>
      <c r="Q58" s="236" t="str">
        <f t="shared" si="3"/>
        <v/>
      </c>
      <c r="R58" s="119"/>
      <c r="S58" s="195"/>
      <c r="T58" s="195"/>
      <c r="U58" s="19" t="str">
        <f t="shared" si="7"/>
        <v/>
      </c>
      <c r="V58" s="120" t="str">
        <f t="shared" si="0"/>
        <v/>
      </c>
      <c r="W58" s="118" t="str">
        <f t="shared" si="4"/>
        <v/>
      </c>
      <c r="X58" s="192" t="str">
        <f t="shared" si="5"/>
        <v/>
      </c>
      <c r="Y58" s="192" t="str">
        <f t="shared" si="6"/>
        <v/>
      </c>
      <c r="Z58" s="19" t="str">
        <f t="shared" si="1"/>
        <v/>
      </c>
      <c r="AA58" s="19" t="str">
        <f>IF(U58&lt;&gt;"",IF(SUM('Bunkers &amp; Lubs'!$O$4:O52)&lt;&gt;0,SUMPRODUCT($U$10:U58,'Bunkers &amp; Lubs'!$O$4:O52)/SUM('Bunkers &amp; Lubs'!$O$4:O52),""),"")</f>
        <v/>
      </c>
      <c r="AB58" s="120" t="str">
        <f t="shared" si="2"/>
        <v/>
      </c>
      <c r="AC58" s="343"/>
    </row>
    <row r="59" spans="1:29">
      <c r="A59" s="231"/>
      <c r="B59" s="226"/>
      <c r="C59" s="231"/>
      <c r="D59" s="234"/>
      <c r="E59" s="204"/>
      <c r="F59" s="205"/>
      <c r="G59" s="213"/>
      <c r="H59" s="205"/>
      <c r="I59" s="209"/>
      <c r="J59" s="213"/>
      <c r="K59" s="217"/>
      <c r="L59" s="194"/>
      <c r="M59" s="195"/>
      <c r="N59" s="196"/>
      <c r="O59" s="222"/>
      <c r="P59" s="226"/>
      <c r="Q59" s="236" t="str">
        <f t="shared" si="3"/>
        <v/>
      </c>
      <c r="R59" s="119"/>
      <c r="S59" s="195"/>
      <c r="T59" s="195"/>
      <c r="U59" s="19" t="str">
        <f t="shared" si="7"/>
        <v/>
      </c>
      <c r="V59" s="120" t="str">
        <f t="shared" si="0"/>
        <v/>
      </c>
      <c r="W59" s="118" t="str">
        <f t="shared" si="4"/>
        <v/>
      </c>
      <c r="X59" s="192" t="str">
        <f t="shared" si="5"/>
        <v/>
      </c>
      <c r="Y59" s="192" t="str">
        <f t="shared" si="6"/>
        <v/>
      </c>
      <c r="Z59" s="19" t="str">
        <f t="shared" si="1"/>
        <v/>
      </c>
      <c r="AA59" s="19" t="str">
        <f>IF(U59&lt;&gt;"",IF(SUM('Bunkers &amp; Lubs'!$O$4:O53)&lt;&gt;0,SUMPRODUCT($U$10:U59,'Bunkers &amp; Lubs'!$O$4:O53)/SUM('Bunkers &amp; Lubs'!$O$4:O53),""),"")</f>
        <v/>
      </c>
      <c r="AB59" s="120" t="str">
        <f t="shared" si="2"/>
        <v/>
      </c>
      <c r="AC59" s="343"/>
    </row>
    <row r="60" spans="1:29">
      <c r="A60" s="231"/>
      <c r="B60" s="226"/>
      <c r="C60" s="231"/>
      <c r="D60" s="234"/>
      <c r="E60" s="204"/>
      <c r="F60" s="205"/>
      <c r="G60" s="213"/>
      <c r="H60" s="205"/>
      <c r="I60" s="209"/>
      <c r="J60" s="213"/>
      <c r="K60" s="217"/>
      <c r="L60" s="194"/>
      <c r="M60" s="195"/>
      <c r="N60" s="196"/>
      <c r="O60" s="222"/>
      <c r="P60" s="226"/>
      <c r="Q60" s="236" t="str">
        <f t="shared" si="3"/>
        <v/>
      </c>
      <c r="R60" s="119"/>
      <c r="S60" s="195"/>
      <c r="T60" s="195"/>
      <c r="U60" s="19" t="str">
        <f t="shared" si="7"/>
        <v/>
      </c>
      <c r="V60" s="120" t="str">
        <f t="shared" si="0"/>
        <v/>
      </c>
      <c r="W60" s="118" t="str">
        <f t="shared" si="4"/>
        <v/>
      </c>
      <c r="X60" s="192" t="str">
        <f t="shared" si="5"/>
        <v/>
      </c>
      <c r="Y60" s="192" t="str">
        <f t="shared" si="6"/>
        <v/>
      </c>
      <c r="Z60" s="19" t="str">
        <f t="shared" si="1"/>
        <v/>
      </c>
      <c r="AA60" s="19" t="str">
        <f>IF(U60&lt;&gt;"",IF(SUM('Bunkers &amp; Lubs'!$O$4:O54)&lt;&gt;0,SUMPRODUCT($U$10:U60,'Bunkers &amp; Lubs'!$O$4:O54)/SUM('Bunkers &amp; Lubs'!$O$4:O54),""),"")</f>
        <v/>
      </c>
      <c r="AB60" s="120" t="str">
        <f t="shared" si="2"/>
        <v/>
      </c>
      <c r="AC60" s="343"/>
    </row>
    <row r="61" spans="1:29">
      <c r="A61" s="231"/>
      <c r="B61" s="226"/>
      <c r="C61" s="231"/>
      <c r="D61" s="234"/>
      <c r="E61" s="204"/>
      <c r="F61" s="205"/>
      <c r="G61" s="213"/>
      <c r="H61" s="205"/>
      <c r="I61" s="209"/>
      <c r="J61" s="213"/>
      <c r="K61" s="217"/>
      <c r="L61" s="194"/>
      <c r="M61" s="195"/>
      <c r="N61" s="196"/>
      <c r="O61" s="222"/>
      <c r="P61" s="226"/>
      <c r="Q61" s="236" t="str">
        <f t="shared" si="3"/>
        <v/>
      </c>
      <c r="R61" s="119"/>
      <c r="S61" s="195"/>
      <c r="T61" s="195"/>
      <c r="U61" s="19" t="str">
        <f t="shared" si="7"/>
        <v/>
      </c>
      <c r="V61" s="120" t="str">
        <f t="shared" si="0"/>
        <v/>
      </c>
      <c r="W61" s="118" t="str">
        <f t="shared" si="4"/>
        <v/>
      </c>
      <c r="X61" s="192" t="str">
        <f t="shared" si="5"/>
        <v/>
      </c>
      <c r="Y61" s="192" t="str">
        <f t="shared" si="6"/>
        <v/>
      </c>
      <c r="Z61" s="19" t="str">
        <f t="shared" si="1"/>
        <v/>
      </c>
      <c r="AA61" s="19" t="str">
        <f>IF(U61&lt;&gt;"",IF(SUM('Bunkers &amp; Lubs'!$O$4:O55)&lt;&gt;0,SUMPRODUCT($U$10:U61,'Bunkers &amp; Lubs'!$O$4:O55)/SUM('Bunkers &amp; Lubs'!$O$4:O55),""),"")</f>
        <v/>
      </c>
      <c r="AB61" s="120" t="str">
        <f t="shared" si="2"/>
        <v/>
      </c>
      <c r="AC61" s="343"/>
    </row>
    <row r="62" spans="1:29">
      <c r="A62" s="231"/>
      <c r="B62" s="226"/>
      <c r="C62" s="231"/>
      <c r="D62" s="234"/>
      <c r="E62" s="204"/>
      <c r="F62" s="205"/>
      <c r="G62" s="213"/>
      <c r="H62" s="205"/>
      <c r="I62" s="209"/>
      <c r="J62" s="213"/>
      <c r="K62" s="217"/>
      <c r="L62" s="194"/>
      <c r="M62" s="195"/>
      <c r="N62" s="196"/>
      <c r="O62" s="222"/>
      <c r="P62" s="226"/>
      <c r="Q62" s="236" t="str">
        <f t="shared" si="3"/>
        <v/>
      </c>
      <c r="R62" s="119"/>
      <c r="S62" s="195"/>
      <c r="T62" s="195"/>
      <c r="U62" s="19" t="str">
        <f t="shared" si="7"/>
        <v/>
      </c>
      <c r="V62" s="120" t="str">
        <f t="shared" si="0"/>
        <v/>
      </c>
      <c r="W62" s="118" t="str">
        <f t="shared" si="4"/>
        <v/>
      </c>
      <c r="X62" s="192" t="str">
        <f t="shared" si="5"/>
        <v/>
      </c>
      <c r="Y62" s="192" t="str">
        <f t="shared" si="6"/>
        <v/>
      </c>
      <c r="Z62" s="19" t="str">
        <f t="shared" si="1"/>
        <v/>
      </c>
      <c r="AA62" s="19" t="str">
        <f>IF(U62&lt;&gt;"",IF(SUM('Bunkers &amp; Lubs'!$O$4:O56)&lt;&gt;0,SUMPRODUCT($U$10:U62,'Bunkers &amp; Lubs'!$O$4:O56)/SUM('Bunkers &amp; Lubs'!$O$4:O56),""),"")</f>
        <v/>
      </c>
      <c r="AB62" s="120" t="str">
        <f t="shared" si="2"/>
        <v/>
      </c>
      <c r="AC62" s="343"/>
    </row>
    <row r="63" spans="1:29">
      <c r="A63" s="231"/>
      <c r="B63" s="226"/>
      <c r="C63" s="231"/>
      <c r="D63" s="234"/>
      <c r="E63" s="204"/>
      <c r="F63" s="205"/>
      <c r="G63" s="213"/>
      <c r="H63" s="205"/>
      <c r="I63" s="209"/>
      <c r="J63" s="213"/>
      <c r="K63" s="217"/>
      <c r="L63" s="13"/>
      <c r="M63" s="40"/>
      <c r="N63" s="114"/>
      <c r="O63" s="222"/>
      <c r="P63" s="226"/>
      <c r="Q63" s="236" t="str">
        <f t="shared" si="3"/>
        <v/>
      </c>
      <c r="R63" s="119"/>
      <c r="S63" s="40"/>
      <c r="T63" s="40"/>
      <c r="U63" s="19" t="str">
        <f t="shared" si="7"/>
        <v/>
      </c>
      <c r="V63" s="120" t="str">
        <f t="shared" si="0"/>
        <v/>
      </c>
      <c r="W63" s="118" t="str">
        <f t="shared" si="4"/>
        <v/>
      </c>
      <c r="X63" s="192" t="str">
        <f t="shared" si="5"/>
        <v/>
      </c>
      <c r="Y63" s="192" t="str">
        <f t="shared" si="6"/>
        <v/>
      </c>
      <c r="Z63" s="19" t="str">
        <f t="shared" si="1"/>
        <v/>
      </c>
      <c r="AA63" s="19" t="str">
        <f>IF(U63&lt;&gt;"",IF(SUM('Bunkers &amp; Lubs'!$O$4:O57)&lt;&gt;0,SUMPRODUCT($U$10:U63,'Bunkers &amp; Lubs'!$O$4:O57)/SUM('Bunkers &amp; Lubs'!$O$4:O57),""),"")</f>
        <v/>
      </c>
      <c r="AB63" s="120" t="str">
        <f t="shared" si="2"/>
        <v/>
      </c>
      <c r="AC63" s="343"/>
    </row>
    <row r="64" spans="1:29">
      <c r="A64" s="231"/>
      <c r="B64" s="226"/>
      <c r="C64" s="231"/>
      <c r="D64" s="234"/>
      <c r="E64" s="204"/>
      <c r="F64" s="205"/>
      <c r="G64" s="213"/>
      <c r="H64" s="205"/>
      <c r="I64" s="209"/>
      <c r="J64" s="213"/>
      <c r="K64" s="217"/>
      <c r="L64" s="13"/>
      <c r="M64" s="40"/>
      <c r="N64" s="114"/>
      <c r="O64" s="222"/>
      <c r="P64" s="226"/>
      <c r="Q64" s="236" t="str">
        <f t="shared" si="3"/>
        <v/>
      </c>
      <c r="R64" s="119"/>
      <c r="S64" s="40"/>
      <c r="T64" s="40"/>
      <c r="U64" s="19" t="str">
        <f t="shared" si="7"/>
        <v/>
      </c>
      <c r="V64" s="120" t="str">
        <f t="shared" si="0"/>
        <v/>
      </c>
      <c r="W64" s="118" t="str">
        <f t="shared" si="4"/>
        <v/>
      </c>
      <c r="X64" s="192" t="str">
        <f t="shared" si="5"/>
        <v/>
      </c>
      <c r="Y64" s="192" t="str">
        <f t="shared" si="6"/>
        <v/>
      </c>
      <c r="Z64" s="19" t="str">
        <f t="shared" si="1"/>
        <v/>
      </c>
      <c r="AA64" s="19" t="str">
        <f>IF(U64&lt;&gt;"",IF(SUM('Bunkers &amp; Lubs'!$O$4:O58)&lt;&gt;0,SUMPRODUCT($U$10:U64,'Bunkers &amp; Lubs'!$O$4:O58)/SUM('Bunkers &amp; Lubs'!$O$4:O58),""),"")</f>
        <v/>
      </c>
      <c r="AB64" s="120" t="str">
        <f t="shared" si="2"/>
        <v/>
      </c>
      <c r="AC64" s="343"/>
    </row>
    <row r="65" spans="1:29">
      <c r="A65" s="231"/>
      <c r="B65" s="226"/>
      <c r="C65" s="231"/>
      <c r="D65" s="234"/>
      <c r="E65" s="204"/>
      <c r="F65" s="205"/>
      <c r="G65" s="213"/>
      <c r="H65" s="205"/>
      <c r="I65" s="209"/>
      <c r="J65" s="213"/>
      <c r="K65" s="217"/>
      <c r="L65" s="13"/>
      <c r="M65" s="40"/>
      <c r="N65" s="114"/>
      <c r="O65" s="222"/>
      <c r="P65" s="226"/>
      <c r="Q65" s="236" t="str">
        <f t="shared" si="3"/>
        <v/>
      </c>
      <c r="R65" s="119"/>
      <c r="S65" s="40"/>
      <c r="T65" s="40"/>
      <c r="U65" s="19" t="str">
        <f t="shared" si="7"/>
        <v/>
      </c>
      <c r="V65" s="120" t="str">
        <f t="shared" si="0"/>
        <v/>
      </c>
      <c r="W65" s="118" t="str">
        <f t="shared" si="4"/>
        <v/>
      </c>
      <c r="X65" s="192" t="str">
        <f t="shared" si="5"/>
        <v/>
      </c>
      <c r="Y65" s="192" t="str">
        <f t="shared" si="6"/>
        <v/>
      </c>
      <c r="Z65" s="19" t="str">
        <f t="shared" si="1"/>
        <v/>
      </c>
      <c r="AA65" s="19" t="str">
        <f>IF(U65&lt;&gt;"",IF(SUM('Bunkers &amp; Lubs'!$O$4:O59)&lt;&gt;0,SUMPRODUCT($U$10:U65,'Bunkers &amp; Lubs'!$O$4:O59)/SUM('Bunkers &amp; Lubs'!$O$4:O59),""),"")</f>
        <v/>
      </c>
      <c r="AB65" s="120" t="str">
        <f t="shared" si="2"/>
        <v/>
      </c>
      <c r="AC65" s="343"/>
    </row>
    <row r="66" spans="1:29">
      <c r="A66" s="231"/>
      <c r="B66" s="226"/>
      <c r="C66" s="231"/>
      <c r="D66" s="234"/>
      <c r="E66" s="204"/>
      <c r="F66" s="205"/>
      <c r="G66" s="213"/>
      <c r="H66" s="205"/>
      <c r="I66" s="209"/>
      <c r="J66" s="213"/>
      <c r="K66" s="217"/>
      <c r="L66" s="13"/>
      <c r="M66" s="40"/>
      <c r="N66" s="114"/>
      <c r="O66" s="222"/>
      <c r="P66" s="226"/>
      <c r="Q66" s="236" t="str">
        <f t="shared" si="3"/>
        <v/>
      </c>
      <c r="R66" s="119"/>
      <c r="S66" s="40"/>
      <c r="T66" s="40"/>
      <c r="U66" s="19" t="str">
        <f t="shared" si="7"/>
        <v/>
      </c>
      <c r="V66" s="120" t="str">
        <f t="shared" si="0"/>
        <v/>
      </c>
      <c r="W66" s="118" t="str">
        <f t="shared" si="4"/>
        <v/>
      </c>
      <c r="X66" s="192" t="str">
        <f t="shared" si="5"/>
        <v/>
      </c>
      <c r="Y66" s="192" t="str">
        <f t="shared" si="6"/>
        <v/>
      </c>
      <c r="Z66" s="19" t="str">
        <f t="shared" si="1"/>
        <v/>
      </c>
      <c r="AA66" s="19" t="str">
        <f>IF(U66&lt;&gt;"",IF(SUM('Bunkers &amp; Lubs'!$O$4:O60)&lt;&gt;0,SUMPRODUCT($U$10:U66,'Bunkers &amp; Lubs'!$O$4:O60)/SUM('Bunkers &amp; Lubs'!$O$4:O60),""),"")</f>
        <v/>
      </c>
      <c r="AB66" s="120" t="str">
        <f t="shared" si="2"/>
        <v/>
      </c>
      <c r="AC66" s="343"/>
    </row>
    <row r="67" spans="1:29">
      <c r="A67" s="231"/>
      <c r="B67" s="226"/>
      <c r="C67" s="231"/>
      <c r="D67" s="234"/>
      <c r="E67" s="204"/>
      <c r="F67" s="205"/>
      <c r="G67" s="213"/>
      <c r="H67" s="205"/>
      <c r="I67" s="209"/>
      <c r="J67" s="213"/>
      <c r="K67" s="217"/>
      <c r="L67" s="13"/>
      <c r="M67" s="40"/>
      <c r="N67" s="114"/>
      <c r="O67" s="222"/>
      <c r="P67" s="226"/>
      <c r="Q67" s="236" t="str">
        <f t="shared" si="3"/>
        <v/>
      </c>
      <c r="R67" s="119"/>
      <c r="S67" s="40"/>
      <c r="T67" s="40"/>
      <c r="U67" s="19" t="str">
        <f t="shared" si="7"/>
        <v/>
      </c>
      <c r="V67" s="120" t="str">
        <f t="shared" si="0"/>
        <v/>
      </c>
      <c r="W67" s="118" t="str">
        <f t="shared" si="4"/>
        <v/>
      </c>
      <c r="X67" s="192" t="str">
        <f t="shared" si="5"/>
        <v/>
      </c>
      <c r="Y67" s="192" t="str">
        <f t="shared" si="6"/>
        <v/>
      </c>
      <c r="Z67" s="19" t="str">
        <f t="shared" si="1"/>
        <v/>
      </c>
      <c r="AA67" s="19" t="str">
        <f>IF(U67&lt;&gt;"",IF(SUM('Bunkers &amp; Lubs'!$O$4:O61)&lt;&gt;0,SUMPRODUCT($U$10:U67,'Bunkers &amp; Lubs'!$O$4:O61)/SUM('Bunkers &amp; Lubs'!$O$4:O61),""),"")</f>
        <v/>
      </c>
      <c r="AB67" s="120" t="str">
        <f t="shared" si="2"/>
        <v/>
      </c>
      <c r="AC67" s="343"/>
    </row>
    <row r="68" spans="1:29">
      <c r="A68" s="231"/>
      <c r="B68" s="226"/>
      <c r="C68" s="231"/>
      <c r="D68" s="234"/>
      <c r="E68" s="204"/>
      <c r="F68" s="205"/>
      <c r="G68" s="213"/>
      <c r="H68" s="205"/>
      <c r="I68" s="209"/>
      <c r="J68" s="213"/>
      <c r="K68" s="217"/>
      <c r="L68" s="13"/>
      <c r="M68" s="40"/>
      <c r="N68" s="114"/>
      <c r="O68" s="222"/>
      <c r="P68" s="226"/>
      <c r="Q68" s="236" t="str">
        <f t="shared" si="3"/>
        <v/>
      </c>
      <c r="R68" s="119"/>
      <c r="S68" s="40"/>
      <c r="T68" s="40"/>
      <c r="U68" s="19" t="str">
        <f t="shared" si="7"/>
        <v/>
      </c>
      <c r="V68" s="120" t="str">
        <f t="shared" si="0"/>
        <v/>
      </c>
      <c r="W68" s="118" t="str">
        <f t="shared" si="4"/>
        <v/>
      </c>
      <c r="X68" s="192" t="str">
        <f t="shared" si="5"/>
        <v/>
      </c>
      <c r="Y68" s="192" t="str">
        <f t="shared" si="6"/>
        <v/>
      </c>
      <c r="Z68" s="19" t="str">
        <f t="shared" si="1"/>
        <v/>
      </c>
      <c r="AA68" s="19" t="str">
        <f>IF(U68&lt;&gt;"",IF(SUM('Bunkers &amp; Lubs'!$O$4:O62)&lt;&gt;0,SUMPRODUCT($U$10:U68,'Bunkers &amp; Lubs'!$O$4:O62)/SUM('Bunkers &amp; Lubs'!$O$4:O62),""),"")</f>
        <v/>
      </c>
      <c r="AB68" s="120" t="str">
        <f t="shared" si="2"/>
        <v/>
      </c>
      <c r="AC68" s="343"/>
    </row>
    <row r="69" spans="1:29">
      <c r="A69" s="231"/>
      <c r="B69" s="226"/>
      <c r="C69" s="231"/>
      <c r="D69" s="234"/>
      <c r="E69" s="204"/>
      <c r="F69" s="205"/>
      <c r="G69" s="213"/>
      <c r="H69" s="205"/>
      <c r="I69" s="209"/>
      <c r="J69" s="213"/>
      <c r="K69" s="217"/>
      <c r="L69" s="13"/>
      <c r="M69" s="40"/>
      <c r="N69" s="114"/>
      <c r="O69" s="222"/>
      <c r="P69" s="226"/>
      <c r="Q69" s="236" t="str">
        <f t="shared" si="3"/>
        <v/>
      </c>
      <c r="R69" s="119"/>
      <c r="S69" s="40"/>
      <c r="T69" s="40"/>
      <c r="U69" s="19" t="str">
        <f t="shared" si="7"/>
        <v/>
      </c>
      <c r="V69" s="120" t="str">
        <f t="shared" si="0"/>
        <v/>
      </c>
      <c r="W69" s="118" t="str">
        <f t="shared" si="4"/>
        <v/>
      </c>
      <c r="X69" s="192" t="str">
        <f t="shared" si="5"/>
        <v/>
      </c>
      <c r="Y69" s="192" t="str">
        <f t="shared" si="6"/>
        <v/>
      </c>
      <c r="Z69" s="19" t="str">
        <f t="shared" si="1"/>
        <v/>
      </c>
      <c r="AA69" s="19" t="str">
        <f>IF(U69&lt;&gt;"",IF(SUM('Bunkers &amp; Lubs'!$O$4:O63)&lt;&gt;0,SUMPRODUCT($U$10:U69,'Bunkers &amp; Lubs'!$O$4:O63)/SUM('Bunkers &amp; Lubs'!$O$4:O63),""),"")</f>
        <v/>
      </c>
      <c r="AB69" s="120" t="str">
        <f t="shared" si="2"/>
        <v/>
      </c>
      <c r="AC69" s="343"/>
    </row>
    <row r="70" spans="1:29">
      <c r="A70" s="231"/>
      <c r="B70" s="226"/>
      <c r="C70" s="231"/>
      <c r="D70" s="234"/>
      <c r="E70" s="204"/>
      <c r="F70" s="205"/>
      <c r="G70" s="213"/>
      <c r="H70" s="205"/>
      <c r="I70" s="209"/>
      <c r="J70" s="213"/>
      <c r="K70" s="217"/>
      <c r="L70" s="13"/>
      <c r="M70" s="40"/>
      <c r="N70" s="114"/>
      <c r="O70" s="222"/>
      <c r="P70" s="226"/>
      <c r="Q70" s="236" t="str">
        <f t="shared" si="3"/>
        <v/>
      </c>
      <c r="R70" s="119"/>
      <c r="S70" s="40"/>
      <c r="T70" s="40"/>
      <c r="U70" s="19" t="str">
        <f t="shared" si="7"/>
        <v/>
      </c>
      <c r="V70" s="120" t="str">
        <f t="shared" si="0"/>
        <v/>
      </c>
      <c r="W70" s="118" t="str">
        <f t="shared" si="4"/>
        <v/>
      </c>
      <c r="X70" s="192" t="str">
        <f t="shared" si="5"/>
        <v/>
      </c>
      <c r="Y70" s="192" t="str">
        <f t="shared" si="6"/>
        <v/>
      </c>
      <c r="Z70" s="19" t="str">
        <f t="shared" si="1"/>
        <v/>
      </c>
      <c r="AA70" s="19" t="str">
        <f>IF(U70&lt;&gt;"",IF(SUM('Bunkers &amp; Lubs'!$O$4:O64)&lt;&gt;0,SUMPRODUCT($U$10:U70,'Bunkers &amp; Lubs'!$O$4:O64)/SUM('Bunkers &amp; Lubs'!$O$4:O64),""),"")</f>
        <v/>
      </c>
      <c r="AB70" s="120" t="str">
        <f t="shared" si="2"/>
        <v/>
      </c>
      <c r="AC70" s="343"/>
    </row>
    <row r="71" spans="1:29">
      <c r="A71" s="231"/>
      <c r="B71" s="226"/>
      <c r="C71" s="231"/>
      <c r="D71" s="234"/>
      <c r="E71" s="204"/>
      <c r="F71" s="205"/>
      <c r="G71" s="213"/>
      <c r="H71" s="205"/>
      <c r="I71" s="209"/>
      <c r="J71" s="213"/>
      <c r="K71" s="217"/>
      <c r="L71" s="13"/>
      <c r="M71" s="40"/>
      <c r="N71" s="114"/>
      <c r="O71" s="222"/>
      <c r="P71" s="226"/>
      <c r="Q71" s="236" t="str">
        <f t="shared" si="3"/>
        <v/>
      </c>
      <c r="R71" s="119"/>
      <c r="S71" s="40"/>
      <c r="T71" s="40"/>
      <c r="U71" s="19" t="str">
        <f t="shared" si="7"/>
        <v/>
      </c>
      <c r="V71" s="120" t="str">
        <f t="shared" si="0"/>
        <v/>
      </c>
      <c r="W71" s="118" t="str">
        <f t="shared" si="4"/>
        <v/>
      </c>
      <c r="X71" s="192" t="str">
        <f t="shared" si="5"/>
        <v/>
      </c>
      <c r="Y71" s="192" t="str">
        <f t="shared" si="6"/>
        <v/>
      </c>
      <c r="Z71" s="19" t="str">
        <f t="shared" si="1"/>
        <v/>
      </c>
      <c r="AA71" s="19" t="str">
        <f>IF(U71&lt;&gt;"",IF(SUM('Bunkers &amp; Lubs'!$O$4:O65)&lt;&gt;0,SUMPRODUCT($U$10:U71,'Bunkers &amp; Lubs'!$O$4:O65)/SUM('Bunkers &amp; Lubs'!$O$4:O65),""),"")</f>
        <v/>
      </c>
      <c r="AB71" s="120" t="str">
        <f t="shared" si="2"/>
        <v/>
      </c>
      <c r="AC71" s="343"/>
    </row>
    <row r="72" spans="1:29">
      <c r="A72" s="231"/>
      <c r="B72" s="226"/>
      <c r="C72" s="231"/>
      <c r="D72" s="234"/>
      <c r="E72" s="204"/>
      <c r="F72" s="205"/>
      <c r="G72" s="213"/>
      <c r="H72" s="205"/>
      <c r="I72" s="209"/>
      <c r="J72" s="213"/>
      <c r="K72" s="217"/>
      <c r="L72" s="13"/>
      <c r="M72" s="40"/>
      <c r="N72" s="114"/>
      <c r="O72" s="222"/>
      <c r="P72" s="226"/>
      <c r="Q72" s="236" t="str">
        <f t="shared" si="3"/>
        <v/>
      </c>
      <c r="R72" s="119"/>
      <c r="S72" s="40"/>
      <c r="T72" s="40"/>
      <c r="U72" s="19" t="str">
        <f t="shared" si="7"/>
        <v/>
      </c>
      <c r="V72" s="120" t="str">
        <f t="shared" si="0"/>
        <v/>
      </c>
      <c r="W72" s="118" t="str">
        <f t="shared" si="4"/>
        <v/>
      </c>
      <c r="X72" s="192" t="str">
        <f t="shared" si="5"/>
        <v/>
      </c>
      <c r="Y72" s="192" t="str">
        <f t="shared" si="6"/>
        <v/>
      </c>
      <c r="Z72" s="19" t="str">
        <f t="shared" si="1"/>
        <v/>
      </c>
      <c r="AA72" s="19" t="str">
        <f>IF(U72&lt;&gt;"",IF(SUM('Bunkers &amp; Lubs'!$O$4:O66)&lt;&gt;0,SUMPRODUCT($U$10:U72,'Bunkers &amp; Lubs'!$O$4:O66)/SUM('Bunkers &amp; Lubs'!$O$4:O66),""),"")</f>
        <v/>
      </c>
      <c r="AB72" s="120" t="str">
        <f t="shared" si="2"/>
        <v/>
      </c>
      <c r="AC72" s="343"/>
    </row>
    <row r="73" spans="1:29">
      <c r="A73" s="231"/>
      <c r="B73" s="226"/>
      <c r="C73" s="231"/>
      <c r="D73" s="234"/>
      <c r="E73" s="204"/>
      <c r="F73" s="205"/>
      <c r="G73" s="213"/>
      <c r="H73" s="205"/>
      <c r="I73" s="209"/>
      <c r="J73" s="213"/>
      <c r="K73" s="217"/>
      <c r="L73" s="13"/>
      <c r="M73" s="40"/>
      <c r="N73" s="114"/>
      <c r="O73" s="222"/>
      <c r="P73" s="226"/>
      <c r="Q73" s="236" t="str">
        <f t="shared" si="3"/>
        <v/>
      </c>
      <c r="R73" s="119"/>
      <c r="S73" s="40"/>
      <c r="T73" s="40"/>
      <c r="U73" s="19" t="str">
        <f t="shared" si="7"/>
        <v/>
      </c>
      <c r="V73" s="120" t="str">
        <f t="shared" si="0"/>
        <v/>
      </c>
      <c r="W73" s="118" t="str">
        <f t="shared" si="4"/>
        <v/>
      </c>
      <c r="X73" s="192" t="str">
        <f t="shared" si="5"/>
        <v/>
      </c>
      <c r="Y73" s="192" t="str">
        <f t="shared" si="6"/>
        <v/>
      </c>
      <c r="Z73" s="19" t="str">
        <f t="shared" si="1"/>
        <v/>
      </c>
      <c r="AA73" s="19" t="str">
        <f>IF(U73&lt;&gt;"",IF(SUM('Bunkers &amp; Lubs'!$O$4:O67)&lt;&gt;0,SUMPRODUCT($U$10:U73,'Bunkers &amp; Lubs'!$O$4:O67)/SUM('Bunkers &amp; Lubs'!$O$4:O67),""),"")</f>
        <v/>
      </c>
      <c r="AB73" s="120" t="str">
        <f t="shared" si="2"/>
        <v/>
      </c>
      <c r="AC73" s="343"/>
    </row>
    <row r="74" spans="1:29">
      <c r="A74" s="231"/>
      <c r="B74" s="226"/>
      <c r="C74" s="231"/>
      <c r="D74" s="234"/>
      <c r="E74" s="204"/>
      <c r="F74" s="205"/>
      <c r="G74" s="213"/>
      <c r="H74" s="205"/>
      <c r="I74" s="209"/>
      <c r="J74" s="213"/>
      <c r="K74" s="217"/>
      <c r="L74" s="13"/>
      <c r="M74" s="40"/>
      <c r="N74" s="114"/>
      <c r="O74" s="222"/>
      <c r="P74" s="226"/>
      <c r="Q74" s="236" t="str">
        <f t="shared" si="3"/>
        <v/>
      </c>
      <c r="R74" s="119"/>
      <c r="S74" s="40"/>
      <c r="T74" s="40"/>
      <c r="U74" s="19" t="str">
        <f t="shared" si="7"/>
        <v/>
      </c>
      <c r="V74" s="120" t="str">
        <f t="shared" ref="V74:V110" si="8">IF(S74&lt;&gt;0,(T74-S74)/T74,"")</f>
        <v/>
      </c>
      <c r="W74" s="118" t="str">
        <f t="shared" si="4"/>
        <v/>
      </c>
      <c r="X74" s="192" t="str">
        <f t="shared" si="5"/>
        <v/>
      </c>
      <c r="Y74" s="192" t="str">
        <f t="shared" si="6"/>
        <v/>
      </c>
      <c r="Z74" s="19" t="str">
        <f t="shared" ref="Z74:Z110" si="9">IF(W74="","",X74/W74)</f>
        <v/>
      </c>
      <c r="AA74" s="19" t="str">
        <f>IF(U74&lt;&gt;"",IF(SUM('Bunkers &amp; Lubs'!$O$4:O68)&lt;&gt;0,SUMPRODUCT($U$10:U74,'Bunkers &amp; Lubs'!$O$4:O68)/SUM('Bunkers &amp; Lubs'!$O$4:O68),""),"")</f>
        <v/>
      </c>
      <c r="AB74" s="120" t="str">
        <f t="shared" ref="AB74:AB110" si="10">IF(X74="","",1-X74/Y74)</f>
        <v/>
      </c>
      <c r="AC74" s="343"/>
    </row>
    <row r="75" spans="1:29">
      <c r="A75" s="231"/>
      <c r="B75" s="226"/>
      <c r="C75" s="231"/>
      <c r="D75" s="234"/>
      <c r="E75" s="204"/>
      <c r="F75" s="205"/>
      <c r="G75" s="213"/>
      <c r="H75" s="205"/>
      <c r="I75" s="209"/>
      <c r="J75" s="213"/>
      <c r="K75" s="217"/>
      <c r="L75" s="13"/>
      <c r="M75" s="40"/>
      <c r="N75" s="114"/>
      <c r="O75" s="222"/>
      <c r="P75" s="226"/>
      <c r="Q75" s="236" t="str">
        <f t="shared" ref="Q75:Q110" si="11">IF(A75&lt;&gt;0,ROUND((C75+D75-C74-D74)*24,2),"")</f>
        <v/>
      </c>
      <c r="R75" s="119"/>
      <c r="S75" s="40"/>
      <c r="T75" s="40"/>
      <c r="U75" s="19" t="str">
        <f t="shared" si="7"/>
        <v/>
      </c>
      <c r="V75" s="120" t="str">
        <f t="shared" si="8"/>
        <v/>
      </c>
      <c r="W75" s="118" t="str">
        <f t="shared" ref="W75:W110" si="12">IF(R75="Yes",Q75+W74,"")</f>
        <v/>
      </c>
      <c r="X75" s="192" t="str">
        <f t="shared" ref="X75:X110" si="13">IF(R75="Yes",S75+X74,"")</f>
        <v/>
      </c>
      <c r="Y75" s="192" t="str">
        <f t="shared" ref="Y75:Y110" si="14">IF(R75="Yes",T75+Y74,"")</f>
        <v/>
      </c>
      <c r="Z75" s="19" t="str">
        <f t="shared" si="9"/>
        <v/>
      </c>
      <c r="AA75" s="19" t="str">
        <f>IF(U75&lt;&gt;"",IF(SUM('Bunkers &amp; Lubs'!$O$4:O69)&lt;&gt;0,SUMPRODUCT($U$10:U75,'Bunkers &amp; Lubs'!$O$4:O69)/SUM('Bunkers &amp; Lubs'!$O$4:O69),""),"")</f>
        <v/>
      </c>
      <c r="AB75" s="120" t="str">
        <f t="shared" si="10"/>
        <v/>
      </c>
      <c r="AC75" s="343"/>
    </row>
    <row r="76" spans="1:29">
      <c r="A76" s="231"/>
      <c r="B76" s="226"/>
      <c r="C76" s="231"/>
      <c r="D76" s="234"/>
      <c r="E76" s="204"/>
      <c r="F76" s="205"/>
      <c r="G76" s="213"/>
      <c r="H76" s="205"/>
      <c r="I76" s="209"/>
      <c r="J76" s="213"/>
      <c r="K76" s="217"/>
      <c r="L76" s="13"/>
      <c r="M76" s="40"/>
      <c r="N76" s="114"/>
      <c r="O76" s="222"/>
      <c r="P76" s="226"/>
      <c r="Q76" s="236" t="str">
        <f t="shared" si="11"/>
        <v/>
      </c>
      <c r="R76" s="119"/>
      <c r="S76" s="40"/>
      <c r="T76" s="40"/>
      <c r="U76" s="19" t="str">
        <f t="shared" si="7"/>
        <v/>
      </c>
      <c r="V76" s="120" t="str">
        <f t="shared" si="8"/>
        <v/>
      </c>
      <c r="W76" s="118" t="str">
        <f t="shared" si="12"/>
        <v/>
      </c>
      <c r="X76" s="192" t="str">
        <f t="shared" si="13"/>
        <v/>
      </c>
      <c r="Y76" s="192" t="str">
        <f t="shared" si="14"/>
        <v/>
      </c>
      <c r="Z76" s="19" t="str">
        <f t="shared" si="9"/>
        <v/>
      </c>
      <c r="AA76" s="19" t="str">
        <f>IF(U76&lt;&gt;"",IF(SUM('Bunkers &amp; Lubs'!$O$4:O70)&lt;&gt;0,SUMPRODUCT($U$10:U76,'Bunkers &amp; Lubs'!$O$4:O70)/SUM('Bunkers &amp; Lubs'!$O$4:O70),""),"")</f>
        <v/>
      </c>
      <c r="AB76" s="120" t="str">
        <f t="shared" si="10"/>
        <v/>
      </c>
      <c r="AC76" s="343"/>
    </row>
    <row r="77" spans="1:29">
      <c r="A77" s="231"/>
      <c r="B77" s="226"/>
      <c r="C77" s="231"/>
      <c r="D77" s="234"/>
      <c r="E77" s="204"/>
      <c r="F77" s="205"/>
      <c r="G77" s="213"/>
      <c r="H77" s="205"/>
      <c r="I77" s="209"/>
      <c r="J77" s="213"/>
      <c r="K77" s="217"/>
      <c r="L77" s="13"/>
      <c r="M77" s="40"/>
      <c r="N77" s="114"/>
      <c r="O77" s="222"/>
      <c r="P77" s="226"/>
      <c r="Q77" s="236" t="str">
        <f t="shared" si="11"/>
        <v/>
      </c>
      <c r="R77" s="119"/>
      <c r="S77" s="40"/>
      <c r="T77" s="40"/>
      <c r="U77" s="19" t="str">
        <f t="shared" si="7"/>
        <v/>
      </c>
      <c r="V77" s="120" t="str">
        <f t="shared" si="8"/>
        <v/>
      </c>
      <c r="W77" s="118" t="str">
        <f t="shared" si="12"/>
        <v/>
      </c>
      <c r="X77" s="192" t="str">
        <f t="shared" si="13"/>
        <v/>
      </c>
      <c r="Y77" s="192" t="str">
        <f t="shared" si="14"/>
        <v/>
      </c>
      <c r="Z77" s="19" t="str">
        <f t="shared" si="9"/>
        <v/>
      </c>
      <c r="AA77" s="19" t="str">
        <f>IF(U77&lt;&gt;"",IF(SUM('Bunkers &amp; Lubs'!$O$4:O71)&lt;&gt;0,SUMPRODUCT($U$10:U77,'Bunkers &amp; Lubs'!$O$4:O71)/SUM('Bunkers &amp; Lubs'!$O$4:O71),""),"")</f>
        <v/>
      </c>
      <c r="AB77" s="120" t="str">
        <f t="shared" si="10"/>
        <v/>
      </c>
      <c r="AC77" s="343"/>
    </row>
    <row r="78" spans="1:29">
      <c r="A78" s="231"/>
      <c r="B78" s="226"/>
      <c r="C78" s="231"/>
      <c r="D78" s="234"/>
      <c r="E78" s="204"/>
      <c r="F78" s="205"/>
      <c r="G78" s="213"/>
      <c r="H78" s="205"/>
      <c r="I78" s="209"/>
      <c r="J78" s="213"/>
      <c r="K78" s="217"/>
      <c r="L78" s="13"/>
      <c r="M78" s="40"/>
      <c r="N78" s="114"/>
      <c r="O78" s="222"/>
      <c r="P78" s="226"/>
      <c r="Q78" s="236" t="str">
        <f t="shared" si="11"/>
        <v/>
      </c>
      <c r="R78" s="119"/>
      <c r="S78" s="40"/>
      <c r="T78" s="40"/>
      <c r="U78" s="19" t="str">
        <f t="shared" si="7"/>
        <v/>
      </c>
      <c r="V78" s="120" t="str">
        <f t="shared" si="8"/>
        <v/>
      </c>
      <c r="W78" s="118" t="str">
        <f t="shared" si="12"/>
        <v/>
      </c>
      <c r="X78" s="192" t="str">
        <f t="shared" si="13"/>
        <v/>
      </c>
      <c r="Y78" s="192" t="str">
        <f t="shared" si="14"/>
        <v/>
      </c>
      <c r="Z78" s="19" t="str">
        <f t="shared" si="9"/>
        <v/>
      </c>
      <c r="AA78" s="19" t="str">
        <f>IF(U78&lt;&gt;"",IF(SUM('Bunkers &amp; Lubs'!$O$4:O72)&lt;&gt;0,SUMPRODUCT($U$10:U78,'Bunkers &amp; Lubs'!$O$4:O72)/SUM('Bunkers &amp; Lubs'!$O$4:O72),""),"")</f>
        <v/>
      </c>
      <c r="AB78" s="120" t="str">
        <f t="shared" si="10"/>
        <v/>
      </c>
      <c r="AC78" s="343"/>
    </row>
    <row r="79" spans="1:29">
      <c r="A79" s="231"/>
      <c r="B79" s="226"/>
      <c r="C79" s="231"/>
      <c r="D79" s="234"/>
      <c r="E79" s="204"/>
      <c r="F79" s="205"/>
      <c r="G79" s="213"/>
      <c r="H79" s="205"/>
      <c r="I79" s="209"/>
      <c r="J79" s="213"/>
      <c r="K79" s="217"/>
      <c r="L79" s="13"/>
      <c r="M79" s="40"/>
      <c r="N79" s="114"/>
      <c r="O79" s="222"/>
      <c r="P79" s="226"/>
      <c r="Q79" s="236" t="str">
        <f t="shared" si="11"/>
        <v/>
      </c>
      <c r="R79" s="119"/>
      <c r="S79" s="40"/>
      <c r="T79" s="40"/>
      <c r="U79" s="19" t="str">
        <f t="shared" ref="U79:U110" si="15">IF(R79="Yes",S79/Q79,"")</f>
        <v/>
      </c>
      <c r="V79" s="120" t="str">
        <f t="shared" si="8"/>
        <v/>
      </c>
      <c r="W79" s="118" t="str">
        <f t="shared" si="12"/>
        <v/>
      </c>
      <c r="X79" s="192" t="str">
        <f t="shared" si="13"/>
        <v/>
      </c>
      <c r="Y79" s="192" t="str">
        <f t="shared" si="14"/>
        <v/>
      </c>
      <c r="Z79" s="19" t="str">
        <f t="shared" si="9"/>
        <v/>
      </c>
      <c r="AA79" s="19" t="str">
        <f>IF(U79&lt;&gt;"",IF(SUM('Bunkers &amp; Lubs'!$O$4:O73)&lt;&gt;0,SUMPRODUCT($U$10:U79,'Bunkers &amp; Lubs'!$O$4:O73)/SUM('Bunkers &amp; Lubs'!$O$4:O73),""),"")</f>
        <v/>
      </c>
      <c r="AB79" s="120" t="str">
        <f t="shared" si="10"/>
        <v/>
      </c>
      <c r="AC79" s="343"/>
    </row>
    <row r="80" spans="1:29">
      <c r="A80" s="231"/>
      <c r="B80" s="226"/>
      <c r="C80" s="231"/>
      <c r="D80" s="234"/>
      <c r="E80" s="204"/>
      <c r="F80" s="205"/>
      <c r="G80" s="213"/>
      <c r="H80" s="205"/>
      <c r="I80" s="209"/>
      <c r="J80" s="213"/>
      <c r="K80" s="217"/>
      <c r="L80" s="13"/>
      <c r="M80" s="40"/>
      <c r="N80" s="114"/>
      <c r="O80" s="222"/>
      <c r="P80" s="226"/>
      <c r="Q80" s="236" t="str">
        <f t="shared" si="11"/>
        <v/>
      </c>
      <c r="R80" s="119"/>
      <c r="S80" s="40"/>
      <c r="T80" s="40"/>
      <c r="U80" s="19" t="str">
        <f t="shared" si="15"/>
        <v/>
      </c>
      <c r="V80" s="120" t="str">
        <f t="shared" si="8"/>
        <v/>
      </c>
      <c r="W80" s="118" t="str">
        <f t="shared" si="12"/>
        <v/>
      </c>
      <c r="X80" s="192" t="str">
        <f t="shared" si="13"/>
        <v/>
      </c>
      <c r="Y80" s="192" t="str">
        <f t="shared" si="14"/>
        <v/>
      </c>
      <c r="Z80" s="19" t="str">
        <f t="shared" si="9"/>
        <v/>
      </c>
      <c r="AA80" s="19" t="str">
        <f>IF(U80&lt;&gt;"",IF(SUM('Bunkers &amp; Lubs'!$O$4:O74)&lt;&gt;0,SUMPRODUCT($U$10:U80,'Bunkers &amp; Lubs'!$O$4:O74)/SUM('Bunkers &amp; Lubs'!$O$4:O74),""),"")</f>
        <v/>
      </c>
      <c r="AB80" s="120" t="str">
        <f t="shared" si="10"/>
        <v/>
      </c>
      <c r="AC80" s="343"/>
    </row>
    <row r="81" spans="1:29">
      <c r="A81" s="231"/>
      <c r="B81" s="226"/>
      <c r="C81" s="231"/>
      <c r="D81" s="234"/>
      <c r="E81" s="204"/>
      <c r="F81" s="205"/>
      <c r="G81" s="213"/>
      <c r="H81" s="205"/>
      <c r="I81" s="209"/>
      <c r="J81" s="213"/>
      <c r="K81" s="217"/>
      <c r="L81" s="13"/>
      <c r="M81" s="40"/>
      <c r="N81" s="114"/>
      <c r="O81" s="222"/>
      <c r="P81" s="226"/>
      <c r="Q81" s="236" t="str">
        <f t="shared" si="11"/>
        <v/>
      </c>
      <c r="R81" s="119"/>
      <c r="S81" s="40"/>
      <c r="T81" s="40"/>
      <c r="U81" s="19" t="str">
        <f t="shared" si="15"/>
        <v/>
      </c>
      <c r="V81" s="120" t="str">
        <f t="shared" si="8"/>
        <v/>
      </c>
      <c r="W81" s="118" t="str">
        <f t="shared" si="12"/>
        <v/>
      </c>
      <c r="X81" s="192" t="str">
        <f t="shared" si="13"/>
        <v/>
      </c>
      <c r="Y81" s="192" t="str">
        <f t="shared" si="14"/>
        <v/>
      </c>
      <c r="Z81" s="19" t="str">
        <f t="shared" si="9"/>
        <v/>
      </c>
      <c r="AA81" s="19" t="str">
        <f>IF(U81&lt;&gt;"",IF(SUM('Bunkers &amp; Lubs'!$O$4:O75)&lt;&gt;0,SUMPRODUCT($U$10:U81,'Bunkers &amp; Lubs'!$O$4:O75)/SUM('Bunkers &amp; Lubs'!$O$4:O75),""),"")</f>
        <v/>
      </c>
      <c r="AB81" s="120" t="str">
        <f t="shared" si="10"/>
        <v/>
      </c>
      <c r="AC81" s="343"/>
    </row>
    <row r="82" spans="1:29">
      <c r="A82" s="231"/>
      <c r="B82" s="226"/>
      <c r="C82" s="231"/>
      <c r="D82" s="234"/>
      <c r="E82" s="204"/>
      <c r="F82" s="205"/>
      <c r="G82" s="213"/>
      <c r="H82" s="205"/>
      <c r="I82" s="209"/>
      <c r="J82" s="213"/>
      <c r="K82" s="217"/>
      <c r="L82" s="13"/>
      <c r="M82" s="40"/>
      <c r="N82" s="114"/>
      <c r="O82" s="222"/>
      <c r="P82" s="226"/>
      <c r="Q82" s="236" t="str">
        <f t="shared" si="11"/>
        <v/>
      </c>
      <c r="R82" s="119"/>
      <c r="S82" s="40"/>
      <c r="T82" s="40"/>
      <c r="U82" s="19" t="str">
        <f t="shared" si="15"/>
        <v/>
      </c>
      <c r="V82" s="120" t="str">
        <f t="shared" si="8"/>
        <v/>
      </c>
      <c r="W82" s="118" t="str">
        <f t="shared" si="12"/>
        <v/>
      </c>
      <c r="X82" s="192" t="str">
        <f t="shared" si="13"/>
        <v/>
      </c>
      <c r="Y82" s="192" t="str">
        <f t="shared" si="14"/>
        <v/>
      </c>
      <c r="Z82" s="19" t="str">
        <f t="shared" si="9"/>
        <v/>
      </c>
      <c r="AA82" s="19" t="str">
        <f>IF(U82&lt;&gt;"",IF(SUM('Bunkers &amp; Lubs'!$O$4:O76)&lt;&gt;0,SUMPRODUCT($U$10:U82,'Bunkers &amp; Lubs'!$O$4:O76)/SUM('Bunkers &amp; Lubs'!$O$4:O76),""),"")</f>
        <v/>
      </c>
      <c r="AB82" s="120" t="str">
        <f t="shared" si="10"/>
        <v/>
      </c>
      <c r="AC82" s="343"/>
    </row>
    <row r="83" spans="1:29">
      <c r="A83" s="231"/>
      <c r="B83" s="226"/>
      <c r="C83" s="231"/>
      <c r="D83" s="234"/>
      <c r="E83" s="204"/>
      <c r="F83" s="205"/>
      <c r="G83" s="213"/>
      <c r="H83" s="205"/>
      <c r="I83" s="209"/>
      <c r="J83" s="213"/>
      <c r="K83" s="217"/>
      <c r="L83" s="13"/>
      <c r="M83" s="40"/>
      <c r="N83" s="114"/>
      <c r="O83" s="222"/>
      <c r="P83" s="226"/>
      <c r="Q83" s="236" t="str">
        <f t="shared" si="11"/>
        <v/>
      </c>
      <c r="R83" s="119"/>
      <c r="S83" s="40"/>
      <c r="T83" s="40"/>
      <c r="U83" s="19" t="str">
        <f t="shared" si="15"/>
        <v/>
      </c>
      <c r="V83" s="120" t="str">
        <f t="shared" si="8"/>
        <v/>
      </c>
      <c r="W83" s="118" t="str">
        <f t="shared" si="12"/>
        <v/>
      </c>
      <c r="X83" s="192" t="str">
        <f t="shared" si="13"/>
        <v/>
      </c>
      <c r="Y83" s="192" t="str">
        <f t="shared" si="14"/>
        <v/>
      </c>
      <c r="Z83" s="19" t="str">
        <f t="shared" si="9"/>
        <v/>
      </c>
      <c r="AA83" s="19" t="str">
        <f>IF(U83&lt;&gt;"",IF(SUM('Bunkers &amp; Lubs'!$O$4:O77)&lt;&gt;0,SUMPRODUCT($U$10:U83,'Bunkers &amp; Lubs'!$O$4:O77)/SUM('Bunkers &amp; Lubs'!$O$4:O77),""),"")</f>
        <v/>
      </c>
      <c r="AB83" s="120" t="str">
        <f t="shared" si="10"/>
        <v/>
      </c>
      <c r="AC83" s="343"/>
    </row>
    <row r="84" spans="1:29">
      <c r="A84" s="231"/>
      <c r="B84" s="226"/>
      <c r="C84" s="231"/>
      <c r="D84" s="234"/>
      <c r="E84" s="204"/>
      <c r="F84" s="205"/>
      <c r="G84" s="213"/>
      <c r="H84" s="205"/>
      <c r="I84" s="209"/>
      <c r="J84" s="213"/>
      <c r="K84" s="217"/>
      <c r="L84" s="13"/>
      <c r="M84" s="40"/>
      <c r="N84" s="114"/>
      <c r="O84" s="222"/>
      <c r="P84" s="226"/>
      <c r="Q84" s="236" t="str">
        <f t="shared" si="11"/>
        <v/>
      </c>
      <c r="R84" s="119"/>
      <c r="S84" s="40"/>
      <c r="T84" s="40"/>
      <c r="U84" s="19" t="str">
        <f t="shared" si="15"/>
        <v/>
      </c>
      <c r="V84" s="120" t="str">
        <f t="shared" si="8"/>
        <v/>
      </c>
      <c r="W84" s="118" t="str">
        <f t="shared" si="12"/>
        <v/>
      </c>
      <c r="X84" s="192" t="str">
        <f t="shared" si="13"/>
        <v/>
      </c>
      <c r="Y84" s="192" t="str">
        <f t="shared" si="14"/>
        <v/>
      </c>
      <c r="Z84" s="19" t="str">
        <f t="shared" si="9"/>
        <v/>
      </c>
      <c r="AA84" s="19" t="str">
        <f>IF(U84&lt;&gt;"",IF(SUM('Bunkers &amp; Lubs'!$O$4:O78)&lt;&gt;0,SUMPRODUCT($U$10:U84,'Bunkers &amp; Lubs'!$O$4:O78)/SUM('Bunkers &amp; Lubs'!$O$4:O78),""),"")</f>
        <v/>
      </c>
      <c r="AB84" s="120" t="str">
        <f t="shared" si="10"/>
        <v/>
      </c>
      <c r="AC84" s="343"/>
    </row>
    <row r="85" spans="1:29">
      <c r="A85" s="231"/>
      <c r="B85" s="226"/>
      <c r="C85" s="231"/>
      <c r="D85" s="234"/>
      <c r="E85" s="204"/>
      <c r="F85" s="205"/>
      <c r="G85" s="213"/>
      <c r="H85" s="205"/>
      <c r="I85" s="209"/>
      <c r="J85" s="213"/>
      <c r="K85" s="217"/>
      <c r="L85" s="13"/>
      <c r="M85" s="40"/>
      <c r="N85" s="114"/>
      <c r="O85" s="222"/>
      <c r="P85" s="226"/>
      <c r="Q85" s="236" t="str">
        <f t="shared" si="11"/>
        <v/>
      </c>
      <c r="R85" s="119"/>
      <c r="S85" s="40"/>
      <c r="T85" s="40"/>
      <c r="U85" s="19" t="str">
        <f t="shared" si="15"/>
        <v/>
      </c>
      <c r="V85" s="120" t="str">
        <f t="shared" si="8"/>
        <v/>
      </c>
      <c r="W85" s="118" t="str">
        <f t="shared" si="12"/>
        <v/>
      </c>
      <c r="X85" s="192" t="str">
        <f t="shared" si="13"/>
        <v/>
      </c>
      <c r="Y85" s="192" t="str">
        <f t="shared" si="14"/>
        <v/>
      </c>
      <c r="Z85" s="19" t="str">
        <f t="shared" si="9"/>
        <v/>
      </c>
      <c r="AA85" s="19" t="str">
        <f>IF(U85&lt;&gt;"",IF(SUM('Bunkers &amp; Lubs'!$O$4:O79)&lt;&gt;0,SUMPRODUCT($U$10:U85,'Bunkers &amp; Lubs'!$O$4:O79)/SUM('Bunkers &amp; Lubs'!$O$4:O79),""),"")</f>
        <v/>
      </c>
      <c r="AB85" s="120" t="str">
        <f t="shared" si="10"/>
        <v/>
      </c>
      <c r="AC85" s="343"/>
    </row>
    <row r="86" spans="1:29">
      <c r="A86" s="231"/>
      <c r="B86" s="226"/>
      <c r="C86" s="231"/>
      <c r="D86" s="234"/>
      <c r="E86" s="204"/>
      <c r="F86" s="205"/>
      <c r="G86" s="213"/>
      <c r="H86" s="205"/>
      <c r="I86" s="209"/>
      <c r="J86" s="213"/>
      <c r="K86" s="217"/>
      <c r="L86" s="13"/>
      <c r="M86" s="40"/>
      <c r="N86" s="114"/>
      <c r="O86" s="222"/>
      <c r="P86" s="226"/>
      <c r="Q86" s="236" t="str">
        <f t="shared" si="11"/>
        <v/>
      </c>
      <c r="R86" s="119"/>
      <c r="S86" s="40"/>
      <c r="T86" s="40"/>
      <c r="U86" s="19" t="str">
        <f t="shared" si="15"/>
        <v/>
      </c>
      <c r="V86" s="120" t="str">
        <f t="shared" si="8"/>
        <v/>
      </c>
      <c r="W86" s="118" t="str">
        <f t="shared" si="12"/>
        <v/>
      </c>
      <c r="X86" s="192" t="str">
        <f t="shared" si="13"/>
        <v/>
      </c>
      <c r="Y86" s="192" t="str">
        <f t="shared" si="14"/>
        <v/>
      </c>
      <c r="Z86" s="19" t="str">
        <f t="shared" si="9"/>
        <v/>
      </c>
      <c r="AA86" s="19" t="str">
        <f>IF(U86&lt;&gt;"",IF(SUM('Bunkers &amp; Lubs'!$O$4:O80)&lt;&gt;0,SUMPRODUCT($U$10:U86,'Bunkers &amp; Lubs'!$O$4:O80)/SUM('Bunkers &amp; Lubs'!$O$4:O80),""),"")</f>
        <v/>
      </c>
      <c r="AB86" s="120" t="str">
        <f t="shared" si="10"/>
        <v/>
      </c>
      <c r="AC86" s="343"/>
    </row>
    <row r="87" spans="1:29">
      <c r="A87" s="231"/>
      <c r="B87" s="226"/>
      <c r="C87" s="231"/>
      <c r="D87" s="234"/>
      <c r="E87" s="204"/>
      <c r="F87" s="205"/>
      <c r="G87" s="213"/>
      <c r="H87" s="205"/>
      <c r="I87" s="209"/>
      <c r="J87" s="213"/>
      <c r="K87" s="217"/>
      <c r="L87" s="13"/>
      <c r="M87" s="40"/>
      <c r="N87" s="114"/>
      <c r="O87" s="222"/>
      <c r="P87" s="226"/>
      <c r="Q87" s="236" t="str">
        <f t="shared" si="11"/>
        <v/>
      </c>
      <c r="R87" s="119"/>
      <c r="S87" s="40"/>
      <c r="T87" s="40"/>
      <c r="U87" s="19" t="str">
        <f t="shared" si="15"/>
        <v/>
      </c>
      <c r="V87" s="120" t="str">
        <f t="shared" si="8"/>
        <v/>
      </c>
      <c r="W87" s="118" t="str">
        <f t="shared" si="12"/>
        <v/>
      </c>
      <c r="X87" s="192" t="str">
        <f t="shared" si="13"/>
        <v/>
      </c>
      <c r="Y87" s="192" t="str">
        <f t="shared" si="14"/>
        <v/>
      </c>
      <c r="Z87" s="19" t="str">
        <f t="shared" si="9"/>
        <v/>
      </c>
      <c r="AA87" s="19" t="str">
        <f>IF(U87&lt;&gt;"",IF(SUM('Bunkers &amp; Lubs'!$O$4:O81)&lt;&gt;0,SUMPRODUCT($U$10:U87,'Bunkers &amp; Lubs'!$O$4:O81)/SUM('Bunkers &amp; Lubs'!$O$4:O81),""),"")</f>
        <v/>
      </c>
      <c r="AB87" s="120" t="str">
        <f t="shared" si="10"/>
        <v/>
      </c>
      <c r="AC87" s="343"/>
    </row>
    <row r="88" spans="1:29">
      <c r="A88" s="231"/>
      <c r="B88" s="226"/>
      <c r="C88" s="231"/>
      <c r="D88" s="234"/>
      <c r="E88" s="204"/>
      <c r="F88" s="205"/>
      <c r="G88" s="213"/>
      <c r="H88" s="205"/>
      <c r="I88" s="209"/>
      <c r="J88" s="213"/>
      <c r="K88" s="217"/>
      <c r="L88" s="13"/>
      <c r="M88" s="40"/>
      <c r="N88" s="114"/>
      <c r="O88" s="222"/>
      <c r="P88" s="226"/>
      <c r="Q88" s="236" t="str">
        <f t="shared" si="11"/>
        <v/>
      </c>
      <c r="R88" s="119"/>
      <c r="S88" s="40"/>
      <c r="T88" s="40"/>
      <c r="U88" s="19" t="str">
        <f t="shared" si="15"/>
        <v/>
      </c>
      <c r="V88" s="120" t="str">
        <f t="shared" si="8"/>
        <v/>
      </c>
      <c r="W88" s="118" t="str">
        <f t="shared" si="12"/>
        <v/>
      </c>
      <c r="X88" s="192" t="str">
        <f t="shared" si="13"/>
        <v/>
      </c>
      <c r="Y88" s="192" t="str">
        <f t="shared" si="14"/>
        <v/>
      </c>
      <c r="Z88" s="19" t="str">
        <f t="shared" si="9"/>
        <v/>
      </c>
      <c r="AA88" s="19" t="str">
        <f>IF(U88&lt;&gt;"",IF(SUM('Bunkers &amp; Lubs'!$O$4:O82)&lt;&gt;0,SUMPRODUCT($U$10:U88,'Bunkers &amp; Lubs'!$O$4:O82)/SUM('Bunkers &amp; Lubs'!$O$4:O82),""),"")</f>
        <v/>
      </c>
      <c r="AB88" s="120" t="str">
        <f t="shared" si="10"/>
        <v/>
      </c>
      <c r="AC88" s="343"/>
    </row>
    <row r="89" spans="1:29">
      <c r="A89" s="231"/>
      <c r="B89" s="226"/>
      <c r="C89" s="231"/>
      <c r="D89" s="234"/>
      <c r="E89" s="204"/>
      <c r="F89" s="205"/>
      <c r="G89" s="213"/>
      <c r="H89" s="205"/>
      <c r="I89" s="209"/>
      <c r="J89" s="213"/>
      <c r="K89" s="217"/>
      <c r="L89" s="13"/>
      <c r="M89" s="40"/>
      <c r="N89" s="114"/>
      <c r="O89" s="222"/>
      <c r="P89" s="226"/>
      <c r="Q89" s="236" t="str">
        <f t="shared" si="11"/>
        <v/>
      </c>
      <c r="R89" s="119"/>
      <c r="S89" s="40"/>
      <c r="T89" s="40"/>
      <c r="U89" s="19" t="str">
        <f t="shared" si="15"/>
        <v/>
      </c>
      <c r="V89" s="120" t="str">
        <f t="shared" si="8"/>
        <v/>
      </c>
      <c r="W89" s="118" t="str">
        <f t="shared" si="12"/>
        <v/>
      </c>
      <c r="X89" s="192" t="str">
        <f t="shared" si="13"/>
        <v/>
      </c>
      <c r="Y89" s="192" t="str">
        <f t="shared" si="14"/>
        <v/>
      </c>
      <c r="Z89" s="19" t="str">
        <f t="shared" si="9"/>
        <v/>
      </c>
      <c r="AA89" s="19" t="str">
        <f>IF(U89&lt;&gt;"",IF(SUM('Bunkers &amp; Lubs'!$O$4:O83)&lt;&gt;0,SUMPRODUCT($U$10:U89,'Bunkers &amp; Lubs'!$O$4:O83)/SUM('Bunkers &amp; Lubs'!$O$4:O83),""),"")</f>
        <v/>
      </c>
      <c r="AB89" s="120" t="str">
        <f t="shared" si="10"/>
        <v/>
      </c>
      <c r="AC89" s="343"/>
    </row>
    <row r="90" spans="1:29">
      <c r="A90" s="231"/>
      <c r="B90" s="226"/>
      <c r="C90" s="231"/>
      <c r="D90" s="234"/>
      <c r="E90" s="204"/>
      <c r="F90" s="205"/>
      <c r="G90" s="213"/>
      <c r="H90" s="205"/>
      <c r="I90" s="209"/>
      <c r="J90" s="213"/>
      <c r="K90" s="217"/>
      <c r="L90" s="13"/>
      <c r="M90" s="40"/>
      <c r="N90" s="114"/>
      <c r="O90" s="222"/>
      <c r="P90" s="226"/>
      <c r="Q90" s="236" t="str">
        <f t="shared" si="11"/>
        <v/>
      </c>
      <c r="R90" s="119"/>
      <c r="S90" s="40"/>
      <c r="T90" s="40"/>
      <c r="U90" s="19" t="str">
        <f t="shared" si="15"/>
        <v/>
      </c>
      <c r="V90" s="120" t="str">
        <f t="shared" si="8"/>
        <v/>
      </c>
      <c r="W90" s="118" t="str">
        <f t="shared" si="12"/>
        <v/>
      </c>
      <c r="X90" s="192" t="str">
        <f t="shared" si="13"/>
        <v/>
      </c>
      <c r="Y90" s="192" t="str">
        <f t="shared" si="14"/>
        <v/>
      </c>
      <c r="Z90" s="19" t="str">
        <f t="shared" si="9"/>
        <v/>
      </c>
      <c r="AA90" s="19" t="str">
        <f>IF(U90&lt;&gt;"",IF(SUM('Bunkers &amp; Lubs'!$O$4:O84)&lt;&gt;0,SUMPRODUCT($U$10:U90,'Bunkers &amp; Lubs'!$O$4:O84)/SUM('Bunkers &amp; Lubs'!$O$4:O84),""),"")</f>
        <v/>
      </c>
      <c r="AB90" s="120" t="str">
        <f t="shared" si="10"/>
        <v/>
      </c>
      <c r="AC90" s="343"/>
    </row>
    <row r="91" spans="1:29">
      <c r="A91" s="231"/>
      <c r="B91" s="226"/>
      <c r="C91" s="231"/>
      <c r="D91" s="234"/>
      <c r="E91" s="204"/>
      <c r="F91" s="205"/>
      <c r="G91" s="213"/>
      <c r="H91" s="205"/>
      <c r="I91" s="209"/>
      <c r="J91" s="213"/>
      <c r="K91" s="217"/>
      <c r="L91" s="13"/>
      <c r="M91" s="40"/>
      <c r="N91" s="114"/>
      <c r="O91" s="222"/>
      <c r="P91" s="226"/>
      <c r="Q91" s="236" t="str">
        <f t="shared" si="11"/>
        <v/>
      </c>
      <c r="R91" s="119"/>
      <c r="S91" s="40"/>
      <c r="T91" s="40"/>
      <c r="U91" s="19" t="str">
        <f t="shared" si="15"/>
        <v/>
      </c>
      <c r="V91" s="120" t="str">
        <f t="shared" si="8"/>
        <v/>
      </c>
      <c r="W91" s="118" t="str">
        <f t="shared" si="12"/>
        <v/>
      </c>
      <c r="X91" s="192" t="str">
        <f t="shared" si="13"/>
        <v/>
      </c>
      <c r="Y91" s="192" t="str">
        <f t="shared" si="14"/>
        <v/>
      </c>
      <c r="Z91" s="19" t="str">
        <f t="shared" si="9"/>
        <v/>
      </c>
      <c r="AA91" s="19" t="str">
        <f>IF(U91&lt;&gt;"",IF(SUM('Bunkers &amp; Lubs'!$O$4:O85)&lt;&gt;0,SUMPRODUCT($U$10:U91,'Bunkers &amp; Lubs'!$O$4:O85)/SUM('Bunkers &amp; Lubs'!$O$4:O85),""),"")</f>
        <v/>
      </c>
      <c r="AB91" s="120" t="str">
        <f t="shared" si="10"/>
        <v/>
      </c>
      <c r="AC91" s="343"/>
    </row>
    <row r="92" spans="1:29">
      <c r="A92" s="231"/>
      <c r="B92" s="226"/>
      <c r="C92" s="231"/>
      <c r="D92" s="234"/>
      <c r="E92" s="204"/>
      <c r="F92" s="205"/>
      <c r="G92" s="213"/>
      <c r="H92" s="205"/>
      <c r="I92" s="209"/>
      <c r="J92" s="213"/>
      <c r="K92" s="217"/>
      <c r="L92" s="13"/>
      <c r="M92" s="40"/>
      <c r="N92" s="114"/>
      <c r="O92" s="222"/>
      <c r="P92" s="226"/>
      <c r="Q92" s="236" t="str">
        <f t="shared" si="11"/>
        <v/>
      </c>
      <c r="R92" s="119"/>
      <c r="S92" s="40"/>
      <c r="T92" s="40"/>
      <c r="U92" s="19" t="str">
        <f t="shared" si="15"/>
        <v/>
      </c>
      <c r="V92" s="120" t="str">
        <f t="shared" si="8"/>
        <v/>
      </c>
      <c r="W92" s="118" t="str">
        <f t="shared" si="12"/>
        <v/>
      </c>
      <c r="X92" s="192" t="str">
        <f t="shared" si="13"/>
        <v/>
      </c>
      <c r="Y92" s="192" t="str">
        <f t="shared" si="14"/>
        <v/>
      </c>
      <c r="Z92" s="19" t="str">
        <f t="shared" si="9"/>
        <v/>
      </c>
      <c r="AA92" s="19" t="str">
        <f>IF(U92&lt;&gt;"",IF(SUM('Bunkers &amp; Lubs'!$O$4:O86)&lt;&gt;0,SUMPRODUCT($U$10:U92,'Bunkers &amp; Lubs'!$O$4:O86)/SUM('Bunkers &amp; Lubs'!$O$4:O86),""),"")</f>
        <v/>
      </c>
      <c r="AB92" s="120" t="str">
        <f t="shared" si="10"/>
        <v/>
      </c>
      <c r="AC92" s="343"/>
    </row>
    <row r="93" spans="1:29">
      <c r="A93" s="231"/>
      <c r="B93" s="226"/>
      <c r="C93" s="231"/>
      <c r="D93" s="234"/>
      <c r="E93" s="204"/>
      <c r="F93" s="205"/>
      <c r="G93" s="213"/>
      <c r="H93" s="205"/>
      <c r="I93" s="209"/>
      <c r="J93" s="213"/>
      <c r="K93" s="217"/>
      <c r="L93" s="13"/>
      <c r="M93" s="40"/>
      <c r="N93" s="114"/>
      <c r="O93" s="222"/>
      <c r="P93" s="226"/>
      <c r="Q93" s="236" t="str">
        <f t="shared" si="11"/>
        <v/>
      </c>
      <c r="R93" s="119"/>
      <c r="S93" s="40"/>
      <c r="T93" s="40"/>
      <c r="U93" s="19" t="str">
        <f t="shared" si="15"/>
        <v/>
      </c>
      <c r="V93" s="120" t="str">
        <f t="shared" si="8"/>
        <v/>
      </c>
      <c r="W93" s="118" t="str">
        <f t="shared" si="12"/>
        <v/>
      </c>
      <c r="X93" s="192" t="str">
        <f t="shared" si="13"/>
        <v/>
      </c>
      <c r="Y93" s="192" t="str">
        <f t="shared" si="14"/>
        <v/>
      </c>
      <c r="Z93" s="19" t="str">
        <f t="shared" si="9"/>
        <v/>
      </c>
      <c r="AA93" s="19" t="str">
        <f>IF(U93&lt;&gt;"",IF(SUM('Bunkers &amp; Lubs'!$O$4:O87)&lt;&gt;0,SUMPRODUCT($U$10:U93,'Bunkers &amp; Lubs'!$O$4:O87)/SUM('Bunkers &amp; Lubs'!$O$4:O87),""),"")</f>
        <v/>
      </c>
      <c r="AB93" s="120" t="str">
        <f t="shared" si="10"/>
        <v/>
      </c>
      <c r="AC93" s="343"/>
    </row>
    <row r="94" spans="1:29">
      <c r="A94" s="231"/>
      <c r="B94" s="226"/>
      <c r="C94" s="231"/>
      <c r="D94" s="234"/>
      <c r="E94" s="204"/>
      <c r="F94" s="205"/>
      <c r="G94" s="213"/>
      <c r="H94" s="205"/>
      <c r="I94" s="209"/>
      <c r="J94" s="213"/>
      <c r="K94" s="217"/>
      <c r="L94" s="13"/>
      <c r="M94" s="40"/>
      <c r="N94" s="114"/>
      <c r="O94" s="222"/>
      <c r="P94" s="226"/>
      <c r="Q94" s="236" t="str">
        <f t="shared" si="11"/>
        <v/>
      </c>
      <c r="R94" s="119"/>
      <c r="S94" s="40"/>
      <c r="T94" s="40"/>
      <c r="U94" s="19" t="str">
        <f t="shared" si="15"/>
        <v/>
      </c>
      <c r="V94" s="120" t="str">
        <f t="shared" si="8"/>
        <v/>
      </c>
      <c r="W94" s="118" t="str">
        <f t="shared" si="12"/>
        <v/>
      </c>
      <c r="X94" s="192" t="str">
        <f t="shared" si="13"/>
        <v/>
      </c>
      <c r="Y94" s="192" t="str">
        <f t="shared" si="14"/>
        <v/>
      </c>
      <c r="Z94" s="19" t="str">
        <f t="shared" si="9"/>
        <v/>
      </c>
      <c r="AA94" s="19" t="str">
        <f>IF(U94&lt;&gt;"",IF(SUM('Bunkers &amp; Lubs'!$O$4:O88)&lt;&gt;0,SUMPRODUCT($U$10:U94,'Bunkers &amp; Lubs'!$O$4:O88)/SUM('Bunkers &amp; Lubs'!$O$4:O88),""),"")</f>
        <v/>
      </c>
      <c r="AB94" s="120" t="str">
        <f t="shared" si="10"/>
        <v/>
      </c>
      <c r="AC94" s="343"/>
    </row>
    <row r="95" spans="1:29">
      <c r="A95" s="231"/>
      <c r="B95" s="226"/>
      <c r="C95" s="231"/>
      <c r="D95" s="234"/>
      <c r="E95" s="204"/>
      <c r="F95" s="205"/>
      <c r="G95" s="213"/>
      <c r="H95" s="205"/>
      <c r="I95" s="209"/>
      <c r="J95" s="213"/>
      <c r="K95" s="217"/>
      <c r="L95" s="13"/>
      <c r="M95" s="40"/>
      <c r="N95" s="114"/>
      <c r="O95" s="222"/>
      <c r="P95" s="226"/>
      <c r="Q95" s="236" t="str">
        <f t="shared" si="11"/>
        <v/>
      </c>
      <c r="R95" s="119"/>
      <c r="S95" s="40"/>
      <c r="T95" s="40"/>
      <c r="U95" s="19" t="str">
        <f t="shared" si="15"/>
        <v/>
      </c>
      <c r="V95" s="120" t="str">
        <f t="shared" si="8"/>
        <v/>
      </c>
      <c r="W95" s="118" t="str">
        <f t="shared" si="12"/>
        <v/>
      </c>
      <c r="X95" s="192" t="str">
        <f t="shared" si="13"/>
        <v/>
      </c>
      <c r="Y95" s="192" t="str">
        <f t="shared" si="14"/>
        <v/>
      </c>
      <c r="Z95" s="19" t="str">
        <f t="shared" si="9"/>
        <v/>
      </c>
      <c r="AA95" s="19" t="str">
        <f>IF(U95&lt;&gt;"",IF(SUM('Bunkers &amp; Lubs'!$O$4:O89)&lt;&gt;0,SUMPRODUCT($U$10:U95,'Bunkers &amp; Lubs'!$O$4:O89)/SUM('Bunkers &amp; Lubs'!$O$4:O89),""),"")</f>
        <v/>
      </c>
      <c r="AB95" s="120" t="str">
        <f t="shared" si="10"/>
        <v/>
      </c>
      <c r="AC95" s="343"/>
    </row>
    <row r="96" spans="1:29">
      <c r="A96" s="231"/>
      <c r="B96" s="226"/>
      <c r="C96" s="231"/>
      <c r="D96" s="234"/>
      <c r="E96" s="204"/>
      <c r="F96" s="205"/>
      <c r="G96" s="213"/>
      <c r="H96" s="205"/>
      <c r="I96" s="209"/>
      <c r="J96" s="213"/>
      <c r="K96" s="217"/>
      <c r="L96" s="13"/>
      <c r="M96" s="40"/>
      <c r="N96" s="114"/>
      <c r="O96" s="222"/>
      <c r="P96" s="226"/>
      <c r="Q96" s="236" t="str">
        <f t="shared" si="11"/>
        <v/>
      </c>
      <c r="R96" s="119"/>
      <c r="S96" s="40"/>
      <c r="T96" s="40"/>
      <c r="U96" s="19" t="str">
        <f t="shared" si="15"/>
        <v/>
      </c>
      <c r="V96" s="120" t="str">
        <f t="shared" si="8"/>
        <v/>
      </c>
      <c r="W96" s="118" t="str">
        <f t="shared" si="12"/>
        <v/>
      </c>
      <c r="X96" s="192" t="str">
        <f t="shared" si="13"/>
        <v/>
      </c>
      <c r="Y96" s="192" t="str">
        <f t="shared" si="14"/>
        <v/>
      </c>
      <c r="Z96" s="19" t="str">
        <f t="shared" si="9"/>
        <v/>
      </c>
      <c r="AA96" s="19" t="str">
        <f>IF(U96&lt;&gt;"",IF(SUM('Bunkers &amp; Lubs'!$O$4:O90)&lt;&gt;0,SUMPRODUCT($U$10:U96,'Bunkers &amp; Lubs'!$O$4:O90)/SUM('Bunkers &amp; Lubs'!$O$4:O90),""),"")</f>
        <v/>
      </c>
      <c r="AB96" s="120" t="str">
        <f t="shared" si="10"/>
        <v/>
      </c>
      <c r="AC96" s="343"/>
    </row>
    <row r="97" spans="1:29">
      <c r="A97" s="231"/>
      <c r="B97" s="226"/>
      <c r="C97" s="231"/>
      <c r="D97" s="234"/>
      <c r="E97" s="204"/>
      <c r="F97" s="205"/>
      <c r="G97" s="213"/>
      <c r="H97" s="205"/>
      <c r="I97" s="209"/>
      <c r="J97" s="213"/>
      <c r="K97" s="217"/>
      <c r="L97" s="13"/>
      <c r="M97" s="40"/>
      <c r="N97" s="114"/>
      <c r="O97" s="222"/>
      <c r="P97" s="226"/>
      <c r="Q97" s="236" t="str">
        <f t="shared" si="11"/>
        <v/>
      </c>
      <c r="R97" s="119"/>
      <c r="S97" s="40"/>
      <c r="T97" s="40"/>
      <c r="U97" s="19" t="str">
        <f t="shared" si="15"/>
        <v/>
      </c>
      <c r="V97" s="120" t="str">
        <f t="shared" si="8"/>
        <v/>
      </c>
      <c r="W97" s="118" t="str">
        <f t="shared" si="12"/>
        <v/>
      </c>
      <c r="X97" s="192" t="str">
        <f t="shared" si="13"/>
        <v/>
      </c>
      <c r="Y97" s="192" t="str">
        <f t="shared" si="14"/>
        <v/>
      </c>
      <c r="Z97" s="19" t="str">
        <f t="shared" si="9"/>
        <v/>
      </c>
      <c r="AA97" s="19" t="str">
        <f>IF(U97&lt;&gt;"",IF(SUM('Bunkers &amp; Lubs'!$O$4:O91)&lt;&gt;0,SUMPRODUCT($U$10:U97,'Bunkers &amp; Lubs'!$O$4:O91)/SUM('Bunkers &amp; Lubs'!$O$4:O91),""),"")</f>
        <v/>
      </c>
      <c r="AB97" s="120" t="str">
        <f t="shared" si="10"/>
        <v/>
      </c>
      <c r="AC97" s="343"/>
    </row>
    <row r="98" spans="1:29">
      <c r="A98" s="231"/>
      <c r="B98" s="226"/>
      <c r="C98" s="231"/>
      <c r="D98" s="234"/>
      <c r="E98" s="204"/>
      <c r="F98" s="205"/>
      <c r="G98" s="213"/>
      <c r="H98" s="205"/>
      <c r="I98" s="209"/>
      <c r="J98" s="213"/>
      <c r="K98" s="217"/>
      <c r="L98" s="13"/>
      <c r="M98" s="40"/>
      <c r="N98" s="114"/>
      <c r="O98" s="222"/>
      <c r="P98" s="226"/>
      <c r="Q98" s="236" t="str">
        <f t="shared" si="11"/>
        <v/>
      </c>
      <c r="R98" s="119"/>
      <c r="S98" s="40"/>
      <c r="T98" s="40"/>
      <c r="U98" s="19" t="str">
        <f t="shared" si="15"/>
        <v/>
      </c>
      <c r="V98" s="120" t="str">
        <f t="shared" si="8"/>
        <v/>
      </c>
      <c r="W98" s="118" t="str">
        <f t="shared" si="12"/>
        <v/>
      </c>
      <c r="X98" s="192" t="str">
        <f t="shared" si="13"/>
        <v/>
      </c>
      <c r="Y98" s="192" t="str">
        <f t="shared" si="14"/>
        <v/>
      </c>
      <c r="Z98" s="19" t="str">
        <f t="shared" si="9"/>
        <v/>
      </c>
      <c r="AA98" s="19" t="str">
        <f>IF(U98&lt;&gt;"",IF(SUM('Bunkers &amp; Lubs'!$O$4:O92)&lt;&gt;0,SUMPRODUCT($U$10:U98,'Bunkers &amp; Lubs'!$O$4:O92)/SUM('Bunkers &amp; Lubs'!$O$4:O92),""),"")</f>
        <v/>
      </c>
      <c r="AB98" s="120" t="str">
        <f t="shared" si="10"/>
        <v/>
      </c>
      <c r="AC98" s="343"/>
    </row>
    <row r="99" spans="1:29">
      <c r="A99" s="231"/>
      <c r="B99" s="226"/>
      <c r="C99" s="231"/>
      <c r="D99" s="234"/>
      <c r="E99" s="204"/>
      <c r="F99" s="205"/>
      <c r="G99" s="213"/>
      <c r="H99" s="205"/>
      <c r="I99" s="209"/>
      <c r="J99" s="213"/>
      <c r="K99" s="217"/>
      <c r="L99" s="13"/>
      <c r="M99" s="40"/>
      <c r="N99" s="114"/>
      <c r="O99" s="222"/>
      <c r="P99" s="226"/>
      <c r="Q99" s="236" t="str">
        <f t="shared" si="11"/>
        <v/>
      </c>
      <c r="R99" s="119"/>
      <c r="S99" s="40"/>
      <c r="T99" s="40"/>
      <c r="U99" s="19" t="str">
        <f t="shared" si="15"/>
        <v/>
      </c>
      <c r="V99" s="120" t="str">
        <f t="shared" si="8"/>
        <v/>
      </c>
      <c r="W99" s="118" t="str">
        <f t="shared" si="12"/>
        <v/>
      </c>
      <c r="X99" s="192" t="str">
        <f t="shared" si="13"/>
        <v/>
      </c>
      <c r="Y99" s="192" t="str">
        <f t="shared" si="14"/>
        <v/>
      </c>
      <c r="Z99" s="19" t="str">
        <f t="shared" si="9"/>
        <v/>
      </c>
      <c r="AA99" s="19" t="str">
        <f>IF(U99&lt;&gt;"",IF(SUM('Bunkers &amp; Lubs'!$O$4:O93)&lt;&gt;0,SUMPRODUCT($U$10:U99,'Bunkers &amp; Lubs'!$O$4:O93)/SUM('Bunkers &amp; Lubs'!$O$4:O93),""),"")</f>
        <v/>
      </c>
      <c r="AB99" s="120" t="str">
        <f t="shared" si="10"/>
        <v/>
      </c>
      <c r="AC99" s="343"/>
    </row>
    <row r="100" spans="1:29">
      <c r="A100" s="231"/>
      <c r="B100" s="226"/>
      <c r="C100" s="231"/>
      <c r="D100" s="234"/>
      <c r="E100" s="204"/>
      <c r="F100" s="205"/>
      <c r="G100" s="213"/>
      <c r="H100" s="205"/>
      <c r="I100" s="209"/>
      <c r="J100" s="213"/>
      <c r="K100" s="217"/>
      <c r="L100" s="13"/>
      <c r="M100" s="40"/>
      <c r="N100" s="114"/>
      <c r="O100" s="222"/>
      <c r="P100" s="226"/>
      <c r="Q100" s="236" t="str">
        <f t="shared" si="11"/>
        <v/>
      </c>
      <c r="R100" s="119"/>
      <c r="S100" s="40"/>
      <c r="T100" s="40"/>
      <c r="U100" s="19" t="str">
        <f t="shared" si="15"/>
        <v/>
      </c>
      <c r="V100" s="120" t="str">
        <f t="shared" si="8"/>
        <v/>
      </c>
      <c r="W100" s="118" t="str">
        <f t="shared" si="12"/>
        <v/>
      </c>
      <c r="X100" s="192" t="str">
        <f t="shared" si="13"/>
        <v/>
      </c>
      <c r="Y100" s="192" t="str">
        <f t="shared" si="14"/>
        <v/>
      </c>
      <c r="Z100" s="19" t="str">
        <f t="shared" si="9"/>
        <v/>
      </c>
      <c r="AA100" s="19" t="str">
        <f>IF(U100&lt;&gt;"",IF(SUM('Bunkers &amp; Lubs'!$O$4:O94)&lt;&gt;0,SUMPRODUCT($U$10:U100,'Bunkers &amp; Lubs'!$O$4:O94)/SUM('Bunkers &amp; Lubs'!$O$4:O94),""),"")</f>
        <v/>
      </c>
      <c r="AB100" s="120" t="str">
        <f t="shared" si="10"/>
        <v/>
      </c>
      <c r="AC100" s="343"/>
    </row>
    <row r="101" spans="1:29">
      <c r="A101" s="231"/>
      <c r="B101" s="226"/>
      <c r="C101" s="231"/>
      <c r="D101" s="234"/>
      <c r="E101" s="204"/>
      <c r="F101" s="205"/>
      <c r="G101" s="213"/>
      <c r="H101" s="205"/>
      <c r="I101" s="209"/>
      <c r="J101" s="213"/>
      <c r="K101" s="217"/>
      <c r="L101" s="13"/>
      <c r="M101" s="40"/>
      <c r="N101" s="114"/>
      <c r="O101" s="222"/>
      <c r="P101" s="226"/>
      <c r="Q101" s="236" t="str">
        <f t="shared" si="11"/>
        <v/>
      </c>
      <c r="R101" s="119"/>
      <c r="S101" s="40"/>
      <c r="T101" s="40"/>
      <c r="U101" s="19" t="str">
        <f t="shared" si="15"/>
        <v/>
      </c>
      <c r="V101" s="120" t="str">
        <f t="shared" si="8"/>
        <v/>
      </c>
      <c r="W101" s="118" t="str">
        <f t="shared" si="12"/>
        <v/>
      </c>
      <c r="X101" s="192" t="str">
        <f t="shared" si="13"/>
        <v/>
      </c>
      <c r="Y101" s="192" t="str">
        <f t="shared" si="14"/>
        <v/>
      </c>
      <c r="Z101" s="19" t="str">
        <f t="shared" si="9"/>
        <v/>
      </c>
      <c r="AA101" s="19" t="str">
        <f>IF(U101&lt;&gt;"",IF(SUM('Bunkers &amp; Lubs'!$O$4:O95)&lt;&gt;0,SUMPRODUCT($U$10:U101,'Bunkers &amp; Lubs'!$O$4:O95)/SUM('Bunkers &amp; Lubs'!$O$4:O95),""),"")</f>
        <v/>
      </c>
      <c r="AB101" s="120" t="str">
        <f t="shared" si="10"/>
        <v/>
      </c>
      <c r="AC101" s="343"/>
    </row>
    <row r="102" spans="1:29">
      <c r="A102" s="231"/>
      <c r="B102" s="226"/>
      <c r="C102" s="231"/>
      <c r="D102" s="234"/>
      <c r="E102" s="204"/>
      <c r="F102" s="205"/>
      <c r="G102" s="213"/>
      <c r="H102" s="205"/>
      <c r="I102" s="209"/>
      <c r="J102" s="213"/>
      <c r="K102" s="217"/>
      <c r="L102" s="13"/>
      <c r="M102" s="40"/>
      <c r="N102" s="114"/>
      <c r="O102" s="222"/>
      <c r="P102" s="226"/>
      <c r="Q102" s="236" t="str">
        <f t="shared" si="11"/>
        <v/>
      </c>
      <c r="R102" s="119"/>
      <c r="S102" s="40"/>
      <c r="T102" s="40"/>
      <c r="U102" s="19" t="str">
        <f t="shared" si="15"/>
        <v/>
      </c>
      <c r="V102" s="120" t="str">
        <f t="shared" si="8"/>
        <v/>
      </c>
      <c r="W102" s="118" t="str">
        <f t="shared" si="12"/>
        <v/>
      </c>
      <c r="X102" s="192" t="str">
        <f t="shared" si="13"/>
        <v/>
      </c>
      <c r="Y102" s="192" t="str">
        <f t="shared" si="14"/>
        <v/>
      </c>
      <c r="Z102" s="19" t="str">
        <f t="shared" si="9"/>
        <v/>
      </c>
      <c r="AA102" s="19" t="str">
        <f>IF(U102&lt;&gt;"",IF(SUM('Bunkers &amp; Lubs'!$O$4:O96)&lt;&gt;0,SUMPRODUCT($U$10:U102,'Bunkers &amp; Lubs'!$O$4:O96)/SUM('Bunkers &amp; Lubs'!$O$4:O96),""),"")</f>
        <v/>
      </c>
      <c r="AB102" s="120" t="str">
        <f t="shared" si="10"/>
        <v/>
      </c>
      <c r="AC102" s="343"/>
    </row>
    <row r="103" spans="1:29">
      <c r="A103" s="231"/>
      <c r="B103" s="226"/>
      <c r="C103" s="231"/>
      <c r="D103" s="234"/>
      <c r="E103" s="204"/>
      <c r="F103" s="205"/>
      <c r="G103" s="213"/>
      <c r="H103" s="205"/>
      <c r="I103" s="209"/>
      <c r="J103" s="213"/>
      <c r="K103" s="217"/>
      <c r="L103" s="13"/>
      <c r="M103" s="40"/>
      <c r="N103" s="114"/>
      <c r="O103" s="222"/>
      <c r="P103" s="226"/>
      <c r="Q103" s="236" t="str">
        <f t="shared" si="11"/>
        <v/>
      </c>
      <c r="R103" s="119"/>
      <c r="S103" s="40"/>
      <c r="T103" s="40"/>
      <c r="U103" s="19" t="str">
        <f t="shared" si="15"/>
        <v/>
      </c>
      <c r="V103" s="120" t="str">
        <f t="shared" si="8"/>
        <v/>
      </c>
      <c r="W103" s="118" t="str">
        <f t="shared" si="12"/>
        <v/>
      </c>
      <c r="X103" s="192" t="str">
        <f t="shared" si="13"/>
        <v/>
      </c>
      <c r="Y103" s="192" t="str">
        <f t="shared" si="14"/>
        <v/>
      </c>
      <c r="Z103" s="19" t="str">
        <f t="shared" si="9"/>
        <v/>
      </c>
      <c r="AA103" s="19" t="str">
        <f>IF(U103&lt;&gt;"",IF(SUM('Bunkers &amp; Lubs'!$O$4:O97)&lt;&gt;0,SUMPRODUCT($U$10:U103,'Bunkers &amp; Lubs'!$O$4:O97)/SUM('Bunkers &amp; Lubs'!$O$4:O97),""),"")</f>
        <v/>
      </c>
      <c r="AB103" s="120" t="str">
        <f t="shared" si="10"/>
        <v/>
      </c>
      <c r="AC103" s="343"/>
    </row>
    <row r="104" spans="1:29">
      <c r="A104" s="231"/>
      <c r="B104" s="226"/>
      <c r="C104" s="231"/>
      <c r="D104" s="234"/>
      <c r="E104" s="204"/>
      <c r="F104" s="205"/>
      <c r="G104" s="213"/>
      <c r="H104" s="205"/>
      <c r="I104" s="209"/>
      <c r="J104" s="213"/>
      <c r="K104" s="217"/>
      <c r="L104" s="13"/>
      <c r="M104" s="40"/>
      <c r="N104" s="114"/>
      <c r="O104" s="222"/>
      <c r="P104" s="226"/>
      <c r="Q104" s="236" t="str">
        <f t="shared" si="11"/>
        <v/>
      </c>
      <c r="R104" s="119"/>
      <c r="S104" s="40"/>
      <c r="T104" s="40"/>
      <c r="U104" s="19" t="str">
        <f t="shared" si="15"/>
        <v/>
      </c>
      <c r="V104" s="120" t="str">
        <f t="shared" si="8"/>
        <v/>
      </c>
      <c r="W104" s="118" t="str">
        <f t="shared" si="12"/>
        <v/>
      </c>
      <c r="X104" s="192" t="str">
        <f t="shared" si="13"/>
        <v/>
      </c>
      <c r="Y104" s="192" t="str">
        <f t="shared" si="14"/>
        <v/>
      </c>
      <c r="Z104" s="19" t="str">
        <f t="shared" si="9"/>
        <v/>
      </c>
      <c r="AA104" s="19" t="str">
        <f>IF(U104&lt;&gt;"",IF(SUM('Bunkers &amp; Lubs'!$O$4:O98)&lt;&gt;0,SUMPRODUCT($U$10:U104,'Bunkers &amp; Lubs'!$O$4:O98)/SUM('Bunkers &amp; Lubs'!$O$4:O98),""),"")</f>
        <v/>
      </c>
      <c r="AB104" s="120" t="str">
        <f t="shared" si="10"/>
        <v/>
      </c>
      <c r="AC104" s="343"/>
    </row>
    <row r="105" spans="1:29">
      <c r="A105" s="231"/>
      <c r="B105" s="226"/>
      <c r="C105" s="231"/>
      <c r="D105" s="234"/>
      <c r="E105" s="204"/>
      <c r="F105" s="205"/>
      <c r="G105" s="213"/>
      <c r="H105" s="205"/>
      <c r="I105" s="209"/>
      <c r="J105" s="213"/>
      <c r="K105" s="217"/>
      <c r="L105" s="13"/>
      <c r="M105" s="40"/>
      <c r="N105" s="114"/>
      <c r="O105" s="222"/>
      <c r="P105" s="226"/>
      <c r="Q105" s="236" t="str">
        <f t="shared" si="11"/>
        <v/>
      </c>
      <c r="R105" s="119"/>
      <c r="S105" s="40"/>
      <c r="T105" s="40"/>
      <c r="U105" s="19" t="str">
        <f t="shared" si="15"/>
        <v/>
      </c>
      <c r="V105" s="120" t="str">
        <f t="shared" si="8"/>
        <v/>
      </c>
      <c r="W105" s="118" t="str">
        <f t="shared" si="12"/>
        <v/>
      </c>
      <c r="X105" s="192" t="str">
        <f t="shared" si="13"/>
        <v/>
      </c>
      <c r="Y105" s="192" t="str">
        <f t="shared" si="14"/>
        <v/>
      </c>
      <c r="Z105" s="19" t="str">
        <f t="shared" si="9"/>
        <v/>
      </c>
      <c r="AA105" s="19" t="str">
        <f>IF(U105&lt;&gt;"",IF(SUM('Bunkers &amp; Lubs'!$O$4:O99)&lt;&gt;0,SUMPRODUCT($U$10:U105,'Bunkers &amp; Lubs'!$O$4:O99)/SUM('Bunkers &amp; Lubs'!$O$4:O99),""),"")</f>
        <v/>
      </c>
      <c r="AB105" s="120" t="str">
        <f t="shared" si="10"/>
        <v/>
      </c>
      <c r="AC105" s="343"/>
    </row>
    <row r="106" spans="1:29">
      <c r="A106" s="231"/>
      <c r="B106" s="226"/>
      <c r="C106" s="231"/>
      <c r="D106" s="234"/>
      <c r="E106" s="204"/>
      <c r="F106" s="205"/>
      <c r="G106" s="213"/>
      <c r="H106" s="205"/>
      <c r="I106" s="209"/>
      <c r="J106" s="213"/>
      <c r="K106" s="217"/>
      <c r="L106" s="13"/>
      <c r="M106" s="40"/>
      <c r="N106" s="114"/>
      <c r="O106" s="222"/>
      <c r="P106" s="226"/>
      <c r="Q106" s="236" t="str">
        <f t="shared" si="11"/>
        <v/>
      </c>
      <c r="R106" s="119"/>
      <c r="S106" s="40"/>
      <c r="T106" s="40"/>
      <c r="U106" s="19" t="str">
        <f t="shared" si="15"/>
        <v/>
      </c>
      <c r="V106" s="120" t="str">
        <f t="shared" si="8"/>
        <v/>
      </c>
      <c r="W106" s="118" t="str">
        <f t="shared" si="12"/>
        <v/>
      </c>
      <c r="X106" s="192" t="str">
        <f t="shared" si="13"/>
        <v/>
      </c>
      <c r="Y106" s="192" t="str">
        <f t="shared" si="14"/>
        <v/>
      </c>
      <c r="Z106" s="19" t="str">
        <f t="shared" si="9"/>
        <v/>
      </c>
      <c r="AA106" s="19" t="str">
        <f>IF(U106&lt;&gt;"",IF(SUM('Bunkers &amp; Lubs'!$O$4:O100)&lt;&gt;0,SUMPRODUCT($U$10:U106,'Bunkers &amp; Lubs'!$O$4:O100)/SUM('Bunkers &amp; Lubs'!$O$4:O100),""),"")</f>
        <v/>
      </c>
      <c r="AB106" s="120" t="str">
        <f t="shared" si="10"/>
        <v/>
      </c>
      <c r="AC106" s="343"/>
    </row>
    <row r="107" spans="1:29">
      <c r="A107" s="231"/>
      <c r="B107" s="226"/>
      <c r="C107" s="231"/>
      <c r="D107" s="234"/>
      <c r="E107" s="204"/>
      <c r="F107" s="205"/>
      <c r="G107" s="213"/>
      <c r="H107" s="205"/>
      <c r="I107" s="209"/>
      <c r="J107" s="213"/>
      <c r="K107" s="217"/>
      <c r="L107" s="13"/>
      <c r="M107" s="40"/>
      <c r="N107" s="114"/>
      <c r="O107" s="222"/>
      <c r="P107" s="226"/>
      <c r="Q107" s="236" t="str">
        <f t="shared" si="11"/>
        <v/>
      </c>
      <c r="R107" s="119"/>
      <c r="S107" s="40"/>
      <c r="T107" s="40"/>
      <c r="U107" s="19" t="str">
        <f t="shared" si="15"/>
        <v/>
      </c>
      <c r="V107" s="120" t="str">
        <f t="shared" si="8"/>
        <v/>
      </c>
      <c r="W107" s="118" t="str">
        <f t="shared" si="12"/>
        <v/>
      </c>
      <c r="X107" s="192" t="str">
        <f t="shared" si="13"/>
        <v/>
      </c>
      <c r="Y107" s="192" t="str">
        <f t="shared" si="14"/>
        <v/>
      </c>
      <c r="Z107" s="19" t="str">
        <f t="shared" si="9"/>
        <v/>
      </c>
      <c r="AA107" s="19" t="str">
        <f>IF(U107&lt;&gt;"",IF(SUM('Bunkers &amp; Lubs'!$O$4:O101)&lt;&gt;0,SUMPRODUCT($U$10:U107,'Bunkers &amp; Lubs'!$O$4:O101)/SUM('Bunkers &amp; Lubs'!$O$4:O101),""),"")</f>
        <v/>
      </c>
      <c r="AB107" s="120" t="str">
        <f t="shared" si="10"/>
        <v/>
      </c>
      <c r="AC107" s="343"/>
    </row>
    <row r="108" spans="1:29">
      <c r="A108" s="231"/>
      <c r="B108" s="226"/>
      <c r="C108" s="231"/>
      <c r="D108" s="234"/>
      <c r="E108" s="204"/>
      <c r="F108" s="205"/>
      <c r="G108" s="213"/>
      <c r="H108" s="205"/>
      <c r="I108" s="209"/>
      <c r="J108" s="213"/>
      <c r="K108" s="217"/>
      <c r="L108" s="13"/>
      <c r="M108" s="40"/>
      <c r="N108" s="114"/>
      <c r="O108" s="222"/>
      <c r="P108" s="226"/>
      <c r="Q108" s="236" t="str">
        <f t="shared" si="11"/>
        <v/>
      </c>
      <c r="R108" s="119"/>
      <c r="S108" s="40"/>
      <c r="T108" s="40"/>
      <c r="U108" s="19" t="str">
        <f t="shared" si="15"/>
        <v/>
      </c>
      <c r="V108" s="120" t="str">
        <f t="shared" si="8"/>
        <v/>
      </c>
      <c r="W108" s="118" t="str">
        <f t="shared" si="12"/>
        <v/>
      </c>
      <c r="X108" s="192" t="str">
        <f t="shared" si="13"/>
        <v/>
      </c>
      <c r="Y108" s="192" t="str">
        <f t="shared" si="14"/>
        <v/>
      </c>
      <c r="Z108" s="19" t="str">
        <f t="shared" si="9"/>
        <v/>
      </c>
      <c r="AA108" s="19" t="str">
        <f>IF(U108&lt;&gt;"",IF(SUM('Bunkers &amp; Lubs'!$O$4:O102)&lt;&gt;0,SUMPRODUCT($U$10:U108,'Bunkers &amp; Lubs'!$O$4:O102)/SUM('Bunkers &amp; Lubs'!$O$4:O102),""),"")</f>
        <v/>
      </c>
      <c r="AB108" s="120" t="str">
        <f t="shared" si="10"/>
        <v/>
      </c>
      <c r="AC108" s="343"/>
    </row>
    <row r="109" spans="1:29">
      <c r="A109" s="231"/>
      <c r="B109" s="226"/>
      <c r="C109" s="231"/>
      <c r="D109" s="234"/>
      <c r="E109" s="204"/>
      <c r="F109" s="205"/>
      <c r="G109" s="213"/>
      <c r="H109" s="205"/>
      <c r="I109" s="209"/>
      <c r="J109" s="213"/>
      <c r="K109" s="217"/>
      <c r="L109" s="13"/>
      <c r="M109" s="40"/>
      <c r="N109" s="114"/>
      <c r="O109" s="222"/>
      <c r="P109" s="226"/>
      <c r="Q109" s="236" t="str">
        <f t="shared" si="11"/>
        <v/>
      </c>
      <c r="R109" s="119"/>
      <c r="S109" s="40"/>
      <c r="T109" s="40"/>
      <c r="U109" s="19" t="str">
        <f t="shared" si="15"/>
        <v/>
      </c>
      <c r="V109" s="120" t="str">
        <f t="shared" si="8"/>
        <v/>
      </c>
      <c r="W109" s="118" t="str">
        <f t="shared" si="12"/>
        <v/>
      </c>
      <c r="X109" s="192" t="str">
        <f t="shared" si="13"/>
        <v/>
      </c>
      <c r="Y109" s="192" t="str">
        <f t="shared" si="14"/>
        <v/>
      </c>
      <c r="Z109" s="19" t="str">
        <f t="shared" si="9"/>
        <v/>
      </c>
      <c r="AA109" s="19" t="str">
        <f>IF(U109&lt;&gt;"",IF(SUM('Bunkers &amp; Lubs'!$O$4:O103)&lt;&gt;0,SUMPRODUCT($U$10:U109,'Bunkers &amp; Lubs'!$O$4:O103)/SUM('Bunkers &amp; Lubs'!$O$4:O103),""),"")</f>
        <v/>
      </c>
      <c r="AB109" s="120" t="str">
        <f t="shared" si="10"/>
        <v/>
      </c>
      <c r="AC109" s="343"/>
    </row>
    <row r="110" spans="1:29" ht="15.75" thickBot="1">
      <c r="A110" s="232"/>
      <c r="B110" s="227"/>
      <c r="C110" s="232"/>
      <c r="D110" s="227"/>
      <c r="E110" s="206"/>
      <c r="F110" s="207"/>
      <c r="G110" s="214"/>
      <c r="H110" s="207"/>
      <c r="I110" s="210"/>
      <c r="J110" s="214"/>
      <c r="K110" s="218"/>
      <c r="L110" s="115"/>
      <c r="M110" s="116"/>
      <c r="N110" s="117"/>
      <c r="O110" s="223"/>
      <c r="P110" s="227"/>
      <c r="Q110" s="356" t="str">
        <f t="shared" si="11"/>
        <v/>
      </c>
      <c r="R110" s="224"/>
      <c r="S110" s="116"/>
      <c r="T110" s="116"/>
      <c r="U110" s="358" t="str">
        <f t="shared" si="15"/>
        <v/>
      </c>
      <c r="V110" s="359" t="str">
        <f t="shared" si="8"/>
        <v/>
      </c>
      <c r="W110" s="378" t="str">
        <f t="shared" si="12"/>
        <v/>
      </c>
      <c r="X110" s="357" t="str">
        <f t="shared" si="13"/>
        <v/>
      </c>
      <c r="Y110" s="357" t="str">
        <f t="shared" si="14"/>
        <v/>
      </c>
      <c r="Z110" s="358" t="str">
        <f t="shared" si="9"/>
        <v/>
      </c>
      <c r="AA110" s="358" t="str">
        <f>IF(U110&lt;&gt;"",IF(SUM('Bunkers &amp; Lubs'!$O$4:O104)&lt;&gt;0,SUMPRODUCT($U$10:U110,'Bunkers &amp; Lubs'!$O$4:O104)/SUM('Bunkers &amp; Lubs'!$O$4:O104),""),"")</f>
        <v/>
      </c>
      <c r="AB110" s="359" t="str">
        <f t="shared" si="10"/>
        <v/>
      </c>
      <c r="AC110" s="343"/>
    </row>
    <row r="111" spans="1:29">
      <c r="A111" s="399">
        <v>1</v>
      </c>
      <c r="B111" s="399">
        <v>1</v>
      </c>
      <c r="C111" s="399">
        <v>1</v>
      </c>
      <c r="D111" s="399">
        <v>1</v>
      </c>
      <c r="E111" s="399">
        <v>1</v>
      </c>
      <c r="F111" s="399">
        <v>1</v>
      </c>
      <c r="G111" s="399">
        <v>1</v>
      </c>
      <c r="H111" s="399">
        <v>1</v>
      </c>
      <c r="I111" s="399">
        <v>1</v>
      </c>
      <c r="J111" s="399">
        <v>1</v>
      </c>
      <c r="K111" s="399">
        <v>1</v>
      </c>
      <c r="L111" s="399">
        <v>1</v>
      </c>
      <c r="M111" s="399">
        <v>1</v>
      </c>
      <c r="N111" s="399">
        <v>1</v>
      </c>
      <c r="O111" s="399">
        <v>1</v>
      </c>
      <c r="P111" s="399">
        <v>1</v>
      </c>
      <c r="Q111" s="399">
        <v>1</v>
      </c>
      <c r="R111" s="399">
        <v>1</v>
      </c>
      <c r="S111" s="399">
        <v>1</v>
      </c>
      <c r="T111" s="399">
        <v>1</v>
      </c>
      <c r="U111" s="399">
        <v>1</v>
      </c>
      <c r="V111" s="399">
        <v>1</v>
      </c>
      <c r="W111" s="399">
        <v>1</v>
      </c>
      <c r="X111" s="399">
        <v>1</v>
      </c>
      <c r="Y111" s="399">
        <v>1</v>
      </c>
      <c r="Z111" s="399">
        <v>1</v>
      </c>
      <c r="AA111" s="399">
        <v>1</v>
      </c>
      <c r="AB111" s="399">
        <v>1</v>
      </c>
      <c r="AC111" s="399">
        <v>1</v>
      </c>
    </row>
  </sheetData>
  <sheetProtection password="CC50" sheet="1" objects="1" scenarios="1"/>
  <dataConsolidate/>
  <customSheetViews>
    <customSheetView guid="{0FADFB38-EA6A-4260-ADCE-826908C1C74C}">
      <pane ySplit="8" topLeftCell="A9" activePane="bottomLeft" state="frozen"/>
      <selection pane="bottomLeft" activeCell="A9" sqref="A9"/>
      <pageMargins left="0.7" right="0.7" top="0.75" bottom="0.75" header="0.3" footer="0.3"/>
      <pageSetup paperSize="9" orientation="portrait" r:id="rId1"/>
    </customSheetView>
  </customSheetViews>
  <mergeCells count="34">
    <mergeCell ref="E7:P7"/>
    <mergeCell ref="S2:T2"/>
    <mergeCell ref="W7:AB7"/>
    <mergeCell ref="Q7:V7"/>
    <mergeCell ref="S3:T3"/>
    <mergeCell ref="S4:T4"/>
    <mergeCell ref="S5:T5"/>
    <mergeCell ref="O2:P2"/>
    <mergeCell ref="O3:O5"/>
    <mergeCell ref="M4:N4"/>
    <mergeCell ref="M3:N3"/>
    <mergeCell ref="M5:N5"/>
    <mergeCell ref="M2:N2"/>
    <mergeCell ref="Q1:R1"/>
    <mergeCell ref="Q2:R2"/>
    <mergeCell ref="Q5:R5"/>
    <mergeCell ref="Q4:R4"/>
    <mergeCell ref="Q3:R3"/>
    <mergeCell ref="M1:N1"/>
    <mergeCell ref="S1:T1"/>
    <mergeCell ref="O1:P1"/>
    <mergeCell ref="E5:G5"/>
    <mergeCell ref="E4:G4"/>
    <mergeCell ref="E3:G3"/>
    <mergeCell ref="E2:G2"/>
    <mergeCell ref="E1:G1"/>
    <mergeCell ref="H1:J1"/>
    <mergeCell ref="H2:J2"/>
    <mergeCell ref="H3:J3"/>
    <mergeCell ref="H4:J4"/>
    <mergeCell ref="H5:J5"/>
    <mergeCell ref="K1:L1"/>
    <mergeCell ref="K3:K5"/>
    <mergeCell ref="K2:L2"/>
  </mergeCells>
  <conditionalFormatting sqref="Q9:Q110">
    <cfRule type="cellIs" dxfId="5" priority="1" operator="equal">
      <formula>0</formula>
    </cfRule>
  </conditionalFormatting>
  <dataValidations count="19">
    <dataValidation type="list" allowBlank="1" showInputMessage="1" showErrorMessage="1" sqref="Q2 M2 C9:C110 A9:A110 O9:O110">
      <formula1>Date_List</formula1>
    </dataValidation>
    <dataValidation type="list" allowBlank="1" showInputMessage="1" showErrorMessage="1" sqref="Q3:Q5 M3:M5">
      <formula1>Draft_list</formula1>
    </dataValidation>
    <dataValidation type="list" allowBlank="1" showInputMessage="1" showErrorMessage="1" sqref="H1">
      <formula1>Vessels_list</formula1>
    </dataValidation>
    <dataValidation type="list" allowBlank="1" showInputMessage="1" showErrorMessage="1" sqref="H3">
      <formula1>BL_list</formula1>
    </dataValidation>
    <dataValidation type="list" allowBlank="1" showInputMessage="1" showErrorMessage="1" sqref="P9:P110 B9:B110 D9:D110">
      <formula1>Time_list</formula1>
    </dataValidation>
    <dataValidation type="list" allowBlank="1" showInputMessage="1" showErrorMessage="1" sqref="E9:E110">
      <formula1>Degrees_list</formula1>
    </dataValidation>
    <dataValidation type="list" allowBlank="1" showInputMessage="1" showErrorMessage="1" sqref="F9:F110 I9:I110">
      <formula1>Minutes_list</formula1>
    </dataValidation>
    <dataValidation type="list" allowBlank="1" showInputMessage="1" showErrorMessage="1" sqref="G9:G110">
      <formula1>NS_list</formula1>
    </dataValidation>
    <dataValidation type="list" allowBlank="1" showInputMessage="1" showErrorMessage="1" sqref="J9:J110">
      <formula1>EW_list</formula1>
    </dataValidation>
    <dataValidation type="list" allowBlank="1" showInputMessage="1" showErrorMessage="1" sqref="H9:H110">
      <formula1>Degrees_2_list</formula1>
    </dataValidation>
    <dataValidation type="list" allowBlank="1" showInputMessage="1" showErrorMessage="1" sqref="K9:K110">
      <formula1>Course_list</formula1>
    </dataValidation>
    <dataValidation type="list" allowBlank="1" showInputMessage="1" showErrorMessage="1" sqref="L9:L110">
      <formula1>Sailing_instructions_list</formula1>
    </dataValidation>
    <dataValidation type="list" allowBlank="1" showInputMessage="1" showErrorMessage="1" sqref="M9:M110">
      <formula1>RPM_list</formula1>
    </dataValidation>
    <dataValidation type="list" allowBlank="1" showInputMessage="1" showErrorMessage="1" sqref="N9:N110">
      <formula1>ME_load_list</formula1>
    </dataValidation>
    <dataValidation type="list" allowBlank="1" showInputMessage="1" showErrorMessage="1" sqref="R10:R110">
      <formula1>YN_list</formula1>
    </dataValidation>
    <dataValidation type="list" allowBlank="1" showInputMessage="1" showErrorMessage="1" sqref="S10:T110">
      <formula1>Miles_list</formula1>
    </dataValidation>
    <dataValidation type="textLength" allowBlank="1" showInputMessage="1" showErrorMessage="1" errorTitle="Input Error!" error="* Please enter A VALID NEPR VOYAGE NUMBER! *" sqref="H2:J2">
      <formula1>6</formula1>
      <formula2>7</formula2>
    </dataValidation>
    <dataValidation type="whole" allowBlank="1" showInputMessage="1" showErrorMessage="1" errorTitle="Input Error!" error="* Please enter A WHOLE NUMBER BETWEEN 0 AND 99000 *" sqref="H5:J5">
      <formula1>0</formula1>
      <formula2>99000</formula2>
    </dataValidation>
    <dataValidation type="date" allowBlank="1" showInputMessage="1" showErrorMessage="1" errorTitle="Input Error!" error="* Please enter A VALID DATE in day/month/year format! *" sqref="U5 U2">
      <formula1>40179</formula1>
      <formula2>47484</formula2>
    </dataValidation>
  </dataValidation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theme="7" tint="-0.249977111117893"/>
  </sheetPr>
  <dimension ref="A1:W105"/>
  <sheetViews>
    <sheetView tabSelected="1" workbookViewId="0">
      <pane xSplit="5" ySplit="9" topLeftCell="F10" activePane="bottomRight" state="frozen"/>
      <selection activeCell="G24" sqref="G24"/>
      <selection pane="topRight" activeCell="G24" sqref="G24"/>
      <selection pane="bottomLeft" activeCell="G24" sqref="G24"/>
      <selection pane="bottomRight" activeCell="U1" sqref="R1:U1048576"/>
    </sheetView>
  </sheetViews>
  <sheetFormatPr defaultRowHeight="15"/>
  <cols>
    <col min="1" max="3" width="9.140625" style="7"/>
    <col min="4" max="4" width="9.5703125" style="382" customWidth="1"/>
    <col min="5" max="5" width="8.42578125" style="5" customWidth="1"/>
    <col min="6" max="17" width="9.5703125" style="5" customWidth="1"/>
    <col min="18" max="21" width="9.7109375" style="35" hidden="1" customWidth="1"/>
    <col min="22" max="22" width="9.85546875" style="35" customWidth="1"/>
    <col min="23" max="23" width="22.5703125" style="7" customWidth="1"/>
    <col min="24" max="16384" width="9.140625" style="7"/>
  </cols>
  <sheetData>
    <row r="1" spans="1:23" s="12" customFormat="1" ht="60" customHeight="1" thickBot="1">
      <c r="A1" s="15"/>
      <c r="B1" s="15"/>
      <c r="C1" s="15"/>
      <c r="D1" s="479" t="s">
        <v>27</v>
      </c>
      <c r="E1" s="479"/>
      <c r="F1" s="476" t="s">
        <v>4</v>
      </c>
      <c r="G1" s="477"/>
      <c r="H1" s="478"/>
      <c r="I1" s="476" t="s">
        <v>5</v>
      </c>
      <c r="J1" s="477"/>
      <c r="K1" s="478"/>
      <c r="L1" s="480" t="s">
        <v>105</v>
      </c>
      <c r="M1" s="481"/>
      <c r="N1" s="482"/>
      <c r="O1" s="476" t="s">
        <v>6</v>
      </c>
      <c r="P1" s="477"/>
      <c r="Q1" s="478"/>
      <c r="R1" s="237" t="s">
        <v>83</v>
      </c>
      <c r="S1" s="238" t="s">
        <v>84</v>
      </c>
      <c r="T1" s="238" t="s">
        <v>85</v>
      </c>
      <c r="U1" s="238" t="s">
        <v>86</v>
      </c>
      <c r="V1" s="121" t="s">
        <v>88</v>
      </c>
    </row>
    <row r="2" spans="1:23" s="12" customFormat="1" ht="30.75" thickBot="1">
      <c r="A2" s="15"/>
      <c r="B2" s="15"/>
      <c r="C2" s="15"/>
      <c r="D2" s="397" t="s">
        <v>225</v>
      </c>
      <c r="E2" s="398" t="s">
        <v>137</v>
      </c>
      <c r="F2" s="179" t="s">
        <v>26</v>
      </c>
      <c r="G2" s="180" t="s">
        <v>7</v>
      </c>
      <c r="H2" s="181" t="s">
        <v>28</v>
      </c>
      <c r="I2" s="179" t="s">
        <v>15</v>
      </c>
      <c r="J2" s="180" t="s">
        <v>7</v>
      </c>
      <c r="K2" s="181" t="s">
        <v>28</v>
      </c>
      <c r="L2" s="179" t="s">
        <v>29</v>
      </c>
      <c r="M2" s="180" t="s">
        <v>7</v>
      </c>
      <c r="N2" s="181" t="s">
        <v>28</v>
      </c>
      <c r="O2" s="179" t="s">
        <v>29</v>
      </c>
      <c r="P2" s="180" t="s">
        <v>7</v>
      </c>
      <c r="Q2" s="181" t="s">
        <v>28</v>
      </c>
      <c r="R2" s="182"/>
      <c r="S2" s="183"/>
      <c r="T2" s="183"/>
      <c r="U2" s="184"/>
      <c r="V2" s="185" t="s">
        <v>87</v>
      </c>
      <c r="W2" s="126" t="s">
        <v>56</v>
      </c>
    </row>
    <row r="3" spans="1:23" s="4" customFormat="1">
      <c r="A3" s="7"/>
      <c r="B3" s="7"/>
      <c r="C3" s="7"/>
      <c r="D3" s="381">
        <f>IF('Noon Position '!A9&lt;&gt;"",'Noon Position '!A9,"")</f>
        <v>42362</v>
      </c>
      <c r="E3" s="122">
        <f>IF('Noon Position '!B9&lt;&gt;"",'Noon Position '!B9,"")</f>
        <v>0.77083333333333304</v>
      </c>
      <c r="F3" s="197"/>
      <c r="G3" s="166"/>
      <c r="H3" s="167"/>
      <c r="I3" s="175"/>
      <c r="J3" s="201"/>
      <c r="K3" s="201"/>
      <c r="L3" s="175"/>
      <c r="M3" s="166"/>
      <c r="N3" s="167"/>
      <c r="O3" s="175"/>
      <c r="P3" s="166"/>
      <c r="Q3" s="167"/>
      <c r="R3" s="176"/>
      <c r="S3" s="168"/>
      <c r="T3" s="168"/>
      <c r="U3" s="177"/>
      <c r="V3" s="178"/>
      <c r="W3" s="342" t="s">
        <v>57</v>
      </c>
    </row>
    <row r="4" spans="1:23" s="4" customFormat="1">
      <c r="A4" s="7"/>
      <c r="B4" s="7"/>
      <c r="C4" s="7"/>
      <c r="D4" s="381">
        <f>IF('Noon Position '!A10&lt;&gt;"",'Noon Position '!A10,"")</f>
        <v>42363</v>
      </c>
      <c r="E4" s="122">
        <f>IF('Noon Position '!B10&lt;&gt;"",'Noon Position '!B10,"")</f>
        <v>0.5</v>
      </c>
      <c r="F4" s="197">
        <v>4</v>
      </c>
      <c r="G4" s="195" t="s">
        <v>146</v>
      </c>
      <c r="H4" s="196">
        <v>8</v>
      </c>
      <c r="I4" s="197">
        <v>0</v>
      </c>
      <c r="J4" s="201"/>
      <c r="K4" s="201"/>
      <c r="L4" s="197">
        <v>1</v>
      </c>
      <c r="M4" s="195" t="s">
        <v>146</v>
      </c>
      <c r="N4" s="196">
        <v>8</v>
      </c>
      <c r="O4" s="197">
        <v>0</v>
      </c>
      <c r="P4" s="166"/>
      <c r="Q4" s="196"/>
      <c r="R4" s="118">
        <f>IF(OR(ISBLANK(F4),F4&gt;'Charter Party Details'!$B$25),0,1)</f>
        <v>1</v>
      </c>
      <c r="S4" s="192">
        <f>IF(LOWER('Charter Party Details'!$F$25)="no",1,IF(ISBLANK(I4),0,IF(OR(K4=8,K4=1,K4=2),0,1)))</f>
        <v>1</v>
      </c>
      <c r="T4" s="192">
        <f>IF(OR(ISBLANK(L4),ISBLANK(O4),MAX(L4,O4)&gt;'Charter Party Details'!$D$25),0,1)</f>
        <v>1</v>
      </c>
      <c r="U4" s="125">
        <f>R4*S4*T4</f>
        <v>1</v>
      </c>
      <c r="V4" s="127" t="str">
        <f>IF(D4&lt;&gt;"",IF(U4=0,"","Yes"),"")</f>
        <v>Yes</v>
      </c>
      <c r="W4" s="343"/>
    </row>
    <row r="5" spans="1:23" s="4" customFormat="1">
      <c r="A5" s="7"/>
      <c r="B5" s="7"/>
      <c r="C5" s="7"/>
      <c r="D5" s="381">
        <f>IF('Noon Position '!A11&lt;&gt;"",'Noon Position '!A11,"")</f>
        <v>42364</v>
      </c>
      <c r="E5" s="122">
        <f>IF('Noon Position '!B11&lt;&gt;"",'Noon Position '!B11,"")</f>
        <v>0.5</v>
      </c>
      <c r="F5" s="197">
        <v>5</v>
      </c>
      <c r="G5" s="166" t="s">
        <v>178</v>
      </c>
      <c r="H5" s="196">
        <v>2</v>
      </c>
      <c r="I5" s="197">
        <v>0.5</v>
      </c>
      <c r="J5" s="201" t="s">
        <v>143</v>
      </c>
      <c r="K5" s="201">
        <v>8</v>
      </c>
      <c r="L5" s="197">
        <v>2</v>
      </c>
      <c r="M5" s="166" t="s">
        <v>178</v>
      </c>
      <c r="N5" s="196">
        <v>2</v>
      </c>
      <c r="O5" s="197">
        <v>2</v>
      </c>
      <c r="P5" s="166" t="s">
        <v>199</v>
      </c>
      <c r="Q5" s="196">
        <v>2</v>
      </c>
      <c r="R5" s="118">
        <f>IF(OR(ISBLANK(F5),F5&gt;'Charter Party Details'!$B$25),0,1)</f>
        <v>0</v>
      </c>
      <c r="S5" s="192">
        <f>IF(LOWER('Charter Party Details'!$F$25)="no",1,IF(ISBLANK(I5),0,IF(OR(K5=8,K5=1,K5=2),0,1)))</f>
        <v>0</v>
      </c>
      <c r="T5" s="192">
        <f>IF(OR(ISBLANK(L5),ISBLANK(O5),MAX(L5,O5)&gt;'Charter Party Details'!$D$25),0,1)</f>
        <v>1</v>
      </c>
      <c r="U5" s="125">
        <f t="shared" ref="U5:U68" si="0">R5*S5*T5</f>
        <v>0</v>
      </c>
      <c r="V5" s="127" t="str">
        <f t="shared" ref="V5:V68" si="1">IF(D5&lt;&gt;"",IF(U5=0,"","Yes"),"")</f>
        <v/>
      </c>
      <c r="W5" s="343"/>
    </row>
    <row r="6" spans="1:23" s="4" customFormat="1">
      <c r="A6" s="7"/>
      <c r="B6" s="7"/>
      <c r="C6" s="7"/>
      <c r="D6" s="381">
        <f>IF('Noon Position '!A12&lt;&gt;"",'Noon Position '!A12,"")</f>
        <v>42365</v>
      </c>
      <c r="E6" s="122">
        <f>IF('Noon Position '!B12&lt;&gt;"",'Noon Position '!B12,"")</f>
        <v>0.5</v>
      </c>
      <c r="F6" s="197">
        <v>5</v>
      </c>
      <c r="G6" s="166" t="s">
        <v>199</v>
      </c>
      <c r="H6" s="196">
        <v>1</v>
      </c>
      <c r="I6" s="197">
        <v>0.5</v>
      </c>
      <c r="J6" s="201" t="s">
        <v>199</v>
      </c>
      <c r="K6" s="201">
        <v>5</v>
      </c>
      <c r="L6" s="197">
        <v>2</v>
      </c>
      <c r="M6" s="166" t="s">
        <v>199</v>
      </c>
      <c r="N6" s="196">
        <v>1</v>
      </c>
      <c r="O6" s="197">
        <v>2</v>
      </c>
      <c r="P6" s="166" t="s">
        <v>150</v>
      </c>
      <c r="Q6" s="196">
        <v>2</v>
      </c>
      <c r="R6" s="118">
        <f>IF(OR(ISBLANK(F6),F6&gt;'Charter Party Details'!$B$25),0,1)</f>
        <v>0</v>
      </c>
      <c r="S6" s="192">
        <f>IF(LOWER('Charter Party Details'!$F$25)="no",1,IF(ISBLANK(I6),0,IF(OR(K6=8,K6=1,K6=2),0,1)))</f>
        <v>1</v>
      </c>
      <c r="T6" s="192">
        <f>IF(OR(ISBLANK(L6),ISBLANK(O6),MAX(L6,O6)&gt;'Charter Party Details'!$D$25),0,1)</f>
        <v>1</v>
      </c>
      <c r="U6" s="125">
        <f t="shared" si="0"/>
        <v>0</v>
      </c>
      <c r="V6" s="127" t="str">
        <f t="shared" si="1"/>
        <v/>
      </c>
      <c r="W6" s="343"/>
    </row>
    <row r="7" spans="1:23" s="4" customFormat="1">
      <c r="A7" s="7"/>
      <c r="B7" s="7"/>
      <c r="C7" s="7"/>
      <c r="D7" s="381">
        <f>IF('Noon Position '!A13&lt;&gt;"",'Noon Position '!A13,"")</f>
        <v>42366</v>
      </c>
      <c r="E7" s="122">
        <f>IF('Noon Position '!B13&lt;&gt;"",'Noon Position '!B13,"")</f>
        <v>0.5</v>
      </c>
      <c r="F7" s="197">
        <v>6</v>
      </c>
      <c r="G7" s="166" t="s">
        <v>199</v>
      </c>
      <c r="H7" s="196">
        <v>2</v>
      </c>
      <c r="I7" s="197">
        <v>0.5</v>
      </c>
      <c r="J7" s="201" t="s">
        <v>144</v>
      </c>
      <c r="K7" s="201">
        <v>3</v>
      </c>
      <c r="L7" s="197">
        <v>2</v>
      </c>
      <c r="M7" s="166" t="s">
        <v>199</v>
      </c>
      <c r="N7" s="196">
        <v>2</v>
      </c>
      <c r="O7" s="197">
        <v>3</v>
      </c>
      <c r="P7" s="166" t="s">
        <v>69</v>
      </c>
      <c r="Q7" s="196">
        <v>8</v>
      </c>
      <c r="R7" s="118">
        <f>IF(OR(ISBLANK(F7),F7&gt;'Charter Party Details'!$B$25),0,1)</f>
        <v>0</v>
      </c>
      <c r="S7" s="192">
        <f>IF(LOWER('Charter Party Details'!$F$25)="no",1,IF(ISBLANK(I7),0,IF(OR(K7=8,K7=1,K7=2),0,1)))</f>
        <v>1</v>
      </c>
      <c r="T7" s="192">
        <f>IF(OR(ISBLANK(L7),ISBLANK(O7),MAX(L7,O7)&gt;'Charter Party Details'!$D$25),0,1)</f>
        <v>0</v>
      </c>
      <c r="U7" s="125">
        <f t="shared" si="0"/>
        <v>0</v>
      </c>
      <c r="V7" s="127" t="str">
        <f t="shared" si="1"/>
        <v/>
      </c>
      <c r="W7" s="343"/>
    </row>
    <row r="8" spans="1:23" s="4" customFormat="1">
      <c r="A8" s="7"/>
      <c r="B8" s="7"/>
      <c r="C8" s="7"/>
      <c r="D8" s="381">
        <f>IF('Noon Position '!A14&lt;&gt;"",'Noon Position '!A14,"")</f>
        <v>42367</v>
      </c>
      <c r="E8" s="122">
        <f>IF('Noon Position '!B14&lt;&gt;"",'Noon Position '!B14,"")</f>
        <v>0.5</v>
      </c>
      <c r="F8" s="197">
        <v>7</v>
      </c>
      <c r="G8" s="166" t="s">
        <v>199</v>
      </c>
      <c r="H8" s="196">
        <v>1</v>
      </c>
      <c r="I8" s="197">
        <v>0.5</v>
      </c>
      <c r="J8" s="201" t="s">
        <v>144</v>
      </c>
      <c r="K8" s="201">
        <v>3</v>
      </c>
      <c r="L8" s="197">
        <v>3</v>
      </c>
      <c r="M8" s="166" t="s">
        <v>199</v>
      </c>
      <c r="N8" s="196">
        <v>1</v>
      </c>
      <c r="O8" s="197">
        <v>3</v>
      </c>
      <c r="P8" s="166" t="s">
        <v>178</v>
      </c>
      <c r="Q8" s="196">
        <v>8</v>
      </c>
      <c r="R8" s="118">
        <f>IF(OR(ISBLANK(F8),F8&gt;'Charter Party Details'!$B$25),0,1)</f>
        <v>0</v>
      </c>
      <c r="S8" s="192">
        <f>IF(LOWER('Charter Party Details'!$F$25)="no",1,IF(ISBLANK(I8),0,IF(OR(K8=8,K8=1,K8=2),0,1)))</f>
        <v>1</v>
      </c>
      <c r="T8" s="192">
        <f>IF(OR(ISBLANK(L8),ISBLANK(O8),MAX(L8,O8)&gt;'Charter Party Details'!$D$25),0,1)</f>
        <v>0</v>
      </c>
      <c r="U8" s="125">
        <f t="shared" si="0"/>
        <v>0</v>
      </c>
      <c r="V8" s="127" t="str">
        <f t="shared" si="1"/>
        <v/>
      </c>
      <c r="W8" s="343"/>
    </row>
    <row r="9" spans="1:23" s="4" customFormat="1">
      <c r="A9" s="7"/>
      <c r="B9" s="7"/>
      <c r="C9" s="7"/>
      <c r="D9" s="381" t="str">
        <f>IF('Noon Position '!A15&lt;&gt;"",'Noon Position '!A15,"")</f>
        <v/>
      </c>
      <c r="E9" s="122" t="str">
        <f>IF('Noon Position '!B15&lt;&gt;"",'Noon Position '!B15,"")</f>
        <v/>
      </c>
      <c r="F9" s="197"/>
      <c r="G9" s="166"/>
      <c r="H9" s="196"/>
      <c r="I9" s="197"/>
      <c r="J9" s="201"/>
      <c r="K9" s="201"/>
      <c r="L9" s="197"/>
      <c r="M9" s="166"/>
      <c r="N9" s="196"/>
      <c r="O9" s="197"/>
      <c r="P9" s="166"/>
      <c r="Q9" s="196"/>
      <c r="R9" s="118">
        <f>IF(OR(ISBLANK(F9),F9&gt;'Charter Party Details'!$B$25),0,1)</f>
        <v>0</v>
      </c>
      <c r="S9" s="192">
        <f>IF(LOWER('Charter Party Details'!$F$25)="no",1,IF(ISBLANK(I9),0,IF(OR(K9=8,K9=1,K9=2),0,1)))</f>
        <v>0</v>
      </c>
      <c r="T9" s="192">
        <f>IF(OR(ISBLANK(L9),ISBLANK(O9),MAX(L9,O9)&gt;'Charter Party Details'!$D$25),0,1)</f>
        <v>0</v>
      </c>
      <c r="U9" s="125">
        <f t="shared" si="0"/>
        <v>0</v>
      </c>
      <c r="V9" s="127" t="str">
        <f t="shared" si="1"/>
        <v/>
      </c>
      <c r="W9" s="343"/>
    </row>
    <row r="10" spans="1:23" s="4" customFormat="1">
      <c r="A10" s="7"/>
      <c r="B10" s="7"/>
      <c r="C10" s="7"/>
      <c r="D10" s="381" t="str">
        <f>IF('Noon Position '!A16&lt;&gt;"",'Noon Position '!A16,"")</f>
        <v/>
      </c>
      <c r="E10" s="122" t="str">
        <f>IF('Noon Position '!B16&lt;&gt;"",'Noon Position '!B16,"")</f>
        <v/>
      </c>
      <c r="F10" s="197"/>
      <c r="G10" s="195"/>
      <c r="H10" s="196"/>
      <c r="I10" s="197"/>
      <c r="J10" s="201"/>
      <c r="K10" s="201"/>
      <c r="L10" s="197"/>
      <c r="M10" s="195"/>
      <c r="N10" s="196"/>
      <c r="O10" s="197"/>
      <c r="P10" s="166"/>
      <c r="Q10" s="196"/>
      <c r="R10" s="118">
        <f>IF(OR(ISBLANK(F10),F10&gt;'Charter Party Details'!$B$25),0,1)</f>
        <v>0</v>
      </c>
      <c r="S10" s="192">
        <f>IF(LOWER('Charter Party Details'!$F$25)="no",1,IF(ISBLANK(I10),0,IF(OR(K10=8,K10=1,K10=2),0,1)))</f>
        <v>0</v>
      </c>
      <c r="T10" s="192">
        <f>IF(OR(ISBLANK(L10),ISBLANK(O10),MAX(L10,O10)&gt;'Charter Party Details'!$D$25),0,1)</f>
        <v>0</v>
      </c>
      <c r="U10" s="125">
        <f t="shared" si="0"/>
        <v>0</v>
      </c>
      <c r="V10" s="127" t="str">
        <f t="shared" si="1"/>
        <v/>
      </c>
      <c r="W10" s="343"/>
    </row>
    <row r="11" spans="1:23" s="4" customFormat="1">
      <c r="A11" s="7"/>
      <c r="B11" s="7"/>
      <c r="C11" s="7"/>
      <c r="D11" s="381" t="str">
        <f>IF('Noon Position '!A17&lt;&gt;"",'Noon Position '!A17,"")</f>
        <v/>
      </c>
      <c r="E11" s="122" t="str">
        <f>IF('Noon Position '!B17&lt;&gt;"",'Noon Position '!B17,"")</f>
        <v/>
      </c>
      <c r="F11" s="197"/>
      <c r="G11" s="195"/>
      <c r="H11" s="196"/>
      <c r="I11" s="197"/>
      <c r="J11" s="201"/>
      <c r="K11" s="201"/>
      <c r="L11" s="197"/>
      <c r="M11" s="195"/>
      <c r="N11" s="196"/>
      <c r="O11" s="197"/>
      <c r="P11" s="195"/>
      <c r="Q11" s="196"/>
      <c r="R11" s="118">
        <f>IF(OR(ISBLANK(F11),F11&gt;'Charter Party Details'!$B$25),0,1)</f>
        <v>0</v>
      </c>
      <c r="S11" s="192">
        <f>IF(LOWER('Charter Party Details'!$F$25)="no",1,IF(ISBLANK(I11),0,IF(OR(K11=8,K11=1,K11=2),0,1)))</f>
        <v>0</v>
      </c>
      <c r="T11" s="192">
        <f>IF(OR(ISBLANK(L11),ISBLANK(O11),MAX(L11,O11)&gt;'Charter Party Details'!$D$25),0,1)</f>
        <v>0</v>
      </c>
      <c r="U11" s="125">
        <f t="shared" si="0"/>
        <v>0</v>
      </c>
      <c r="V11" s="127" t="str">
        <f t="shared" si="1"/>
        <v/>
      </c>
      <c r="W11" s="343"/>
    </row>
    <row r="12" spans="1:23" s="4" customFormat="1">
      <c r="A12" s="7"/>
      <c r="B12" s="7"/>
      <c r="C12" s="7"/>
      <c r="D12" s="381" t="str">
        <f>IF('Noon Position '!A18&lt;&gt;"",'Noon Position '!A18,"")</f>
        <v/>
      </c>
      <c r="E12" s="122" t="str">
        <f>IF('Noon Position '!B18&lt;&gt;"",'Noon Position '!B18,"")</f>
        <v/>
      </c>
      <c r="F12" s="197"/>
      <c r="G12" s="195"/>
      <c r="H12" s="196"/>
      <c r="I12" s="197"/>
      <c r="J12" s="201"/>
      <c r="K12" s="201"/>
      <c r="L12" s="197"/>
      <c r="M12" s="195"/>
      <c r="N12" s="196"/>
      <c r="O12" s="197"/>
      <c r="P12" s="195"/>
      <c r="Q12" s="196"/>
      <c r="R12" s="118">
        <f>IF(OR(ISBLANK(F12),F12&gt;'Charter Party Details'!$B$25),0,1)</f>
        <v>0</v>
      </c>
      <c r="S12" s="192">
        <f>IF(LOWER('Charter Party Details'!$F$25)="no",1,IF(ISBLANK(I12),0,IF(OR(K12=8,K12=1,K12=2),0,1)))</f>
        <v>0</v>
      </c>
      <c r="T12" s="192">
        <f>IF(OR(ISBLANK(L12),ISBLANK(O12),MAX(L12,O12)&gt;'Charter Party Details'!$D$25),0,1)</f>
        <v>0</v>
      </c>
      <c r="U12" s="125">
        <f t="shared" si="0"/>
        <v>0</v>
      </c>
      <c r="V12" s="127" t="str">
        <f t="shared" si="1"/>
        <v/>
      </c>
      <c r="W12" s="343"/>
    </row>
    <row r="13" spans="1:23" s="4" customFormat="1">
      <c r="A13" s="7"/>
      <c r="B13" s="7"/>
      <c r="C13" s="7"/>
      <c r="D13" s="381" t="str">
        <f>IF('Noon Position '!A19&lt;&gt;"",'Noon Position '!A19,"")</f>
        <v/>
      </c>
      <c r="E13" s="122" t="str">
        <f>IF('Noon Position '!B19&lt;&gt;"",'Noon Position '!B19,"")</f>
        <v/>
      </c>
      <c r="F13" s="197"/>
      <c r="G13" s="195"/>
      <c r="H13" s="196"/>
      <c r="I13" s="197"/>
      <c r="J13" s="201"/>
      <c r="K13" s="201"/>
      <c r="L13" s="197"/>
      <c r="M13" s="195"/>
      <c r="N13" s="196"/>
      <c r="O13" s="197"/>
      <c r="P13" s="195"/>
      <c r="Q13" s="196"/>
      <c r="R13" s="118">
        <f>IF(OR(ISBLANK(F13),F13&gt;'Charter Party Details'!$B$25),0,1)</f>
        <v>0</v>
      </c>
      <c r="S13" s="192">
        <f>IF(LOWER('Charter Party Details'!$F$25)="no",1,IF(ISBLANK(I13),0,IF(OR(K13=8,K13=1,K13=2),0,1)))</f>
        <v>0</v>
      </c>
      <c r="T13" s="192">
        <f>IF(OR(ISBLANK(L13),ISBLANK(O13),MAX(L13,O13)&gt;'Charter Party Details'!$D$25),0,1)</f>
        <v>0</v>
      </c>
      <c r="U13" s="125">
        <f t="shared" si="0"/>
        <v>0</v>
      </c>
      <c r="V13" s="127" t="str">
        <f t="shared" si="1"/>
        <v/>
      </c>
      <c r="W13" s="343"/>
    </row>
    <row r="14" spans="1:23" s="4" customFormat="1">
      <c r="A14" s="7"/>
      <c r="B14" s="7"/>
      <c r="C14" s="7"/>
      <c r="D14" s="381" t="str">
        <f>IF('Noon Position '!A20&lt;&gt;"",'Noon Position '!A20,"")</f>
        <v/>
      </c>
      <c r="E14" s="122" t="str">
        <f>IF('Noon Position '!B20&lt;&gt;"",'Noon Position '!B20,"")</f>
        <v/>
      </c>
      <c r="F14" s="197"/>
      <c r="G14" s="195"/>
      <c r="H14" s="196"/>
      <c r="I14" s="197"/>
      <c r="J14" s="201"/>
      <c r="K14" s="201"/>
      <c r="L14" s="197"/>
      <c r="M14" s="195"/>
      <c r="N14" s="196"/>
      <c r="O14" s="197"/>
      <c r="P14" s="195"/>
      <c r="Q14" s="196"/>
      <c r="R14" s="118">
        <f>IF(OR(ISBLANK(F14),F14&gt;'Charter Party Details'!$B$25),0,1)</f>
        <v>0</v>
      </c>
      <c r="S14" s="192">
        <f>IF(LOWER('Charter Party Details'!$F$25)="no",1,IF(ISBLANK(I14),0,IF(OR(K14=8,K14=1,K14=2),0,1)))</f>
        <v>0</v>
      </c>
      <c r="T14" s="192">
        <f>IF(OR(ISBLANK(L14),ISBLANK(O14),MAX(L14,O14)&gt;'Charter Party Details'!$D$25),0,1)</f>
        <v>0</v>
      </c>
      <c r="U14" s="125">
        <f t="shared" si="0"/>
        <v>0</v>
      </c>
      <c r="V14" s="127" t="str">
        <f t="shared" si="1"/>
        <v/>
      </c>
      <c r="W14" s="343"/>
    </row>
    <row r="15" spans="1:23" s="4" customFormat="1">
      <c r="A15" s="7"/>
      <c r="B15" s="7"/>
      <c r="C15" s="7"/>
      <c r="D15" s="381" t="str">
        <f>IF('Noon Position '!A21&lt;&gt;"",'Noon Position '!A21,"")</f>
        <v/>
      </c>
      <c r="E15" s="122" t="str">
        <f>IF('Noon Position '!B21&lt;&gt;"",'Noon Position '!B21,"")</f>
        <v/>
      </c>
      <c r="F15" s="197"/>
      <c r="G15" s="195"/>
      <c r="H15" s="196"/>
      <c r="I15" s="197"/>
      <c r="J15" s="201"/>
      <c r="K15" s="201"/>
      <c r="L15" s="197"/>
      <c r="M15" s="195"/>
      <c r="N15" s="196"/>
      <c r="O15" s="197"/>
      <c r="P15" s="195"/>
      <c r="Q15" s="196"/>
      <c r="R15" s="118">
        <f>IF(OR(ISBLANK(F15),F15&gt;'Charter Party Details'!$B$25),0,1)</f>
        <v>0</v>
      </c>
      <c r="S15" s="192">
        <f>IF(LOWER('Charter Party Details'!$F$25)="no",1,IF(ISBLANK(I15),0,IF(OR(K15=8,K15=1,K15=2),0,1)))</f>
        <v>0</v>
      </c>
      <c r="T15" s="192">
        <f>IF(OR(ISBLANK(L15),ISBLANK(O15),MAX(L15,O15)&gt;'Charter Party Details'!$D$25),0,1)</f>
        <v>0</v>
      </c>
      <c r="U15" s="125">
        <f t="shared" si="0"/>
        <v>0</v>
      </c>
      <c r="V15" s="127" t="str">
        <f t="shared" si="1"/>
        <v/>
      </c>
      <c r="W15" s="343"/>
    </row>
    <row r="16" spans="1:23" s="4" customFormat="1">
      <c r="A16" s="7"/>
      <c r="B16" s="7"/>
      <c r="C16" s="7"/>
      <c r="D16" s="381" t="str">
        <f>IF('Noon Position '!A22&lt;&gt;"",'Noon Position '!A22,"")</f>
        <v/>
      </c>
      <c r="E16" s="122" t="str">
        <f>IF('Noon Position '!B22&lt;&gt;"",'Noon Position '!B22,"")</f>
        <v/>
      </c>
      <c r="F16" s="197"/>
      <c r="G16" s="195"/>
      <c r="H16" s="196"/>
      <c r="I16" s="197"/>
      <c r="J16" s="195"/>
      <c r="K16" s="196"/>
      <c r="L16" s="197"/>
      <c r="M16" s="195"/>
      <c r="N16" s="196"/>
      <c r="O16" s="197"/>
      <c r="P16" s="195"/>
      <c r="Q16" s="196"/>
      <c r="R16" s="118">
        <f>IF(OR(ISBLANK(F16),F16&gt;'Charter Party Details'!$B$25),0,1)</f>
        <v>0</v>
      </c>
      <c r="S16" s="192">
        <f>IF(LOWER('Charter Party Details'!$F$25)="no",1,IF(ISBLANK(I16),0,IF(OR(K16=8,K16=1,K16=2),0,1)))</f>
        <v>0</v>
      </c>
      <c r="T16" s="192">
        <f>IF(OR(ISBLANK(L16),ISBLANK(O16),MAX(L16,O16)&gt;'Charter Party Details'!$D$25),0,1)</f>
        <v>0</v>
      </c>
      <c r="U16" s="125">
        <f t="shared" si="0"/>
        <v>0</v>
      </c>
      <c r="V16" s="127" t="str">
        <f t="shared" si="1"/>
        <v/>
      </c>
      <c r="W16" s="343"/>
    </row>
    <row r="17" spans="1:23" s="4" customFormat="1">
      <c r="A17" s="7"/>
      <c r="B17" s="7"/>
      <c r="C17" s="7"/>
      <c r="D17" s="381" t="str">
        <f>IF('Noon Position '!A23&lt;&gt;"",'Noon Position '!A23,"")</f>
        <v/>
      </c>
      <c r="E17" s="122" t="str">
        <f>IF('Noon Position '!B23&lt;&gt;"",'Noon Position '!B23,"")</f>
        <v/>
      </c>
      <c r="F17" s="197"/>
      <c r="G17" s="195"/>
      <c r="H17" s="196"/>
      <c r="I17" s="197"/>
      <c r="J17" s="201"/>
      <c r="K17" s="196"/>
      <c r="L17" s="197"/>
      <c r="M17" s="195"/>
      <c r="N17" s="196"/>
      <c r="O17" s="197"/>
      <c r="P17" s="195"/>
      <c r="Q17" s="196"/>
      <c r="R17" s="118">
        <f>IF(OR(ISBLANK(F17),F17&gt;'Charter Party Details'!$B$25),0,1)</f>
        <v>0</v>
      </c>
      <c r="S17" s="192">
        <f>IF(LOWER('Charter Party Details'!$F$25)="no",1,IF(ISBLANK(I17),0,IF(OR(K17=8,K17=1,K17=2),0,1)))</f>
        <v>0</v>
      </c>
      <c r="T17" s="192">
        <f>IF(OR(ISBLANK(L17),ISBLANK(O17),MAX(L17,O17)&gt;'Charter Party Details'!$D$25),0,1)</f>
        <v>0</v>
      </c>
      <c r="U17" s="125">
        <f t="shared" si="0"/>
        <v>0</v>
      </c>
      <c r="V17" s="127" t="str">
        <f t="shared" si="1"/>
        <v/>
      </c>
      <c r="W17" s="343"/>
    </row>
    <row r="18" spans="1:23" s="4" customFormat="1">
      <c r="A18" s="7"/>
      <c r="B18" s="7"/>
      <c r="C18" s="7"/>
      <c r="D18" s="381" t="str">
        <f>IF('Noon Position '!A24&lt;&gt;"",'Noon Position '!A24,"")</f>
        <v/>
      </c>
      <c r="E18" s="122" t="str">
        <f>IF('Noon Position '!B24&lt;&gt;"",'Noon Position '!B24,"")</f>
        <v/>
      </c>
      <c r="F18" s="197"/>
      <c r="G18" s="195"/>
      <c r="H18" s="196"/>
      <c r="I18" s="197"/>
      <c r="J18" s="201"/>
      <c r="K18" s="196"/>
      <c r="L18" s="197"/>
      <c r="M18" s="195"/>
      <c r="N18" s="196"/>
      <c r="O18" s="197"/>
      <c r="P18" s="195"/>
      <c r="Q18" s="196"/>
      <c r="R18" s="118">
        <f>IF(OR(ISBLANK(F18),F18&gt;'Charter Party Details'!$B$25),0,1)</f>
        <v>0</v>
      </c>
      <c r="S18" s="192">
        <f>IF(LOWER('Charter Party Details'!$F$25)="no",1,IF(ISBLANK(I18),0,IF(OR(K18=8,K18=1,K18=2),0,1)))</f>
        <v>0</v>
      </c>
      <c r="T18" s="192">
        <f>IF(OR(ISBLANK(L18),ISBLANK(O18),MAX(L18,O18)&gt;'Charter Party Details'!$D$25),0,1)</f>
        <v>0</v>
      </c>
      <c r="U18" s="125">
        <f t="shared" si="0"/>
        <v>0</v>
      </c>
      <c r="V18" s="127" t="str">
        <f t="shared" si="1"/>
        <v/>
      </c>
      <c r="W18" s="343"/>
    </row>
    <row r="19" spans="1:23" s="4" customFormat="1">
      <c r="A19" s="7"/>
      <c r="B19" s="7"/>
      <c r="C19" s="7"/>
      <c r="D19" s="381" t="str">
        <f>IF('Noon Position '!A25&lt;&gt;"",'Noon Position '!A25,"")</f>
        <v/>
      </c>
      <c r="E19" s="122" t="str">
        <f>IF('Noon Position '!B25&lt;&gt;"",'Noon Position '!B25,"")</f>
        <v/>
      </c>
      <c r="F19" s="197"/>
      <c r="G19" s="195"/>
      <c r="H19" s="196"/>
      <c r="I19" s="197"/>
      <c r="J19" s="195"/>
      <c r="K19" s="196"/>
      <c r="L19" s="197"/>
      <c r="M19" s="195"/>
      <c r="N19" s="196"/>
      <c r="O19" s="197"/>
      <c r="P19" s="195"/>
      <c r="Q19" s="196"/>
      <c r="R19" s="118">
        <f>IF(OR(ISBLANK(F19),F19&gt;'Charter Party Details'!$B$25),0,1)</f>
        <v>0</v>
      </c>
      <c r="S19" s="192">
        <f>IF(LOWER('Charter Party Details'!$F$25)="no",1,IF(ISBLANK(I19),0,IF(OR(K19=8,K19=1,K19=2),0,1)))</f>
        <v>0</v>
      </c>
      <c r="T19" s="192">
        <f>IF(OR(ISBLANK(L19),ISBLANK(O19),MAX(L19,O19)&gt;'Charter Party Details'!$D$25),0,1)</f>
        <v>0</v>
      </c>
      <c r="U19" s="125">
        <f t="shared" si="0"/>
        <v>0</v>
      </c>
      <c r="V19" s="127" t="str">
        <f t="shared" si="1"/>
        <v/>
      </c>
      <c r="W19" s="343"/>
    </row>
    <row r="20" spans="1:23" s="4" customFormat="1">
      <c r="A20" s="7"/>
      <c r="B20" s="7"/>
      <c r="C20" s="7"/>
      <c r="D20" s="381" t="str">
        <f>IF('Noon Position '!A26&lt;&gt;"",'Noon Position '!A26,"")</f>
        <v/>
      </c>
      <c r="E20" s="122" t="str">
        <f>IF('Noon Position '!B26&lt;&gt;"",'Noon Position '!B26,"")</f>
        <v/>
      </c>
      <c r="F20" s="197"/>
      <c r="G20" s="195"/>
      <c r="H20" s="196"/>
      <c r="I20" s="197"/>
      <c r="J20" s="201"/>
      <c r="K20" s="196"/>
      <c r="L20" s="197"/>
      <c r="M20" s="195"/>
      <c r="N20" s="196"/>
      <c r="O20" s="197"/>
      <c r="P20" s="195"/>
      <c r="Q20" s="196"/>
      <c r="R20" s="118">
        <f>IF(OR(ISBLANK(F20),F20&gt;'Charter Party Details'!$B$25),0,1)</f>
        <v>0</v>
      </c>
      <c r="S20" s="192">
        <f>IF(LOWER('Charter Party Details'!$F$25)="no",1,IF(ISBLANK(I20),0,IF(OR(K20=8,K20=1,K20=2),0,1)))</f>
        <v>0</v>
      </c>
      <c r="T20" s="192">
        <f>IF(OR(ISBLANK(L20),ISBLANK(O20),MAX(L20,O20)&gt;'Charter Party Details'!$D$25),0,1)</f>
        <v>0</v>
      </c>
      <c r="U20" s="125">
        <f t="shared" si="0"/>
        <v>0</v>
      </c>
      <c r="V20" s="127" t="str">
        <f t="shared" si="1"/>
        <v/>
      </c>
      <c r="W20" s="343"/>
    </row>
    <row r="21" spans="1:23" s="4" customFormat="1">
      <c r="A21" s="7"/>
      <c r="B21" s="7"/>
      <c r="C21" s="7"/>
      <c r="D21" s="381" t="str">
        <f>IF('Noon Position '!A27&lt;&gt;"",'Noon Position '!A27,"")</f>
        <v/>
      </c>
      <c r="E21" s="122" t="str">
        <f>IF('Noon Position '!B27&lt;&gt;"",'Noon Position '!B27,"")</f>
        <v/>
      </c>
      <c r="F21" s="197"/>
      <c r="G21" s="195"/>
      <c r="H21" s="196"/>
      <c r="I21" s="197"/>
      <c r="J21" s="201"/>
      <c r="K21" s="196"/>
      <c r="L21" s="197"/>
      <c r="M21" s="195"/>
      <c r="N21" s="196"/>
      <c r="O21" s="197"/>
      <c r="P21" s="195"/>
      <c r="Q21" s="196"/>
      <c r="R21" s="118">
        <f>IF(OR(ISBLANK(F21),F21&gt;'Charter Party Details'!$B$25),0,1)</f>
        <v>0</v>
      </c>
      <c r="S21" s="192">
        <f>IF(LOWER('Charter Party Details'!$F$25)="no",1,IF(ISBLANK(I21),0,IF(OR(K21=8,K21=1,K21=2),0,1)))</f>
        <v>0</v>
      </c>
      <c r="T21" s="192">
        <f>IF(OR(ISBLANK(L21),ISBLANK(O21),MAX(L21,O21)&gt;'Charter Party Details'!$D$25),0,1)</f>
        <v>0</v>
      </c>
      <c r="U21" s="125">
        <f t="shared" si="0"/>
        <v>0</v>
      </c>
      <c r="V21" s="127" t="str">
        <f t="shared" si="1"/>
        <v/>
      </c>
      <c r="W21" s="343"/>
    </row>
    <row r="22" spans="1:23" s="4" customFormat="1">
      <c r="A22" s="7"/>
      <c r="B22" s="7"/>
      <c r="C22" s="7"/>
      <c r="D22" s="381" t="str">
        <f>IF('Noon Position '!A28&lt;&gt;"",'Noon Position '!A28,"")</f>
        <v/>
      </c>
      <c r="E22" s="122" t="str">
        <f>IF('Noon Position '!B28&lt;&gt;"",'Noon Position '!B28,"")</f>
        <v/>
      </c>
      <c r="F22" s="197"/>
      <c r="G22" s="195"/>
      <c r="H22" s="196"/>
      <c r="I22" s="197"/>
      <c r="J22" s="201"/>
      <c r="K22" s="196"/>
      <c r="L22" s="197"/>
      <c r="M22" s="195"/>
      <c r="N22" s="196"/>
      <c r="O22" s="197"/>
      <c r="P22" s="195"/>
      <c r="Q22" s="196"/>
      <c r="R22" s="118">
        <f>IF(OR(ISBLANK(F22),F22&gt;'Charter Party Details'!$B$25),0,1)</f>
        <v>0</v>
      </c>
      <c r="S22" s="192">
        <f>IF(LOWER('Charter Party Details'!$F$25)="no",1,IF(ISBLANK(I22),0,IF(OR(K22=8,K22=1,K22=2),0,1)))</f>
        <v>0</v>
      </c>
      <c r="T22" s="192">
        <f>IF(OR(ISBLANK(L22),ISBLANK(O22),MAX(L22,O22)&gt;'Charter Party Details'!$D$25),0,1)</f>
        <v>0</v>
      </c>
      <c r="U22" s="125">
        <f t="shared" si="0"/>
        <v>0</v>
      </c>
      <c r="V22" s="127" t="str">
        <f t="shared" si="1"/>
        <v/>
      </c>
      <c r="W22" s="343"/>
    </row>
    <row r="23" spans="1:23" s="4" customFormat="1">
      <c r="A23" s="7"/>
      <c r="B23" s="7"/>
      <c r="C23" s="7"/>
      <c r="D23" s="381" t="str">
        <f>IF('Noon Position '!A29&lt;&gt;"",'Noon Position '!A29,"")</f>
        <v/>
      </c>
      <c r="E23" s="122" t="str">
        <f>IF('Noon Position '!B29&lt;&gt;"",'Noon Position '!B29,"")</f>
        <v/>
      </c>
      <c r="F23" s="197"/>
      <c r="G23" s="195"/>
      <c r="H23" s="196"/>
      <c r="I23" s="197"/>
      <c r="J23" s="195"/>
      <c r="K23" s="196"/>
      <c r="L23" s="197"/>
      <c r="M23" s="195"/>
      <c r="N23" s="196"/>
      <c r="O23" s="197"/>
      <c r="P23" s="195"/>
      <c r="Q23" s="196"/>
      <c r="R23" s="118">
        <f>IF(OR(ISBLANK(F23),F23&gt;'Charter Party Details'!$B$25),0,1)</f>
        <v>0</v>
      </c>
      <c r="S23" s="192">
        <f>IF(LOWER('Charter Party Details'!$F$25)="no",1,IF(ISBLANK(I23),0,IF(OR(K23=8,K23=1,K23=2),0,1)))</f>
        <v>0</v>
      </c>
      <c r="T23" s="192">
        <f>IF(OR(ISBLANK(L23),ISBLANK(O23),MAX(L23,O23)&gt;'Charter Party Details'!$D$25),0,1)</f>
        <v>0</v>
      </c>
      <c r="U23" s="125">
        <f t="shared" si="0"/>
        <v>0</v>
      </c>
      <c r="V23" s="127" t="str">
        <f t="shared" si="1"/>
        <v/>
      </c>
      <c r="W23" s="343"/>
    </row>
    <row r="24" spans="1:23" s="4" customFormat="1">
      <c r="A24" s="7"/>
      <c r="B24" s="7"/>
      <c r="C24" s="7"/>
      <c r="D24" s="381" t="str">
        <f>IF('Noon Position '!A30&lt;&gt;"",'Noon Position '!A30,"")</f>
        <v/>
      </c>
      <c r="E24" s="122" t="str">
        <f>IF('Noon Position '!B30&lt;&gt;"",'Noon Position '!B30,"")</f>
        <v/>
      </c>
      <c r="F24" s="197"/>
      <c r="G24" s="195"/>
      <c r="H24" s="196"/>
      <c r="I24" s="197"/>
      <c r="J24" s="195"/>
      <c r="K24" s="196"/>
      <c r="L24" s="197"/>
      <c r="M24" s="195"/>
      <c r="N24" s="196"/>
      <c r="O24" s="197"/>
      <c r="P24" s="195"/>
      <c r="Q24" s="196"/>
      <c r="R24" s="118">
        <f>IF(OR(ISBLANK(F24),F24&gt;'Charter Party Details'!$B$25),0,1)</f>
        <v>0</v>
      </c>
      <c r="S24" s="192">
        <f>IF(LOWER('Charter Party Details'!$F$25)="no",1,IF(ISBLANK(I24),0,IF(OR(K24=8,K24=1,K24=2),0,1)))</f>
        <v>0</v>
      </c>
      <c r="T24" s="192">
        <f>IF(OR(ISBLANK(L24),ISBLANK(O24),MAX(L24,O24)&gt;'Charter Party Details'!$D$25),0,1)</f>
        <v>0</v>
      </c>
      <c r="U24" s="125">
        <f t="shared" si="0"/>
        <v>0</v>
      </c>
      <c r="V24" s="127" t="str">
        <f t="shared" si="1"/>
        <v/>
      </c>
      <c r="W24" s="343"/>
    </row>
    <row r="25" spans="1:23" s="4" customFormat="1">
      <c r="A25" s="7"/>
      <c r="B25" s="7"/>
      <c r="C25" s="7"/>
      <c r="D25" s="381" t="str">
        <f>IF('Noon Position '!A31&lt;&gt;"",'Noon Position '!A31,"")</f>
        <v/>
      </c>
      <c r="E25" s="122" t="str">
        <f>IF('Noon Position '!B31&lt;&gt;"",'Noon Position '!B31,"")</f>
        <v/>
      </c>
      <c r="F25" s="197"/>
      <c r="G25" s="195"/>
      <c r="H25" s="196"/>
      <c r="I25" s="197"/>
      <c r="J25" s="195"/>
      <c r="K25" s="196"/>
      <c r="L25" s="197"/>
      <c r="M25" s="195"/>
      <c r="N25" s="196"/>
      <c r="O25" s="197"/>
      <c r="P25" s="195"/>
      <c r="Q25" s="196"/>
      <c r="R25" s="118">
        <f>IF(OR(ISBLANK(F25),F25&gt;'Charter Party Details'!$B$25),0,1)</f>
        <v>0</v>
      </c>
      <c r="S25" s="192">
        <f>IF(LOWER('Charter Party Details'!$F$25)="no",1,IF(ISBLANK(I25),0,IF(OR(K25=8,K25=1,K25=2),0,1)))</f>
        <v>0</v>
      </c>
      <c r="T25" s="192">
        <f>IF(OR(ISBLANK(L25),ISBLANK(O25),MAX(L25,O25)&gt;'Charter Party Details'!$D$25),0,1)</f>
        <v>0</v>
      </c>
      <c r="U25" s="125">
        <f t="shared" si="0"/>
        <v>0</v>
      </c>
      <c r="V25" s="127" t="str">
        <f t="shared" si="1"/>
        <v/>
      </c>
      <c r="W25" s="343"/>
    </row>
    <row r="26" spans="1:23" s="4" customFormat="1">
      <c r="A26" s="7"/>
      <c r="B26" s="7"/>
      <c r="C26" s="7"/>
      <c r="D26" s="381" t="str">
        <f>IF('Noon Position '!A32&lt;&gt;"",'Noon Position '!A32,"")</f>
        <v/>
      </c>
      <c r="E26" s="122" t="str">
        <f>IF('Noon Position '!B32&lt;&gt;"",'Noon Position '!B32,"")</f>
        <v/>
      </c>
      <c r="F26" s="197"/>
      <c r="G26" s="195"/>
      <c r="H26" s="196"/>
      <c r="I26" s="197"/>
      <c r="J26" s="195"/>
      <c r="K26" s="196"/>
      <c r="L26" s="197"/>
      <c r="M26" s="195"/>
      <c r="N26" s="196"/>
      <c r="O26" s="197"/>
      <c r="P26" s="195"/>
      <c r="Q26" s="196"/>
      <c r="R26" s="118">
        <f>IF(OR(ISBLANK(F26),F26&gt;'Charter Party Details'!$B$25),0,1)</f>
        <v>0</v>
      </c>
      <c r="S26" s="192">
        <f>IF(LOWER('Charter Party Details'!$F$25)="no",1,IF(ISBLANK(I26),0,IF(OR(K26=8,K26=1,K26=2),0,1)))</f>
        <v>0</v>
      </c>
      <c r="T26" s="192">
        <f>IF(OR(ISBLANK(L26),ISBLANK(O26),MAX(L26,O26)&gt;'Charter Party Details'!$D$25),0,1)</f>
        <v>0</v>
      </c>
      <c r="U26" s="125">
        <f t="shared" si="0"/>
        <v>0</v>
      </c>
      <c r="V26" s="127" t="str">
        <f t="shared" si="1"/>
        <v/>
      </c>
      <c r="W26" s="343"/>
    </row>
    <row r="27" spans="1:23" s="4" customFormat="1">
      <c r="A27" s="7"/>
      <c r="B27" s="7"/>
      <c r="C27" s="7"/>
      <c r="D27" s="381" t="str">
        <f>IF('Noon Position '!A33&lt;&gt;"",'Noon Position '!A33,"")</f>
        <v/>
      </c>
      <c r="E27" s="122" t="str">
        <f>IF('Noon Position '!B33&lt;&gt;"",'Noon Position '!B33,"")</f>
        <v/>
      </c>
      <c r="F27" s="197"/>
      <c r="G27" s="195"/>
      <c r="H27" s="196"/>
      <c r="I27" s="197"/>
      <c r="J27" s="195"/>
      <c r="K27" s="196"/>
      <c r="L27" s="197"/>
      <c r="M27" s="195"/>
      <c r="N27" s="196"/>
      <c r="O27" s="197"/>
      <c r="P27" s="195"/>
      <c r="Q27" s="196"/>
      <c r="R27" s="118">
        <f>IF(OR(ISBLANK(F27),F27&gt;'Charter Party Details'!$B$25),0,1)</f>
        <v>0</v>
      </c>
      <c r="S27" s="192">
        <f>IF(LOWER('Charter Party Details'!$F$25)="no",1,IF(ISBLANK(I27),0,IF(OR(K27=8,K27=1,K27=2),0,1)))</f>
        <v>0</v>
      </c>
      <c r="T27" s="192">
        <f>IF(OR(ISBLANK(L27),ISBLANK(O27),MAX(L27,O27)&gt;'Charter Party Details'!$D$25),0,1)</f>
        <v>0</v>
      </c>
      <c r="U27" s="125">
        <f t="shared" si="0"/>
        <v>0</v>
      </c>
      <c r="V27" s="127" t="str">
        <f t="shared" si="1"/>
        <v/>
      </c>
      <c r="W27" s="343"/>
    </row>
    <row r="28" spans="1:23" s="4" customFormat="1">
      <c r="A28" s="7"/>
      <c r="B28" s="7"/>
      <c r="C28" s="7"/>
      <c r="D28" s="381" t="str">
        <f>IF('Noon Position '!A34&lt;&gt;"",'Noon Position '!A34,"")</f>
        <v/>
      </c>
      <c r="E28" s="122" t="str">
        <f>IF('Noon Position '!B34&lt;&gt;"",'Noon Position '!B34,"")</f>
        <v/>
      </c>
      <c r="F28" s="197"/>
      <c r="G28" s="195"/>
      <c r="H28" s="196"/>
      <c r="I28" s="197"/>
      <c r="J28" s="195"/>
      <c r="K28" s="196"/>
      <c r="L28" s="197"/>
      <c r="M28" s="195"/>
      <c r="N28" s="196"/>
      <c r="O28" s="197"/>
      <c r="P28" s="195"/>
      <c r="Q28" s="196"/>
      <c r="R28" s="118">
        <f>IF(OR(ISBLANK(F28),F28&gt;'Charter Party Details'!$B$25),0,1)</f>
        <v>0</v>
      </c>
      <c r="S28" s="192">
        <f>IF(LOWER('Charter Party Details'!$F$25)="no",1,IF(ISBLANK(I28),0,IF(OR(K28=8,K28=1,K28=2),0,1)))</f>
        <v>0</v>
      </c>
      <c r="T28" s="192">
        <f>IF(OR(ISBLANK(L28),ISBLANK(O28),MAX(L28,O28)&gt;'Charter Party Details'!$D$25),0,1)</f>
        <v>0</v>
      </c>
      <c r="U28" s="125">
        <f t="shared" si="0"/>
        <v>0</v>
      </c>
      <c r="V28" s="127" t="str">
        <f t="shared" si="1"/>
        <v/>
      </c>
      <c r="W28" s="343"/>
    </row>
    <row r="29" spans="1:23" s="4" customFormat="1">
      <c r="A29" s="7"/>
      <c r="B29" s="7"/>
      <c r="C29" s="7"/>
      <c r="D29" s="381" t="str">
        <f>IF('Noon Position '!A35&lt;&gt;"",'Noon Position '!A35,"")</f>
        <v/>
      </c>
      <c r="E29" s="122" t="str">
        <f>IF('Noon Position '!B35&lt;&gt;"",'Noon Position '!B35,"")</f>
        <v/>
      </c>
      <c r="F29" s="197"/>
      <c r="G29" s="195"/>
      <c r="H29" s="196"/>
      <c r="I29" s="197"/>
      <c r="J29" s="195"/>
      <c r="K29" s="196"/>
      <c r="L29" s="197"/>
      <c r="M29" s="195"/>
      <c r="N29" s="196"/>
      <c r="O29" s="197"/>
      <c r="P29" s="195"/>
      <c r="Q29" s="196"/>
      <c r="R29" s="118">
        <f>IF(OR(ISBLANK(F29),F29&gt;'Charter Party Details'!$B$25),0,1)</f>
        <v>0</v>
      </c>
      <c r="S29" s="192">
        <f>IF(LOWER('Charter Party Details'!$F$25)="no",1,IF(ISBLANK(I29),0,IF(OR(K29=8,K29=1,K29=2),0,1)))</f>
        <v>0</v>
      </c>
      <c r="T29" s="192">
        <f>IF(OR(ISBLANK(L29),ISBLANK(O29),MAX(L29,O29)&gt;'Charter Party Details'!$D$25),0,1)</f>
        <v>0</v>
      </c>
      <c r="U29" s="125">
        <f t="shared" si="0"/>
        <v>0</v>
      </c>
      <c r="V29" s="127" t="str">
        <f t="shared" si="1"/>
        <v/>
      </c>
      <c r="W29" s="343"/>
    </row>
    <row r="30" spans="1:23" s="4" customFormat="1">
      <c r="A30" s="7"/>
      <c r="B30" s="7"/>
      <c r="C30" s="7"/>
      <c r="D30" s="381" t="str">
        <f>IF('Noon Position '!A36&lt;&gt;"",'Noon Position '!A36,"")</f>
        <v/>
      </c>
      <c r="E30" s="122" t="str">
        <f>IF('Noon Position '!B36&lt;&gt;"",'Noon Position '!B36,"")</f>
        <v/>
      </c>
      <c r="F30" s="197"/>
      <c r="G30" s="195"/>
      <c r="H30" s="196"/>
      <c r="I30" s="197"/>
      <c r="J30" s="195"/>
      <c r="K30" s="196"/>
      <c r="L30" s="197"/>
      <c r="M30" s="195"/>
      <c r="N30" s="196"/>
      <c r="O30" s="197"/>
      <c r="P30" s="195"/>
      <c r="Q30" s="196"/>
      <c r="R30" s="118">
        <f>IF(OR(ISBLANK(F30),F30&gt;'Charter Party Details'!$B$25),0,1)</f>
        <v>0</v>
      </c>
      <c r="S30" s="192">
        <f>IF(LOWER('Charter Party Details'!$F$25)="no",1,IF(ISBLANK(I30),0,IF(OR(K30=8,K30=1,K30=2),0,1)))</f>
        <v>0</v>
      </c>
      <c r="T30" s="192">
        <f>IF(OR(ISBLANK(L30),ISBLANK(O30),MAX(L30,O30)&gt;'Charter Party Details'!$D$25),0,1)</f>
        <v>0</v>
      </c>
      <c r="U30" s="125">
        <f t="shared" si="0"/>
        <v>0</v>
      </c>
      <c r="V30" s="127" t="str">
        <f t="shared" si="1"/>
        <v/>
      </c>
      <c r="W30" s="343"/>
    </row>
    <row r="31" spans="1:23" s="4" customFormat="1">
      <c r="A31" s="7"/>
      <c r="B31" s="7"/>
      <c r="C31" s="7"/>
      <c r="D31" s="381" t="str">
        <f>IF('Noon Position '!A37&lt;&gt;"",'Noon Position '!A37,"")</f>
        <v/>
      </c>
      <c r="E31" s="122" t="str">
        <f>IF('Noon Position '!B37&lt;&gt;"",'Noon Position '!B37,"")</f>
        <v/>
      </c>
      <c r="F31" s="197"/>
      <c r="G31" s="195"/>
      <c r="H31" s="196"/>
      <c r="I31" s="197"/>
      <c r="J31" s="195"/>
      <c r="K31" s="196"/>
      <c r="L31" s="197"/>
      <c r="M31" s="195"/>
      <c r="N31" s="196"/>
      <c r="O31" s="197"/>
      <c r="P31" s="195"/>
      <c r="Q31" s="196"/>
      <c r="R31" s="118">
        <f>IF(OR(ISBLANK(F31),F31&gt;'Charter Party Details'!$B$25),0,1)</f>
        <v>0</v>
      </c>
      <c r="S31" s="192">
        <f>IF(LOWER('Charter Party Details'!$F$25)="no",1,IF(ISBLANK(I31),0,IF(OR(K31=8,K31=1,K31=2),0,1)))</f>
        <v>0</v>
      </c>
      <c r="T31" s="192">
        <f>IF(OR(ISBLANK(L31),ISBLANK(O31),MAX(L31,O31)&gt;'Charter Party Details'!$D$25),0,1)</f>
        <v>0</v>
      </c>
      <c r="U31" s="125">
        <f t="shared" si="0"/>
        <v>0</v>
      </c>
      <c r="V31" s="127" t="str">
        <f t="shared" si="1"/>
        <v/>
      </c>
      <c r="W31" s="343"/>
    </row>
    <row r="32" spans="1:23" s="4" customFormat="1">
      <c r="A32" s="7"/>
      <c r="B32" s="7"/>
      <c r="C32" s="7"/>
      <c r="D32" s="381" t="str">
        <f>IF('Noon Position '!A38&lt;&gt;"",'Noon Position '!A38,"")</f>
        <v/>
      </c>
      <c r="E32" s="122" t="str">
        <f>IF('Noon Position '!B38&lt;&gt;"",'Noon Position '!B38,"")</f>
        <v/>
      </c>
      <c r="F32" s="197"/>
      <c r="G32" s="195"/>
      <c r="H32" s="196"/>
      <c r="I32" s="197"/>
      <c r="J32" s="195"/>
      <c r="K32" s="196"/>
      <c r="L32" s="197"/>
      <c r="M32" s="195"/>
      <c r="N32" s="196"/>
      <c r="O32" s="197"/>
      <c r="P32" s="195"/>
      <c r="Q32" s="196"/>
      <c r="R32" s="118">
        <f>IF(OR(ISBLANK(F32),F32&gt;'Charter Party Details'!$B$25),0,1)</f>
        <v>0</v>
      </c>
      <c r="S32" s="192">
        <f>IF(LOWER('Charter Party Details'!$F$25)="no",1,IF(ISBLANK(I32),0,IF(OR(K32=8,K32=1,K32=2),0,1)))</f>
        <v>0</v>
      </c>
      <c r="T32" s="192">
        <f>IF(OR(ISBLANK(L32),ISBLANK(O32),MAX(L32,O32)&gt;'Charter Party Details'!$D$25),0,1)</f>
        <v>0</v>
      </c>
      <c r="U32" s="125">
        <f t="shared" si="0"/>
        <v>0</v>
      </c>
      <c r="V32" s="127" t="str">
        <f t="shared" si="1"/>
        <v/>
      </c>
      <c r="W32" s="343"/>
    </row>
    <row r="33" spans="1:23" s="4" customFormat="1">
      <c r="A33" s="7"/>
      <c r="B33" s="7"/>
      <c r="C33" s="7"/>
      <c r="D33" s="381" t="str">
        <f>IF('Noon Position '!A39&lt;&gt;"",'Noon Position '!A39,"")</f>
        <v/>
      </c>
      <c r="E33" s="122" t="str">
        <f>IF('Noon Position '!B39&lt;&gt;"",'Noon Position '!B39,"")</f>
        <v/>
      </c>
      <c r="F33" s="197"/>
      <c r="G33" s="195"/>
      <c r="H33" s="196"/>
      <c r="I33" s="197"/>
      <c r="J33" s="195"/>
      <c r="K33" s="196"/>
      <c r="L33" s="197"/>
      <c r="M33" s="195"/>
      <c r="N33" s="196"/>
      <c r="O33" s="197"/>
      <c r="P33" s="195"/>
      <c r="Q33" s="196"/>
      <c r="R33" s="118">
        <f>IF(OR(ISBLANK(F33),F33&gt;'Charter Party Details'!$B$25),0,1)</f>
        <v>0</v>
      </c>
      <c r="S33" s="192">
        <f>IF(LOWER('Charter Party Details'!$F$25)="no",1,IF(ISBLANK(I33),0,IF(OR(K33=8,K33=1,K33=2),0,1)))</f>
        <v>0</v>
      </c>
      <c r="T33" s="192">
        <f>IF(OR(ISBLANK(L33),ISBLANK(O33),MAX(L33,O33)&gt;'Charter Party Details'!$D$25),0,1)</f>
        <v>0</v>
      </c>
      <c r="U33" s="125">
        <f t="shared" si="0"/>
        <v>0</v>
      </c>
      <c r="V33" s="127" t="str">
        <f t="shared" si="1"/>
        <v/>
      </c>
      <c r="W33" s="343"/>
    </row>
    <row r="34" spans="1:23" s="4" customFormat="1">
      <c r="A34" s="7"/>
      <c r="B34" s="7"/>
      <c r="C34" s="7"/>
      <c r="D34" s="381" t="str">
        <f>IF('Noon Position '!A40&lt;&gt;"",'Noon Position '!A40,"")</f>
        <v/>
      </c>
      <c r="E34" s="122" t="str">
        <f>IF('Noon Position '!B40&lt;&gt;"",'Noon Position '!B40,"")</f>
        <v/>
      </c>
      <c r="F34" s="197"/>
      <c r="G34" s="195"/>
      <c r="H34" s="196"/>
      <c r="I34" s="197"/>
      <c r="J34" s="195"/>
      <c r="K34" s="196"/>
      <c r="L34" s="197"/>
      <c r="M34" s="195"/>
      <c r="N34" s="196"/>
      <c r="O34" s="197"/>
      <c r="P34" s="195"/>
      <c r="Q34" s="196"/>
      <c r="R34" s="118">
        <f>IF(OR(ISBLANK(F34),F34&gt;'Charter Party Details'!$B$25),0,1)</f>
        <v>0</v>
      </c>
      <c r="S34" s="192">
        <f>IF(LOWER('Charter Party Details'!$F$25)="no",1,IF(ISBLANK(I34),0,IF(OR(K34=8,K34=1,K34=2),0,1)))</f>
        <v>0</v>
      </c>
      <c r="T34" s="192">
        <f>IF(OR(ISBLANK(L34),ISBLANK(O34),MAX(L34,O34)&gt;'Charter Party Details'!$D$25),0,1)</f>
        <v>0</v>
      </c>
      <c r="U34" s="125">
        <f t="shared" si="0"/>
        <v>0</v>
      </c>
      <c r="V34" s="127" t="str">
        <f t="shared" si="1"/>
        <v/>
      </c>
      <c r="W34" s="343"/>
    </row>
    <row r="35" spans="1:23" s="4" customFormat="1">
      <c r="A35" s="7"/>
      <c r="B35" s="7"/>
      <c r="C35" s="7"/>
      <c r="D35" s="381" t="str">
        <f>IF('Noon Position '!A41&lt;&gt;"",'Noon Position '!A41,"")</f>
        <v/>
      </c>
      <c r="E35" s="122" t="str">
        <f>IF('Noon Position '!B41&lt;&gt;"",'Noon Position '!B41,"")</f>
        <v/>
      </c>
      <c r="F35" s="197"/>
      <c r="G35" s="195"/>
      <c r="H35" s="196"/>
      <c r="I35" s="197"/>
      <c r="J35" s="195"/>
      <c r="K35" s="196"/>
      <c r="L35" s="197"/>
      <c r="M35" s="195"/>
      <c r="N35" s="196"/>
      <c r="O35" s="197"/>
      <c r="P35" s="195"/>
      <c r="Q35" s="196"/>
      <c r="R35" s="118">
        <f>IF(OR(ISBLANK(F35),F35&gt;'Charter Party Details'!$B$25),0,1)</f>
        <v>0</v>
      </c>
      <c r="S35" s="192">
        <f>IF(LOWER('Charter Party Details'!$F$25)="no",1,IF(ISBLANK(I35),0,IF(OR(K35=8,K35=1,K35=2),0,1)))</f>
        <v>0</v>
      </c>
      <c r="T35" s="192">
        <f>IF(OR(ISBLANK(L35),ISBLANK(O35),MAX(L35,O35)&gt;'Charter Party Details'!$D$25),0,1)</f>
        <v>0</v>
      </c>
      <c r="U35" s="125">
        <f t="shared" si="0"/>
        <v>0</v>
      </c>
      <c r="V35" s="127" t="str">
        <f t="shared" si="1"/>
        <v/>
      </c>
      <c r="W35" s="343"/>
    </row>
    <row r="36" spans="1:23" s="4" customFormat="1">
      <c r="A36" s="7"/>
      <c r="B36" s="7"/>
      <c r="C36" s="7"/>
      <c r="D36" s="381" t="str">
        <f>IF('Noon Position '!A42&lt;&gt;"",'Noon Position '!A42,"")</f>
        <v/>
      </c>
      <c r="E36" s="122" t="str">
        <f>IF('Noon Position '!B42&lt;&gt;"",'Noon Position '!B42,"")</f>
        <v/>
      </c>
      <c r="F36" s="197"/>
      <c r="G36" s="195"/>
      <c r="H36" s="196"/>
      <c r="I36" s="197"/>
      <c r="J36" s="195"/>
      <c r="K36" s="196"/>
      <c r="L36" s="197"/>
      <c r="M36" s="195"/>
      <c r="N36" s="196"/>
      <c r="O36" s="197"/>
      <c r="P36" s="195"/>
      <c r="Q36" s="196"/>
      <c r="R36" s="118">
        <f>IF(OR(ISBLANK(F36),F36&gt;'Charter Party Details'!$B$25),0,1)</f>
        <v>0</v>
      </c>
      <c r="S36" s="192">
        <f>IF(LOWER('Charter Party Details'!$F$25)="no",1,IF(ISBLANK(I36),0,IF(OR(K36=8,K36=1,K36=2),0,1)))</f>
        <v>0</v>
      </c>
      <c r="T36" s="192">
        <f>IF(OR(ISBLANK(L36),ISBLANK(O36),MAX(L36,O36)&gt;'Charter Party Details'!$D$25),0,1)</f>
        <v>0</v>
      </c>
      <c r="U36" s="125">
        <f t="shared" si="0"/>
        <v>0</v>
      </c>
      <c r="V36" s="127" t="str">
        <f t="shared" si="1"/>
        <v/>
      </c>
      <c r="W36" s="343"/>
    </row>
    <row r="37" spans="1:23" s="4" customFormat="1">
      <c r="A37" s="7"/>
      <c r="B37" s="7"/>
      <c r="C37" s="7"/>
      <c r="D37" s="381" t="str">
        <f>IF('Noon Position '!A43&lt;&gt;"",'Noon Position '!A43,"")</f>
        <v/>
      </c>
      <c r="E37" s="122" t="str">
        <f>IF('Noon Position '!B43&lt;&gt;"",'Noon Position '!B43,"")</f>
        <v/>
      </c>
      <c r="F37" s="197"/>
      <c r="G37" s="195"/>
      <c r="H37" s="196"/>
      <c r="I37" s="197"/>
      <c r="J37" s="195"/>
      <c r="K37" s="196"/>
      <c r="L37" s="197"/>
      <c r="M37" s="195"/>
      <c r="N37" s="196"/>
      <c r="O37" s="197"/>
      <c r="P37" s="195"/>
      <c r="Q37" s="196"/>
      <c r="R37" s="118">
        <f>IF(OR(ISBLANK(F37),F37&gt;'Charter Party Details'!$B$25),0,1)</f>
        <v>0</v>
      </c>
      <c r="S37" s="192">
        <f>IF(LOWER('Charter Party Details'!$F$25)="no",1,IF(ISBLANK(I37),0,IF(OR(K37=8,K37=1,K37=2),0,1)))</f>
        <v>0</v>
      </c>
      <c r="T37" s="192">
        <f>IF(OR(ISBLANK(L37),ISBLANK(O37),MAX(L37,O37)&gt;'Charter Party Details'!$D$25),0,1)</f>
        <v>0</v>
      </c>
      <c r="U37" s="125">
        <f t="shared" si="0"/>
        <v>0</v>
      </c>
      <c r="V37" s="127" t="str">
        <f t="shared" si="1"/>
        <v/>
      </c>
      <c r="W37" s="343"/>
    </row>
    <row r="38" spans="1:23" s="4" customFormat="1">
      <c r="A38" s="7"/>
      <c r="B38" s="7"/>
      <c r="C38" s="7"/>
      <c r="D38" s="381" t="str">
        <f>IF('Noon Position '!A44&lt;&gt;"",'Noon Position '!A44,"")</f>
        <v/>
      </c>
      <c r="E38" s="122" t="str">
        <f>IF('Noon Position '!B44&lt;&gt;"",'Noon Position '!B44,"")</f>
        <v/>
      </c>
      <c r="F38" s="197"/>
      <c r="G38" s="195"/>
      <c r="H38" s="196"/>
      <c r="I38" s="197"/>
      <c r="J38" s="195"/>
      <c r="K38" s="196"/>
      <c r="L38" s="197"/>
      <c r="M38" s="195"/>
      <c r="N38" s="196"/>
      <c r="O38" s="197"/>
      <c r="P38" s="195"/>
      <c r="Q38" s="196"/>
      <c r="R38" s="118">
        <f>IF(OR(ISBLANK(F38),F38&gt;'Charter Party Details'!$B$25),0,1)</f>
        <v>0</v>
      </c>
      <c r="S38" s="192">
        <f>IF(LOWER('Charter Party Details'!$F$25)="no",1,IF(ISBLANK(I38),0,IF(OR(K38=8,K38=1,K38=2),0,1)))</f>
        <v>0</v>
      </c>
      <c r="T38" s="192">
        <f>IF(OR(ISBLANK(L38),ISBLANK(O38),MAX(L38,O38)&gt;'Charter Party Details'!$D$25),0,1)</f>
        <v>0</v>
      </c>
      <c r="U38" s="125">
        <f t="shared" si="0"/>
        <v>0</v>
      </c>
      <c r="V38" s="127" t="str">
        <f t="shared" si="1"/>
        <v/>
      </c>
      <c r="W38" s="343"/>
    </row>
    <row r="39" spans="1:23" s="4" customFormat="1">
      <c r="A39" s="7"/>
      <c r="B39" s="7"/>
      <c r="C39" s="7"/>
      <c r="D39" s="381" t="str">
        <f>IF('Noon Position '!A45&lt;&gt;"",'Noon Position '!A45,"")</f>
        <v/>
      </c>
      <c r="E39" s="122" t="str">
        <f>IF('Noon Position '!B45&lt;&gt;"",'Noon Position '!B45,"")</f>
        <v/>
      </c>
      <c r="F39" s="197"/>
      <c r="G39" s="195"/>
      <c r="H39" s="196"/>
      <c r="I39" s="197"/>
      <c r="J39" s="195"/>
      <c r="K39" s="196"/>
      <c r="L39" s="197"/>
      <c r="M39" s="195"/>
      <c r="N39" s="196"/>
      <c r="O39" s="197"/>
      <c r="P39" s="195"/>
      <c r="Q39" s="196"/>
      <c r="R39" s="118">
        <f>IF(OR(ISBLANK(F39),F39&gt;'Charter Party Details'!$B$25),0,1)</f>
        <v>0</v>
      </c>
      <c r="S39" s="192">
        <f>IF(LOWER('Charter Party Details'!$F$25)="no",1,IF(ISBLANK(I39),0,IF(OR(K39=8,K39=1,K39=2),0,1)))</f>
        <v>0</v>
      </c>
      <c r="T39" s="192">
        <f>IF(OR(ISBLANK(L39),ISBLANK(O39),MAX(L39,O39)&gt;'Charter Party Details'!$D$25),0,1)</f>
        <v>0</v>
      </c>
      <c r="U39" s="125">
        <f t="shared" si="0"/>
        <v>0</v>
      </c>
      <c r="V39" s="127" t="str">
        <f t="shared" si="1"/>
        <v/>
      </c>
      <c r="W39" s="343"/>
    </row>
    <row r="40" spans="1:23" s="4" customFormat="1">
      <c r="A40" s="7"/>
      <c r="B40" s="7"/>
      <c r="C40" s="7"/>
      <c r="D40" s="381" t="str">
        <f>IF('Noon Position '!A46&lt;&gt;"",'Noon Position '!A46,"")</f>
        <v/>
      </c>
      <c r="E40" s="122" t="str">
        <f>IF('Noon Position '!B46&lt;&gt;"",'Noon Position '!B46,"")</f>
        <v/>
      </c>
      <c r="F40" s="197"/>
      <c r="G40" s="195"/>
      <c r="H40" s="196"/>
      <c r="I40" s="197"/>
      <c r="J40" s="195"/>
      <c r="K40" s="196"/>
      <c r="L40" s="197"/>
      <c r="M40" s="195"/>
      <c r="N40" s="196"/>
      <c r="O40" s="197"/>
      <c r="P40" s="195"/>
      <c r="Q40" s="196"/>
      <c r="R40" s="118">
        <f>IF(OR(ISBLANK(F40),F40&gt;'Charter Party Details'!$B$25),0,1)</f>
        <v>0</v>
      </c>
      <c r="S40" s="192">
        <f>IF(LOWER('Charter Party Details'!$F$25)="no",1,IF(ISBLANK(I40),0,IF(OR(K40=8,K40=1,K40=2),0,1)))</f>
        <v>0</v>
      </c>
      <c r="T40" s="192">
        <f>IF(OR(ISBLANK(L40),ISBLANK(O40),MAX(L40,O40)&gt;'Charter Party Details'!$D$25),0,1)</f>
        <v>0</v>
      </c>
      <c r="U40" s="125">
        <f t="shared" si="0"/>
        <v>0</v>
      </c>
      <c r="V40" s="127" t="str">
        <f t="shared" si="1"/>
        <v/>
      </c>
      <c r="W40" s="343"/>
    </row>
    <row r="41" spans="1:23" s="4" customFormat="1">
      <c r="A41" s="7"/>
      <c r="B41" s="7"/>
      <c r="C41" s="7"/>
      <c r="D41" s="381" t="str">
        <f>IF('Noon Position '!A47&lt;&gt;"",'Noon Position '!A47,"")</f>
        <v/>
      </c>
      <c r="E41" s="122" t="str">
        <f>IF('Noon Position '!B47&lt;&gt;"",'Noon Position '!B47,"")</f>
        <v/>
      </c>
      <c r="F41" s="197"/>
      <c r="G41" s="195"/>
      <c r="H41" s="196"/>
      <c r="I41" s="197"/>
      <c r="J41" s="195"/>
      <c r="K41" s="196"/>
      <c r="L41" s="197"/>
      <c r="M41" s="195"/>
      <c r="N41" s="196"/>
      <c r="O41" s="197"/>
      <c r="P41" s="195"/>
      <c r="Q41" s="196"/>
      <c r="R41" s="118">
        <f>IF(OR(ISBLANK(F41),F41&gt;'Charter Party Details'!$B$25),0,1)</f>
        <v>0</v>
      </c>
      <c r="S41" s="192">
        <f>IF(LOWER('Charter Party Details'!$F$25)="no",1,IF(ISBLANK(I41),0,IF(OR(K41=8,K41=1,K41=2),0,1)))</f>
        <v>0</v>
      </c>
      <c r="T41" s="192">
        <f>IF(OR(ISBLANK(L41),ISBLANK(O41),MAX(L41,O41)&gt;'Charter Party Details'!$D$25),0,1)</f>
        <v>0</v>
      </c>
      <c r="U41" s="125">
        <f t="shared" si="0"/>
        <v>0</v>
      </c>
      <c r="V41" s="127" t="str">
        <f t="shared" si="1"/>
        <v/>
      </c>
      <c r="W41" s="343"/>
    </row>
    <row r="42" spans="1:23" s="4" customFormat="1">
      <c r="A42" s="7"/>
      <c r="B42" s="7"/>
      <c r="C42" s="7"/>
      <c r="D42" s="381" t="str">
        <f>IF('Noon Position '!A48&lt;&gt;"",'Noon Position '!A48,"")</f>
        <v/>
      </c>
      <c r="E42" s="122" t="str">
        <f>IF('Noon Position '!B48&lt;&gt;"",'Noon Position '!B48,"")</f>
        <v/>
      </c>
      <c r="F42" s="197"/>
      <c r="G42" s="195"/>
      <c r="H42" s="196"/>
      <c r="I42" s="197"/>
      <c r="J42" s="195"/>
      <c r="K42" s="196"/>
      <c r="L42" s="197"/>
      <c r="M42" s="195"/>
      <c r="N42" s="196"/>
      <c r="O42" s="197"/>
      <c r="P42" s="195"/>
      <c r="Q42" s="196"/>
      <c r="R42" s="118">
        <f>IF(OR(ISBLANK(F42),F42&gt;'Charter Party Details'!$B$25),0,1)</f>
        <v>0</v>
      </c>
      <c r="S42" s="192">
        <f>IF(LOWER('Charter Party Details'!$F$25)="no",1,IF(ISBLANK(I42),0,IF(OR(K42=8,K42=1,K42=2),0,1)))</f>
        <v>0</v>
      </c>
      <c r="T42" s="192">
        <f>IF(OR(ISBLANK(L42),ISBLANK(O42),MAX(L42,O42)&gt;'Charter Party Details'!$D$25),0,1)</f>
        <v>0</v>
      </c>
      <c r="U42" s="125">
        <f t="shared" si="0"/>
        <v>0</v>
      </c>
      <c r="V42" s="127" t="str">
        <f t="shared" si="1"/>
        <v/>
      </c>
      <c r="W42" s="343"/>
    </row>
    <row r="43" spans="1:23" s="4" customFormat="1">
      <c r="A43" s="7"/>
      <c r="B43" s="7"/>
      <c r="C43" s="7"/>
      <c r="D43" s="381" t="str">
        <f>IF('Noon Position '!A49&lt;&gt;"",'Noon Position '!A49,"")</f>
        <v/>
      </c>
      <c r="E43" s="122" t="str">
        <f>IF('Noon Position '!B49&lt;&gt;"",'Noon Position '!B49,"")</f>
        <v/>
      </c>
      <c r="F43" s="197"/>
      <c r="G43" s="195"/>
      <c r="H43" s="196"/>
      <c r="I43" s="197"/>
      <c r="J43" s="195"/>
      <c r="K43" s="196"/>
      <c r="L43" s="197"/>
      <c r="M43" s="195"/>
      <c r="N43" s="196"/>
      <c r="O43" s="197"/>
      <c r="P43" s="195"/>
      <c r="Q43" s="196"/>
      <c r="R43" s="118">
        <f>IF(OR(ISBLANK(F43),F43&gt;'Charter Party Details'!$B$25),0,1)</f>
        <v>0</v>
      </c>
      <c r="S43" s="192">
        <f>IF(LOWER('Charter Party Details'!$F$25)="no",1,IF(ISBLANK(I43),0,IF(OR(K43=8,K43=1,K43=2),0,1)))</f>
        <v>0</v>
      </c>
      <c r="T43" s="192">
        <f>IF(OR(ISBLANK(L43),ISBLANK(O43),MAX(L43,O43)&gt;'Charter Party Details'!$D$25),0,1)</f>
        <v>0</v>
      </c>
      <c r="U43" s="125">
        <f t="shared" si="0"/>
        <v>0</v>
      </c>
      <c r="V43" s="127" t="str">
        <f t="shared" si="1"/>
        <v/>
      </c>
      <c r="W43" s="343"/>
    </row>
    <row r="44" spans="1:23" s="4" customFormat="1">
      <c r="A44" s="7"/>
      <c r="B44" s="7"/>
      <c r="C44" s="7"/>
      <c r="D44" s="381" t="str">
        <f>IF('Noon Position '!A50&lt;&gt;"",'Noon Position '!A50,"")</f>
        <v/>
      </c>
      <c r="E44" s="122" t="str">
        <f>IF('Noon Position '!B50&lt;&gt;"",'Noon Position '!B50,"")</f>
        <v/>
      </c>
      <c r="F44" s="197"/>
      <c r="G44" s="195"/>
      <c r="H44" s="196"/>
      <c r="I44" s="197"/>
      <c r="J44" s="195"/>
      <c r="K44" s="196"/>
      <c r="L44" s="197"/>
      <c r="M44" s="195"/>
      <c r="N44" s="196"/>
      <c r="O44" s="197"/>
      <c r="P44" s="195"/>
      <c r="Q44" s="196"/>
      <c r="R44" s="118">
        <f>IF(OR(ISBLANK(F44),F44&gt;'Charter Party Details'!$B$25),0,1)</f>
        <v>0</v>
      </c>
      <c r="S44" s="192">
        <f>IF(LOWER('Charter Party Details'!$F$25)="no",1,IF(ISBLANK(I44),0,IF(OR(K44=8,K44=1,K44=2),0,1)))</f>
        <v>0</v>
      </c>
      <c r="T44" s="192">
        <f>IF(OR(ISBLANK(L44),ISBLANK(O44),MAX(L44,O44)&gt;'Charter Party Details'!$D$25),0,1)</f>
        <v>0</v>
      </c>
      <c r="U44" s="125">
        <f t="shared" si="0"/>
        <v>0</v>
      </c>
      <c r="V44" s="127" t="str">
        <f t="shared" si="1"/>
        <v/>
      </c>
      <c r="W44" s="343"/>
    </row>
    <row r="45" spans="1:23" s="4" customFormat="1">
      <c r="A45" s="7"/>
      <c r="B45" s="7"/>
      <c r="C45" s="7"/>
      <c r="D45" s="381" t="str">
        <f>IF('Noon Position '!A51&lt;&gt;"",'Noon Position '!A51,"")</f>
        <v/>
      </c>
      <c r="E45" s="122" t="str">
        <f>IF('Noon Position '!B51&lt;&gt;"",'Noon Position '!B51,"")</f>
        <v/>
      </c>
      <c r="F45" s="197"/>
      <c r="G45" s="195"/>
      <c r="H45" s="196"/>
      <c r="I45" s="197"/>
      <c r="J45" s="195"/>
      <c r="K45" s="196"/>
      <c r="L45" s="197"/>
      <c r="M45" s="195"/>
      <c r="N45" s="196"/>
      <c r="O45" s="197"/>
      <c r="P45" s="195"/>
      <c r="Q45" s="196"/>
      <c r="R45" s="118">
        <f>IF(OR(ISBLANK(F45),F45&gt;'Charter Party Details'!$B$25),0,1)</f>
        <v>0</v>
      </c>
      <c r="S45" s="192">
        <f>IF(LOWER('Charter Party Details'!$F$25)="no",1,IF(ISBLANK(I45),0,IF(OR(K45=8,K45=1,K45=2),0,1)))</f>
        <v>0</v>
      </c>
      <c r="T45" s="192">
        <f>IF(OR(ISBLANK(L45),ISBLANK(O45),MAX(L45,O45)&gt;'Charter Party Details'!$D$25),0,1)</f>
        <v>0</v>
      </c>
      <c r="U45" s="125">
        <f t="shared" si="0"/>
        <v>0</v>
      </c>
      <c r="V45" s="127" t="str">
        <f t="shared" si="1"/>
        <v/>
      </c>
      <c r="W45" s="343"/>
    </row>
    <row r="46" spans="1:23" s="4" customFormat="1">
      <c r="A46" s="7"/>
      <c r="B46" s="7"/>
      <c r="C46" s="7"/>
      <c r="D46" s="381" t="str">
        <f>IF('Noon Position '!A52&lt;&gt;"",'Noon Position '!A52,"")</f>
        <v/>
      </c>
      <c r="E46" s="122" t="str">
        <f>IF('Noon Position '!B52&lt;&gt;"",'Noon Position '!B52,"")</f>
        <v/>
      </c>
      <c r="F46" s="197"/>
      <c r="G46" s="195"/>
      <c r="H46" s="196"/>
      <c r="I46" s="197"/>
      <c r="J46" s="195"/>
      <c r="K46" s="196"/>
      <c r="L46" s="197"/>
      <c r="M46" s="195"/>
      <c r="N46" s="196"/>
      <c r="O46" s="197"/>
      <c r="P46" s="195"/>
      <c r="Q46" s="196"/>
      <c r="R46" s="118">
        <f>IF(OR(ISBLANK(F46),F46&gt;'Charter Party Details'!$B$25),0,1)</f>
        <v>0</v>
      </c>
      <c r="S46" s="192">
        <f>IF(LOWER('Charter Party Details'!$F$25)="no",1,IF(ISBLANK(I46),0,IF(OR(K46=8,K46=1,K46=2),0,1)))</f>
        <v>0</v>
      </c>
      <c r="T46" s="192">
        <f>IF(OR(ISBLANK(L46),ISBLANK(O46),MAX(L46,O46)&gt;'Charter Party Details'!$D$25),0,1)</f>
        <v>0</v>
      </c>
      <c r="U46" s="125">
        <f t="shared" si="0"/>
        <v>0</v>
      </c>
      <c r="V46" s="127" t="str">
        <f t="shared" si="1"/>
        <v/>
      </c>
      <c r="W46" s="343"/>
    </row>
    <row r="47" spans="1:23" s="4" customFormat="1">
      <c r="A47" s="7"/>
      <c r="B47" s="7"/>
      <c r="C47" s="7"/>
      <c r="D47" s="381" t="str">
        <f>IF('Noon Position '!A53&lt;&gt;"",'Noon Position '!A53,"")</f>
        <v/>
      </c>
      <c r="E47" s="122" t="str">
        <f>IF('Noon Position '!B53&lt;&gt;"",'Noon Position '!B53,"")</f>
        <v/>
      </c>
      <c r="F47" s="197"/>
      <c r="G47" s="195"/>
      <c r="H47" s="196"/>
      <c r="I47" s="197"/>
      <c r="J47" s="195"/>
      <c r="K47" s="196"/>
      <c r="L47" s="197"/>
      <c r="M47" s="195"/>
      <c r="N47" s="196"/>
      <c r="O47" s="197"/>
      <c r="P47" s="195"/>
      <c r="Q47" s="196"/>
      <c r="R47" s="118">
        <f>IF(OR(ISBLANK(F47),F47&gt;'Charter Party Details'!$B$25),0,1)</f>
        <v>0</v>
      </c>
      <c r="S47" s="192">
        <f>IF(LOWER('Charter Party Details'!$F$25)="no",1,IF(ISBLANK(I47),0,IF(OR(K47=8,K47=1,K47=2),0,1)))</f>
        <v>0</v>
      </c>
      <c r="T47" s="192">
        <f>IF(OR(ISBLANK(L47),ISBLANK(O47),MAX(L47,O47)&gt;'Charter Party Details'!$D$25),0,1)</f>
        <v>0</v>
      </c>
      <c r="U47" s="125">
        <f t="shared" si="0"/>
        <v>0</v>
      </c>
      <c r="V47" s="127" t="str">
        <f t="shared" si="1"/>
        <v/>
      </c>
      <c r="W47" s="343"/>
    </row>
    <row r="48" spans="1:23" s="4" customFormat="1">
      <c r="A48" s="7"/>
      <c r="B48" s="7"/>
      <c r="C48" s="7"/>
      <c r="D48" s="381" t="str">
        <f>IF('Noon Position '!A54&lt;&gt;"",'Noon Position '!A54,"")</f>
        <v/>
      </c>
      <c r="E48" s="122" t="str">
        <f>IF('Noon Position '!B54&lt;&gt;"",'Noon Position '!B54,"")</f>
        <v/>
      </c>
      <c r="F48" s="197"/>
      <c r="G48" s="195"/>
      <c r="H48" s="196"/>
      <c r="I48" s="197"/>
      <c r="J48" s="195"/>
      <c r="K48" s="196"/>
      <c r="L48" s="197"/>
      <c r="M48" s="195"/>
      <c r="N48" s="196"/>
      <c r="O48" s="197"/>
      <c r="P48" s="195"/>
      <c r="Q48" s="196"/>
      <c r="R48" s="118">
        <f>IF(OR(ISBLANK(F48),F48&gt;'Charter Party Details'!$B$25),0,1)</f>
        <v>0</v>
      </c>
      <c r="S48" s="192">
        <f>IF(LOWER('Charter Party Details'!$F$25)="no",1,IF(ISBLANK(I48),0,IF(OR(K48=8,K48=1,K48=2),0,1)))</f>
        <v>0</v>
      </c>
      <c r="T48" s="192">
        <f>IF(OR(ISBLANK(L48),ISBLANK(O48),MAX(L48,O48)&gt;'Charter Party Details'!$D$25),0,1)</f>
        <v>0</v>
      </c>
      <c r="U48" s="125">
        <f t="shared" si="0"/>
        <v>0</v>
      </c>
      <c r="V48" s="127" t="str">
        <f t="shared" si="1"/>
        <v/>
      </c>
      <c r="W48" s="343"/>
    </row>
    <row r="49" spans="1:23" s="4" customFormat="1">
      <c r="A49" s="7"/>
      <c r="B49" s="7"/>
      <c r="C49" s="7"/>
      <c r="D49" s="381" t="str">
        <f>IF('Noon Position '!A55&lt;&gt;"",'Noon Position '!A55,"")</f>
        <v/>
      </c>
      <c r="E49" s="122" t="str">
        <f>IF('Noon Position '!B55&lt;&gt;"",'Noon Position '!B55,"")</f>
        <v/>
      </c>
      <c r="F49" s="197"/>
      <c r="G49" s="195"/>
      <c r="H49" s="196"/>
      <c r="I49" s="197"/>
      <c r="J49" s="195"/>
      <c r="K49" s="196"/>
      <c r="L49" s="197"/>
      <c r="M49" s="195"/>
      <c r="N49" s="196"/>
      <c r="O49" s="197"/>
      <c r="P49" s="195"/>
      <c r="Q49" s="196"/>
      <c r="R49" s="118">
        <f>IF(OR(ISBLANK(F49),F49&gt;'Charter Party Details'!$B$25),0,1)</f>
        <v>0</v>
      </c>
      <c r="S49" s="192">
        <f>IF(LOWER('Charter Party Details'!$F$25)="no",1,IF(ISBLANK(I49),0,IF(OR(K49=8,K49=1,K49=2),0,1)))</f>
        <v>0</v>
      </c>
      <c r="T49" s="192">
        <f>IF(OR(ISBLANK(L49),ISBLANK(O49),MAX(L49,O49)&gt;'Charter Party Details'!$D$25),0,1)</f>
        <v>0</v>
      </c>
      <c r="U49" s="125">
        <f t="shared" si="0"/>
        <v>0</v>
      </c>
      <c r="V49" s="127" t="str">
        <f t="shared" si="1"/>
        <v/>
      </c>
      <c r="W49" s="343"/>
    </row>
    <row r="50" spans="1:23" s="4" customFormat="1">
      <c r="A50" s="7"/>
      <c r="B50" s="7"/>
      <c r="C50" s="7"/>
      <c r="D50" s="381" t="str">
        <f>IF('Noon Position '!A56&lt;&gt;"",'Noon Position '!A56,"")</f>
        <v/>
      </c>
      <c r="E50" s="122" t="str">
        <f>IF('Noon Position '!B56&lt;&gt;"",'Noon Position '!B56,"")</f>
        <v/>
      </c>
      <c r="F50" s="197"/>
      <c r="G50" s="195"/>
      <c r="H50" s="196"/>
      <c r="I50" s="197"/>
      <c r="J50" s="195"/>
      <c r="K50" s="196"/>
      <c r="L50" s="197"/>
      <c r="M50" s="195"/>
      <c r="N50" s="196"/>
      <c r="O50" s="197"/>
      <c r="P50" s="195"/>
      <c r="Q50" s="196"/>
      <c r="R50" s="118">
        <f>IF(OR(ISBLANK(F50),F50&gt;'Charter Party Details'!$B$25),0,1)</f>
        <v>0</v>
      </c>
      <c r="S50" s="192">
        <f>IF(LOWER('Charter Party Details'!$F$25)="no",1,IF(ISBLANK(I50),0,IF(OR(K50=8,K50=1,K50=2),0,1)))</f>
        <v>0</v>
      </c>
      <c r="T50" s="192">
        <f>IF(OR(ISBLANK(L50),ISBLANK(O50),MAX(L50,O50)&gt;'Charter Party Details'!$D$25),0,1)</f>
        <v>0</v>
      </c>
      <c r="U50" s="125">
        <f t="shared" si="0"/>
        <v>0</v>
      </c>
      <c r="V50" s="127" t="str">
        <f t="shared" si="1"/>
        <v/>
      </c>
      <c r="W50" s="343"/>
    </row>
    <row r="51" spans="1:23" s="4" customFormat="1">
      <c r="A51" s="7"/>
      <c r="B51" s="7"/>
      <c r="C51" s="7"/>
      <c r="D51" s="381" t="str">
        <f>IF('Noon Position '!A57&lt;&gt;"",'Noon Position '!A57,"")</f>
        <v/>
      </c>
      <c r="E51" s="122" t="str">
        <f>IF('Noon Position '!B57&lt;&gt;"",'Noon Position '!B57,"")</f>
        <v/>
      </c>
      <c r="F51" s="197"/>
      <c r="G51" s="195"/>
      <c r="H51" s="196"/>
      <c r="I51" s="197"/>
      <c r="J51" s="195"/>
      <c r="K51" s="196"/>
      <c r="L51" s="197"/>
      <c r="M51" s="195"/>
      <c r="N51" s="196"/>
      <c r="O51" s="197"/>
      <c r="P51" s="195"/>
      <c r="Q51" s="196"/>
      <c r="R51" s="118">
        <f>IF(OR(ISBLANK(F51),F51&gt;'Charter Party Details'!$B$25),0,1)</f>
        <v>0</v>
      </c>
      <c r="S51" s="192">
        <f>IF(LOWER('Charter Party Details'!$F$25)="no",1,IF(ISBLANK(I51),0,IF(OR(K51=8,K51=1,K51=2),0,1)))</f>
        <v>0</v>
      </c>
      <c r="T51" s="192">
        <f>IF(OR(ISBLANK(L51),ISBLANK(O51),MAX(L51,O51)&gt;'Charter Party Details'!$D$25),0,1)</f>
        <v>0</v>
      </c>
      <c r="U51" s="125">
        <f t="shared" si="0"/>
        <v>0</v>
      </c>
      <c r="V51" s="127" t="str">
        <f t="shared" si="1"/>
        <v/>
      </c>
      <c r="W51" s="343"/>
    </row>
    <row r="52" spans="1:23" s="4" customFormat="1">
      <c r="A52" s="7"/>
      <c r="B52" s="7"/>
      <c r="C52" s="7"/>
      <c r="D52" s="381" t="str">
        <f>IF('Noon Position '!A58&lt;&gt;"",'Noon Position '!A58,"")</f>
        <v/>
      </c>
      <c r="E52" s="122" t="str">
        <f>IF('Noon Position '!B58&lt;&gt;"",'Noon Position '!B58,"")</f>
        <v/>
      </c>
      <c r="F52" s="197"/>
      <c r="G52" s="195"/>
      <c r="H52" s="196"/>
      <c r="I52" s="197"/>
      <c r="J52" s="195"/>
      <c r="K52" s="196"/>
      <c r="L52" s="197"/>
      <c r="M52" s="195"/>
      <c r="N52" s="196"/>
      <c r="O52" s="197"/>
      <c r="P52" s="195"/>
      <c r="Q52" s="196"/>
      <c r="R52" s="118">
        <f>IF(OR(ISBLANK(F52),F52&gt;'Charter Party Details'!$B$25),0,1)</f>
        <v>0</v>
      </c>
      <c r="S52" s="192">
        <f>IF(LOWER('Charter Party Details'!$F$25)="no",1,IF(ISBLANK(I52),0,IF(OR(K52=8,K52=1,K52=2),0,1)))</f>
        <v>0</v>
      </c>
      <c r="T52" s="192">
        <f>IF(OR(ISBLANK(L52),ISBLANK(O52),MAX(L52,O52)&gt;'Charter Party Details'!$D$25),0,1)</f>
        <v>0</v>
      </c>
      <c r="U52" s="125">
        <f t="shared" si="0"/>
        <v>0</v>
      </c>
      <c r="V52" s="127" t="str">
        <f t="shared" si="1"/>
        <v/>
      </c>
      <c r="W52" s="343"/>
    </row>
    <row r="53" spans="1:23" s="4" customFormat="1">
      <c r="A53" s="7"/>
      <c r="B53" s="7"/>
      <c r="C53" s="7"/>
      <c r="D53" s="381" t="str">
        <f>IF('Noon Position '!A59&lt;&gt;"",'Noon Position '!A59,"")</f>
        <v/>
      </c>
      <c r="E53" s="122" t="str">
        <f>IF('Noon Position '!B59&lt;&gt;"",'Noon Position '!B59,"")</f>
        <v/>
      </c>
      <c r="F53" s="197"/>
      <c r="G53" s="195"/>
      <c r="H53" s="196"/>
      <c r="I53" s="197"/>
      <c r="J53" s="195"/>
      <c r="K53" s="196"/>
      <c r="L53" s="197"/>
      <c r="M53" s="195"/>
      <c r="N53" s="196"/>
      <c r="O53" s="197"/>
      <c r="P53" s="195"/>
      <c r="Q53" s="196"/>
      <c r="R53" s="118">
        <f>IF(OR(ISBLANK(F53),F53&gt;'Charter Party Details'!$B$25),0,1)</f>
        <v>0</v>
      </c>
      <c r="S53" s="192">
        <f>IF(LOWER('Charter Party Details'!$F$25)="no",1,IF(ISBLANK(I53),0,IF(OR(K53=8,K53=1,K53=2),0,1)))</f>
        <v>0</v>
      </c>
      <c r="T53" s="192">
        <f>IF(OR(ISBLANK(L53),ISBLANK(O53),MAX(L53,O53)&gt;'Charter Party Details'!$D$25),0,1)</f>
        <v>0</v>
      </c>
      <c r="U53" s="125">
        <f t="shared" si="0"/>
        <v>0</v>
      </c>
      <c r="V53" s="127" t="str">
        <f t="shared" si="1"/>
        <v/>
      </c>
      <c r="W53" s="343"/>
    </row>
    <row r="54" spans="1:23" s="4" customFormat="1">
      <c r="A54" s="7"/>
      <c r="B54" s="7"/>
      <c r="C54" s="7"/>
      <c r="D54" s="381" t="str">
        <f>IF('Noon Position '!A60&lt;&gt;"",'Noon Position '!A60,"")</f>
        <v/>
      </c>
      <c r="E54" s="122" t="str">
        <f>IF('Noon Position '!B60&lt;&gt;"",'Noon Position '!B60,"")</f>
        <v/>
      </c>
      <c r="F54" s="197"/>
      <c r="G54" s="195"/>
      <c r="H54" s="196"/>
      <c r="I54" s="197"/>
      <c r="J54" s="195"/>
      <c r="K54" s="196"/>
      <c r="L54" s="197"/>
      <c r="M54" s="195"/>
      <c r="N54" s="196"/>
      <c r="O54" s="197"/>
      <c r="P54" s="195"/>
      <c r="Q54" s="196"/>
      <c r="R54" s="118">
        <f>IF(OR(ISBLANK(F54),F54&gt;'Charter Party Details'!$B$25),0,1)</f>
        <v>0</v>
      </c>
      <c r="S54" s="192">
        <f>IF(LOWER('Charter Party Details'!$F$25)="no",1,IF(ISBLANK(I54),0,IF(OR(K54=8,K54=1,K54=2),0,1)))</f>
        <v>0</v>
      </c>
      <c r="T54" s="192">
        <f>IF(OR(ISBLANK(L54),ISBLANK(O54),MAX(L54,O54)&gt;'Charter Party Details'!$D$25),0,1)</f>
        <v>0</v>
      </c>
      <c r="U54" s="125">
        <f t="shared" si="0"/>
        <v>0</v>
      </c>
      <c r="V54" s="127" t="str">
        <f t="shared" si="1"/>
        <v/>
      </c>
      <c r="W54" s="343"/>
    </row>
    <row r="55" spans="1:23" s="4" customFormat="1">
      <c r="A55" s="7"/>
      <c r="B55" s="7"/>
      <c r="C55" s="7"/>
      <c r="D55" s="381" t="str">
        <f>IF('Noon Position '!A61&lt;&gt;"",'Noon Position '!A61,"")</f>
        <v/>
      </c>
      <c r="E55" s="122" t="str">
        <f>IF('Noon Position '!B61&lt;&gt;"",'Noon Position '!B61,"")</f>
        <v/>
      </c>
      <c r="F55" s="197"/>
      <c r="G55" s="195"/>
      <c r="H55" s="196"/>
      <c r="I55" s="197"/>
      <c r="J55" s="195"/>
      <c r="K55" s="196"/>
      <c r="L55" s="197"/>
      <c r="M55" s="195"/>
      <c r="N55" s="196"/>
      <c r="O55" s="197"/>
      <c r="P55" s="195"/>
      <c r="Q55" s="196"/>
      <c r="R55" s="118">
        <f>IF(OR(ISBLANK(F55),F55&gt;'Charter Party Details'!$B$25),0,1)</f>
        <v>0</v>
      </c>
      <c r="S55" s="192">
        <f>IF(LOWER('Charter Party Details'!$F$25)="no",1,IF(ISBLANK(I55),0,IF(OR(K55=8,K55=1,K55=2),0,1)))</f>
        <v>0</v>
      </c>
      <c r="T55" s="192">
        <f>IF(OR(ISBLANK(L55),ISBLANK(O55),MAX(L55,O55)&gt;'Charter Party Details'!$D$25),0,1)</f>
        <v>0</v>
      </c>
      <c r="U55" s="125">
        <f t="shared" si="0"/>
        <v>0</v>
      </c>
      <c r="V55" s="127" t="str">
        <f t="shared" si="1"/>
        <v/>
      </c>
      <c r="W55" s="343"/>
    </row>
    <row r="56" spans="1:23" s="4" customFormat="1">
      <c r="A56" s="7"/>
      <c r="B56" s="7"/>
      <c r="C56" s="7"/>
      <c r="D56" s="381" t="str">
        <f>IF('Noon Position '!A62&lt;&gt;"",'Noon Position '!A62,"")</f>
        <v/>
      </c>
      <c r="E56" s="122" t="str">
        <f>IF('Noon Position '!B62&lt;&gt;"",'Noon Position '!B62,"")</f>
        <v/>
      </c>
      <c r="F56" s="197"/>
      <c r="G56" s="195"/>
      <c r="H56" s="196"/>
      <c r="I56" s="197"/>
      <c r="J56" s="195"/>
      <c r="K56" s="196"/>
      <c r="L56" s="197"/>
      <c r="M56" s="195"/>
      <c r="N56" s="196"/>
      <c r="O56" s="197"/>
      <c r="P56" s="195"/>
      <c r="Q56" s="196"/>
      <c r="R56" s="118">
        <f>IF(OR(ISBLANK(F56),F56&gt;'Charter Party Details'!$B$25),0,1)</f>
        <v>0</v>
      </c>
      <c r="S56" s="192">
        <f>IF(LOWER('Charter Party Details'!$F$25)="no",1,IF(ISBLANK(I56),0,IF(OR(K56=8,K56=1,K56=2),0,1)))</f>
        <v>0</v>
      </c>
      <c r="T56" s="192">
        <f>IF(OR(ISBLANK(L56),ISBLANK(O56),MAX(L56,O56)&gt;'Charter Party Details'!$D$25),0,1)</f>
        <v>0</v>
      </c>
      <c r="U56" s="125">
        <f t="shared" si="0"/>
        <v>0</v>
      </c>
      <c r="V56" s="127" t="str">
        <f t="shared" si="1"/>
        <v/>
      </c>
      <c r="W56" s="343"/>
    </row>
    <row r="57" spans="1:23" s="4" customFormat="1">
      <c r="A57" s="7"/>
      <c r="B57" s="7"/>
      <c r="C57" s="7"/>
      <c r="D57" s="381" t="str">
        <f>IF('Noon Position '!A63&lt;&gt;"",'Noon Position '!A63,"")</f>
        <v/>
      </c>
      <c r="E57" s="122" t="str">
        <f>IF('Noon Position '!B63&lt;&gt;"",'Noon Position '!B63,"")</f>
        <v/>
      </c>
      <c r="F57" s="197"/>
      <c r="G57" s="195"/>
      <c r="H57" s="196"/>
      <c r="I57" s="197"/>
      <c r="J57" s="195"/>
      <c r="K57" s="196"/>
      <c r="L57" s="197"/>
      <c r="M57" s="195"/>
      <c r="N57" s="196"/>
      <c r="O57" s="197"/>
      <c r="P57" s="195"/>
      <c r="Q57" s="196"/>
      <c r="R57" s="118">
        <f>IF(OR(ISBLANK(F57),F57&gt;'Charter Party Details'!$B$25),0,1)</f>
        <v>0</v>
      </c>
      <c r="S57" s="192">
        <f>IF(LOWER('Charter Party Details'!$F$25)="no",1,IF(ISBLANK(I57),0,IF(OR(K57=8,K57=1,K57=2),0,1)))</f>
        <v>0</v>
      </c>
      <c r="T57" s="192">
        <f>IF(OR(ISBLANK(L57),ISBLANK(O57),MAX(L57,O57)&gt;'Charter Party Details'!$D$25),0,1)</f>
        <v>0</v>
      </c>
      <c r="U57" s="125">
        <f t="shared" si="0"/>
        <v>0</v>
      </c>
      <c r="V57" s="127" t="str">
        <f t="shared" si="1"/>
        <v/>
      </c>
      <c r="W57" s="343"/>
    </row>
    <row r="58" spans="1:23" s="4" customFormat="1">
      <c r="A58" s="7"/>
      <c r="B58" s="7"/>
      <c r="C58" s="7"/>
      <c r="D58" s="381" t="str">
        <f>IF('Noon Position '!A64&lt;&gt;"",'Noon Position '!A64,"")</f>
        <v/>
      </c>
      <c r="E58" s="122" t="str">
        <f>IF('Noon Position '!B64&lt;&gt;"",'Noon Position '!B64,"")</f>
        <v/>
      </c>
      <c r="F58" s="197"/>
      <c r="G58" s="195"/>
      <c r="H58" s="196"/>
      <c r="I58" s="197"/>
      <c r="J58" s="195"/>
      <c r="K58" s="196"/>
      <c r="L58" s="197"/>
      <c r="M58" s="195"/>
      <c r="N58" s="196"/>
      <c r="O58" s="197"/>
      <c r="P58" s="195"/>
      <c r="Q58" s="196"/>
      <c r="R58" s="118">
        <f>IF(OR(ISBLANK(F58),F58&gt;'Charter Party Details'!$B$25),0,1)</f>
        <v>0</v>
      </c>
      <c r="S58" s="192">
        <f>IF(LOWER('Charter Party Details'!$F$25)="no",1,IF(ISBLANK(I58),0,IF(OR(K58=8,K58=1,K58=2),0,1)))</f>
        <v>0</v>
      </c>
      <c r="T58" s="192">
        <f>IF(OR(ISBLANK(L58),ISBLANK(O58),MAX(L58,O58)&gt;'Charter Party Details'!$D$25),0,1)</f>
        <v>0</v>
      </c>
      <c r="U58" s="125">
        <f t="shared" si="0"/>
        <v>0</v>
      </c>
      <c r="V58" s="127" t="str">
        <f t="shared" si="1"/>
        <v/>
      </c>
      <c r="W58" s="343"/>
    </row>
    <row r="59" spans="1:23" s="4" customFormat="1">
      <c r="A59" s="7"/>
      <c r="B59" s="7"/>
      <c r="C59" s="7"/>
      <c r="D59" s="381" t="str">
        <f>IF('Noon Position '!A65&lt;&gt;"",'Noon Position '!A65,"")</f>
        <v/>
      </c>
      <c r="E59" s="122" t="str">
        <f>IF('Noon Position '!B65&lt;&gt;"",'Noon Position '!B65,"")</f>
        <v/>
      </c>
      <c r="F59" s="197"/>
      <c r="G59" s="195"/>
      <c r="H59" s="196"/>
      <c r="I59" s="197"/>
      <c r="J59" s="195"/>
      <c r="K59" s="196"/>
      <c r="L59" s="197"/>
      <c r="M59" s="195"/>
      <c r="N59" s="196"/>
      <c r="O59" s="197"/>
      <c r="P59" s="195"/>
      <c r="Q59" s="196"/>
      <c r="R59" s="118">
        <f>IF(OR(ISBLANK(F59),F59&gt;'Charter Party Details'!$B$25),0,1)</f>
        <v>0</v>
      </c>
      <c r="S59" s="192">
        <f>IF(LOWER('Charter Party Details'!$F$25)="no",1,IF(ISBLANK(I59),0,IF(OR(K59=8,K59=1,K59=2),0,1)))</f>
        <v>0</v>
      </c>
      <c r="T59" s="192">
        <f>IF(OR(ISBLANK(L59),ISBLANK(O59),MAX(L59,O59)&gt;'Charter Party Details'!$D$25),0,1)</f>
        <v>0</v>
      </c>
      <c r="U59" s="125">
        <f t="shared" si="0"/>
        <v>0</v>
      </c>
      <c r="V59" s="127" t="str">
        <f t="shared" si="1"/>
        <v/>
      </c>
      <c r="W59" s="343"/>
    </row>
    <row r="60" spans="1:23" s="4" customFormat="1">
      <c r="A60" s="7"/>
      <c r="B60" s="7"/>
      <c r="C60" s="7"/>
      <c r="D60" s="381" t="str">
        <f>IF('Noon Position '!A66&lt;&gt;"",'Noon Position '!A66,"")</f>
        <v/>
      </c>
      <c r="E60" s="122" t="str">
        <f>IF('Noon Position '!B66&lt;&gt;"",'Noon Position '!B66,"")</f>
        <v/>
      </c>
      <c r="F60" s="197"/>
      <c r="G60" s="195"/>
      <c r="H60" s="196"/>
      <c r="I60" s="197"/>
      <c r="J60" s="195"/>
      <c r="K60" s="196"/>
      <c r="L60" s="197"/>
      <c r="M60" s="195"/>
      <c r="N60" s="196"/>
      <c r="O60" s="197"/>
      <c r="P60" s="195"/>
      <c r="Q60" s="196"/>
      <c r="R60" s="118">
        <f>IF(OR(ISBLANK(F60),F60&gt;'Charter Party Details'!$B$25),0,1)</f>
        <v>0</v>
      </c>
      <c r="S60" s="192">
        <f>IF(LOWER('Charter Party Details'!$F$25)="no",1,IF(ISBLANK(I60),0,IF(OR(K60=8,K60=1,K60=2),0,1)))</f>
        <v>0</v>
      </c>
      <c r="T60" s="192">
        <f>IF(OR(ISBLANK(L60),ISBLANK(O60),MAX(L60,O60)&gt;'Charter Party Details'!$D$25),0,1)</f>
        <v>0</v>
      </c>
      <c r="U60" s="125">
        <f t="shared" si="0"/>
        <v>0</v>
      </c>
      <c r="V60" s="127" t="str">
        <f t="shared" si="1"/>
        <v/>
      </c>
      <c r="W60" s="343"/>
    </row>
    <row r="61" spans="1:23" s="4" customFormat="1">
      <c r="A61" s="7"/>
      <c r="B61" s="7"/>
      <c r="C61" s="7"/>
      <c r="D61" s="381" t="str">
        <f>IF('Noon Position '!A67&lt;&gt;"",'Noon Position '!A67,"")</f>
        <v/>
      </c>
      <c r="E61" s="122" t="str">
        <f>IF('Noon Position '!B67&lt;&gt;"",'Noon Position '!B67,"")</f>
        <v/>
      </c>
      <c r="F61" s="197"/>
      <c r="G61" s="195"/>
      <c r="H61" s="196"/>
      <c r="I61" s="197"/>
      <c r="J61" s="195"/>
      <c r="K61" s="196"/>
      <c r="L61" s="197"/>
      <c r="M61" s="195"/>
      <c r="N61" s="196"/>
      <c r="O61" s="197"/>
      <c r="P61" s="195"/>
      <c r="Q61" s="196"/>
      <c r="R61" s="118">
        <f>IF(OR(ISBLANK(F61),F61&gt;'Charter Party Details'!$B$25),0,1)</f>
        <v>0</v>
      </c>
      <c r="S61" s="192">
        <f>IF(LOWER('Charter Party Details'!$F$25)="no",1,IF(ISBLANK(I61),0,IF(OR(K61=8,K61=1,K61=2),0,1)))</f>
        <v>0</v>
      </c>
      <c r="T61" s="192">
        <f>IF(OR(ISBLANK(L61),ISBLANK(O61),MAX(L61,O61)&gt;'Charter Party Details'!$D$25),0,1)</f>
        <v>0</v>
      </c>
      <c r="U61" s="125">
        <f t="shared" si="0"/>
        <v>0</v>
      </c>
      <c r="V61" s="127" t="str">
        <f t="shared" si="1"/>
        <v/>
      </c>
      <c r="W61" s="343"/>
    </row>
    <row r="62" spans="1:23" s="4" customFormat="1">
      <c r="A62" s="7"/>
      <c r="B62" s="7"/>
      <c r="C62" s="7"/>
      <c r="D62" s="381" t="str">
        <f>IF('Noon Position '!A68&lt;&gt;"",'Noon Position '!A68,"")</f>
        <v/>
      </c>
      <c r="E62" s="122" t="str">
        <f>IF('Noon Position '!B68&lt;&gt;"",'Noon Position '!B68,"")</f>
        <v/>
      </c>
      <c r="F62" s="123"/>
      <c r="G62" s="40"/>
      <c r="H62" s="114"/>
      <c r="I62" s="123"/>
      <c r="J62" s="40"/>
      <c r="K62" s="114"/>
      <c r="L62" s="123"/>
      <c r="M62" s="40"/>
      <c r="N62" s="114"/>
      <c r="O62" s="123"/>
      <c r="P62" s="40"/>
      <c r="Q62" s="114"/>
      <c r="R62" s="118">
        <f>IF(OR(ISBLANK(F62),F62&gt;'Charter Party Details'!$B$25),0,1)</f>
        <v>0</v>
      </c>
      <c r="S62" s="192">
        <f>IF(LOWER('Charter Party Details'!$F$25)="no",1,IF(ISBLANK(I62),0,IF(OR(K62=8,K62=1,K62=2),0,1)))</f>
        <v>0</v>
      </c>
      <c r="T62" s="192">
        <f>IF(OR(ISBLANK(L62),ISBLANK(O62),MAX(L62,O62)&gt;'Charter Party Details'!$D$25),0,1)</f>
        <v>0</v>
      </c>
      <c r="U62" s="125">
        <f t="shared" si="0"/>
        <v>0</v>
      </c>
      <c r="V62" s="127" t="str">
        <f t="shared" si="1"/>
        <v/>
      </c>
      <c r="W62" s="343"/>
    </row>
    <row r="63" spans="1:23" s="4" customFormat="1">
      <c r="A63" s="7"/>
      <c r="B63" s="7"/>
      <c r="C63" s="7"/>
      <c r="D63" s="381" t="str">
        <f>IF('Noon Position '!A69&lt;&gt;"",'Noon Position '!A69,"")</f>
        <v/>
      </c>
      <c r="E63" s="122" t="str">
        <f>IF('Noon Position '!B69&lt;&gt;"",'Noon Position '!B69,"")</f>
        <v/>
      </c>
      <c r="F63" s="123"/>
      <c r="G63" s="40"/>
      <c r="H63" s="114"/>
      <c r="I63" s="123"/>
      <c r="J63" s="40"/>
      <c r="K63" s="114"/>
      <c r="L63" s="123"/>
      <c r="M63" s="40"/>
      <c r="N63" s="114"/>
      <c r="O63" s="123"/>
      <c r="P63" s="40"/>
      <c r="Q63" s="114"/>
      <c r="R63" s="118">
        <f>IF(OR(ISBLANK(F63),F63&gt;'Charter Party Details'!$B$25),0,1)</f>
        <v>0</v>
      </c>
      <c r="S63" s="192">
        <f>IF(LOWER('Charter Party Details'!$F$25)="no",1,IF(ISBLANK(I63),0,IF(OR(K63=8,K63=1,K63=2),0,1)))</f>
        <v>0</v>
      </c>
      <c r="T63" s="192">
        <f>IF(OR(ISBLANK(L63),ISBLANK(O63),MAX(L63,O63)&gt;'Charter Party Details'!$D$25),0,1)</f>
        <v>0</v>
      </c>
      <c r="U63" s="125">
        <f t="shared" si="0"/>
        <v>0</v>
      </c>
      <c r="V63" s="127" t="str">
        <f t="shared" si="1"/>
        <v/>
      </c>
      <c r="W63" s="343"/>
    </row>
    <row r="64" spans="1:23" s="4" customFormat="1">
      <c r="A64" s="7"/>
      <c r="B64" s="7"/>
      <c r="C64" s="7"/>
      <c r="D64" s="381" t="str">
        <f>IF('Noon Position '!A70&lt;&gt;"",'Noon Position '!A70,"")</f>
        <v/>
      </c>
      <c r="E64" s="122" t="str">
        <f>IF('Noon Position '!B70&lt;&gt;"",'Noon Position '!B70,"")</f>
        <v/>
      </c>
      <c r="F64" s="123"/>
      <c r="G64" s="40"/>
      <c r="H64" s="114"/>
      <c r="I64" s="123"/>
      <c r="J64" s="40"/>
      <c r="K64" s="114"/>
      <c r="L64" s="123"/>
      <c r="M64" s="40"/>
      <c r="N64" s="114"/>
      <c r="O64" s="123"/>
      <c r="P64" s="40"/>
      <c r="Q64" s="114"/>
      <c r="R64" s="118">
        <f>IF(OR(ISBLANK(F64),F64&gt;'Charter Party Details'!$B$25),0,1)</f>
        <v>0</v>
      </c>
      <c r="S64" s="192">
        <f>IF(LOWER('Charter Party Details'!$F$25)="no",1,IF(ISBLANK(I64),0,IF(OR(K64=8,K64=1,K64=2),0,1)))</f>
        <v>0</v>
      </c>
      <c r="T64" s="192">
        <f>IF(OR(ISBLANK(L64),ISBLANK(O64),MAX(L64,O64)&gt;'Charter Party Details'!$D$25),0,1)</f>
        <v>0</v>
      </c>
      <c r="U64" s="125">
        <f t="shared" si="0"/>
        <v>0</v>
      </c>
      <c r="V64" s="127" t="str">
        <f t="shared" si="1"/>
        <v/>
      </c>
      <c r="W64" s="343"/>
    </row>
    <row r="65" spans="1:23" s="4" customFormat="1">
      <c r="A65" s="7"/>
      <c r="B65" s="7"/>
      <c r="C65" s="7"/>
      <c r="D65" s="381" t="str">
        <f>IF('Noon Position '!A71&lt;&gt;"",'Noon Position '!A71,"")</f>
        <v/>
      </c>
      <c r="E65" s="122" t="str">
        <f>IF('Noon Position '!B71&lt;&gt;"",'Noon Position '!B71,"")</f>
        <v/>
      </c>
      <c r="F65" s="123"/>
      <c r="G65" s="40"/>
      <c r="H65" s="114"/>
      <c r="I65" s="123"/>
      <c r="J65" s="40"/>
      <c r="K65" s="114"/>
      <c r="L65" s="123"/>
      <c r="M65" s="40"/>
      <c r="N65" s="114"/>
      <c r="O65" s="123"/>
      <c r="P65" s="40"/>
      <c r="Q65" s="114"/>
      <c r="R65" s="118">
        <f>IF(OR(ISBLANK(F65),F65&gt;'Charter Party Details'!$B$25),0,1)</f>
        <v>0</v>
      </c>
      <c r="S65" s="192">
        <f>IF(LOWER('Charter Party Details'!$F$25)="no",1,IF(ISBLANK(I65),0,IF(OR(K65=8,K65=1,K65=2),0,1)))</f>
        <v>0</v>
      </c>
      <c r="T65" s="192">
        <f>IF(OR(ISBLANK(L65),ISBLANK(O65),MAX(L65,O65)&gt;'Charter Party Details'!$D$25),0,1)</f>
        <v>0</v>
      </c>
      <c r="U65" s="125">
        <f t="shared" si="0"/>
        <v>0</v>
      </c>
      <c r="V65" s="127" t="str">
        <f t="shared" si="1"/>
        <v/>
      </c>
      <c r="W65" s="343"/>
    </row>
    <row r="66" spans="1:23" s="4" customFormat="1">
      <c r="A66" s="7"/>
      <c r="B66" s="7"/>
      <c r="C66" s="7"/>
      <c r="D66" s="381" t="str">
        <f>IF('Noon Position '!A72&lt;&gt;"",'Noon Position '!A72,"")</f>
        <v/>
      </c>
      <c r="E66" s="122" t="str">
        <f>IF('Noon Position '!B72&lt;&gt;"",'Noon Position '!B72,"")</f>
        <v/>
      </c>
      <c r="F66" s="123"/>
      <c r="G66" s="40"/>
      <c r="H66" s="114"/>
      <c r="I66" s="123"/>
      <c r="J66" s="40"/>
      <c r="K66" s="114"/>
      <c r="L66" s="123"/>
      <c r="M66" s="40"/>
      <c r="N66" s="114"/>
      <c r="O66" s="123"/>
      <c r="P66" s="40"/>
      <c r="Q66" s="114"/>
      <c r="R66" s="118">
        <f>IF(OR(ISBLANK(F66),F66&gt;'Charter Party Details'!$B$25),0,1)</f>
        <v>0</v>
      </c>
      <c r="S66" s="192">
        <f>IF(LOWER('Charter Party Details'!$F$25)="no",1,IF(ISBLANK(I66),0,IF(OR(K66=8,K66=1,K66=2),0,1)))</f>
        <v>0</v>
      </c>
      <c r="T66" s="192">
        <f>IF(OR(ISBLANK(L66),ISBLANK(O66),MAX(L66,O66)&gt;'Charter Party Details'!$D$25),0,1)</f>
        <v>0</v>
      </c>
      <c r="U66" s="125">
        <f t="shared" si="0"/>
        <v>0</v>
      </c>
      <c r="V66" s="127" t="str">
        <f t="shared" si="1"/>
        <v/>
      </c>
      <c r="W66" s="343"/>
    </row>
    <row r="67" spans="1:23" s="4" customFormat="1">
      <c r="A67" s="7"/>
      <c r="B67" s="7"/>
      <c r="C67" s="7"/>
      <c r="D67" s="381" t="str">
        <f>IF('Noon Position '!A73&lt;&gt;"",'Noon Position '!A73,"")</f>
        <v/>
      </c>
      <c r="E67" s="122" t="str">
        <f>IF('Noon Position '!B73&lt;&gt;"",'Noon Position '!B73,"")</f>
        <v/>
      </c>
      <c r="F67" s="123"/>
      <c r="G67" s="40"/>
      <c r="H67" s="114"/>
      <c r="I67" s="123"/>
      <c r="J67" s="40"/>
      <c r="K67" s="114"/>
      <c r="L67" s="123"/>
      <c r="M67" s="40"/>
      <c r="N67" s="114"/>
      <c r="O67" s="123"/>
      <c r="P67" s="40"/>
      <c r="Q67" s="114"/>
      <c r="R67" s="118">
        <f>IF(OR(ISBLANK(F67),F67&gt;'Charter Party Details'!$B$25),0,1)</f>
        <v>0</v>
      </c>
      <c r="S67" s="192">
        <f>IF(LOWER('Charter Party Details'!$F$25)="no",1,IF(ISBLANK(I67),0,IF(OR(K67=8,K67=1,K67=2),0,1)))</f>
        <v>0</v>
      </c>
      <c r="T67" s="192">
        <f>IF(OR(ISBLANK(L67),ISBLANK(O67),MAX(L67,O67)&gt;'Charter Party Details'!$D$25),0,1)</f>
        <v>0</v>
      </c>
      <c r="U67" s="125">
        <f t="shared" si="0"/>
        <v>0</v>
      </c>
      <c r="V67" s="127" t="str">
        <f t="shared" si="1"/>
        <v/>
      </c>
      <c r="W67" s="343"/>
    </row>
    <row r="68" spans="1:23" s="4" customFormat="1">
      <c r="A68" s="7"/>
      <c r="B68" s="7"/>
      <c r="C68" s="7"/>
      <c r="D68" s="381" t="str">
        <f>IF('Noon Position '!A74&lt;&gt;"",'Noon Position '!A74,"")</f>
        <v/>
      </c>
      <c r="E68" s="122" t="str">
        <f>IF('Noon Position '!B74&lt;&gt;"",'Noon Position '!B74,"")</f>
        <v/>
      </c>
      <c r="F68" s="123"/>
      <c r="G68" s="40"/>
      <c r="H68" s="114"/>
      <c r="I68" s="123"/>
      <c r="J68" s="40"/>
      <c r="K68" s="114"/>
      <c r="L68" s="123"/>
      <c r="M68" s="40"/>
      <c r="N68" s="114"/>
      <c r="O68" s="123"/>
      <c r="P68" s="40"/>
      <c r="Q68" s="114"/>
      <c r="R68" s="118">
        <f>IF(OR(ISBLANK(F68),F68&gt;'Charter Party Details'!$B$25),0,1)</f>
        <v>0</v>
      </c>
      <c r="S68" s="192">
        <f>IF(LOWER('Charter Party Details'!$F$25)="no",1,IF(ISBLANK(I68),0,IF(OR(K68=8,K68=1,K68=2),0,1)))</f>
        <v>0</v>
      </c>
      <c r="T68" s="192">
        <f>IF(OR(ISBLANK(L68),ISBLANK(O68),MAX(L68,O68)&gt;'Charter Party Details'!$D$25),0,1)</f>
        <v>0</v>
      </c>
      <c r="U68" s="125">
        <f t="shared" si="0"/>
        <v>0</v>
      </c>
      <c r="V68" s="127" t="str">
        <f t="shared" si="1"/>
        <v/>
      </c>
      <c r="W68" s="343"/>
    </row>
    <row r="69" spans="1:23" s="4" customFormat="1">
      <c r="A69" s="7"/>
      <c r="B69" s="7"/>
      <c r="C69" s="7"/>
      <c r="D69" s="381" t="str">
        <f>IF('Noon Position '!A75&lt;&gt;"",'Noon Position '!A75,"")</f>
        <v/>
      </c>
      <c r="E69" s="122" t="str">
        <f>IF('Noon Position '!B75&lt;&gt;"",'Noon Position '!B75,"")</f>
        <v/>
      </c>
      <c r="F69" s="123"/>
      <c r="G69" s="40"/>
      <c r="H69" s="114"/>
      <c r="I69" s="123"/>
      <c r="J69" s="40"/>
      <c r="K69" s="114"/>
      <c r="L69" s="123"/>
      <c r="M69" s="40"/>
      <c r="N69" s="114"/>
      <c r="O69" s="123"/>
      <c r="P69" s="40"/>
      <c r="Q69" s="114"/>
      <c r="R69" s="118">
        <f>IF(OR(ISBLANK(F69),F69&gt;'Charter Party Details'!$B$25),0,1)</f>
        <v>0</v>
      </c>
      <c r="S69" s="192">
        <f>IF(LOWER('Charter Party Details'!$F$25)="no",1,IF(ISBLANK(I69),0,IF(OR(K69=8,K69=1,K69=2),0,1)))</f>
        <v>0</v>
      </c>
      <c r="T69" s="192">
        <f>IF(OR(ISBLANK(L69),ISBLANK(O69),MAX(L69,O69)&gt;'Charter Party Details'!$D$25),0,1)</f>
        <v>0</v>
      </c>
      <c r="U69" s="125">
        <f t="shared" ref="U69:U104" si="2">R69*S69*T69</f>
        <v>0</v>
      </c>
      <c r="V69" s="127" t="str">
        <f t="shared" ref="V69:V104" si="3">IF(D69&lt;&gt;"",IF(U69=0,"","Yes"),"")</f>
        <v/>
      </c>
      <c r="W69" s="343"/>
    </row>
    <row r="70" spans="1:23" s="4" customFormat="1">
      <c r="A70" s="7"/>
      <c r="B70" s="7"/>
      <c r="C70" s="7"/>
      <c r="D70" s="381" t="str">
        <f>IF('Noon Position '!A76&lt;&gt;"",'Noon Position '!A76,"")</f>
        <v/>
      </c>
      <c r="E70" s="122" t="str">
        <f>IF('Noon Position '!B76&lt;&gt;"",'Noon Position '!B76,"")</f>
        <v/>
      </c>
      <c r="F70" s="123"/>
      <c r="G70" s="40"/>
      <c r="H70" s="114"/>
      <c r="I70" s="123"/>
      <c r="J70" s="40"/>
      <c r="K70" s="114"/>
      <c r="L70" s="123"/>
      <c r="M70" s="40"/>
      <c r="N70" s="114"/>
      <c r="O70" s="123"/>
      <c r="P70" s="40"/>
      <c r="Q70" s="114"/>
      <c r="R70" s="118">
        <f>IF(OR(ISBLANK(F70),F70&gt;'Charter Party Details'!$B$25),0,1)</f>
        <v>0</v>
      </c>
      <c r="S70" s="192">
        <f>IF(LOWER('Charter Party Details'!$F$25)="no",1,IF(ISBLANK(I70),0,IF(OR(K70=8,K70=1,K70=2),0,1)))</f>
        <v>0</v>
      </c>
      <c r="T70" s="192">
        <f>IF(OR(ISBLANK(L70),ISBLANK(O70),MAX(L70,O70)&gt;'Charter Party Details'!$D$25),0,1)</f>
        <v>0</v>
      </c>
      <c r="U70" s="125">
        <f t="shared" si="2"/>
        <v>0</v>
      </c>
      <c r="V70" s="127" t="str">
        <f t="shared" si="3"/>
        <v/>
      </c>
      <c r="W70" s="343"/>
    </row>
    <row r="71" spans="1:23" s="4" customFormat="1">
      <c r="A71" s="7"/>
      <c r="B71" s="7"/>
      <c r="C71" s="7"/>
      <c r="D71" s="381" t="str">
        <f>IF('Noon Position '!A77&lt;&gt;"",'Noon Position '!A77,"")</f>
        <v/>
      </c>
      <c r="E71" s="122" t="str">
        <f>IF('Noon Position '!B77&lt;&gt;"",'Noon Position '!B77,"")</f>
        <v/>
      </c>
      <c r="F71" s="123"/>
      <c r="G71" s="40"/>
      <c r="H71" s="114"/>
      <c r="I71" s="123"/>
      <c r="J71" s="40"/>
      <c r="K71" s="114"/>
      <c r="L71" s="123"/>
      <c r="M71" s="40"/>
      <c r="N71" s="114"/>
      <c r="O71" s="123"/>
      <c r="P71" s="40"/>
      <c r="Q71" s="114"/>
      <c r="R71" s="118">
        <f>IF(OR(ISBLANK(F71),F71&gt;'Charter Party Details'!$B$25),0,1)</f>
        <v>0</v>
      </c>
      <c r="S71" s="192">
        <f>IF(LOWER('Charter Party Details'!$F$25)="no",1,IF(ISBLANK(I71),0,IF(OR(K71=8,K71=1,K71=2),0,1)))</f>
        <v>0</v>
      </c>
      <c r="T71" s="192">
        <f>IF(OR(ISBLANK(L71),ISBLANK(O71),MAX(L71,O71)&gt;'Charter Party Details'!$D$25),0,1)</f>
        <v>0</v>
      </c>
      <c r="U71" s="125">
        <f t="shared" si="2"/>
        <v>0</v>
      </c>
      <c r="V71" s="127" t="str">
        <f t="shared" si="3"/>
        <v/>
      </c>
      <c r="W71" s="343"/>
    </row>
    <row r="72" spans="1:23" s="4" customFormat="1">
      <c r="A72" s="7"/>
      <c r="B72" s="7"/>
      <c r="C72" s="7"/>
      <c r="D72" s="381" t="str">
        <f>IF('Noon Position '!A78&lt;&gt;"",'Noon Position '!A78,"")</f>
        <v/>
      </c>
      <c r="E72" s="122" t="str">
        <f>IF('Noon Position '!B78&lt;&gt;"",'Noon Position '!B78,"")</f>
        <v/>
      </c>
      <c r="F72" s="123"/>
      <c r="G72" s="40"/>
      <c r="H72" s="114"/>
      <c r="I72" s="123"/>
      <c r="J72" s="40"/>
      <c r="K72" s="114"/>
      <c r="L72" s="123"/>
      <c r="M72" s="40"/>
      <c r="N72" s="114"/>
      <c r="O72" s="123"/>
      <c r="P72" s="40"/>
      <c r="Q72" s="114"/>
      <c r="R72" s="118">
        <f>IF(OR(ISBLANK(F72),F72&gt;'Charter Party Details'!$B$25),0,1)</f>
        <v>0</v>
      </c>
      <c r="S72" s="192">
        <f>IF(LOWER('Charter Party Details'!$F$25)="no",1,IF(ISBLANK(I72),0,IF(OR(K72=8,K72=1,K72=2),0,1)))</f>
        <v>0</v>
      </c>
      <c r="T72" s="192">
        <f>IF(OR(ISBLANK(L72),ISBLANK(O72),MAX(L72,O72)&gt;'Charter Party Details'!$D$25),0,1)</f>
        <v>0</v>
      </c>
      <c r="U72" s="125">
        <f t="shared" si="2"/>
        <v>0</v>
      </c>
      <c r="V72" s="127" t="str">
        <f t="shared" si="3"/>
        <v/>
      </c>
      <c r="W72" s="343"/>
    </row>
    <row r="73" spans="1:23" s="4" customFormat="1">
      <c r="A73" s="7"/>
      <c r="B73" s="7"/>
      <c r="C73" s="7"/>
      <c r="D73" s="381" t="str">
        <f>IF('Noon Position '!A79&lt;&gt;"",'Noon Position '!A79,"")</f>
        <v/>
      </c>
      <c r="E73" s="122" t="str">
        <f>IF('Noon Position '!B79&lt;&gt;"",'Noon Position '!B79,"")</f>
        <v/>
      </c>
      <c r="F73" s="123"/>
      <c r="G73" s="40"/>
      <c r="H73" s="114"/>
      <c r="I73" s="123"/>
      <c r="J73" s="40"/>
      <c r="K73" s="114"/>
      <c r="L73" s="123"/>
      <c r="M73" s="40"/>
      <c r="N73" s="114"/>
      <c r="O73" s="123"/>
      <c r="P73" s="40"/>
      <c r="Q73" s="114"/>
      <c r="R73" s="118">
        <f>IF(OR(ISBLANK(F73),F73&gt;'Charter Party Details'!$B$25),0,1)</f>
        <v>0</v>
      </c>
      <c r="S73" s="192">
        <f>IF(LOWER('Charter Party Details'!$F$25)="no",1,IF(ISBLANK(I73),0,IF(OR(K73=8,K73=1,K73=2),0,1)))</f>
        <v>0</v>
      </c>
      <c r="T73" s="192">
        <f>IF(OR(ISBLANK(L73),ISBLANK(O73),MAX(L73,O73)&gt;'Charter Party Details'!$D$25),0,1)</f>
        <v>0</v>
      </c>
      <c r="U73" s="125">
        <f t="shared" si="2"/>
        <v>0</v>
      </c>
      <c r="V73" s="127" t="str">
        <f t="shared" si="3"/>
        <v/>
      </c>
      <c r="W73" s="343"/>
    </row>
    <row r="74" spans="1:23" s="4" customFormat="1">
      <c r="A74" s="7"/>
      <c r="B74" s="7"/>
      <c r="C74" s="7"/>
      <c r="D74" s="381" t="str">
        <f>IF('Noon Position '!A80&lt;&gt;"",'Noon Position '!A80,"")</f>
        <v/>
      </c>
      <c r="E74" s="122" t="str">
        <f>IF('Noon Position '!B80&lt;&gt;"",'Noon Position '!B80,"")</f>
        <v/>
      </c>
      <c r="F74" s="123"/>
      <c r="G74" s="40"/>
      <c r="H74" s="114"/>
      <c r="I74" s="123"/>
      <c r="J74" s="40"/>
      <c r="K74" s="114"/>
      <c r="L74" s="123"/>
      <c r="M74" s="40"/>
      <c r="N74" s="114"/>
      <c r="O74" s="123"/>
      <c r="P74" s="40"/>
      <c r="Q74" s="114"/>
      <c r="R74" s="118">
        <f>IF(OR(ISBLANK(F74),F74&gt;'Charter Party Details'!$B$25),0,1)</f>
        <v>0</v>
      </c>
      <c r="S74" s="192">
        <f>IF(LOWER('Charter Party Details'!$F$25)="no",1,IF(ISBLANK(I74),0,IF(OR(K74=8,K74=1,K74=2),0,1)))</f>
        <v>0</v>
      </c>
      <c r="T74" s="192">
        <f>IF(OR(ISBLANK(L74),ISBLANK(O74),MAX(L74,O74)&gt;'Charter Party Details'!$D$25),0,1)</f>
        <v>0</v>
      </c>
      <c r="U74" s="125">
        <f t="shared" si="2"/>
        <v>0</v>
      </c>
      <c r="V74" s="127" t="str">
        <f t="shared" si="3"/>
        <v/>
      </c>
      <c r="W74" s="343"/>
    </row>
    <row r="75" spans="1:23" s="4" customFormat="1">
      <c r="A75" s="7"/>
      <c r="B75" s="7"/>
      <c r="C75" s="7"/>
      <c r="D75" s="381" t="str">
        <f>IF('Noon Position '!A81&lt;&gt;"",'Noon Position '!A81,"")</f>
        <v/>
      </c>
      <c r="E75" s="122" t="str">
        <f>IF('Noon Position '!B81&lt;&gt;"",'Noon Position '!B81,"")</f>
        <v/>
      </c>
      <c r="F75" s="123"/>
      <c r="G75" s="40"/>
      <c r="H75" s="114"/>
      <c r="I75" s="123"/>
      <c r="J75" s="40"/>
      <c r="K75" s="114"/>
      <c r="L75" s="123"/>
      <c r="M75" s="40"/>
      <c r="N75" s="114"/>
      <c r="O75" s="123"/>
      <c r="P75" s="40"/>
      <c r="Q75" s="114"/>
      <c r="R75" s="118">
        <f>IF(OR(ISBLANK(F75),F75&gt;'Charter Party Details'!$B$25),0,1)</f>
        <v>0</v>
      </c>
      <c r="S75" s="192">
        <f>IF(LOWER('Charter Party Details'!$F$25)="no",1,IF(ISBLANK(I75),0,IF(OR(K75=8,K75=1,K75=2),0,1)))</f>
        <v>0</v>
      </c>
      <c r="T75" s="192">
        <f>IF(OR(ISBLANK(L75),ISBLANK(O75),MAX(L75,O75)&gt;'Charter Party Details'!$D$25),0,1)</f>
        <v>0</v>
      </c>
      <c r="U75" s="125">
        <f t="shared" si="2"/>
        <v>0</v>
      </c>
      <c r="V75" s="127" t="str">
        <f t="shared" si="3"/>
        <v/>
      </c>
      <c r="W75" s="343"/>
    </row>
    <row r="76" spans="1:23" s="4" customFormat="1">
      <c r="A76" s="7"/>
      <c r="B76" s="7"/>
      <c r="C76" s="7"/>
      <c r="D76" s="381" t="str">
        <f>IF('Noon Position '!A82&lt;&gt;"",'Noon Position '!A82,"")</f>
        <v/>
      </c>
      <c r="E76" s="122" t="str">
        <f>IF('Noon Position '!B82&lt;&gt;"",'Noon Position '!B82,"")</f>
        <v/>
      </c>
      <c r="F76" s="123"/>
      <c r="G76" s="40"/>
      <c r="H76" s="114"/>
      <c r="I76" s="123"/>
      <c r="J76" s="40"/>
      <c r="K76" s="114"/>
      <c r="L76" s="123"/>
      <c r="M76" s="40"/>
      <c r="N76" s="114"/>
      <c r="O76" s="123"/>
      <c r="P76" s="40"/>
      <c r="Q76" s="114"/>
      <c r="R76" s="118">
        <f>IF(OR(ISBLANK(F76),F76&gt;'Charter Party Details'!$B$25),0,1)</f>
        <v>0</v>
      </c>
      <c r="S76" s="192">
        <f>IF(LOWER('Charter Party Details'!$F$25)="no",1,IF(ISBLANK(I76),0,IF(OR(K76=8,K76=1,K76=2),0,1)))</f>
        <v>0</v>
      </c>
      <c r="T76" s="192">
        <f>IF(OR(ISBLANK(L76),ISBLANK(O76),MAX(L76,O76)&gt;'Charter Party Details'!$D$25),0,1)</f>
        <v>0</v>
      </c>
      <c r="U76" s="125">
        <f t="shared" si="2"/>
        <v>0</v>
      </c>
      <c r="V76" s="127" t="str">
        <f t="shared" si="3"/>
        <v/>
      </c>
      <c r="W76" s="343"/>
    </row>
    <row r="77" spans="1:23" s="4" customFormat="1">
      <c r="A77" s="7"/>
      <c r="B77" s="7"/>
      <c r="C77" s="7"/>
      <c r="D77" s="381" t="str">
        <f>IF('Noon Position '!A83&lt;&gt;"",'Noon Position '!A83,"")</f>
        <v/>
      </c>
      <c r="E77" s="122" t="str">
        <f>IF('Noon Position '!B83&lt;&gt;"",'Noon Position '!B83,"")</f>
        <v/>
      </c>
      <c r="F77" s="123"/>
      <c r="G77" s="40"/>
      <c r="H77" s="114"/>
      <c r="I77" s="123"/>
      <c r="J77" s="40"/>
      <c r="K77" s="114"/>
      <c r="L77" s="123"/>
      <c r="M77" s="40"/>
      <c r="N77" s="114"/>
      <c r="O77" s="123"/>
      <c r="P77" s="40"/>
      <c r="Q77" s="114"/>
      <c r="R77" s="118">
        <f>IF(OR(ISBLANK(F77),F77&gt;'Charter Party Details'!$B$25),0,1)</f>
        <v>0</v>
      </c>
      <c r="S77" s="192">
        <f>IF(LOWER('Charter Party Details'!$F$25)="no",1,IF(ISBLANK(I77),0,IF(OR(K77=8,K77=1,K77=2),0,1)))</f>
        <v>0</v>
      </c>
      <c r="T77" s="192">
        <f>IF(OR(ISBLANK(L77),ISBLANK(O77),MAX(L77,O77)&gt;'Charter Party Details'!$D$25),0,1)</f>
        <v>0</v>
      </c>
      <c r="U77" s="125">
        <f t="shared" si="2"/>
        <v>0</v>
      </c>
      <c r="V77" s="127" t="str">
        <f t="shared" si="3"/>
        <v/>
      </c>
      <c r="W77" s="343"/>
    </row>
    <row r="78" spans="1:23" s="4" customFormat="1">
      <c r="A78" s="7"/>
      <c r="B78" s="7"/>
      <c r="C78" s="7"/>
      <c r="D78" s="381" t="str">
        <f>IF('Noon Position '!A84&lt;&gt;"",'Noon Position '!A84,"")</f>
        <v/>
      </c>
      <c r="E78" s="122" t="str">
        <f>IF('Noon Position '!B84&lt;&gt;"",'Noon Position '!B84,"")</f>
        <v/>
      </c>
      <c r="F78" s="123"/>
      <c r="G78" s="40"/>
      <c r="H78" s="114"/>
      <c r="I78" s="123"/>
      <c r="J78" s="40"/>
      <c r="K78" s="114"/>
      <c r="L78" s="123"/>
      <c r="M78" s="40"/>
      <c r="N78" s="114"/>
      <c r="O78" s="123"/>
      <c r="P78" s="40"/>
      <c r="Q78" s="114"/>
      <c r="R78" s="118">
        <f>IF(OR(ISBLANK(F78),F78&gt;'Charter Party Details'!$B$25),0,1)</f>
        <v>0</v>
      </c>
      <c r="S78" s="192">
        <f>IF(LOWER('Charter Party Details'!$F$25)="no",1,IF(ISBLANK(I78),0,IF(OR(K78=8,K78=1,K78=2),0,1)))</f>
        <v>0</v>
      </c>
      <c r="T78" s="192">
        <f>IF(OR(ISBLANK(L78),ISBLANK(O78),MAX(L78,O78)&gt;'Charter Party Details'!$D$25),0,1)</f>
        <v>0</v>
      </c>
      <c r="U78" s="125">
        <f t="shared" si="2"/>
        <v>0</v>
      </c>
      <c r="V78" s="127" t="str">
        <f t="shared" si="3"/>
        <v/>
      </c>
      <c r="W78" s="343"/>
    </row>
    <row r="79" spans="1:23" s="4" customFormat="1">
      <c r="A79" s="7"/>
      <c r="B79" s="7"/>
      <c r="C79" s="7"/>
      <c r="D79" s="381" t="str">
        <f>IF('Noon Position '!A85&lt;&gt;"",'Noon Position '!A85,"")</f>
        <v/>
      </c>
      <c r="E79" s="122" t="str">
        <f>IF('Noon Position '!B85&lt;&gt;"",'Noon Position '!B85,"")</f>
        <v/>
      </c>
      <c r="F79" s="123"/>
      <c r="G79" s="40"/>
      <c r="H79" s="114"/>
      <c r="I79" s="123"/>
      <c r="J79" s="40"/>
      <c r="K79" s="114"/>
      <c r="L79" s="123"/>
      <c r="M79" s="40"/>
      <c r="N79" s="114"/>
      <c r="O79" s="123"/>
      <c r="P79" s="40"/>
      <c r="Q79" s="114"/>
      <c r="R79" s="118">
        <f>IF(OR(ISBLANK(F79),F79&gt;'Charter Party Details'!$B$25),0,1)</f>
        <v>0</v>
      </c>
      <c r="S79" s="192">
        <f>IF(LOWER('Charter Party Details'!$F$25)="no",1,IF(ISBLANK(I79),0,IF(OR(K79=8,K79=1,K79=2),0,1)))</f>
        <v>0</v>
      </c>
      <c r="T79" s="192">
        <f>IF(OR(ISBLANK(L79),ISBLANK(O79),MAX(L79,O79)&gt;'Charter Party Details'!$D$25),0,1)</f>
        <v>0</v>
      </c>
      <c r="U79" s="125">
        <f t="shared" si="2"/>
        <v>0</v>
      </c>
      <c r="V79" s="127" t="str">
        <f t="shared" si="3"/>
        <v/>
      </c>
      <c r="W79" s="343"/>
    </row>
    <row r="80" spans="1:23" s="4" customFormat="1">
      <c r="A80" s="7"/>
      <c r="B80" s="7"/>
      <c r="C80" s="7"/>
      <c r="D80" s="381" t="str">
        <f>IF('Noon Position '!A86&lt;&gt;"",'Noon Position '!A86,"")</f>
        <v/>
      </c>
      <c r="E80" s="122" t="str">
        <f>IF('Noon Position '!B86&lt;&gt;"",'Noon Position '!B86,"")</f>
        <v/>
      </c>
      <c r="F80" s="123"/>
      <c r="G80" s="40"/>
      <c r="H80" s="114"/>
      <c r="I80" s="123"/>
      <c r="J80" s="40"/>
      <c r="K80" s="114"/>
      <c r="L80" s="123"/>
      <c r="M80" s="40"/>
      <c r="N80" s="114"/>
      <c r="O80" s="123"/>
      <c r="P80" s="40"/>
      <c r="Q80" s="114"/>
      <c r="R80" s="118">
        <f>IF(OR(ISBLANK(F80),F80&gt;'Charter Party Details'!$B$25),0,1)</f>
        <v>0</v>
      </c>
      <c r="S80" s="192">
        <f>IF(LOWER('Charter Party Details'!$F$25)="no",1,IF(ISBLANK(I80),0,IF(OR(K80=8,K80=1,K80=2),0,1)))</f>
        <v>0</v>
      </c>
      <c r="T80" s="192">
        <f>IF(OR(ISBLANK(L80),ISBLANK(O80),MAX(L80,O80)&gt;'Charter Party Details'!$D$25),0,1)</f>
        <v>0</v>
      </c>
      <c r="U80" s="125">
        <f t="shared" si="2"/>
        <v>0</v>
      </c>
      <c r="V80" s="127" t="str">
        <f t="shared" si="3"/>
        <v/>
      </c>
      <c r="W80" s="343"/>
    </row>
    <row r="81" spans="1:23" s="4" customFormat="1">
      <c r="A81" s="7"/>
      <c r="B81" s="7"/>
      <c r="C81" s="7"/>
      <c r="D81" s="381" t="str">
        <f>IF('Noon Position '!A87&lt;&gt;"",'Noon Position '!A87,"")</f>
        <v/>
      </c>
      <c r="E81" s="122" t="str">
        <f>IF('Noon Position '!B87&lt;&gt;"",'Noon Position '!B87,"")</f>
        <v/>
      </c>
      <c r="F81" s="123"/>
      <c r="G81" s="40"/>
      <c r="H81" s="114"/>
      <c r="I81" s="123"/>
      <c r="J81" s="40"/>
      <c r="K81" s="114"/>
      <c r="L81" s="123"/>
      <c r="M81" s="40"/>
      <c r="N81" s="114"/>
      <c r="O81" s="123"/>
      <c r="P81" s="40"/>
      <c r="Q81" s="114"/>
      <c r="R81" s="118">
        <f>IF(OR(ISBLANK(F81),F81&gt;'Charter Party Details'!$B$25),0,1)</f>
        <v>0</v>
      </c>
      <c r="S81" s="192">
        <f>IF(LOWER('Charter Party Details'!$F$25)="no",1,IF(ISBLANK(I81),0,IF(OR(K81=8,K81=1,K81=2),0,1)))</f>
        <v>0</v>
      </c>
      <c r="T81" s="192">
        <f>IF(OR(ISBLANK(L81),ISBLANK(O81),MAX(L81,O81)&gt;'Charter Party Details'!$D$25),0,1)</f>
        <v>0</v>
      </c>
      <c r="U81" s="125">
        <f t="shared" si="2"/>
        <v>0</v>
      </c>
      <c r="V81" s="127" t="str">
        <f t="shared" si="3"/>
        <v/>
      </c>
      <c r="W81" s="343"/>
    </row>
    <row r="82" spans="1:23" s="4" customFormat="1">
      <c r="A82" s="7"/>
      <c r="B82" s="7"/>
      <c r="C82" s="7"/>
      <c r="D82" s="381" t="str">
        <f>IF('Noon Position '!A88&lt;&gt;"",'Noon Position '!A88,"")</f>
        <v/>
      </c>
      <c r="E82" s="122" t="str">
        <f>IF('Noon Position '!B88&lt;&gt;"",'Noon Position '!B88,"")</f>
        <v/>
      </c>
      <c r="F82" s="123"/>
      <c r="G82" s="40"/>
      <c r="H82" s="114"/>
      <c r="I82" s="123"/>
      <c r="J82" s="40"/>
      <c r="K82" s="114"/>
      <c r="L82" s="123"/>
      <c r="M82" s="40"/>
      <c r="N82" s="114"/>
      <c r="O82" s="123"/>
      <c r="P82" s="40"/>
      <c r="Q82" s="114"/>
      <c r="R82" s="118">
        <f>IF(OR(ISBLANK(F82),F82&gt;'Charter Party Details'!$B$25),0,1)</f>
        <v>0</v>
      </c>
      <c r="S82" s="192">
        <f>IF(LOWER('Charter Party Details'!$F$25)="no",1,IF(ISBLANK(I82),0,IF(OR(K82=8,K82=1,K82=2),0,1)))</f>
        <v>0</v>
      </c>
      <c r="T82" s="192">
        <f>IF(OR(ISBLANK(L82),ISBLANK(O82),MAX(L82,O82)&gt;'Charter Party Details'!$D$25),0,1)</f>
        <v>0</v>
      </c>
      <c r="U82" s="125">
        <f t="shared" si="2"/>
        <v>0</v>
      </c>
      <c r="V82" s="127" t="str">
        <f t="shared" si="3"/>
        <v/>
      </c>
      <c r="W82" s="343"/>
    </row>
    <row r="83" spans="1:23" s="4" customFormat="1">
      <c r="A83" s="7"/>
      <c r="B83" s="7"/>
      <c r="C83" s="7"/>
      <c r="D83" s="381" t="str">
        <f>IF('Noon Position '!A89&lt;&gt;"",'Noon Position '!A89,"")</f>
        <v/>
      </c>
      <c r="E83" s="122" t="str">
        <f>IF('Noon Position '!B89&lt;&gt;"",'Noon Position '!B89,"")</f>
        <v/>
      </c>
      <c r="F83" s="123"/>
      <c r="G83" s="40"/>
      <c r="H83" s="114"/>
      <c r="I83" s="123"/>
      <c r="J83" s="40"/>
      <c r="K83" s="114"/>
      <c r="L83" s="123"/>
      <c r="M83" s="40"/>
      <c r="N83" s="114"/>
      <c r="O83" s="123"/>
      <c r="P83" s="40"/>
      <c r="Q83" s="114"/>
      <c r="R83" s="118">
        <f>IF(OR(ISBLANK(F83),F83&gt;'Charter Party Details'!$B$25),0,1)</f>
        <v>0</v>
      </c>
      <c r="S83" s="192">
        <f>IF(LOWER('Charter Party Details'!$F$25)="no",1,IF(ISBLANK(I83),0,IF(OR(K83=8,K83=1,K83=2),0,1)))</f>
        <v>0</v>
      </c>
      <c r="T83" s="192">
        <f>IF(OR(ISBLANK(L83),ISBLANK(O83),MAX(L83,O83)&gt;'Charter Party Details'!$D$25),0,1)</f>
        <v>0</v>
      </c>
      <c r="U83" s="125">
        <f t="shared" si="2"/>
        <v>0</v>
      </c>
      <c r="V83" s="127" t="str">
        <f t="shared" si="3"/>
        <v/>
      </c>
      <c r="W83" s="343"/>
    </row>
    <row r="84" spans="1:23" s="4" customFormat="1">
      <c r="A84" s="7"/>
      <c r="B84" s="7"/>
      <c r="C84" s="7"/>
      <c r="D84" s="381" t="str">
        <f>IF('Noon Position '!A90&lt;&gt;"",'Noon Position '!A90,"")</f>
        <v/>
      </c>
      <c r="E84" s="122" t="str">
        <f>IF('Noon Position '!B90&lt;&gt;"",'Noon Position '!B90,"")</f>
        <v/>
      </c>
      <c r="F84" s="123"/>
      <c r="G84" s="40"/>
      <c r="H84" s="114"/>
      <c r="I84" s="123"/>
      <c r="J84" s="40"/>
      <c r="K84" s="114"/>
      <c r="L84" s="123"/>
      <c r="M84" s="40"/>
      <c r="N84" s="114"/>
      <c r="O84" s="123"/>
      <c r="P84" s="40"/>
      <c r="Q84" s="114"/>
      <c r="R84" s="118">
        <f>IF(OR(ISBLANK(F84),F84&gt;'Charter Party Details'!$B$25),0,1)</f>
        <v>0</v>
      </c>
      <c r="S84" s="192">
        <f>IF(LOWER('Charter Party Details'!$F$25)="no",1,IF(ISBLANK(I84),0,IF(OR(K84=8,K84=1,K84=2),0,1)))</f>
        <v>0</v>
      </c>
      <c r="T84" s="192">
        <f>IF(OR(ISBLANK(L84),ISBLANK(O84),MAX(L84,O84)&gt;'Charter Party Details'!$D$25),0,1)</f>
        <v>0</v>
      </c>
      <c r="U84" s="125">
        <f t="shared" si="2"/>
        <v>0</v>
      </c>
      <c r="V84" s="127" t="str">
        <f t="shared" si="3"/>
        <v/>
      </c>
      <c r="W84" s="343"/>
    </row>
    <row r="85" spans="1:23" s="4" customFormat="1">
      <c r="A85" s="7"/>
      <c r="B85" s="7"/>
      <c r="C85" s="7"/>
      <c r="D85" s="381" t="str">
        <f>IF('Noon Position '!A91&lt;&gt;"",'Noon Position '!A91,"")</f>
        <v/>
      </c>
      <c r="E85" s="122" t="str">
        <f>IF('Noon Position '!B91&lt;&gt;"",'Noon Position '!B91,"")</f>
        <v/>
      </c>
      <c r="F85" s="123"/>
      <c r="G85" s="40"/>
      <c r="H85" s="114"/>
      <c r="I85" s="123"/>
      <c r="J85" s="40"/>
      <c r="K85" s="114"/>
      <c r="L85" s="123"/>
      <c r="M85" s="40"/>
      <c r="N85" s="114"/>
      <c r="O85" s="123"/>
      <c r="P85" s="40"/>
      <c r="Q85" s="114"/>
      <c r="R85" s="118">
        <f>IF(OR(ISBLANK(F85),F85&gt;'Charter Party Details'!$B$25),0,1)</f>
        <v>0</v>
      </c>
      <c r="S85" s="192">
        <f>IF(LOWER('Charter Party Details'!$F$25)="no",1,IF(ISBLANK(I85),0,IF(OR(K85=8,K85=1,K85=2),0,1)))</f>
        <v>0</v>
      </c>
      <c r="T85" s="192">
        <f>IF(OR(ISBLANK(L85),ISBLANK(O85),MAX(L85,O85)&gt;'Charter Party Details'!$D$25),0,1)</f>
        <v>0</v>
      </c>
      <c r="U85" s="125">
        <f t="shared" si="2"/>
        <v>0</v>
      </c>
      <c r="V85" s="127" t="str">
        <f t="shared" si="3"/>
        <v/>
      </c>
      <c r="W85" s="343"/>
    </row>
    <row r="86" spans="1:23" s="4" customFormat="1">
      <c r="A86" s="7"/>
      <c r="B86" s="7"/>
      <c r="C86" s="7"/>
      <c r="D86" s="381" t="str">
        <f>IF('Noon Position '!A92&lt;&gt;"",'Noon Position '!A92,"")</f>
        <v/>
      </c>
      <c r="E86" s="122" t="str">
        <f>IF('Noon Position '!B92&lt;&gt;"",'Noon Position '!B92,"")</f>
        <v/>
      </c>
      <c r="F86" s="123"/>
      <c r="G86" s="40"/>
      <c r="H86" s="114"/>
      <c r="I86" s="123"/>
      <c r="J86" s="40"/>
      <c r="K86" s="114"/>
      <c r="L86" s="123"/>
      <c r="M86" s="40"/>
      <c r="N86" s="114"/>
      <c r="O86" s="123"/>
      <c r="P86" s="40"/>
      <c r="Q86" s="114"/>
      <c r="R86" s="118">
        <f>IF(OR(ISBLANK(F86),F86&gt;'Charter Party Details'!$B$25),0,1)</f>
        <v>0</v>
      </c>
      <c r="S86" s="192">
        <f>IF(LOWER('Charter Party Details'!$F$25)="no",1,IF(ISBLANK(I86),0,IF(OR(K86=8,K86=1,K86=2),0,1)))</f>
        <v>0</v>
      </c>
      <c r="T86" s="192">
        <f>IF(OR(ISBLANK(L86),ISBLANK(O86),MAX(L86,O86)&gt;'Charter Party Details'!$D$25),0,1)</f>
        <v>0</v>
      </c>
      <c r="U86" s="125">
        <f t="shared" si="2"/>
        <v>0</v>
      </c>
      <c r="V86" s="127" t="str">
        <f t="shared" si="3"/>
        <v/>
      </c>
      <c r="W86" s="343"/>
    </row>
    <row r="87" spans="1:23" s="4" customFormat="1">
      <c r="A87" s="7"/>
      <c r="B87" s="7"/>
      <c r="C87" s="7"/>
      <c r="D87" s="381" t="str">
        <f>IF('Noon Position '!A93&lt;&gt;"",'Noon Position '!A93,"")</f>
        <v/>
      </c>
      <c r="E87" s="122" t="str">
        <f>IF('Noon Position '!B93&lt;&gt;"",'Noon Position '!B93,"")</f>
        <v/>
      </c>
      <c r="F87" s="123"/>
      <c r="G87" s="40"/>
      <c r="H87" s="114"/>
      <c r="I87" s="123"/>
      <c r="J87" s="40"/>
      <c r="K87" s="114"/>
      <c r="L87" s="123"/>
      <c r="M87" s="40"/>
      <c r="N87" s="114"/>
      <c r="O87" s="123"/>
      <c r="P87" s="40"/>
      <c r="Q87" s="114"/>
      <c r="R87" s="118">
        <f>IF(OR(ISBLANK(F87),F87&gt;'Charter Party Details'!$B$25),0,1)</f>
        <v>0</v>
      </c>
      <c r="S87" s="192">
        <f>IF(LOWER('Charter Party Details'!$F$25)="no",1,IF(ISBLANK(I87),0,IF(OR(K87=8,K87=1,K87=2),0,1)))</f>
        <v>0</v>
      </c>
      <c r="T87" s="192">
        <f>IF(OR(ISBLANK(L87),ISBLANK(O87),MAX(L87,O87)&gt;'Charter Party Details'!$D$25),0,1)</f>
        <v>0</v>
      </c>
      <c r="U87" s="125">
        <f t="shared" si="2"/>
        <v>0</v>
      </c>
      <c r="V87" s="127" t="str">
        <f t="shared" si="3"/>
        <v/>
      </c>
      <c r="W87" s="343"/>
    </row>
    <row r="88" spans="1:23" s="4" customFormat="1">
      <c r="A88" s="7"/>
      <c r="B88" s="7"/>
      <c r="C88" s="7"/>
      <c r="D88" s="381" t="str">
        <f>IF('Noon Position '!A94&lt;&gt;"",'Noon Position '!A94,"")</f>
        <v/>
      </c>
      <c r="E88" s="122" t="str">
        <f>IF('Noon Position '!B94&lt;&gt;"",'Noon Position '!B94,"")</f>
        <v/>
      </c>
      <c r="F88" s="123"/>
      <c r="G88" s="40"/>
      <c r="H88" s="114"/>
      <c r="I88" s="123"/>
      <c r="J88" s="40"/>
      <c r="K88" s="114"/>
      <c r="L88" s="123"/>
      <c r="M88" s="40"/>
      <c r="N88" s="114"/>
      <c r="O88" s="123"/>
      <c r="P88" s="40"/>
      <c r="Q88" s="114"/>
      <c r="R88" s="118">
        <f>IF(OR(ISBLANK(F88),F88&gt;'Charter Party Details'!$B$25),0,1)</f>
        <v>0</v>
      </c>
      <c r="S88" s="192">
        <f>IF(LOWER('Charter Party Details'!$F$25)="no",1,IF(ISBLANK(I88),0,IF(OR(K88=8,K88=1,K88=2),0,1)))</f>
        <v>0</v>
      </c>
      <c r="T88" s="192">
        <f>IF(OR(ISBLANK(L88),ISBLANK(O88),MAX(L88,O88)&gt;'Charter Party Details'!$D$25),0,1)</f>
        <v>0</v>
      </c>
      <c r="U88" s="125">
        <f t="shared" si="2"/>
        <v>0</v>
      </c>
      <c r="V88" s="127" t="str">
        <f t="shared" si="3"/>
        <v/>
      </c>
      <c r="W88" s="343"/>
    </row>
    <row r="89" spans="1:23" s="4" customFormat="1">
      <c r="A89" s="7"/>
      <c r="B89" s="7"/>
      <c r="C89" s="7"/>
      <c r="D89" s="381" t="str">
        <f>IF('Noon Position '!A95&lt;&gt;"",'Noon Position '!A95,"")</f>
        <v/>
      </c>
      <c r="E89" s="122" t="str">
        <f>IF('Noon Position '!B95&lt;&gt;"",'Noon Position '!B95,"")</f>
        <v/>
      </c>
      <c r="F89" s="123"/>
      <c r="G89" s="40"/>
      <c r="H89" s="114"/>
      <c r="I89" s="123"/>
      <c r="J89" s="40"/>
      <c r="K89" s="114"/>
      <c r="L89" s="123"/>
      <c r="M89" s="40"/>
      <c r="N89" s="114"/>
      <c r="O89" s="123"/>
      <c r="P89" s="40"/>
      <c r="Q89" s="114"/>
      <c r="R89" s="118">
        <f>IF(OR(ISBLANK(F89),F89&gt;'Charter Party Details'!$B$25),0,1)</f>
        <v>0</v>
      </c>
      <c r="S89" s="192">
        <f>IF(LOWER('Charter Party Details'!$F$25)="no",1,IF(ISBLANK(I89),0,IF(OR(K89=8,K89=1,K89=2),0,1)))</f>
        <v>0</v>
      </c>
      <c r="T89" s="192">
        <f>IF(OR(ISBLANK(L89),ISBLANK(O89),MAX(L89,O89)&gt;'Charter Party Details'!$D$25),0,1)</f>
        <v>0</v>
      </c>
      <c r="U89" s="125">
        <f t="shared" si="2"/>
        <v>0</v>
      </c>
      <c r="V89" s="127" t="str">
        <f t="shared" si="3"/>
        <v/>
      </c>
      <c r="W89" s="343"/>
    </row>
    <row r="90" spans="1:23" s="4" customFormat="1">
      <c r="A90" s="7"/>
      <c r="B90" s="7"/>
      <c r="C90" s="7"/>
      <c r="D90" s="381" t="str">
        <f>IF('Noon Position '!A96&lt;&gt;"",'Noon Position '!A96,"")</f>
        <v/>
      </c>
      <c r="E90" s="122" t="str">
        <f>IF('Noon Position '!B96&lt;&gt;"",'Noon Position '!B96,"")</f>
        <v/>
      </c>
      <c r="F90" s="123"/>
      <c r="G90" s="40"/>
      <c r="H90" s="114"/>
      <c r="I90" s="123"/>
      <c r="J90" s="40"/>
      <c r="K90" s="114"/>
      <c r="L90" s="123"/>
      <c r="M90" s="40"/>
      <c r="N90" s="114"/>
      <c r="O90" s="123"/>
      <c r="P90" s="40"/>
      <c r="Q90" s="114"/>
      <c r="R90" s="118">
        <f>IF(OR(ISBLANK(F90),F90&gt;'Charter Party Details'!$B$25),0,1)</f>
        <v>0</v>
      </c>
      <c r="S90" s="192">
        <f>IF(LOWER('Charter Party Details'!$F$25)="no",1,IF(ISBLANK(I90),0,IF(OR(K90=8,K90=1,K90=2),0,1)))</f>
        <v>0</v>
      </c>
      <c r="T90" s="192">
        <f>IF(OR(ISBLANK(L90),ISBLANK(O90),MAX(L90,O90)&gt;'Charter Party Details'!$D$25),0,1)</f>
        <v>0</v>
      </c>
      <c r="U90" s="125">
        <f t="shared" si="2"/>
        <v>0</v>
      </c>
      <c r="V90" s="127" t="str">
        <f t="shared" si="3"/>
        <v/>
      </c>
      <c r="W90" s="343"/>
    </row>
    <row r="91" spans="1:23" s="4" customFormat="1">
      <c r="A91" s="7"/>
      <c r="B91" s="7"/>
      <c r="C91" s="7"/>
      <c r="D91" s="381" t="str">
        <f>IF('Noon Position '!A97&lt;&gt;"",'Noon Position '!A97,"")</f>
        <v/>
      </c>
      <c r="E91" s="122" t="str">
        <f>IF('Noon Position '!B97&lt;&gt;"",'Noon Position '!B97,"")</f>
        <v/>
      </c>
      <c r="F91" s="123"/>
      <c r="G91" s="40"/>
      <c r="H91" s="114"/>
      <c r="I91" s="123"/>
      <c r="J91" s="40"/>
      <c r="K91" s="114"/>
      <c r="L91" s="123"/>
      <c r="M91" s="40"/>
      <c r="N91" s="114"/>
      <c r="O91" s="123"/>
      <c r="P91" s="40"/>
      <c r="Q91" s="114"/>
      <c r="R91" s="118">
        <f>IF(OR(ISBLANK(F91),F91&gt;'Charter Party Details'!$B$25),0,1)</f>
        <v>0</v>
      </c>
      <c r="S91" s="192">
        <f>IF(LOWER('Charter Party Details'!$F$25)="no",1,IF(ISBLANK(I91),0,IF(OR(K91=8,K91=1,K91=2),0,1)))</f>
        <v>0</v>
      </c>
      <c r="T91" s="192">
        <f>IF(OR(ISBLANK(L91),ISBLANK(O91),MAX(L91,O91)&gt;'Charter Party Details'!$D$25),0,1)</f>
        <v>0</v>
      </c>
      <c r="U91" s="125">
        <f t="shared" si="2"/>
        <v>0</v>
      </c>
      <c r="V91" s="127" t="str">
        <f t="shared" si="3"/>
        <v/>
      </c>
      <c r="W91" s="343"/>
    </row>
    <row r="92" spans="1:23" s="4" customFormat="1">
      <c r="A92" s="7"/>
      <c r="B92" s="7"/>
      <c r="C92" s="7"/>
      <c r="D92" s="381" t="str">
        <f>IF('Noon Position '!A98&lt;&gt;"",'Noon Position '!A98,"")</f>
        <v/>
      </c>
      <c r="E92" s="122" t="str">
        <f>IF('Noon Position '!B98&lt;&gt;"",'Noon Position '!B98,"")</f>
        <v/>
      </c>
      <c r="F92" s="123"/>
      <c r="G92" s="40"/>
      <c r="H92" s="114"/>
      <c r="I92" s="123"/>
      <c r="J92" s="40"/>
      <c r="K92" s="114"/>
      <c r="L92" s="123"/>
      <c r="M92" s="40"/>
      <c r="N92" s="114"/>
      <c r="O92" s="123"/>
      <c r="P92" s="40"/>
      <c r="Q92" s="114"/>
      <c r="R92" s="118">
        <f>IF(OR(ISBLANK(F92),F92&gt;'Charter Party Details'!$B$25),0,1)</f>
        <v>0</v>
      </c>
      <c r="S92" s="192">
        <f>IF(LOWER('Charter Party Details'!$F$25)="no",1,IF(ISBLANK(I92),0,IF(OR(K92=8,K92=1,K92=2),0,1)))</f>
        <v>0</v>
      </c>
      <c r="T92" s="192">
        <f>IF(OR(ISBLANK(L92),ISBLANK(O92),MAX(L92,O92)&gt;'Charter Party Details'!$D$25),0,1)</f>
        <v>0</v>
      </c>
      <c r="U92" s="125">
        <f t="shared" si="2"/>
        <v>0</v>
      </c>
      <c r="V92" s="127" t="str">
        <f t="shared" si="3"/>
        <v/>
      </c>
      <c r="W92" s="343"/>
    </row>
    <row r="93" spans="1:23" s="4" customFormat="1">
      <c r="A93" s="7"/>
      <c r="B93" s="7"/>
      <c r="C93" s="7"/>
      <c r="D93" s="381" t="str">
        <f>IF('Noon Position '!A99&lt;&gt;"",'Noon Position '!A99,"")</f>
        <v/>
      </c>
      <c r="E93" s="122" t="str">
        <f>IF('Noon Position '!B99&lt;&gt;"",'Noon Position '!B99,"")</f>
        <v/>
      </c>
      <c r="F93" s="123"/>
      <c r="G93" s="40"/>
      <c r="H93" s="114"/>
      <c r="I93" s="123"/>
      <c r="J93" s="40"/>
      <c r="K93" s="114"/>
      <c r="L93" s="123"/>
      <c r="M93" s="40"/>
      <c r="N93" s="114"/>
      <c r="O93" s="123"/>
      <c r="P93" s="40"/>
      <c r="Q93" s="114"/>
      <c r="R93" s="118">
        <f>IF(OR(ISBLANK(F93),F93&gt;'Charter Party Details'!$B$25),0,1)</f>
        <v>0</v>
      </c>
      <c r="S93" s="192">
        <f>IF(LOWER('Charter Party Details'!$F$25)="no",1,IF(ISBLANK(I93),0,IF(OR(K93=8,K93=1,K93=2),0,1)))</f>
        <v>0</v>
      </c>
      <c r="T93" s="192">
        <f>IF(OR(ISBLANK(L93),ISBLANK(O93),MAX(L93,O93)&gt;'Charter Party Details'!$D$25),0,1)</f>
        <v>0</v>
      </c>
      <c r="U93" s="125">
        <f t="shared" si="2"/>
        <v>0</v>
      </c>
      <c r="V93" s="127" t="str">
        <f t="shared" si="3"/>
        <v/>
      </c>
      <c r="W93" s="343"/>
    </row>
    <row r="94" spans="1:23" s="4" customFormat="1">
      <c r="A94" s="7"/>
      <c r="B94" s="7"/>
      <c r="C94" s="7"/>
      <c r="D94" s="381" t="str">
        <f>IF('Noon Position '!A100&lt;&gt;"",'Noon Position '!A100,"")</f>
        <v/>
      </c>
      <c r="E94" s="122" t="str">
        <f>IF('Noon Position '!B100&lt;&gt;"",'Noon Position '!B100,"")</f>
        <v/>
      </c>
      <c r="F94" s="123"/>
      <c r="G94" s="40"/>
      <c r="H94" s="114"/>
      <c r="I94" s="123"/>
      <c r="J94" s="40"/>
      <c r="K94" s="114"/>
      <c r="L94" s="123"/>
      <c r="M94" s="40"/>
      <c r="N94" s="114"/>
      <c r="O94" s="123"/>
      <c r="P94" s="40"/>
      <c r="Q94" s="114"/>
      <c r="R94" s="118">
        <f>IF(OR(ISBLANK(F94),F94&gt;'Charter Party Details'!$B$25),0,1)</f>
        <v>0</v>
      </c>
      <c r="S94" s="192">
        <f>IF(LOWER('Charter Party Details'!$F$25)="no",1,IF(ISBLANK(I94),0,IF(OR(K94=8,K94=1,K94=2),0,1)))</f>
        <v>0</v>
      </c>
      <c r="T94" s="192">
        <f>IF(OR(ISBLANK(L94),ISBLANK(O94),MAX(L94,O94)&gt;'Charter Party Details'!$D$25),0,1)</f>
        <v>0</v>
      </c>
      <c r="U94" s="125">
        <f t="shared" si="2"/>
        <v>0</v>
      </c>
      <c r="V94" s="127" t="str">
        <f t="shared" si="3"/>
        <v/>
      </c>
      <c r="W94" s="343"/>
    </row>
    <row r="95" spans="1:23" s="4" customFormat="1">
      <c r="A95" s="7"/>
      <c r="B95" s="7"/>
      <c r="C95" s="7"/>
      <c r="D95" s="381" t="str">
        <f>IF('Noon Position '!A101&lt;&gt;"",'Noon Position '!A101,"")</f>
        <v/>
      </c>
      <c r="E95" s="122" t="str">
        <f>IF('Noon Position '!B101&lt;&gt;"",'Noon Position '!B101,"")</f>
        <v/>
      </c>
      <c r="F95" s="123"/>
      <c r="G95" s="40"/>
      <c r="H95" s="114"/>
      <c r="I95" s="123"/>
      <c r="J95" s="40"/>
      <c r="K95" s="114"/>
      <c r="L95" s="123"/>
      <c r="M95" s="40"/>
      <c r="N95" s="114"/>
      <c r="O95" s="123"/>
      <c r="P95" s="40"/>
      <c r="Q95" s="114"/>
      <c r="R95" s="118">
        <f>IF(OR(ISBLANK(F95),F95&gt;'Charter Party Details'!$B$25),0,1)</f>
        <v>0</v>
      </c>
      <c r="S95" s="192">
        <f>IF(LOWER('Charter Party Details'!$F$25)="no",1,IF(ISBLANK(I95),0,IF(OR(K95=8,K95=1,K95=2),0,1)))</f>
        <v>0</v>
      </c>
      <c r="T95" s="192">
        <f>IF(OR(ISBLANK(L95),ISBLANK(O95),MAX(L95,O95)&gt;'Charter Party Details'!$D$25),0,1)</f>
        <v>0</v>
      </c>
      <c r="U95" s="125">
        <f t="shared" si="2"/>
        <v>0</v>
      </c>
      <c r="V95" s="127" t="str">
        <f t="shared" si="3"/>
        <v/>
      </c>
      <c r="W95" s="343"/>
    </row>
    <row r="96" spans="1:23" s="4" customFormat="1">
      <c r="A96" s="7"/>
      <c r="B96" s="7"/>
      <c r="C96" s="7"/>
      <c r="D96" s="381" t="str">
        <f>IF('Noon Position '!A102&lt;&gt;"",'Noon Position '!A102,"")</f>
        <v/>
      </c>
      <c r="E96" s="122" t="str">
        <f>IF('Noon Position '!B102&lt;&gt;"",'Noon Position '!B102,"")</f>
        <v/>
      </c>
      <c r="F96" s="123"/>
      <c r="G96" s="40"/>
      <c r="H96" s="114"/>
      <c r="I96" s="123"/>
      <c r="J96" s="40"/>
      <c r="K96" s="114"/>
      <c r="L96" s="123"/>
      <c r="M96" s="40"/>
      <c r="N96" s="114"/>
      <c r="O96" s="123"/>
      <c r="P96" s="40"/>
      <c r="Q96" s="114"/>
      <c r="R96" s="118">
        <f>IF(OR(ISBLANK(F96),F96&gt;'Charter Party Details'!$B$25),0,1)</f>
        <v>0</v>
      </c>
      <c r="S96" s="192">
        <f>IF(LOWER('Charter Party Details'!$F$25)="no",1,IF(ISBLANK(I96),0,IF(OR(K96=8,K96=1,K96=2),0,1)))</f>
        <v>0</v>
      </c>
      <c r="T96" s="192">
        <f>IF(OR(ISBLANK(L96),ISBLANK(O96),MAX(L96,O96)&gt;'Charter Party Details'!$D$25),0,1)</f>
        <v>0</v>
      </c>
      <c r="U96" s="125">
        <f t="shared" si="2"/>
        <v>0</v>
      </c>
      <c r="V96" s="127" t="str">
        <f t="shared" si="3"/>
        <v/>
      </c>
      <c r="W96" s="343"/>
    </row>
    <row r="97" spans="1:23" s="4" customFormat="1">
      <c r="A97" s="7"/>
      <c r="B97" s="7"/>
      <c r="C97" s="7"/>
      <c r="D97" s="381" t="str">
        <f>IF('Noon Position '!A103&lt;&gt;"",'Noon Position '!A103,"")</f>
        <v/>
      </c>
      <c r="E97" s="122" t="str">
        <f>IF('Noon Position '!B103&lt;&gt;"",'Noon Position '!B103,"")</f>
        <v/>
      </c>
      <c r="F97" s="123"/>
      <c r="G97" s="40"/>
      <c r="H97" s="114"/>
      <c r="I97" s="123"/>
      <c r="J97" s="40"/>
      <c r="K97" s="114"/>
      <c r="L97" s="123"/>
      <c r="M97" s="40"/>
      <c r="N97" s="114"/>
      <c r="O97" s="123"/>
      <c r="P97" s="40"/>
      <c r="Q97" s="114"/>
      <c r="R97" s="118">
        <f>IF(OR(ISBLANK(F97),F97&gt;'Charter Party Details'!$B$25),0,1)</f>
        <v>0</v>
      </c>
      <c r="S97" s="192">
        <f>IF(LOWER('Charter Party Details'!$F$25)="no",1,IF(ISBLANK(I97),0,IF(OR(K97=8,K97=1,K97=2),0,1)))</f>
        <v>0</v>
      </c>
      <c r="T97" s="192">
        <f>IF(OR(ISBLANK(L97),ISBLANK(O97),MAX(L97,O97)&gt;'Charter Party Details'!$D$25),0,1)</f>
        <v>0</v>
      </c>
      <c r="U97" s="125">
        <f t="shared" si="2"/>
        <v>0</v>
      </c>
      <c r="V97" s="127" t="str">
        <f t="shared" si="3"/>
        <v/>
      </c>
      <c r="W97" s="343"/>
    </row>
    <row r="98" spans="1:23" s="4" customFormat="1">
      <c r="A98" s="7"/>
      <c r="B98" s="7"/>
      <c r="C98" s="7"/>
      <c r="D98" s="381" t="str">
        <f>IF('Noon Position '!A104&lt;&gt;"",'Noon Position '!A104,"")</f>
        <v/>
      </c>
      <c r="E98" s="122" t="str">
        <f>IF('Noon Position '!B104&lt;&gt;"",'Noon Position '!B104,"")</f>
        <v/>
      </c>
      <c r="F98" s="123"/>
      <c r="G98" s="40"/>
      <c r="H98" s="114"/>
      <c r="I98" s="123"/>
      <c r="J98" s="40"/>
      <c r="K98" s="114"/>
      <c r="L98" s="123"/>
      <c r="M98" s="40"/>
      <c r="N98" s="114"/>
      <c r="O98" s="123"/>
      <c r="P98" s="40"/>
      <c r="Q98" s="114"/>
      <c r="R98" s="118">
        <f>IF(OR(ISBLANK(F98),F98&gt;'Charter Party Details'!$B$25),0,1)</f>
        <v>0</v>
      </c>
      <c r="S98" s="192">
        <f>IF(LOWER('Charter Party Details'!$F$25)="no",1,IF(ISBLANK(I98),0,IF(OR(K98=8,K98=1,K98=2),0,1)))</f>
        <v>0</v>
      </c>
      <c r="T98" s="192">
        <f>IF(OR(ISBLANK(L98),ISBLANK(O98),MAX(L98,O98)&gt;'Charter Party Details'!$D$25),0,1)</f>
        <v>0</v>
      </c>
      <c r="U98" s="125">
        <f t="shared" si="2"/>
        <v>0</v>
      </c>
      <c r="V98" s="127" t="str">
        <f t="shared" si="3"/>
        <v/>
      </c>
      <c r="W98" s="343"/>
    </row>
    <row r="99" spans="1:23" s="4" customFormat="1">
      <c r="A99" s="7"/>
      <c r="B99" s="7"/>
      <c r="C99" s="7"/>
      <c r="D99" s="381" t="str">
        <f>IF('Noon Position '!A105&lt;&gt;"",'Noon Position '!A105,"")</f>
        <v/>
      </c>
      <c r="E99" s="122" t="str">
        <f>IF('Noon Position '!B105&lt;&gt;"",'Noon Position '!B105,"")</f>
        <v/>
      </c>
      <c r="F99" s="123"/>
      <c r="G99" s="40"/>
      <c r="H99" s="114"/>
      <c r="I99" s="123"/>
      <c r="J99" s="40"/>
      <c r="K99" s="114"/>
      <c r="L99" s="123"/>
      <c r="M99" s="40"/>
      <c r="N99" s="114"/>
      <c r="O99" s="123"/>
      <c r="P99" s="40"/>
      <c r="Q99" s="114"/>
      <c r="R99" s="118">
        <f>IF(OR(ISBLANK(F99),F99&gt;'Charter Party Details'!$B$25),0,1)</f>
        <v>0</v>
      </c>
      <c r="S99" s="192">
        <f>IF(LOWER('Charter Party Details'!$F$25)="no",1,IF(ISBLANK(I99),0,IF(OR(K99=8,K99=1,K99=2),0,1)))</f>
        <v>0</v>
      </c>
      <c r="T99" s="192">
        <f>IF(OR(ISBLANK(L99),ISBLANK(O99),MAX(L99,O99)&gt;'Charter Party Details'!$D$25),0,1)</f>
        <v>0</v>
      </c>
      <c r="U99" s="125">
        <f t="shared" si="2"/>
        <v>0</v>
      </c>
      <c r="V99" s="127" t="str">
        <f t="shared" si="3"/>
        <v/>
      </c>
      <c r="W99" s="343"/>
    </row>
    <row r="100" spans="1:23" s="4" customFormat="1">
      <c r="A100" s="7"/>
      <c r="B100" s="7"/>
      <c r="C100" s="7"/>
      <c r="D100" s="381" t="str">
        <f>IF('Noon Position '!A106&lt;&gt;"",'Noon Position '!A106,"")</f>
        <v/>
      </c>
      <c r="E100" s="122" t="str">
        <f>IF('Noon Position '!B106&lt;&gt;"",'Noon Position '!B106,"")</f>
        <v/>
      </c>
      <c r="F100" s="123"/>
      <c r="G100" s="40"/>
      <c r="H100" s="114"/>
      <c r="I100" s="123"/>
      <c r="J100" s="40"/>
      <c r="K100" s="114"/>
      <c r="L100" s="123"/>
      <c r="M100" s="40"/>
      <c r="N100" s="114"/>
      <c r="O100" s="123"/>
      <c r="P100" s="40"/>
      <c r="Q100" s="114"/>
      <c r="R100" s="118">
        <f>IF(OR(ISBLANK(F100),F100&gt;'Charter Party Details'!$B$25),0,1)</f>
        <v>0</v>
      </c>
      <c r="S100" s="192">
        <f>IF(LOWER('Charter Party Details'!$F$25)="no",1,IF(ISBLANK(I100),0,IF(OR(K100=8,K100=1,K100=2),0,1)))</f>
        <v>0</v>
      </c>
      <c r="T100" s="192">
        <f>IF(OR(ISBLANK(L100),ISBLANK(O100),MAX(L100,O100)&gt;'Charter Party Details'!$D$25),0,1)</f>
        <v>0</v>
      </c>
      <c r="U100" s="125">
        <f t="shared" si="2"/>
        <v>0</v>
      </c>
      <c r="V100" s="127" t="str">
        <f t="shared" si="3"/>
        <v/>
      </c>
      <c r="W100" s="343"/>
    </row>
    <row r="101" spans="1:23" s="4" customFormat="1">
      <c r="A101" s="7"/>
      <c r="B101" s="7"/>
      <c r="C101" s="7"/>
      <c r="D101" s="381" t="str">
        <f>IF('Noon Position '!A107&lt;&gt;"",'Noon Position '!A107,"")</f>
        <v/>
      </c>
      <c r="E101" s="122" t="str">
        <f>IF('Noon Position '!B107&lt;&gt;"",'Noon Position '!B107,"")</f>
        <v/>
      </c>
      <c r="F101" s="123"/>
      <c r="G101" s="40"/>
      <c r="H101" s="114"/>
      <c r="I101" s="123"/>
      <c r="J101" s="40"/>
      <c r="K101" s="114"/>
      <c r="L101" s="123"/>
      <c r="M101" s="40"/>
      <c r="N101" s="114"/>
      <c r="O101" s="123"/>
      <c r="P101" s="40"/>
      <c r="Q101" s="114"/>
      <c r="R101" s="118">
        <f>IF(OR(ISBLANK(F101),F101&gt;'Charter Party Details'!$B$25),0,1)</f>
        <v>0</v>
      </c>
      <c r="S101" s="192">
        <f>IF(LOWER('Charter Party Details'!$F$25)="no",1,IF(ISBLANK(I101),0,IF(OR(K101=8,K101=1,K101=2),0,1)))</f>
        <v>0</v>
      </c>
      <c r="T101" s="192">
        <f>IF(OR(ISBLANK(L101),ISBLANK(O101),MAX(L101,O101)&gt;'Charter Party Details'!$D$25),0,1)</f>
        <v>0</v>
      </c>
      <c r="U101" s="125">
        <f t="shared" si="2"/>
        <v>0</v>
      </c>
      <c r="V101" s="127" t="str">
        <f t="shared" si="3"/>
        <v/>
      </c>
      <c r="W101" s="343"/>
    </row>
    <row r="102" spans="1:23" s="4" customFormat="1">
      <c r="A102" s="7"/>
      <c r="B102" s="7"/>
      <c r="C102" s="7"/>
      <c r="D102" s="381" t="str">
        <f>IF('Noon Position '!A108&lt;&gt;"",'Noon Position '!A108,"")</f>
        <v/>
      </c>
      <c r="E102" s="122" t="str">
        <f>IF('Noon Position '!B108&lt;&gt;"",'Noon Position '!B108,"")</f>
        <v/>
      </c>
      <c r="F102" s="123"/>
      <c r="G102" s="40"/>
      <c r="H102" s="114"/>
      <c r="I102" s="123"/>
      <c r="J102" s="40"/>
      <c r="K102" s="114"/>
      <c r="L102" s="123"/>
      <c r="M102" s="40"/>
      <c r="N102" s="114"/>
      <c r="O102" s="123"/>
      <c r="P102" s="40"/>
      <c r="Q102" s="114"/>
      <c r="R102" s="118">
        <f>IF(OR(ISBLANK(F102),F102&gt;'Charter Party Details'!$B$25),0,1)</f>
        <v>0</v>
      </c>
      <c r="S102" s="192">
        <f>IF(LOWER('Charter Party Details'!$F$25)="no",1,IF(ISBLANK(I102),0,IF(OR(K102=8,K102=1,K102=2),0,1)))</f>
        <v>0</v>
      </c>
      <c r="T102" s="192">
        <f>IF(OR(ISBLANK(L102),ISBLANK(O102),MAX(L102,O102)&gt;'Charter Party Details'!$D$25),0,1)</f>
        <v>0</v>
      </c>
      <c r="U102" s="125">
        <f t="shared" si="2"/>
        <v>0</v>
      </c>
      <c r="V102" s="127" t="str">
        <f t="shared" si="3"/>
        <v/>
      </c>
      <c r="W102" s="343"/>
    </row>
    <row r="103" spans="1:23" s="4" customFormat="1">
      <c r="A103" s="7"/>
      <c r="B103" s="7"/>
      <c r="C103" s="7"/>
      <c r="D103" s="381" t="str">
        <f>IF('Noon Position '!A109&lt;&gt;"",'Noon Position '!A109,"")</f>
        <v/>
      </c>
      <c r="E103" s="122" t="str">
        <f>IF('Noon Position '!B109&lt;&gt;"",'Noon Position '!B109,"")</f>
        <v/>
      </c>
      <c r="F103" s="123"/>
      <c r="G103" s="40"/>
      <c r="H103" s="114"/>
      <c r="I103" s="123"/>
      <c r="J103" s="40"/>
      <c r="K103" s="114"/>
      <c r="L103" s="123"/>
      <c r="M103" s="40"/>
      <c r="N103" s="114"/>
      <c r="O103" s="123"/>
      <c r="P103" s="40"/>
      <c r="Q103" s="114"/>
      <c r="R103" s="118">
        <f>IF(OR(ISBLANK(F103),F103&gt;'Charter Party Details'!$B$25),0,1)</f>
        <v>0</v>
      </c>
      <c r="S103" s="192">
        <f>IF(LOWER('Charter Party Details'!$F$25)="no",1,IF(ISBLANK(I103),0,IF(OR(K103=8,K103=1,K103=2),0,1)))</f>
        <v>0</v>
      </c>
      <c r="T103" s="192">
        <f>IF(OR(ISBLANK(L103),ISBLANK(O103),MAX(L103,O103)&gt;'Charter Party Details'!$D$25),0,1)</f>
        <v>0</v>
      </c>
      <c r="U103" s="125">
        <f t="shared" si="2"/>
        <v>0</v>
      </c>
      <c r="V103" s="127" t="str">
        <f t="shared" si="3"/>
        <v/>
      </c>
      <c r="W103" s="343"/>
    </row>
    <row r="104" spans="1:23" s="4" customFormat="1" ht="15.75" thickBot="1">
      <c r="A104" s="7"/>
      <c r="B104" s="7"/>
      <c r="C104" s="7"/>
      <c r="D104" s="381" t="str">
        <f>IF('Noon Position '!A110&lt;&gt;"",'Noon Position '!A110,"")</f>
        <v/>
      </c>
      <c r="E104" s="122" t="str">
        <f>IF('Noon Position '!B110&lt;&gt;"",'Noon Position '!B110,"")</f>
        <v/>
      </c>
      <c r="F104" s="124"/>
      <c r="G104" s="116"/>
      <c r="H104" s="117"/>
      <c r="I104" s="124"/>
      <c r="J104" s="116"/>
      <c r="K104" s="117"/>
      <c r="L104" s="124"/>
      <c r="M104" s="116"/>
      <c r="N104" s="117"/>
      <c r="O104" s="124"/>
      <c r="P104" s="116"/>
      <c r="Q104" s="117"/>
      <c r="R104" s="360">
        <f>IF(OR(ISBLANK(F104),F104&gt;'Charter Party Details'!$B$25),0,1)</f>
        <v>0</v>
      </c>
      <c r="S104" s="357">
        <f>IF(LOWER('Charter Party Details'!$F$25)="no",1,IF(ISBLANK(I104),0,IF(OR(K104=8,K104=1,K104=2),0,1)))</f>
        <v>0</v>
      </c>
      <c r="T104" s="192">
        <f>IF(OR(ISBLANK(L104),ISBLANK(O104),MAX(L104,O104)&gt;'Charter Party Details'!$D$25),0,1)</f>
        <v>0</v>
      </c>
      <c r="U104" s="361">
        <f t="shared" si="2"/>
        <v>0</v>
      </c>
      <c r="V104" s="128" t="str">
        <f t="shared" si="3"/>
        <v/>
      </c>
      <c r="W104" s="343"/>
    </row>
    <row r="105" spans="1:23">
      <c r="F105" s="400">
        <v>1</v>
      </c>
      <c r="G105" s="400">
        <v>1</v>
      </c>
      <c r="H105" s="400">
        <v>1</v>
      </c>
      <c r="I105" s="400">
        <v>1</v>
      </c>
      <c r="J105" s="400">
        <v>1</v>
      </c>
      <c r="K105" s="400">
        <v>1</v>
      </c>
      <c r="L105" s="400">
        <v>1</v>
      </c>
      <c r="M105" s="400">
        <v>1</v>
      </c>
      <c r="N105" s="400">
        <v>1</v>
      </c>
      <c r="O105" s="400">
        <v>1</v>
      </c>
      <c r="P105" s="400">
        <v>1</v>
      </c>
      <c r="Q105" s="400">
        <v>1</v>
      </c>
      <c r="R105" s="400">
        <v>1</v>
      </c>
      <c r="S105" s="400">
        <v>1</v>
      </c>
      <c r="T105" s="400">
        <v>1</v>
      </c>
      <c r="U105" s="400">
        <v>1</v>
      </c>
      <c r="V105" s="400">
        <v>1</v>
      </c>
      <c r="W105" s="400">
        <v>1</v>
      </c>
    </row>
  </sheetData>
  <sheetProtection password="CC50" sheet="1" objects="1" scenarios="1"/>
  <customSheetViews>
    <customSheetView guid="{0FADFB38-EA6A-4260-ADCE-826908C1C74C}">
      <pane ySplit="9" topLeftCell="A10" activePane="bottomLeft" state="frozen"/>
      <selection pane="bottomLeft" activeCell="A10" sqref="A10"/>
      <pageMargins left="0.7" right="0.7" top="0.75" bottom="0.75" header="0.3" footer="0.3"/>
      <pageSetup paperSize="9" orientation="landscape" verticalDpi="0" r:id="rId1"/>
    </customSheetView>
  </customSheetViews>
  <mergeCells count="5">
    <mergeCell ref="F1:H1"/>
    <mergeCell ref="I1:K1"/>
    <mergeCell ref="O1:Q1"/>
    <mergeCell ref="D1:E1"/>
    <mergeCell ref="L1:N1"/>
  </mergeCells>
  <dataValidations count="5">
    <dataValidation type="list" allowBlank="1" showInputMessage="1" showErrorMessage="1" sqref="F3:F104">
      <formula1>Bft_list</formula1>
    </dataValidation>
    <dataValidation type="list" allowBlank="1" showInputMessage="1" showErrorMessage="1" sqref="G3:G104 J3:J104 M3:M104 P3:P104">
      <formula1>Direction_list</formula1>
    </dataValidation>
    <dataValidation type="list" allowBlank="1" showInputMessage="1" showErrorMessage="1" sqref="H3:H104 K3:K104 N3:N104 Q3:Q104">
      <formula1>Relative_list</formula1>
    </dataValidation>
    <dataValidation type="list" allowBlank="1" showInputMessage="1" showErrorMessage="1" sqref="I3:I104">
      <formula1>Current_list</formula1>
    </dataValidation>
    <dataValidation type="list" allowBlank="1" showInputMessage="1" showErrorMessage="1" sqref="L3:L104 O3:O104">
      <formula1>Wave_list</formula1>
    </dataValidation>
  </dataValidations>
  <pageMargins left="0.70866141732283472" right="0.70866141732283472" top="0.74803149606299213" bottom="0.74803149606299213" header="0.31496062992125984" footer="0.31496062992125984"/>
  <pageSetup paperSize="9" scale="80" orientation="landscape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tabColor theme="9" tint="-0.249977111117893"/>
    <pageSetUpPr fitToPage="1"/>
  </sheetPr>
  <dimension ref="A1:AN105"/>
  <sheetViews>
    <sheetView workbookViewId="0">
      <pane xSplit="2" ySplit="2" topLeftCell="C3" activePane="bottomRight" state="frozen"/>
      <selection activeCell="G24" sqref="G24"/>
      <selection pane="topRight" activeCell="G24" sqref="G24"/>
      <selection pane="bottomLeft" activeCell="G24" sqref="G24"/>
      <selection pane="bottomRight" activeCell="C3" sqref="C3"/>
    </sheetView>
  </sheetViews>
  <sheetFormatPr defaultRowHeight="15"/>
  <cols>
    <col min="1" max="1" width="9.5703125" style="386" customWidth="1"/>
    <col min="2" max="2" width="8.42578125" style="35" customWidth="1"/>
    <col min="3" max="7" width="8.42578125" style="37" customWidth="1"/>
    <col min="8" max="11" width="8.42578125" style="38" customWidth="1"/>
    <col min="12" max="12" width="17" style="35" customWidth="1"/>
    <col min="13" max="13" width="10.140625" style="255" hidden="1" customWidth="1"/>
    <col min="14" max="14" width="8.140625" style="255" hidden="1" customWidth="1"/>
    <col min="15" max="15" width="6.5703125" style="255" hidden="1" customWidth="1"/>
    <col min="16" max="16" width="12.5703125" style="35" customWidth="1"/>
    <col min="17" max="18" width="8.42578125" style="35" customWidth="1"/>
    <col min="19" max="19" width="7.7109375" style="255" hidden="1" customWidth="1"/>
    <col min="20" max="23" width="8.42578125" style="35" customWidth="1"/>
    <col min="24" max="27" width="8.42578125" style="43" customWidth="1"/>
    <col min="28" max="28" width="30.140625" style="1" bestFit="1" customWidth="1"/>
    <col min="29" max="31" width="9.140625" style="1"/>
    <col min="32" max="32" width="7.85546875" style="1" customWidth="1"/>
    <col min="33" max="33" width="10.140625" style="1" bestFit="1" customWidth="1"/>
    <col min="34" max="34" width="9" style="1" bestFit="1" customWidth="1"/>
    <col min="35" max="16384" width="9.140625" style="1"/>
  </cols>
  <sheetData>
    <row r="1" spans="1:40" s="2" customFormat="1" ht="32.25" customHeight="1" thickBot="1">
      <c r="A1" s="383"/>
      <c r="B1" s="41"/>
      <c r="C1" s="490" t="s">
        <v>58</v>
      </c>
      <c r="D1" s="491"/>
      <c r="E1" s="491"/>
      <c r="F1" s="491"/>
      <c r="G1" s="492"/>
      <c r="H1" s="493" t="s">
        <v>59</v>
      </c>
      <c r="I1" s="494"/>
      <c r="J1" s="494"/>
      <c r="K1" s="495"/>
      <c r="L1" s="485" t="s">
        <v>91</v>
      </c>
      <c r="M1" s="275" t="s">
        <v>90</v>
      </c>
      <c r="N1" s="275"/>
      <c r="O1" s="275"/>
      <c r="P1" s="130"/>
      <c r="Q1" s="487" t="s">
        <v>134</v>
      </c>
      <c r="R1" s="488"/>
      <c r="S1" s="488"/>
      <c r="T1" s="488"/>
      <c r="U1" s="488"/>
      <c r="V1" s="488"/>
      <c r="W1" s="489"/>
      <c r="X1" s="496" t="s">
        <v>48</v>
      </c>
      <c r="Y1" s="497"/>
      <c r="Z1" s="497"/>
      <c r="AA1" s="498"/>
      <c r="AE1" s="219"/>
      <c r="AF1" s="219"/>
      <c r="AG1" s="220" t="s">
        <v>206</v>
      </c>
      <c r="AH1" s="220" t="s">
        <v>207</v>
      </c>
    </row>
    <row r="2" spans="1:40" s="3" customFormat="1" ht="60.75" thickBot="1">
      <c r="A2" s="384" t="s">
        <v>225</v>
      </c>
      <c r="B2" s="42" t="s">
        <v>137</v>
      </c>
      <c r="C2" s="148" t="s">
        <v>10</v>
      </c>
      <c r="D2" s="149" t="s">
        <v>11</v>
      </c>
      <c r="E2" s="149" t="s">
        <v>12</v>
      </c>
      <c r="F2" s="149" t="s">
        <v>13</v>
      </c>
      <c r="G2" s="150" t="s">
        <v>14</v>
      </c>
      <c r="H2" s="151" t="s">
        <v>60</v>
      </c>
      <c r="I2" s="152" t="s">
        <v>61</v>
      </c>
      <c r="J2" s="152" t="s">
        <v>46</v>
      </c>
      <c r="K2" s="153" t="s">
        <v>47</v>
      </c>
      <c r="L2" s="486"/>
      <c r="M2" s="252" t="s">
        <v>41</v>
      </c>
      <c r="N2" s="260" t="s">
        <v>235</v>
      </c>
      <c r="O2" s="256" t="s">
        <v>236</v>
      </c>
      <c r="P2" s="131" t="s">
        <v>106</v>
      </c>
      <c r="Q2" s="154" t="s">
        <v>10</v>
      </c>
      <c r="R2" s="155" t="s">
        <v>11</v>
      </c>
      <c r="S2" s="259" t="s">
        <v>237</v>
      </c>
      <c r="T2" s="155" t="s">
        <v>107</v>
      </c>
      <c r="U2" s="155" t="s">
        <v>12</v>
      </c>
      <c r="V2" s="155" t="s">
        <v>13</v>
      </c>
      <c r="W2" s="156" t="s">
        <v>14</v>
      </c>
      <c r="X2" s="154" t="s">
        <v>45</v>
      </c>
      <c r="Y2" s="155" t="s">
        <v>44</v>
      </c>
      <c r="Z2" s="155" t="s">
        <v>46</v>
      </c>
      <c r="AA2" s="156" t="s">
        <v>47</v>
      </c>
      <c r="AB2" s="129" t="s">
        <v>56</v>
      </c>
      <c r="AE2" s="483" t="s">
        <v>208</v>
      </c>
      <c r="AF2" s="484"/>
      <c r="AG2" s="367">
        <f>'Noon Position '!W4</f>
        <v>18</v>
      </c>
      <c r="AH2" s="368">
        <f>'Noon Position '!X4</f>
        <v>18.900000000000002</v>
      </c>
    </row>
    <row r="3" spans="1:40" customFormat="1">
      <c r="A3" s="385">
        <f>IF('Noon Position '!A9&lt;&gt;"",'Noon Position '!A9,"")</f>
        <v>42362</v>
      </c>
      <c r="B3" s="132">
        <f>IF('Noon Position '!B9&lt;&gt;"",'Noon Position '!B9,"")</f>
        <v>0.77083333333333304</v>
      </c>
      <c r="C3" s="239">
        <v>1464.66</v>
      </c>
      <c r="D3" s="240"/>
      <c r="E3" s="240"/>
      <c r="F3" s="240"/>
      <c r="G3" s="241">
        <v>147.9</v>
      </c>
      <c r="H3" s="133">
        <v>12440</v>
      </c>
      <c r="I3" s="133"/>
      <c r="J3" s="133">
        <v>11820</v>
      </c>
      <c r="K3" s="134">
        <v>4130</v>
      </c>
      <c r="L3" s="248">
        <v>2209930</v>
      </c>
      <c r="M3" s="253"/>
      <c r="N3" s="253"/>
      <c r="O3" s="257"/>
      <c r="P3" s="139"/>
      <c r="Q3" s="261"/>
      <c r="R3" s="262"/>
      <c r="S3" s="263"/>
      <c r="T3" s="262"/>
      <c r="U3" s="262"/>
      <c r="V3" s="262"/>
      <c r="W3" s="264"/>
      <c r="X3" s="141"/>
      <c r="Y3" s="142"/>
      <c r="Z3" s="142"/>
      <c r="AA3" s="143"/>
      <c r="AB3" s="342" t="s">
        <v>57</v>
      </c>
    </row>
    <row r="4" spans="1:40" customFormat="1">
      <c r="A4" s="385">
        <f>IF('Noon Position '!A10&lt;&gt;"",'Noon Position '!A10,"")</f>
        <v>42363</v>
      </c>
      <c r="B4" s="132">
        <f>IF('Noon Position '!B10&lt;&gt;"",'Noon Position '!B10,"")</f>
        <v>0.5</v>
      </c>
      <c r="C4" s="242">
        <v>1452.38</v>
      </c>
      <c r="D4" s="243"/>
      <c r="E4" s="243"/>
      <c r="F4" s="243"/>
      <c r="G4" s="244">
        <v>147.80000000000001</v>
      </c>
      <c r="H4" s="198">
        <v>12373</v>
      </c>
      <c r="I4" s="198"/>
      <c r="J4" s="198">
        <v>11810</v>
      </c>
      <c r="K4" s="200">
        <v>4120</v>
      </c>
      <c r="L4" s="249">
        <v>2222950</v>
      </c>
      <c r="M4" s="254">
        <f>IF('Noon Position '!R10="Yes",'Noon Position '!Q10,"")</f>
        <v>17.5</v>
      </c>
      <c r="N4" s="254">
        <f>'Weather Condition'!U4</f>
        <v>1</v>
      </c>
      <c r="O4" s="258">
        <f>IF(M4&lt;&gt;"",N4*M4,0)</f>
        <v>17.5</v>
      </c>
      <c r="P4" s="140">
        <f t="shared" ref="P4:P35" si="0">IF($M4&lt;&gt;"",(L4-L3)/$M4*24,IF(ISBLANK(L4),"",L4-L3))</f>
        <v>17856</v>
      </c>
      <c r="Q4" s="265">
        <f>IF($M4&lt;&gt;"",(C3-C4)/$M4*24,IF(ISBLANK(C4),"",C3-C4))</f>
        <v>16.84114285714282</v>
      </c>
      <c r="R4" s="266">
        <f>IF($M4&lt;&gt;"",(D3-D4)/$M4*24,IF(ISBLANK(D4),"",D3-D4))</f>
        <v>0</v>
      </c>
      <c r="S4" s="267">
        <f>IF(R4&lt;&gt;"",N4*(Q4+R4),0)</f>
        <v>16.84114285714282</v>
      </c>
      <c r="T4" s="266">
        <f>IF(M4&lt;&gt;"",IF(SUM($O$4:O4)&lt;&gt;0,SUMPRODUCT($O$4:O4,$S$4:S4)/SUM($O$4:O4),""),"")</f>
        <v>16.84114285714282</v>
      </c>
      <c r="U4" s="266">
        <f t="shared" ref="U4:U35" si="1">IF($M4&lt;&gt;"",(E3-E4)/$M4*24,IF(ISBLANK(E4),"",E3-E4))</f>
        <v>0</v>
      </c>
      <c r="V4" s="266">
        <f t="shared" ref="V4:V35" si="2">IF($M4&lt;&gt;"",(F3-F4)/$M4*24,IF(ISBLANK(F4),"",F3-F4))</f>
        <v>0</v>
      </c>
      <c r="W4" s="268">
        <f t="shared" ref="W4:W35" si="3">IF($M4&lt;&gt;"",(G3-G4)/$M4*24,IF(ISBLANK(G4),"",G3-G4))</f>
        <v>0.13714285714284935</v>
      </c>
      <c r="X4" s="138">
        <f t="shared" ref="X4:X35" si="4">IF($M4&lt;&gt;"",(H3-H4)/$M4*24,IF(ISBLANK(H4),"",H3-H4))</f>
        <v>91.885714285714286</v>
      </c>
      <c r="Y4" s="36">
        <f t="shared" ref="Y4:Y35" si="5">IF($M4&lt;&gt;"",(I3-I4)/$M4*24,IF(ISBLANK(I4),"",I3-I4))</f>
        <v>0</v>
      </c>
      <c r="Z4" s="36">
        <f t="shared" ref="Z4:Z35" si="6">IF($M4&lt;&gt;"",(J3-J4)/$M4*24,IF(ISBLANK(J4),"",J3-J4))</f>
        <v>13.714285714285714</v>
      </c>
      <c r="AA4" s="144">
        <f t="shared" ref="AA4:AA35" si="7">IF($M4&lt;&gt;"",(K3-K4)/$M4*24,IF(ISBLANK(K4),"",K3-K4))</f>
        <v>13.714285714285714</v>
      </c>
      <c r="AB4" s="343"/>
    </row>
    <row r="5" spans="1:40" customFormat="1">
      <c r="A5" s="385">
        <f>IF('Noon Position '!A11&lt;&gt;"",'Noon Position '!A11,"")</f>
        <v>42364</v>
      </c>
      <c r="B5" s="132">
        <f>IF('Noon Position '!B11&lt;&gt;"",'Noon Position '!B11,"")</f>
        <v>0.5</v>
      </c>
      <c r="C5" s="242">
        <v>1433.93</v>
      </c>
      <c r="D5" s="243"/>
      <c r="E5" s="243"/>
      <c r="F5" s="243"/>
      <c r="G5" s="244">
        <v>147.69999999999999</v>
      </c>
      <c r="H5" s="198">
        <v>12274</v>
      </c>
      <c r="I5" s="198"/>
      <c r="J5" s="198">
        <v>11800</v>
      </c>
      <c r="K5" s="200">
        <v>4110</v>
      </c>
      <c r="L5" s="249">
        <v>2242520</v>
      </c>
      <c r="M5" s="254">
        <f>IF('Noon Position '!R11="Yes",'Noon Position '!Q11,"")</f>
        <v>24</v>
      </c>
      <c r="N5" s="254">
        <f>'Weather Condition'!U5</f>
        <v>0</v>
      </c>
      <c r="O5" s="258">
        <f t="shared" ref="O5:O68" si="8">IF(M5&lt;&gt;"",N5*M5,0)</f>
        <v>0</v>
      </c>
      <c r="P5" s="140">
        <f t="shared" si="0"/>
        <v>19570</v>
      </c>
      <c r="Q5" s="265">
        <f t="shared" ref="Q5:Q68" si="9">IF($M5&lt;&gt;"",(C4-C5)/$M5*24,IF(ISBLANK(C5),"",C4-C5))</f>
        <v>18.450000000000045</v>
      </c>
      <c r="R5" s="266">
        <f t="shared" ref="R5:R68" si="10">IF($M5&lt;&gt;"",(D4-D5)/$M5*24,IF(ISBLANK(D5),"",D4-D5))</f>
        <v>0</v>
      </c>
      <c r="S5" s="267">
        <f t="shared" ref="S5:S68" si="11">IF(R5&lt;&gt;"",N5*(Q5+R5),0)</f>
        <v>0</v>
      </c>
      <c r="T5" s="266">
        <f>IF(M5&lt;&gt;"",IF(SUM($O$4:O5)&lt;&gt;0,SUMPRODUCT($O$4:O5,$S$4:S5)/SUM($O$4:O5),""),"")</f>
        <v>16.84114285714282</v>
      </c>
      <c r="U5" s="266">
        <f t="shared" si="1"/>
        <v>0</v>
      </c>
      <c r="V5" s="266">
        <f t="shared" si="2"/>
        <v>0</v>
      </c>
      <c r="W5" s="268">
        <f t="shared" si="3"/>
        <v>0.10000000000002274</v>
      </c>
      <c r="X5" s="138">
        <f t="shared" si="4"/>
        <v>99</v>
      </c>
      <c r="Y5" s="36">
        <f t="shared" si="5"/>
        <v>0</v>
      </c>
      <c r="Z5" s="36">
        <f t="shared" si="6"/>
        <v>10</v>
      </c>
      <c r="AA5" s="144">
        <f t="shared" si="7"/>
        <v>10</v>
      </c>
      <c r="AB5" s="343"/>
      <c r="AE5" s="45"/>
      <c r="AF5" s="45"/>
      <c r="AG5" s="45"/>
      <c r="AH5" s="45"/>
    </row>
    <row r="6" spans="1:40" customFormat="1">
      <c r="A6" s="385">
        <f>IF('Noon Position '!A12&lt;&gt;"",'Noon Position '!A12,"")</f>
        <v>42365</v>
      </c>
      <c r="B6" s="132">
        <f>IF('Noon Position '!B12&lt;&gt;"",'Noon Position '!B12,"")</f>
        <v>0.5</v>
      </c>
      <c r="C6" s="242">
        <v>1415.54</v>
      </c>
      <c r="D6" s="243"/>
      <c r="E6" s="243"/>
      <c r="F6" s="243"/>
      <c r="G6" s="244">
        <v>147.6</v>
      </c>
      <c r="H6" s="198">
        <v>12176</v>
      </c>
      <c r="I6" s="198"/>
      <c r="J6" s="198">
        <v>11780</v>
      </c>
      <c r="K6" s="200">
        <v>4100</v>
      </c>
      <c r="L6" s="249">
        <v>2262020</v>
      </c>
      <c r="M6" s="254">
        <f>IF('Noon Position '!R12="Yes",'Noon Position '!Q12,"")</f>
        <v>24</v>
      </c>
      <c r="N6" s="254">
        <f>'Weather Condition'!U6</f>
        <v>0</v>
      </c>
      <c r="O6" s="258">
        <f t="shared" si="8"/>
        <v>0</v>
      </c>
      <c r="P6" s="140">
        <f t="shared" si="0"/>
        <v>19500</v>
      </c>
      <c r="Q6" s="265">
        <f t="shared" si="9"/>
        <v>18.3900000000001</v>
      </c>
      <c r="R6" s="266">
        <f t="shared" si="10"/>
        <v>0</v>
      </c>
      <c r="S6" s="267">
        <f t="shared" si="11"/>
        <v>0</v>
      </c>
      <c r="T6" s="266">
        <f>IF(M6&lt;&gt;"",IF(SUM($O$4:O6)&lt;&gt;0,SUMPRODUCT($O$4:O6,$S$4:S6)/SUM($O$4:O6),""),"")</f>
        <v>16.84114285714282</v>
      </c>
      <c r="U6" s="266">
        <f t="shared" si="1"/>
        <v>0</v>
      </c>
      <c r="V6" s="266">
        <f t="shared" si="2"/>
        <v>0</v>
      </c>
      <c r="W6" s="268">
        <f t="shared" si="3"/>
        <v>9.9999999999994316E-2</v>
      </c>
      <c r="X6" s="138">
        <f t="shared" si="4"/>
        <v>98</v>
      </c>
      <c r="Y6" s="36">
        <f t="shared" si="5"/>
        <v>0</v>
      </c>
      <c r="Z6" s="36">
        <f t="shared" si="6"/>
        <v>20</v>
      </c>
      <c r="AA6" s="144">
        <f t="shared" si="7"/>
        <v>10</v>
      </c>
      <c r="AB6" s="343"/>
      <c r="AD6" s="45"/>
      <c r="AE6" s="211"/>
      <c r="AF6" s="211"/>
      <c r="AG6" s="211"/>
      <c r="AH6" s="211"/>
      <c r="AI6" s="45"/>
      <c r="AJ6" s="45"/>
      <c r="AK6" s="45"/>
      <c r="AL6" s="45"/>
      <c r="AM6" s="45"/>
      <c r="AN6" s="45"/>
    </row>
    <row r="7" spans="1:40" customFormat="1">
      <c r="A7" s="385">
        <f>IF('Noon Position '!A13&lt;&gt;"",'Noon Position '!A13,"")</f>
        <v>42366</v>
      </c>
      <c r="B7" s="132">
        <f>IF('Noon Position '!B13&lt;&gt;"",'Noon Position '!B13,"")</f>
        <v>0.5</v>
      </c>
      <c r="C7" s="242">
        <v>1396.82</v>
      </c>
      <c r="D7" s="243"/>
      <c r="E7" s="243"/>
      <c r="F7" s="243"/>
      <c r="G7" s="244">
        <v>147.5</v>
      </c>
      <c r="H7" s="198">
        <v>12074</v>
      </c>
      <c r="I7" s="198"/>
      <c r="J7" s="198">
        <v>11760</v>
      </c>
      <c r="K7" s="200">
        <v>4090</v>
      </c>
      <c r="L7" s="249">
        <v>2281870</v>
      </c>
      <c r="M7" s="254">
        <f>IF('Noon Position '!R13="Yes",'Noon Position '!Q13,"")</f>
        <v>23</v>
      </c>
      <c r="N7" s="254">
        <f>'Weather Condition'!U7</f>
        <v>0</v>
      </c>
      <c r="O7" s="258">
        <f t="shared" si="8"/>
        <v>0</v>
      </c>
      <c r="P7" s="140">
        <f t="shared" si="0"/>
        <v>20713.043478260872</v>
      </c>
      <c r="Q7" s="265">
        <f t="shared" si="9"/>
        <v>19.533913043478289</v>
      </c>
      <c r="R7" s="266">
        <f t="shared" si="10"/>
        <v>0</v>
      </c>
      <c r="S7" s="267">
        <f t="shared" si="11"/>
        <v>0</v>
      </c>
      <c r="T7" s="266">
        <f>IF(M7&lt;&gt;"",IF(SUM($O$4:O7)&lt;&gt;0,SUMPRODUCT($O$4:O7,$S$4:S7)/SUM($O$4:O7),""),"")</f>
        <v>16.84114285714282</v>
      </c>
      <c r="U7" s="266">
        <f t="shared" si="1"/>
        <v>0</v>
      </c>
      <c r="V7" s="266">
        <f t="shared" si="2"/>
        <v>0</v>
      </c>
      <c r="W7" s="268">
        <f t="shared" si="3"/>
        <v>0.10434782608695059</v>
      </c>
      <c r="X7" s="138">
        <f t="shared" si="4"/>
        <v>106.43478260869566</v>
      </c>
      <c r="Y7" s="36">
        <f t="shared" si="5"/>
        <v>0</v>
      </c>
      <c r="Z7" s="36">
        <f t="shared" si="6"/>
        <v>20.869565217391305</v>
      </c>
      <c r="AA7" s="144">
        <f t="shared" si="7"/>
        <v>10.434782608695652</v>
      </c>
      <c r="AB7" s="343"/>
      <c r="AD7" s="211"/>
      <c r="AE7" s="45"/>
      <c r="AF7" s="45"/>
      <c r="AG7" s="45"/>
      <c r="AH7" s="45"/>
      <c r="AI7" s="211"/>
      <c r="AJ7" s="211"/>
      <c r="AK7" s="211"/>
      <c r="AL7" s="211"/>
      <c r="AM7" s="211"/>
      <c r="AN7" s="211"/>
    </row>
    <row r="8" spans="1:40" customFormat="1">
      <c r="A8" s="385">
        <f>IF('Noon Position '!A14&lt;&gt;"",'Noon Position '!A14,"")</f>
        <v>42367</v>
      </c>
      <c r="B8" s="132">
        <f>IF('Noon Position '!B14&lt;&gt;"",'Noon Position '!B14,"")</f>
        <v>0.5</v>
      </c>
      <c r="C8" s="242">
        <v>1378.05</v>
      </c>
      <c r="D8" s="243"/>
      <c r="E8" s="243"/>
      <c r="F8" s="243"/>
      <c r="G8" s="244">
        <v>147.4</v>
      </c>
      <c r="H8" s="199">
        <v>11971</v>
      </c>
      <c r="I8" s="198"/>
      <c r="J8" s="198">
        <v>11740</v>
      </c>
      <c r="K8" s="200">
        <v>4080</v>
      </c>
      <c r="L8" s="249">
        <v>2301810</v>
      </c>
      <c r="M8" s="254">
        <f>IF('Noon Position '!R14="Yes",'Noon Position '!Q14,"")</f>
        <v>24</v>
      </c>
      <c r="N8" s="254">
        <f>'Weather Condition'!U8</f>
        <v>0</v>
      </c>
      <c r="O8" s="258">
        <f t="shared" si="8"/>
        <v>0</v>
      </c>
      <c r="P8" s="140">
        <f t="shared" si="0"/>
        <v>19940</v>
      </c>
      <c r="Q8" s="265">
        <f t="shared" si="9"/>
        <v>18.769999999999982</v>
      </c>
      <c r="R8" s="266">
        <f t="shared" si="10"/>
        <v>0</v>
      </c>
      <c r="S8" s="267">
        <f t="shared" si="11"/>
        <v>0</v>
      </c>
      <c r="T8" s="266">
        <f>IF(M8&lt;&gt;"",IF(SUM($O$4:O8)&lt;&gt;0,SUMPRODUCT($O$4:O8,$S$4:S8)/SUM($O$4:O8),""),"")</f>
        <v>16.84114285714282</v>
      </c>
      <c r="U8" s="266">
        <f t="shared" si="1"/>
        <v>0</v>
      </c>
      <c r="V8" s="266">
        <f t="shared" si="2"/>
        <v>0</v>
      </c>
      <c r="W8" s="268">
        <f t="shared" si="3"/>
        <v>9.9999999999994316E-2</v>
      </c>
      <c r="X8" s="138">
        <f t="shared" si="4"/>
        <v>103</v>
      </c>
      <c r="Y8" s="36">
        <f t="shared" si="5"/>
        <v>0</v>
      </c>
      <c r="Z8" s="36">
        <f t="shared" si="6"/>
        <v>20</v>
      </c>
      <c r="AA8" s="144">
        <f t="shared" si="7"/>
        <v>10</v>
      </c>
      <c r="AB8" s="343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</row>
    <row r="9" spans="1:40" customFormat="1">
      <c r="A9" s="385" t="str">
        <f>IF('Noon Position '!A15&lt;&gt;"",'Noon Position '!A15,"")</f>
        <v/>
      </c>
      <c r="B9" s="132" t="str">
        <f>IF('Noon Position '!B15&lt;&gt;"",'Noon Position '!B15,"")</f>
        <v/>
      </c>
      <c r="C9" s="242"/>
      <c r="D9" s="243"/>
      <c r="E9" s="243"/>
      <c r="F9" s="243"/>
      <c r="G9" s="244"/>
      <c r="H9" s="199"/>
      <c r="I9" s="198"/>
      <c r="J9" s="198"/>
      <c r="K9" s="200"/>
      <c r="L9" s="250"/>
      <c r="M9" s="254" t="str">
        <f>IF('Noon Position '!R15="Yes",'Noon Position '!Q15,"")</f>
        <v/>
      </c>
      <c r="N9" s="254">
        <f>'Weather Condition'!U9</f>
        <v>0</v>
      </c>
      <c r="O9" s="258">
        <f t="shared" si="8"/>
        <v>0</v>
      </c>
      <c r="P9" s="140" t="str">
        <f t="shared" si="0"/>
        <v/>
      </c>
      <c r="Q9" s="265" t="str">
        <f t="shared" si="9"/>
        <v/>
      </c>
      <c r="R9" s="266" t="str">
        <f t="shared" si="10"/>
        <v/>
      </c>
      <c r="S9" s="267">
        <f t="shared" si="11"/>
        <v>0</v>
      </c>
      <c r="T9" s="266" t="str">
        <f>IF(M9&lt;&gt;"",IF(SUM($O$4:O9)&lt;&gt;0,SUMPRODUCT($O$4:O9,$S$4:S9)/SUM($O$4:O9),""),"")</f>
        <v/>
      </c>
      <c r="U9" s="266" t="str">
        <f t="shared" si="1"/>
        <v/>
      </c>
      <c r="V9" s="266" t="str">
        <f t="shared" si="2"/>
        <v/>
      </c>
      <c r="W9" s="268" t="str">
        <f t="shared" si="3"/>
        <v/>
      </c>
      <c r="X9" s="138" t="str">
        <f t="shared" si="4"/>
        <v/>
      </c>
      <c r="Y9" s="36" t="str">
        <f t="shared" si="5"/>
        <v/>
      </c>
      <c r="Z9" s="36" t="str">
        <f t="shared" si="6"/>
        <v/>
      </c>
      <c r="AA9" s="144" t="str">
        <f t="shared" si="7"/>
        <v/>
      </c>
      <c r="AB9" s="343"/>
      <c r="AD9" s="45"/>
      <c r="AI9" s="45"/>
      <c r="AJ9" s="45"/>
      <c r="AK9" s="45"/>
      <c r="AL9" s="45"/>
      <c r="AM9" s="45"/>
      <c r="AN9" s="45"/>
    </row>
    <row r="10" spans="1:40" customFormat="1">
      <c r="A10" s="385" t="str">
        <f>IF('Noon Position '!A16&lt;&gt;"",'Noon Position '!A16,"")</f>
        <v/>
      </c>
      <c r="B10" s="132" t="str">
        <f>IF('Noon Position '!B16&lt;&gt;"",'Noon Position '!B16,"")</f>
        <v/>
      </c>
      <c r="C10" s="242"/>
      <c r="D10" s="243"/>
      <c r="E10" s="243"/>
      <c r="F10" s="243"/>
      <c r="G10" s="244"/>
      <c r="H10" s="199"/>
      <c r="I10" s="198"/>
      <c r="J10" s="198"/>
      <c r="K10" s="200"/>
      <c r="L10" s="250"/>
      <c r="M10" s="254" t="str">
        <f>IF('Noon Position '!R16="Yes",'Noon Position '!Q16,"")</f>
        <v/>
      </c>
      <c r="N10" s="254">
        <f>'Weather Condition'!U10</f>
        <v>0</v>
      </c>
      <c r="O10" s="258">
        <f t="shared" si="8"/>
        <v>0</v>
      </c>
      <c r="P10" s="140" t="str">
        <f t="shared" si="0"/>
        <v/>
      </c>
      <c r="Q10" s="265" t="str">
        <f t="shared" si="9"/>
        <v/>
      </c>
      <c r="R10" s="266" t="str">
        <f t="shared" si="10"/>
        <v/>
      </c>
      <c r="S10" s="267">
        <f t="shared" si="11"/>
        <v>0</v>
      </c>
      <c r="T10" s="266" t="str">
        <f>IF(M10&lt;&gt;"",IF(SUM($O$4:O10)&lt;&gt;0,SUMPRODUCT($O$4:O10,$S$4:S10)/SUM($O$4:O10),""),"")</f>
        <v/>
      </c>
      <c r="U10" s="266" t="str">
        <f t="shared" si="1"/>
        <v/>
      </c>
      <c r="V10" s="266" t="str">
        <f t="shared" si="2"/>
        <v/>
      </c>
      <c r="W10" s="268" t="str">
        <f t="shared" si="3"/>
        <v/>
      </c>
      <c r="X10" s="138" t="str">
        <f t="shared" si="4"/>
        <v/>
      </c>
      <c r="Y10" s="36" t="str">
        <f t="shared" si="5"/>
        <v/>
      </c>
      <c r="Z10" s="36" t="str">
        <f t="shared" si="6"/>
        <v/>
      </c>
      <c r="AA10" s="144" t="str">
        <f t="shared" si="7"/>
        <v/>
      </c>
      <c r="AB10" s="343"/>
      <c r="AE10" s="45"/>
      <c r="AF10" s="45"/>
      <c r="AG10" s="45"/>
      <c r="AH10" s="45"/>
    </row>
    <row r="11" spans="1:40" customFormat="1">
      <c r="A11" s="385" t="str">
        <f>IF('Noon Position '!A17&lt;&gt;"",'Noon Position '!A17,"")</f>
        <v/>
      </c>
      <c r="B11" s="132" t="str">
        <f>IF('Noon Position '!B17&lt;&gt;"",'Noon Position '!B17,"")</f>
        <v/>
      </c>
      <c r="C11" s="242"/>
      <c r="D11" s="243"/>
      <c r="E11" s="243"/>
      <c r="F11" s="243"/>
      <c r="G11" s="244"/>
      <c r="H11" s="199"/>
      <c r="I11" s="198"/>
      <c r="J11" s="198"/>
      <c r="K11" s="200"/>
      <c r="L11" s="250"/>
      <c r="M11" s="254" t="str">
        <f>IF('Noon Position '!R17="Yes",'Noon Position '!Q17,"")</f>
        <v/>
      </c>
      <c r="N11" s="254">
        <f>'Weather Condition'!U11</f>
        <v>0</v>
      </c>
      <c r="O11" s="258">
        <f t="shared" si="8"/>
        <v>0</v>
      </c>
      <c r="P11" s="140" t="str">
        <f t="shared" si="0"/>
        <v/>
      </c>
      <c r="Q11" s="265" t="str">
        <f t="shared" si="9"/>
        <v/>
      </c>
      <c r="R11" s="266" t="str">
        <f t="shared" si="10"/>
        <v/>
      </c>
      <c r="S11" s="267">
        <f t="shared" si="11"/>
        <v>0</v>
      </c>
      <c r="T11" s="266" t="str">
        <f>IF(M11&lt;&gt;"",IF(SUM($O$4:O11)&lt;&gt;0,SUMPRODUCT($O$4:O11,$S$4:S11)/SUM($O$4:O11),""),"")</f>
        <v/>
      </c>
      <c r="U11" s="266" t="str">
        <f t="shared" si="1"/>
        <v/>
      </c>
      <c r="V11" s="266" t="str">
        <f t="shared" si="2"/>
        <v/>
      </c>
      <c r="W11" s="268" t="str">
        <f t="shared" si="3"/>
        <v/>
      </c>
      <c r="X11" s="138" t="str">
        <f t="shared" si="4"/>
        <v/>
      </c>
      <c r="Y11" s="36" t="str">
        <f t="shared" si="5"/>
        <v/>
      </c>
      <c r="Z11" s="36" t="str">
        <f t="shared" si="6"/>
        <v/>
      </c>
      <c r="AA11" s="144" t="str">
        <f t="shared" si="7"/>
        <v/>
      </c>
      <c r="AB11" s="343"/>
      <c r="AD11" s="45"/>
      <c r="AE11" s="45"/>
      <c r="AF11" s="45"/>
      <c r="AG11" s="45"/>
      <c r="AH11" s="45"/>
      <c r="AI11" s="45"/>
      <c r="AJ11" s="45"/>
      <c r="AK11" s="45"/>
      <c r="AL11" s="45"/>
      <c r="AM11" s="45"/>
    </row>
    <row r="12" spans="1:40" customFormat="1">
      <c r="A12" s="385" t="str">
        <f>IF('Noon Position '!A18&lt;&gt;"",'Noon Position '!A18,"")</f>
        <v/>
      </c>
      <c r="B12" s="132" t="str">
        <f>IF('Noon Position '!B18&lt;&gt;"",'Noon Position '!B18,"")</f>
        <v/>
      </c>
      <c r="C12" s="242"/>
      <c r="D12" s="243"/>
      <c r="E12" s="243"/>
      <c r="F12" s="243"/>
      <c r="G12" s="244"/>
      <c r="H12" s="199"/>
      <c r="I12" s="198"/>
      <c r="J12" s="198"/>
      <c r="K12" s="200"/>
      <c r="L12" s="250"/>
      <c r="M12" s="254" t="str">
        <f>IF('Noon Position '!R18="Yes",'Noon Position '!Q18,"")</f>
        <v/>
      </c>
      <c r="N12" s="254">
        <f>'Weather Condition'!U12</f>
        <v>0</v>
      </c>
      <c r="O12" s="258">
        <f t="shared" si="8"/>
        <v>0</v>
      </c>
      <c r="P12" s="140" t="str">
        <f t="shared" si="0"/>
        <v/>
      </c>
      <c r="Q12" s="265" t="str">
        <f t="shared" si="9"/>
        <v/>
      </c>
      <c r="R12" s="266" t="str">
        <f t="shared" si="10"/>
        <v/>
      </c>
      <c r="S12" s="267">
        <f t="shared" si="11"/>
        <v>0</v>
      </c>
      <c r="T12" s="266" t="str">
        <f>IF(M12&lt;&gt;"",IF(SUM($O$4:O12)&lt;&gt;0,SUMPRODUCT($O$4:O12,$S$4:S12)/SUM($O$4:O12),""),"")</f>
        <v/>
      </c>
      <c r="U12" s="266" t="str">
        <f t="shared" si="1"/>
        <v/>
      </c>
      <c r="V12" s="266" t="str">
        <f t="shared" si="2"/>
        <v/>
      </c>
      <c r="W12" s="268" t="str">
        <f t="shared" si="3"/>
        <v/>
      </c>
      <c r="X12" s="138" t="str">
        <f t="shared" si="4"/>
        <v/>
      </c>
      <c r="Y12" s="36" t="str">
        <f t="shared" si="5"/>
        <v/>
      </c>
      <c r="Z12" s="36" t="str">
        <f t="shared" si="6"/>
        <v/>
      </c>
      <c r="AA12" s="144" t="str">
        <f t="shared" si="7"/>
        <v/>
      </c>
      <c r="AB12" s="343"/>
      <c r="AD12" s="45"/>
      <c r="AE12" s="211"/>
      <c r="AF12" s="211"/>
      <c r="AG12" s="211"/>
      <c r="AH12" s="211"/>
      <c r="AI12" s="45"/>
      <c r="AJ12" s="45"/>
      <c r="AK12" s="45"/>
      <c r="AL12" s="45"/>
      <c r="AM12" s="45"/>
    </row>
    <row r="13" spans="1:40" customFormat="1">
      <c r="A13" s="385" t="str">
        <f>IF('Noon Position '!A19&lt;&gt;"",'Noon Position '!A19,"")</f>
        <v/>
      </c>
      <c r="B13" s="132" t="str">
        <f>IF('Noon Position '!B19&lt;&gt;"",'Noon Position '!B19,"")</f>
        <v/>
      </c>
      <c r="C13" s="242"/>
      <c r="D13" s="243"/>
      <c r="E13" s="243"/>
      <c r="F13" s="243"/>
      <c r="G13" s="244"/>
      <c r="H13" s="199"/>
      <c r="I13" s="198"/>
      <c r="J13" s="198"/>
      <c r="K13" s="200"/>
      <c r="L13" s="250"/>
      <c r="M13" s="254" t="str">
        <f>IF('Noon Position '!R19="Yes",'Noon Position '!Q19,"")</f>
        <v/>
      </c>
      <c r="N13" s="254">
        <f>'Weather Condition'!U13</f>
        <v>0</v>
      </c>
      <c r="O13" s="258">
        <f t="shared" si="8"/>
        <v>0</v>
      </c>
      <c r="P13" s="140" t="str">
        <f t="shared" si="0"/>
        <v/>
      </c>
      <c r="Q13" s="265" t="str">
        <f t="shared" si="9"/>
        <v/>
      </c>
      <c r="R13" s="266" t="str">
        <f t="shared" si="10"/>
        <v/>
      </c>
      <c r="S13" s="267">
        <f t="shared" si="11"/>
        <v>0</v>
      </c>
      <c r="T13" s="266" t="str">
        <f>IF(M13&lt;&gt;"",IF(SUM($O$4:O13)&lt;&gt;0,SUMPRODUCT($O$4:O13,$S$4:S13)/SUM($O$4:O13),""),"")</f>
        <v/>
      </c>
      <c r="U13" s="266" t="str">
        <f t="shared" si="1"/>
        <v/>
      </c>
      <c r="V13" s="266" t="str">
        <f t="shared" si="2"/>
        <v/>
      </c>
      <c r="W13" s="268" t="str">
        <f t="shared" si="3"/>
        <v/>
      </c>
      <c r="X13" s="138" t="str">
        <f t="shared" si="4"/>
        <v/>
      </c>
      <c r="Y13" s="36" t="str">
        <f t="shared" si="5"/>
        <v/>
      </c>
      <c r="Z13" s="36" t="str">
        <f t="shared" si="6"/>
        <v/>
      </c>
      <c r="AA13" s="144" t="str">
        <f t="shared" si="7"/>
        <v/>
      </c>
      <c r="AB13" s="343"/>
      <c r="AD13" s="45"/>
      <c r="AE13" s="45"/>
      <c r="AF13" s="45"/>
      <c r="AG13" s="45"/>
      <c r="AH13" s="45"/>
      <c r="AI13" s="211"/>
      <c r="AJ13" s="211"/>
      <c r="AK13" s="211"/>
      <c r="AL13" s="211"/>
      <c r="AM13" s="45"/>
    </row>
    <row r="14" spans="1:40" customFormat="1">
      <c r="A14" s="385" t="str">
        <f>IF('Noon Position '!A20&lt;&gt;"",'Noon Position '!A20,"")</f>
        <v/>
      </c>
      <c r="B14" s="132" t="str">
        <f>IF('Noon Position '!B20&lt;&gt;"",'Noon Position '!B20,"")</f>
        <v/>
      </c>
      <c r="C14" s="242"/>
      <c r="D14" s="243"/>
      <c r="E14" s="243"/>
      <c r="F14" s="243"/>
      <c r="G14" s="244"/>
      <c r="H14" s="199"/>
      <c r="I14" s="198"/>
      <c r="J14" s="198"/>
      <c r="K14" s="200"/>
      <c r="L14" s="250"/>
      <c r="M14" s="254" t="str">
        <f>IF('Noon Position '!R20="Yes",'Noon Position '!Q20,"")</f>
        <v/>
      </c>
      <c r="N14" s="254">
        <f>'Weather Condition'!U14</f>
        <v>0</v>
      </c>
      <c r="O14" s="258">
        <f t="shared" si="8"/>
        <v>0</v>
      </c>
      <c r="P14" s="140" t="str">
        <f t="shared" si="0"/>
        <v/>
      </c>
      <c r="Q14" s="265" t="str">
        <f t="shared" si="9"/>
        <v/>
      </c>
      <c r="R14" s="266" t="str">
        <f t="shared" si="10"/>
        <v/>
      </c>
      <c r="S14" s="267">
        <f t="shared" si="11"/>
        <v>0</v>
      </c>
      <c r="T14" s="266" t="str">
        <f>IF(M14&lt;&gt;"",IF(SUM($O$4:O14)&lt;&gt;0,SUMPRODUCT($O$4:O14,$S$4:S14)/SUM($O$4:O14),""),"")</f>
        <v/>
      </c>
      <c r="U14" s="266" t="str">
        <f t="shared" si="1"/>
        <v/>
      </c>
      <c r="V14" s="266" t="str">
        <f t="shared" si="2"/>
        <v/>
      </c>
      <c r="W14" s="268" t="str">
        <f t="shared" si="3"/>
        <v/>
      </c>
      <c r="X14" s="138" t="str">
        <f t="shared" si="4"/>
        <v/>
      </c>
      <c r="Y14" s="36" t="str">
        <f t="shared" si="5"/>
        <v/>
      </c>
      <c r="Z14" s="36" t="str">
        <f t="shared" si="6"/>
        <v/>
      </c>
      <c r="AA14" s="144" t="str">
        <f t="shared" si="7"/>
        <v/>
      </c>
      <c r="AB14" s="343"/>
      <c r="AD14" s="45"/>
      <c r="AE14" s="45"/>
      <c r="AF14" s="45"/>
      <c r="AG14" s="45"/>
      <c r="AH14" s="45"/>
      <c r="AI14" s="45"/>
      <c r="AJ14" s="45"/>
      <c r="AK14" s="45"/>
      <c r="AL14" s="45"/>
      <c r="AM14" s="45"/>
    </row>
    <row r="15" spans="1:40" customFormat="1">
      <c r="A15" s="385" t="str">
        <f>IF('Noon Position '!A21&lt;&gt;"",'Noon Position '!A21,"")</f>
        <v/>
      </c>
      <c r="B15" s="132" t="str">
        <f>IF('Noon Position '!B21&lt;&gt;"",'Noon Position '!B21,"")</f>
        <v/>
      </c>
      <c r="C15" s="242"/>
      <c r="D15" s="243"/>
      <c r="E15" s="243"/>
      <c r="F15" s="243"/>
      <c r="G15" s="244"/>
      <c r="H15" s="199"/>
      <c r="I15" s="198"/>
      <c r="J15" s="198"/>
      <c r="K15" s="200"/>
      <c r="L15" s="250"/>
      <c r="M15" s="254" t="str">
        <f>IF('Noon Position '!R21="Yes",'Noon Position '!Q21,"")</f>
        <v/>
      </c>
      <c r="N15" s="254">
        <f>'Weather Condition'!U15</f>
        <v>0</v>
      </c>
      <c r="O15" s="258">
        <f t="shared" si="8"/>
        <v>0</v>
      </c>
      <c r="P15" s="140" t="str">
        <f t="shared" si="0"/>
        <v/>
      </c>
      <c r="Q15" s="265" t="str">
        <f t="shared" si="9"/>
        <v/>
      </c>
      <c r="R15" s="266" t="str">
        <f t="shared" si="10"/>
        <v/>
      </c>
      <c r="S15" s="267">
        <f t="shared" si="11"/>
        <v>0</v>
      </c>
      <c r="T15" s="266" t="str">
        <f>IF(M15&lt;&gt;"",IF(SUM($O$4:O15)&lt;&gt;0,SUMPRODUCT($O$4:O15,$S$4:S15)/SUM($O$4:O15),""),"")</f>
        <v/>
      </c>
      <c r="U15" s="266" t="str">
        <f t="shared" si="1"/>
        <v/>
      </c>
      <c r="V15" s="266" t="str">
        <f t="shared" si="2"/>
        <v/>
      </c>
      <c r="W15" s="268" t="str">
        <f t="shared" si="3"/>
        <v/>
      </c>
      <c r="X15" s="138" t="str">
        <f t="shared" si="4"/>
        <v/>
      </c>
      <c r="Y15" s="36" t="str">
        <f t="shared" si="5"/>
        <v/>
      </c>
      <c r="Z15" s="36" t="str">
        <f t="shared" si="6"/>
        <v/>
      </c>
      <c r="AA15" s="144" t="str">
        <f t="shared" si="7"/>
        <v/>
      </c>
      <c r="AB15" s="343"/>
      <c r="AD15" s="45"/>
      <c r="AE15" s="45"/>
      <c r="AF15" s="45"/>
      <c r="AG15" s="45"/>
      <c r="AH15" s="45"/>
      <c r="AI15" s="45"/>
      <c r="AJ15" s="45"/>
      <c r="AK15" s="45"/>
      <c r="AL15" s="45"/>
      <c r="AM15" s="45"/>
    </row>
    <row r="16" spans="1:40" customFormat="1">
      <c r="A16" s="385" t="str">
        <f>IF('Noon Position '!A22&lt;&gt;"",'Noon Position '!A22,"")</f>
        <v/>
      </c>
      <c r="B16" s="132" t="str">
        <f>IF('Noon Position '!B22&lt;&gt;"",'Noon Position '!B22,"")</f>
        <v/>
      </c>
      <c r="C16" s="242"/>
      <c r="D16" s="243"/>
      <c r="E16" s="243"/>
      <c r="F16" s="243"/>
      <c r="G16" s="244"/>
      <c r="H16" s="199"/>
      <c r="I16" s="198"/>
      <c r="J16" s="198"/>
      <c r="K16" s="200"/>
      <c r="L16" s="250"/>
      <c r="M16" s="254" t="str">
        <f>IF('Noon Position '!R22="Yes",'Noon Position '!Q22,"")</f>
        <v/>
      </c>
      <c r="N16" s="254">
        <f>'Weather Condition'!U16</f>
        <v>0</v>
      </c>
      <c r="O16" s="258">
        <f t="shared" si="8"/>
        <v>0</v>
      </c>
      <c r="P16" s="140" t="str">
        <f t="shared" si="0"/>
        <v/>
      </c>
      <c r="Q16" s="265" t="str">
        <f t="shared" si="9"/>
        <v/>
      </c>
      <c r="R16" s="266" t="str">
        <f t="shared" si="10"/>
        <v/>
      </c>
      <c r="S16" s="267">
        <f t="shared" si="11"/>
        <v>0</v>
      </c>
      <c r="T16" s="266" t="str">
        <f>IF(M16&lt;&gt;"",IF(SUM($O$4:O16)&lt;&gt;0,SUMPRODUCT($O$4:O16,$S$4:S16)/SUM($O$4:O16),""),"")</f>
        <v/>
      </c>
      <c r="U16" s="266" t="str">
        <f t="shared" si="1"/>
        <v/>
      </c>
      <c r="V16" s="266" t="str">
        <f t="shared" si="2"/>
        <v/>
      </c>
      <c r="W16" s="268" t="str">
        <f t="shared" si="3"/>
        <v/>
      </c>
      <c r="X16" s="138" t="str">
        <f t="shared" si="4"/>
        <v/>
      </c>
      <c r="Y16" s="36" t="str">
        <f t="shared" si="5"/>
        <v/>
      </c>
      <c r="Z16" s="36" t="str">
        <f t="shared" si="6"/>
        <v/>
      </c>
      <c r="AA16" s="144" t="str">
        <f t="shared" si="7"/>
        <v/>
      </c>
      <c r="AB16" s="343"/>
      <c r="AD16" s="45"/>
      <c r="AI16" s="45"/>
      <c r="AJ16" s="45"/>
      <c r="AK16" s="45"/>
      <c r="AL16" s="45"/>
      <c r="AM16" s="45"/>
    </row>
    <row r="17" spans="1:28" customFormat="1">
      <c r="A17" s="385" t="str">
        <f>IF('Noon Position '!A23&lt;&gt;"",'Noon Position '!A23,"")</f>
        <v/>
      </c>
      <c r="B17" s="132" t="str">
        <f>IF('Noon Position '!B23&lt;&gt;"",'Noon Position '!B23,"")</f>
        <v/>
      </c>
      <c r="C17" s="242"/>
      <c r="D17" s="243"/>
      <c r="E17" s="243"/>
      <c r="F17" s="243"/>
      <c r="G17" s="244"/>
      <c r="H17" s="199"/>
      <c r="I17" s="198"/>
      <c r="J17" s="198"/>
      <c r="K17" s="200"/>
      <c r="L17" s="250"/>
      <c r="M17" s="254" t="str">
        <f>IF('Noon Position '!R23="Yes",'Noon Position '!Q23,"")</f>
        <v/>
      </c>
      <c r="N17" s="254">
        <f>'Weather Condition'!U17</f>
        <v>0</v>
      </c>
      <c r="O17" s="258">
        <f t="shared" si="8"/>
        <v>0</v>
      </c>
      <c r="P17" s="140" t="str">
        <f t="shared" si="0"/>
        <v/>
      </c>
      <c r="Q17" s="265" t="str">
        <f t="shared" si="9"/>
        <v/>
      </c>
      <c r="R17" s="266" t="str">
        <f t="shared" si="10"/>
        <v/>
      </c>
      <c r="S17" s="267">
        <f t="shared" si="11"/>
        <v>0</v>
      </c>
      <c r="T17" s="266" t="str">
        <f>IF(M17&lt;&gt;"",IF(SUM($O$4:O17)&lt;&gt;0,SUMPRODUCT($O$4:O17,$S$4:S17)/SUM($O$4:O17),""),"")</f>
        <v/>
      </c>
      <c r="U17" s="266" t="str">
        <f t="shared" si="1"/>
        <v/>
      </c>
      <c r="V17" s="266" t="str">
        <f t="shared" si="2"/>
        <v/>
      </c>
      <c r="W17" s="268" t="str">
        <f t="shared" si="3"/>
        <v/>
      </c>
      <c r="X17" s="138" t="str">
        <f t="shared" si="4"/>
        <v/>
      </c>
      <c r="Y17" s="36" t="str">
        <f t="shared" si="5"/>
        <v/>
      </c>
      <c r="Z17" s="36" t="str">
        <f t="shared" si="6"/>
        <v/>
      </c>
      <c r="AA17" s="144" t="str">
        <f t="shared" si="7"/>
        <v/>
      </c>
      <c r="AB17" s="343"/>
    </row>
    <row r="18" spans="1:28" customFormat="1">
      <c r="A18" s="385" t="str">
        <f>IF('Noon Position '!A24&lt;&gt;"",'Noon Position '!A24,"")</f>
        <v/>
      </c>
      <c r="B18" s="132" t="str">
        <f>IF('Noon Position '!B24&lt;&gt;"",'Noon Position '!B24,"")</f>
        <v/>
      </c>
      <c r="C18" s="242"/>
      <c r="D18" s="243"/>
      <c r="E18" s="243"/>
      <c r="F18" s="243"/>
      <c r="G18" s="244"/>
      <c r="H18" s="199"/>
      <c r="I18" s="198"/>
      <c r="J18" s="198"/>
      <c r="K18" s="200"/>
      <c r="L18" s="250"/>
      <c r="M18" s="254" t="str">
        <f>IF('Noon Position '!R24="Yes",'Noon Position '!Q24,"")</f>
        <v/>
      </c>
      <c r="N18" s="254">
        <f>'Weather Condition'!U18</f>
        <v>0</v>
      </c>
      <c r="O18" s="258">
        <f t="shared" si="8"/>
        <v>0</v>
      </c>
      <c r="P18" s="140" t="str">
        <f t="shared" si="0"/>
        <v/>
      </c>
      <c r="Q18" s="265" t="str">
        <f t="shared" si="9"/>
        <v/>
      </c>
      <c r="R18" s="266" t="str">
        <f t="shared" si="10"/>
        <v/>
      </c>
      <c r="S18" s="267">
        <f t="shared" si="11"/>
        <v>0</v>
      </c>
      <c r="T18" s="266" t="str">
        <f>IF(M18&lt;&gt;"",IF(SUM($O$4:O18)&lt;&gt;0,SUMPRODUCT($O$4:O18,$S$4:S18)/SUM($O$4:O18),""),"")</f>
        <v/>
      </c>
      <c r="U18" s="266" t="str">
        <f t="shared" si="1"/>
        <v/>
      </c>
      <c r="V18" s="266" t="str">
        <f t="shared" si="2"/>
        <v/>
      </c>
      <c r="W18" s="268" t="str">
        <f t="shared" si="3"/>
        <v/>
      </c>
      <c r="X18" s="138" t="str">
        <f t="shared" si="4"/>
        <v/>
      </c>
      <c r="Y18" s="36" t="str">
        <f t="shared" si="5"/>
        <v/>
      </c>
      <c r="Z18" s="36" t="str">
        <f t="shared" si="6"/>
        <v/>
      </c>
      <c r="AA18" s="144" t="str">
        <f t="shared" si="7"/>
        <v/>
      </c>
      <c r="AB18" s="343"/>
    </row>
    <row r="19" spans="1:28" customFormat="1">
      <c r="A19" s="385" t="str">
        <f>IF('Noon Position '!A25&lt;&gt;"",'Noon Position '!A25,"")</f>
        <v/>
      </c>
      <c r="B19" s="132" t="str">
        <f>IF('Noon Position '!B25&lt;&gt;"",'Noon Position '!B25,"")</f>
        <v/>
      </c>
      <c r="C19" s="242"/>
      <c r="D19" s="243"/>
      <c r="E19" s="243"/>
      <c r="F19" s="243"/>
      <c r="G19" s="244"/>
      <c r="H19" s="199"/>
      <c r="I19" s="198"/>
      <c r="J19" s="198"/>
      <c r="K19" s="200"/>
      <c r="L19" s="250"/>
      <c r="M19" s="254" t="str">
        <f>IF('Noon Position '!R25="Yes",'Noon Position '!Q25,"")</f>
        <v/>
      </c>
      <c r="N19" s="254">
        <f>'Weather Condition'!U19</f>
        <v>0</v>
      </c>
      <c r="O19" s="258">
        <f t="shared" si="8"/>
        <v>0</v>
      </c>
      <c r="P19" s="140" t="str">
        <f t="shared" si="0"/>
        <v/>
      </c>
      <c r="Q19" s="265" t="str">
        <f t="shared" si="9"/>
        <v/>
      </c>
      <c r="R19" s="266" t="str">
        <f t="shared" si="10"/>
        <v/>
      </c>
      <c r="S19" s="267">
        <f t="shared" si="11"/>
        <v>0</v>
      </c>
      <c r="T19" s="266" t="str">
        <f>IF(M19&lt;&gt;"",IF(SUM($O$4:O19)&lt;&gt;0,SUMPRODUCT($O$4:O19,$S$4:S19)/SUM($O$4:O19),""),"")</f>
        <v/>
      </c>
      <c r="U19" s="266" t="str">
        <f t="shared" si="1"/>
        <v/>
      </c>
      <c r="V19" s="269" t="str">
        <f t="shared" si="2"/>
        <v/>
      </c>
      <c r="W19" s="268" t="str">
        <f t="shared" si="3"/>
        <v/>
      </c>
      <c r="X19" s="138" t="str">
        <f t="shared" si="4"/>
        <v/>
      </c>
      <c r="Y19" s="36" t="str">
        <f t="shared" si="5"/>
        <v/>
      </c>
      <c r="Z19" s="36" t="str">
        <f t="shared" si="6"/>
        <v/>
      </c>
      <c r="AA19" s="144" t="str">
        <f t="shared" si="7"/>
        <v/>
      </c>
      <c r="AB19" s="343"/>
    </row>
    <row r="20" spans="1:28" customFormat="1">
      <c r="A20" s="385" t="str">
        <f>IF('Noon Position '!A26&lt;&gt;"",'Noon Position '!A26,"")</f>
        <v/>
      </c>
      <c r="B20" s="132" t="str">
        <f>IF('Noon Position '!B26&lt;&gt;"",'Noon Position '!B26,"")</f>
        <v/>
      </c>
      <c r="C20" s="242"/>
      <c r="D20" s="243"/>
      <c r="E20" s="243"/>
      <c r="F20" s="243"/>
      <c r="G20" s="244"/>
      <c r="H20" s="199"/>
      <c r="I20" s="198"/>
      <c r="J20" s="198"/>
      <c r="K20" s="200"/>
      <c r="L20" s="250"/>
      <c r="M20" s="254" t="str">
        <f>IF('Noon Position '!R26="Yes",'Noon Position '!Q26,"")</f>
        <v/>
      </c>
      <c r="N20" s="254">
        <f>'Weather Condition'!U20</f>
        <v>0</v>
      </c>
      <c r="O20" s="258">
        <f t="shared" si="8"/>
        <v>0</v>
      </c>
      <c r="P20" s="140" t="str">
        <f t="shared" si="0"/>
        <v/>
      </c>
      <c r="Q20" s="265" t="str">
        <f t="shared" si="9"/>
        <v/>
      </c>
      <c r="R20" s="266" t="str">
        <f t="shared" si="10"/>
        <v/>
      </c>
      <c r="S20" s="267">
        <f t="shared" si="11"/>
        <v>0</v>
      </c>
      <c r="T20" s="266" t="str">
        <f>IF(M20&lt;&gt;"",IF(SUM($O$4:O20)&lt;&gt;0,SUMPRODUCT($O$4:O20,$S$4:S20)/SUM($O$4:O20),""),"")</f>
        <v/>
      </c>
      <c r="U20" s="270" t="str">
        <f t="shared" si="1"/>
        <v/>
      </c>
      <c r="V20" s="266" t="str">
        <f t="shared" si="2"/>
        <v/>
      </c>
      <c r="W20" s="271" t="str">
        <f t="shared" si="3"/>
        <v/>
      </c>
      <c r="X20" s="138" t="str">
        <f t="shared" si="4"/>
        <v/>
      </c>
      <c r="Y20" s="36" t="str">
        <f t="shared" si="5"/>
        <v/>
      </c>
      <c r="Z20" s="36" t="str">
        <f t="shared" si="6"/>
        <v/>
      </c>
      <c r="AA20" s="144" t="str">
        <f t="shared" si="7"/>
        <v/>
      </c>
      <c r="AB20" s="343"/>
    </row>
    <row r="21" spans="1:28" customFormat="1">
      <c r="A21" s="385" t="str">
        <f>IF('Noon Position '!A27&lt;&gt;"",'Noon Position '!A27,"")</f>
        <v/>
      </c>
      <c r="B21" s="132" t="str">
        <f>IF('Noon Position '!B27&lt;&gt;"",'Noon Position '!B27,"")</f>
        <v/>
      </c>
      <c r="C21" s="242"/>
      <c r="D21" s="243"/>
      <c r="E21" s="243"/>
      <c r="F21" s="243"/>
      <c r="G21" s="244"/>
      <c r="H21" s="199"/>
      <c r="I21" s="198"/>
      <c r="J21" s="198"/>
      <c r="K21" s="200"/>
      <c r="L21" s="250"/>
      <c r="M21" s="254" t="str">
        <f>IF('Noon Position '!R27="Yes",'Noon Position '!Q27,"")</f>
        <v/>
      </c>
      <c r="N21" s="254">
        <f>'Weather Condition'!U21</f>
        <v>0</v>
      </c>
      <c r="O21" s="258">
        <f t="shared" si="8"/>
        <v>0</v>
      </c>
      <c r="P21" s="140" t="str">
        <f t="shared" si="0"/>
        <v/>
      </c>
      <c r="Q21" s="265" t="str">
        <f t="shared" si="9"/>
        <v/>
      </c>
      <c r="R21" s="266" t="str">
        <f t="shared" si="10"/>
        <v/>
      </c>
      <c r="S21" s="267">
        <f t="shared" si="11"/>
        <v>0</v>
      </c>
      <c r="T21" s="266" t="str">
        <f>IF(M21&lt;&gt;"",IF(SUM($O$4:O21)&lt;&gt;0,SUMPRODUCT($O$4:O21,$S$4:S21)/SUM($O$4:O21),""),"")</f>
        <v/>
      </c>
      <c r="U21" s="266" t="str">
        <f t="shared" si="1"/>
        <v/>
      </c>
      <c r="V21" s="272" t="str">
        <f t="shared" si="2"/>
        <v/>
      </c>
      <c r="W21" s="268" t="str">
        <f t="shared" si="3"/>
        <v/>
      </c>
      <c r="X21" s="138" t="str">
        <f t="shared" si="4"/>
        <v/>
      </c>
      <c r="Y21" s="36" t="str">
        <f t="shared" si="5"/>
        <v/>
      </c>
      <c r="Z21" s="36" t="str">
        <f t="shared" si="6"/>
        <v/>
      </c>
      <c r="AA21" s="144" t="str">
        <f t="shared" si="7"/>
        <v/>
      </c>
      <c r="AB21" s="343"/>
    </row>
    <row r="22" spans="1:28" customFormat="1">
      <c r="A22" s="385" t="str">
        <f>IF('Noon Position '!A28&lt;&gt;"",'Noon Position '!A28,"")</f>
        <v/>
      </c>
      <c r="B22" s="132" t="str">
        <f>IF('Noon Position '!B28&lt;&gt;"",'Noon Position '!B28,"")</f>
        <v/>
      </c>
      <c r="C22" s="242"/>
      <c r="D22" s="243"/>
      <c r="E22" s="243"/>
      <c r="F22" s="243"/>
      <c r="G22" s="244"/>
      <c r="H22" s="199"/>
      <c r="I22" s="198"/>
      <c r="J22" s="198"/>
      <c r="K22" s="200"/>
      <c r="L22" s="250"/>
      <c r="M22" s="254" t="str">
        <f>IF('Noon Position '!R28="Yes",'Noon Position '!Q28,"")</f>
        <v/>
      </c>
      <c r="N22" s="254">
        <f>'Weather Condition'!U22</f>
        <v>0</v>
      </c>
      <c r="O22" s="258">
        <f t="shared" si="8"/>
        <v>0</v>
      </c>
      <c r="P22" s="140" t="str">
        <f t="shared" si="0"/>
        <v/>
      </c>
      <c r="Q22" s="265" t="str">
        <f t="shared" si="9"/>
        <v/>
      </c>
      <c r="R22" s="266" t="str">
        <f t="shared" si="10"/>
        <v/>
      </c>
      <c r="S22" s="267">
        <f t="shared" si="11"/>
        <v>0</v>
      </c>
      <c r="T22" s="266" t="str">
        <f>IF(M22&lt;&gt;"",IF(SUM($O$4:O22)&lt;&gt;0,SUMPRODUCT($O$4:O22,$S$4:S22)/SUM($O$4:O22),""),"")</f>
        <v/>
      </c>
      <c r="U22" s="266" t="str">
        <f t="shared" si="1"/>
        <v/>
      </c>
      <c r="V22" s="266" t="str">
        <f t="shared" si="2"/>
        <v/>
      </c>
      <c r="W22" s="268" t="str">
        <f t="shared" si="3"/>
        <v/>
      </c>
      <c r="X22" s="138" t="str">
        <f t="shared" si="4"/>
        <v/>
      </c>
      <c r="Y22" s="36" t="str">
        <f t="shared" si="5"/>
        <v/>
      </c>
      <c r="Z22" s="36" t="str">
        <f t="shared" si="6"/>
        <v/>
      </c>
      <c r="AA22" s="144" t="str">
        <f t="shared" si="7"/>
        <v/>
      </c>
      <c r="AB22" s="343"/>
    </row>
    <row r="23" spans="1:28" customFormat="1">
      <c r="A23" s="385" t="str">
        <f>IF('Noon Position '!A29&lt;&gt;"",'Noon Position '!A29,"")</f>
        <v/>
      </c>
      <c r="B23" s="193" t="str">
        <f>IF('Noon Position '!B29&lt;&gt;"",'Noon Position '!B29,"")</f>
        <v/>
      </c>
      <c r="C23" s="242"/>
      <c r="D23" s="243"/>
      <c r="E23" s="243"/>
      <c r="F23" s="243"/>
      <c r="G23" s="244"/>
      <c r="H23" s="199"/>
      <c r="I23" s="198"/>
      <c r="J23" s="198"/>
      <c r="K23" s="200"/>
      <c r="L23" s="250"/>
      <c r="M23" s="254" t="str">
        <f>IF('Noon Position '!R29="Yes",'Noon Position '!Q29,"")</f>
        <v/>
      </c>
      <c r="N23" s="254">
        <f>'Weather Condition'!U23</f>
        <v>0</v>
      </c>
      <c r="O23" s="258">
        <f t="shared" si="8"/>
        <v>0</v>
      </c>
      <c r="P23" s="140" t="str">
        <f t="shared" si="0"/>
        <v/>
      </c>
      <c r="Q23" s="265" t="str">
        <f t="shared" si="9"/>
        <v/>
      </c>
      <c r="R23" s="266" t="str">
        <f t="shared" si="10"/>
        <v/>
      </c>
      <c r="S23" s="267">
        <f t="shared" si="11"/>
        <v>0</v>
      </c>
      <c r="T23" s="266" t="str">
        <f>IF(M23&lt;&gt;"",IF(SUM($O$4:O23)&lt;&gt;0,SUMPRODUCT($O$4:O23,$S$4:S23)/SUM($O$4:O23),""),"")</f>
        <v/>
      </c>
      <c r="U23" s="266" t="str">
        <f t="shared" si="1"/>
        <v/>
      </c>
      <c r="V23" s="266" t="str">
        <f t="shared" si="2"/>
        <v/>
      </c>
      <c r="W23" s="268" t="str">
        <f t="shared" si="3"/>
        <v/>
      </c>
      <c r="X23" s="138" t="str">
        <f t="shared" si="4"/>
        <v/>
      </c>
      <c r="Y23" s="36" t="str">
        <f t="shared" si="5"/>
        <v/>
      </c>
      <c r="Z23" s="36" t="str">
        <f t="shared" si="6"/>
        <v/>
      </c>
      <c r="AA23" s="144" t="str">
        <f t="shared" si="7"/>
        <v/>
      </c>
      <c r="AB23" s="343"/>
    </row>
    <row r="24" spans="1:28" customFormat="1">
      <c r="A24" s="385" t="str">
        <f>IF('Noon Position '!A30&lt;&gt;"",'Noon Position '!A30,"")</f>
        <v/>
      </c>
      <c r="B24" s="132" t="str">
        <f>IF('Noon Position '!B30&lt;&gt;"",'Noon Position '!B30,"")</f>
        <v/>
      </c>
      <c r="C24" s="242"/>
      <c r="D24" s="243"/>
      <c r="E24" s="243"/>
      <c r="F24" s="243"/>
      <c r="G24" s="244"/>
      <c r="H24" s="199"/>
      <c r="I24" s="198"/>
      <c r="J24" s="198"/>
      <c r="K24" s="200"/>
      <c r="L24" s="250"/>
      <c r="M24" s="254" t="str">
        <f>IF('Noon Position '!R30="Yes",'Noon Position '!Q30,"")</f>
        <v/>
      </c>
      <c r="N24" s="254">
        <f>'Weather Condition'!U24</f>
        <v>0</v>
      </c>
      <c r="O24" s="258">
        <f t="shared" si="8"/>
        <v>0</v>
      </c>
      <c r="P24" s="140" t="str">
        <f t="shared" si="0"/>
        <v/>
      </c>
      <c r="Q24" s="265" t="str">
        <f t="shared" si="9"/>
        <v/>
      </c>
      <c r="R24" s="266" t="str">
        <f t="shared" si="10"/>
        <v/>
      </c>
      <c r="S24" s="267">
        <f t="shared" si="11"/>
        <v>0</v>
      </c>
      <c r="T24" s="266" t="str">
        <f>IF(M24&lt;&gt;"",IF(SUM($O$4:O24)&lt;&gt;0,SUMPRODUCT($O$4:O24,$S$4:S24)/SUM($O$4:O24),""),"")</f>
        <v/>
      </c>
      <c r="U24" s="266" t="str">
        <f t="shared" si="1"/>
        <v/>
      </c>
      <c r="V24" s="266" t="str">
        <f t="shared" si="2"/>
        <v/>
      </c>
      <c r="W24" s="268" t="str">
        <f t="shared" si="3"/>
        <v/>
      </c>
      <c r="X24" s="138" t="str">
        <f t="shared" si="4"/>
        <v/>
      </c>
      <c r="Y24" s="36" t="str">
        <f t="shared" si="5"/>
        <v/>
      </c>
      <c r="Z24" s="36" t="str">
        <f t="shared" si="6"/>
        <v/>
      </c>
      <c r="AA24" s="144" t="str">
        <f t="shared" si="7"/>
        <v/>
      </c>
      <c r="AB24" s="343"/>
    </row>
    <row r="25" spans="1:28" customFormat="1">
      <c r="A25" s="385" t="str">
        <f>IF('Noon Position '!A31&lt;&gt;"",'Noon Position '!A31,"")</f>
        <v/>
      </c>
      <c r="B25" s="132" t="str">
        <f>IF('Noon Position '!B31&lt;&gt;"",'Noon Position '!B31,"")</f>
        <v/>
      </c>
      <c r="C25" s="242"/>
      <c r="D25" s="243"/>
      <c r="E25" s="243"/>
      <c r="F25" s="243"/>
      <c r="G25" s="244"/>
      <c r="H25" s="199"/>
      <c r="I25" s="198"/>
      <c r="J25" s="198"/>
      <c r="K25" s="200"/>
      <c r="L25" s="250"/>
      <c r="M25" s="254" t="str">
        <f>IF('Noon Position '!R31="Yes",'Noon Position '!Q31,"")</f>
        <v/>
      </c>
      <c r="N25" s="254">
        <f>'Weather Condition'!U25</f>
        <v>0</v>
      </c>
      <c r="O25" s="258">
        <f t="shared" si="8"/>
        <v>0</v>
      </c>
      <c r="P25" s="140" t="str">
        <f t="shared" si="0"/>
        <v/>
      </c>
      <c r="Q25" s="265" t="str">
        <f t="shared" si="9"/>
        <v/>
      </c>
      <c r="R25" s="266" t="str">
        <f t="shared" si="10"/>
        <v/>
      </c>
      <c r="S25" s="267">
        <f t="shared" si="11"/>
        <v>0</v>
      </c>
      <c r="T25" s="266" t="str">
        <f>IF(M25&lt;&gt;"",IF(SUM($O$4:O25)&lt;&gt;0,SUMPRODUCT($O$4:O25,$S$4:S25)/SUM($O$4:O25),""),"")</f>
        <v/>
      </c>
      <c r="U25" s="266" t="str">
        <f t="shared" si="1"/>
        <v/>
      </c>
      <c r="V25" s="266" t="str">
        <f t="shared" si="2"/>
        <v/>
      </c>
      <c r="W25" s="268" t="str">
        <f t="shared" si="3"/>
        <v/>
      </c>
      <c r="X25" s="138" t="str">
        <f t="shared" si="4"/>
        <v/>
      </c>
      <c r="Y25" s="36" t="str">
        <f t="shared" si="5"/>
        <v/>
      </c>
      <c r="Z25" s="36" t="str">
        <f t="shared" si="6"/>
        <v/>
      </c>
      <c r="AA25" s="144" t="str">
        <f t="shared" si="7"/>
        <v/>
      </c>
      <c r="AB25" s="343"/>
    </row>
    <row r="26" spans="1:28" customFormat="1">
      <c r="A26" s="385" t="str">
        <f>IF('Noon Position '!A32&lt;&gt;"",'Noon Position '!A32,"")</f>
        <v/>
      </c>
      <c r="B26" s="132" t="str">
        <f>IF('Noon Position '!B32&lt;&gt;"",'Noon Position '!B32,"")</f>
        <v/>
      </c>
      <c r="C26" s="242"/>
      <c r="D26" s="243"/>
      <c r="E26" s="243"/>
      <c r="F26" s="243"/>
      <c r="G26" s="244"/>
      <c r="H26" s="199"/>
      <c r="I26" s="198"/>
      <c r="J26" s="198"/>
      <c r="K26" s="200"/>
      <c r="L26" s="250"/>
      <c r="M26" s="254" t="str">
        <f>IF('Noon Position '!R32="Yes",'Noon Position '!Q32,"")</f>
        <v/>
      </c>
      <c r="N26" s="254">
        <f>'Weather Condition'!U26</f>
        <v>0</v>
      </c>
      <c r="O26" s="258">
        <f t="shared" si="8"/>
        <v>0</v>
      </c>
      <c r="P26" s="140" t="str">
        <f t="shared" si="0"/>
        <v/>
      </c>
      <c r="Q26" s="265" t="str">
        <f t="shared" si="9"/>
        <v/>
      </c>
      <c r="R26" s="266" t="str">
        <f t="shared" si="10"/>
        <v/>
      </c>
      <c r="S26" s="267">
        <f t="shared" si="11"/>
        <v>0</v>
      </c>
      <c r="T26" s="266" t="str">
        <f>IF(M26&lt;&gt;"",IF(SUM($O$4:O26)&lt;&gt;0,SUMPRODUCT($O$4:O26,$S$4:S26)/SUM($O$4:O26),""),"")</f>
        <v/>
      </c>
      <c r="U26" s="266" t="str">
        <f t="shared" si="1"/>
        <v/>
      </c>
      <c r="V26" s="266" t="str">
        <f t="shared" si="2"/>
        <v/>
      </c>
      <c r="W26" s="268" t="str">
        <f t="shared" si="3"/>
        <v/>
      </c>
      <c r="X26" s="138" t="str">
        <f t="shared" si="4"/>
        <v/>
      </c>
      <c r="Y26" s="36" t="str">
        <f t="shared" si="5"/>
        <v/>
      </c>
      <c r="Z26" s="36" t="str">
        <f t="shared" si="6"/>
        <v/>
      </c>
      <c r="AA26" s="144" t="str">
        <f t="shared" si="7"/>
        <v/>
      </c>
      <c r="AB26" s="343"/>
    </row>
    <row r="27" spans="1:28" customFormat="1">
      <c r="A27" s="385" t="str">
        <f>IF('Noon Position '!A33&lt;&gt;"",'Noon Position '!A33,"")</f>
        <v/>
      </c>
      <c r="B27" s="132" t="str">
        <f>IF('Noon Position '!B33&lt;&gt;"",'Noon Position '!B33,"")</f>
        <v/>
      </c>
      <c r="C27" s="242"/>
      <c r="D27" s="243"/>
      <c r="E27" s="243"/>
      <c r="F27" s="243"/>
      <c r="G27" s="244"/>
      <c r="H27" s="199"/>
      <c r="I27" s="198"/>
      <c r="J27" s="198"/>
      <c r="K27" s="200"/>
      <c r="L27" s="250"/>
      <c r="M27" s="254" t="str">
        <f>IF('Noon Position '!R33="Yes",'Noon Position '!Q33,"")</f>
        <v/>
      </c>
      <c r="N27" s="254">
        <f>'Weather Condition'!U27</f>
        <v>0</v>
      </c>
      <c r="O27" s="258">
        <f t="shared" si="8"/>
        <v>0</v>
      </c>
      <c r="P27" s="140" t="str">
        <f t="shared" si="0"/>
        <v/>
      </c>
      <c r="Q27" s="265" t="str">
        <f t="shared" si="9"/>
        <v/>
      </c>
      <c r="R27" s="266" t="str">
        <f t="shared" si="10"/>
        <v/>
      </c>
      <c r="S27" s="267">
        <f t="shared" si="11"/>
        <v>0</v>
      </c>
      <c r="T27" s="266" t="str">
        <f>IF(M27&lt;&gt;"",IF(SUM($O$4:O27)&lt;&gt;0,SUMPRODUCT($O$4:O27,$S$4:S27)/SUM($O$4:O27),""),"")</f>
        <v/>
      </c>
      <c r="U27" s="266" t="str">
        <f t="shared" si="1"/>
        <v/>
      </c>
      <c r="V27" s="266" t="str">
        <f t="shared" si="2"/>
        <v/>
      </c>
      <c r="W27" s="268" t="str">
        <f t="shared" si="3"/>
        <v/>
      </c>
      <c r="X27" s="138" t="str">
        <f t="shared" si="4"/>
        <v/>
      </c>
      <c r="Y27" s="36" t="str">
        <f t="shared" si="5"/>
        <v/>
      </c>
      <c r="Z27" s="36" t="str">
        <f t="shared" si="6"/>
        <v/>
      </c>
      <c r="AA27" s="144" t="str">
        <f t="shared" si="7"/>
        <v/>
      </c>
      <c r="AB27" s="343"/>
    </row>
    <row r="28" spans="1:28" customFormat="1">
      <c r="A28" s="385" t="str">
        <f>IF('Noon Position '!A34&lt;&gt;"",'Noon Position '!A34,"")</f>
        <v/>
      </c>
      <c r="B28" s="132" t="str">
        <f>IF('Noon Position '!B34&lt;&gt;"",'Noon Position '!B34,"")</f>
        <v/>
      </c>
      <c r="C28" s="242"/>
      <c r="D28" s="243"/>
      <c r="E28" s="243"/>
      <c r="F28" s="243"/>
      <c r="G28" s="244"/>
      <c r="H28" s="199"/>
      <c r="I28" s="198"/>
      <c r="J28" s="198"/>
      <c r="K28" s="200"/>
      <c r="L28" s="250"/>
      <c r="M28" s="254" t="str">
        <f>IF('Noon Position '!R34="Yes",'Noon Position '!Q34,"")</f>
        <v/>
      </c>
      <c r="N28" s="254">
        <f>'Weather Condition'!U28</f>
        <v>0</v>
      </c>
      <c r="O28" s="258">
        <f t="shared" si="8"/>
        <v>0</v>
      </c>
      <c r="P28" s="140" t="str">
        <f t="shared" si="0"/>
        <v/>
      </c>
      <c r="Q28" s="265" t="str">
        <f t="shared" si="9"/>
        <v/>
      </c>
      <c r="R28" s="266" t="str">
        <f t="shared" si="10"/>
        <v/>
      </c>
      <c r="S28" s="267">
        <f t="shared" si="11"/>
        <v>0</v>
      </c>
      <c r="T28" s="266" t="str">
        <f>IF(M28&lt;&gt;"",IF(SUM($O$4:O28)&lt;&gt;0,SUMPRODUCT($O$4:O28,$S$4:S28)/SUM($O$4:O28),""),"")</f>
        <v/>
      </c>
      <c r="U28" s="266" t="str">
        <f t="shared" si="1"/>
        <v/>
      </c>
      <c r="V28" s="266" t="str">
        <f t="shared" si="2"/>
        <v/>
      </c>
      <c r="W28" s="268" t="str">
        <f t="shared" si="3"/>
        <v/>
      </c>
      <c r="X28" s="138" t="str">
        <f t="shared" si="4"/>
        <v/>
      </c>
      <c r="Y28" s="36" t="str">
        <f t="shared" si="5"/>
        <v/>
      </c>
      <c r="Z28" s="36" t="str">
        <f t="shared" si="6"/>
        <v/>
      </c>
      <c r="AA28" s="144" t="str">
        <f t="shared" si="7"/>
        <v/>
      </c>
      <c r="AB28" s="343"/>
    </row>
    <row r="29" spans="1:28" customFormat="1">
      <c r="A29" s="385" t="str">
        <f>IF('Noon Position '!A35&lt;&gt;"",'Noon Position '!A35,"")</f>
        <v/>
      </c>
      <c r="B29" s="132" t="str">
        <f>IF('Noon Position '!B35&lt;&gt;"",'Noon Position '!B35,"")</f>
        <v/>
      </c>
      <c r="C29" s="242"/>
      <c r="D29" s="243"/>
      <c r="E29" s="243"/>
      <c r="F29" s="243"/>
      <c r="G29" s="244"/>
      <c r="H29" s="199"/>
      <c r="I29" s="198"/>
      <c r="J29" s="198"/>
      <c r="K29" s="200"/>
      <c r="L29" s="250"/>
      <c r="M29" s="254" t="str">
        <f>IF('Noon Position '!R35="Yes",'Noon Position '!Q35,"")</f>
        <v/>
      </c>
      <c r="N29" s="254">
        <f>'Weather Condition'!U29</f>
        <v>0</v>
      </c>
      <c r="O29" s="258">
        <f t="shared" si="8"/>
        <v>0</v>
      </c>
      <c r="P29" s="140" t="str">
        <f t="shared" si="0"/>
        <v/>
      </c>
      <c r="Q29" s="265" t="str">
        <f t="shared" si="9"/>
        <v/>
      </c>
      <c r="R29" s="266" t="str">
        <f t="shared" si="10"/>
        <v/>
      </c>
      <c r="S29" s="267">
        <f t="shared" si="11"/>
        <v>0</v>
      </c>
      <c r="T29" s="266" t="str">
        <f>IF(M29&lt;&gt;"",IF(SUM($O$4:O29)&lt;&gt;0,SUMPRODUCT($O$4:O29,$S$4:S29)/SUM($O$4:O29),""),"")</f>
        <v/>
      </c>
      <c r="U29" s="266" t="str">
        <f t="shared" si="1"/>
        <v/>
      </c>
      <c r="V29" s="266" t="str">
        <f t="shared" si="2"/>
        <v/>
      </c>
      <c r="W29" s="268" t="str">
        <f t="shared" si="3"/>
        <v/>
      </c>
      <c r="X29" s="138" t="str">
        <f t="shared" si="4"/>
        <v/>
      </c>
      <c r="Y29" s="36" t="str">
        <f t="shared" si="5"/>
        <v/>
      </c>
      <c r="Z29" s="36" t="str">
        <f t="shared" si="6"/>
        <v/>
      </c>
      <c r="AA29" s="144" t="str">
        <f t="shared" si="7"/>
        <v/>
      </c>
      <c r="AB29" s="343"/>
    </row>
    <row r="30" spans="1:28" customFormat="1">
      <c r="A30" s="385" t="str">
        <f>IF('Noon Position '!A36&lt;&gt;"",'Noon Position '!A36,"")</f>
        <v/>
      </c>
      <c r="B30" s="132" t="str">
        <f>IF('Noon Position '!B36&lt;&gt;"",'Noon Position '!B36,"")</f>
        <v/>
      </c>
      <c r="C30" s="242"/>
      <c r="D30" s="243"/>
      <c r="E30" s="243"/>
      <c r="F30" s="243"/>
      <c r="G30" s="244"/>
      <c r="H30" s="199"/>
      <c r="I30" s="198"/>
      <c r="J30" s="198"/>
      <c r="K30" s="200"/>
      <c r="L30" s="250"/>
      <c r="M30" s="254" t="str">
        <f>IF('Noon Position '!R36="Yes",'Noon Position '!Q36,"")</f>
        <v/>
      </c>
      <c r="N30" s="254">
        <f>'Weather Condition'!U30</f>
        <v>0</v>
      </c>
      <c r="O30" s="258">
        <f t="shared" si="8"/>
        <v>0</v>
      </c>
      <c r="P30" s="140" t="str">
        <f t="shared" si="0"/>
        <v/>
      </c>
      <c r="Q30" s="265" t="str">
        <f t="shared" si="9"/>
        <v/>
      </c>
      <c r="R30" s="266" t="str">
        <f t="shared" si="10"/>
        <v/>
      </c>
      <c r="S30" s="267">
        <f t="shared" si="11"/>
        <v>0</v>
      </c>
      <c r="T30" s="266" t="str">
        <f>IF(M30&lt;&gt;"",IF(SUM($O$4:O30)&lt;&gt;0,SUMPRODUCT($O$4:O30,$S$4:S30)/SUM($O$4:O30),""),"")</f>
        <v/>
      </c>
      <c r="U30" s="266" t="str">
        <f t="shared" si="1"/>
        <v/>
      </c>
      <c r="V30" s="266" t="str">
        <f t="shared" si="2"/>
        <v/>
      </c>
      <c r="W30" s="268" t="str">
        <f t="shared" si="3"/>
        <v/>
      </c>
      <c r="X30" s="138" t="str">
        <f t="shared" si="4"/>
        <v/>
      </c>
      <c r="Y30" s="36" t="str">
        <f t="shared" si="5"/>
        <v/>
      </c>
      <c r="Z30" s="36" t="str">
        <f t="shared" si="6"/>
        <v/>
      </c>
      <c r="AA30" s="144" t="str">
        <f t="shared" si="7"/>
        <v/>
      </c>
      <c r="AB30" s="343"/>
    </row>
    <row r="31" spans="1:28" customFormat="1">
      <c r="A31" s="385" t="str">
        <f>IF('Noon Position '!A37&lt;&gt;"",'Noon Position '!A37,"")</f>
        <v/>
      </c>
      <c r="B31" s="132" t="str">
        <f>IF('Noon Position '!B37&lt;&gt;"",'Noon Position '!B37,"")</f>
        <v/>
      </c>
      <c r="C31" s="242"/>
      <c r="D31" s="243"/>
      <c r="E31" s="243"/>
      <c r="F31" s="243"/>
      <c r="G31" s="244"/>
      <c r="H31" s="199"/>
      <c r="I31" s="198"/>
      <c r="J31" s="198"/>
      <c r="K31" s="200"/>
      <c r="L31" s="250"/>
      <c r="M31" s="254" t="str">
        <f>IF('Noon Position '!R37="Yes",'Noon Position '!Q37,"")</f>
        <v/>
      </c>
      <c r="N31" s="254">
        <f>'Weather Condition'!U31</f>
        <v>0</v>
      </c>
      <c r="O31" s="258">
        <f t="shared" si="8"/>
        <v>0</v>
      </c>
      <c r="P31" s="140" t="str">
        <f t="shared" si="0"/>
        <v/>
      </c>
      <c r="Q31" s="265" t="str">
        <f t="shared" si="9"/>
        <v/>
      </c>
      <c r="R31" s="266" t="str">
        <f t="shared" si="10"/>
        <v/>
      </c>
      <c r="S31" s="267">
        <f t="shared" si="11"/>
        <v>0</v>
      </c>
      <c r="T31" s="266" t="str">
        <f>IF(M31&lt;&gt;"",IF(SUM($O$4:O31)&lt;&gt;0,SUMPRODUCT($O$4:O31,$S$4:S31)/SUM($O$4:O31),""),"")</f>
        <v/>
      </c>
      <c r="U31" s="266" t="str">
        <f t="shared" si="1"/>
        <v/>
      </c>
      <c r="V31" s="266" t="str">
        <f t="shared" si="2"/>
        <v/>
      </c>
      <c r="W31" s="268" t="str">
        <f t="shared" si="3"/>
        <v/>
      </c>
      <c r="X31" s="138" t="str">
        <f t="shared" si="4"/>
        <v/>
      </c>
      <c r="Y31" s="36" t="str">
        <f t="shared" si="5"/>
        <v/>
      </c>
      <c r="Z31" s="36" t="str">
        <f t="shared" si="6"/>
        <v/>
      </c>
      <c r="AA31" s="144" t="str">
        <f t="shared" si="7"/>
        <v/>
      </c>
      <c r="AB31" s="343"/>
    </row>
    <row r="32" spans="1:28" customFormat="1">
      <c r="A32" s="385" t="str">
        <f>IF('Noon Position '!A38&lt;&gt;"",'Noon Position '!A38,"")</f>
        <v/>
      </c>
      <c r="B32" s="132" t="str">
        <f>IF('Noon Position '!B38&lt;&gt;"",'Noon Position '!B38,"")</f>
        <v/>
      </c>
      <c r="C32" s="242"/>
      <c r="D32" s="243"/>
      <c r="E32" s="243"/>
      <c r="F32" s="243"/>
      <c r="G32" s="244"/>
      <c r="H32" s="199"/>
      <c r="I32" s="198"/>
      <c r="J32" s="198"/>
      <c r="K32" s="200"/>
      <c r="L32" s="250"/>
      <c r="M32" s="254" t="str">
        <f>IF('Noon Position '!R38="Yes",'Noon Position '!Q38,"")</f>
        <v/>
      </c>
      <c r="N32" s="254">
        <f>'Weather Condition'!U32</f>
        <v>0</v>
      </c>
      <c r="O32" s="258">
        <f t="shared" si="8"/>
        <v>0</v>
      </c>
      <c r="P32" s="140" t="str">
        <f t="shared" si="0"/>
        <v/>
      </c>
      <c r="Q32" s="265" t="str">
        <f t="shared" si="9"/>
        <v/>
      </c>
      <c r="R32" s="266" t="str">
        <f t="shared" si="10"/>
        <v/>
      </c>
      <c r="S32" s="267">
        <f t="shared" si="11"/>
        <v>0</v>
      </c>
      <c r="T32" s="266" t="str">
        <f>IF(M32&lt;&gt;"",IF(SUM($O$4:O32)&lt;&gt;0,SUMPRODUCT($O$4:O32,$S$4:S32)/SUM($O$4:O32),""),"")</f>
        <v/>
      </c>
      <c r="U32" s="266" t="str">
        <f t="shared" si="1"/>
        <v/>
      </c>
      <c r="V32" s="266" t="str">
        <f t="shared" si="2"/>
        <v/>
      </c>
      <c r="W32" s="268" t="str">
        <f t="shared" si="3"/>
        <v/>
      </c>
      <c r="X32" s="138" t="str">
        <f t="shared" si="4"/>
        <v/>
      </c>
      <c r="Y32" s="36" t="str">
        <f t="shared" si="5"/>
        <v/>
      </c>
      <c r="Z32" s="36" t="str">
        <f t="shared" si="6"/>
        <v/>
      </c>
      <c r="AA32" s="144" t="str">
        <f t="shared" si="7"/>
        <v/>
      </c>
      <c r="AB32" s="343"/>
    </row>
    <row r="33" spans="1:28" customFormat="1">
      <c r="A33" s="385" t="str">
        <f>IF('Noon Position '!A39&lt;&gt;"",'Noon Position '!A39,"")</f>
        <v/>
      </c>
      <c r="B33" s="132" t="str">
        <f>IF('Noon Position '!B39&lt;&gt;"",'Noon Position '!B39,"")</f>
        <v/>
      </c>
      <c r="C33" s="242"/>
      <c r="D33" s="243"/>
      <c r="E33" s="243"/>
      <c r="F33" s="243"/>
      <c r="G33" s="244"/>
      <c r="H33" s="199"/>
      <c r="I33" s="198"/>
      <c r="J33" s="198"/>
      <c r="K33" s="200"/>
      <c r="L33" s="250"/>
      <c r="M33" s="254" t="str">
        <f>IF('Noon Position '!R39="Yes",'Noon Position '!Q39,"")</f>
        <v/>
      </c>
      <c r="N33" s="254">
        <f>'Weather Condition'!U33</f>
        <v>0</v>
      </c>
      <c r="O33" s="258">
        <f t="shared" si="8"/>
        <v>0</v>
      </c>
      <c r="P33" s="140" t="str">
        <f t="shared" si="0"/>
        <v/>
      </c>
      <c r="Q33" s="265" t="str">
        <f t="shared" si="9"/>
        <v/>
      </c>
      <c r="R33" s="266" t="str">
        <f t="shared" si="10"/>
        <v/>
      </c>
      <c r="S33" s="267">
        <f t="shared" si="11"/>
        <v>0</v>
      </c>
      <c r="T33" s="266" t="str">
        <f>IF(M33&lt;&gt;"",IF(SUM($O$4:O33)&lt;&gt;0,SUMPRODUCT($O$4:O33,$S$4:S33)/SUM($O$4:O33),""),"")</f>
        <v/>
      </c>
      <c r="U33" s="266" t="str">
        <f t="shared" si="1"/>
        <v/>
      </c>
      <c r="V33" s="266" t="str">
        <f t="shared" si="2"/>
        <v/>
      </c>
      <c r="W33" s="268" t="str">
        <f t="shared" si="3"/>
        <v/>
      </c>
      <c r="X33" s="138" t="str">
        <f t="shared" si="4"/>
        <v/>
      </c>
      <c r="Y33" s="36" t="str">
        <f t="shared" si="5"/>
        <v/>
      </c>
      <c r="Z33" s="36" t="str">
        <f t="shared" si="6"/>
        <v/>
      </c>
      <c r="AA33" s="144" t="str">
        <f t="shared" si="7"/>
        <v/>
      </c>
      <c r="AB33" s="343"/>
    </row>
    <row r="34" spans="1:28" customFormat="1">
      <c r="A34" s="385" t="str">
        <f>IF('Noon Position '!A40&lt;&gt;"",'Noon Position '!A40,"")</f>
        <v/>
      </c>
      <c r="B34" s="132" t="str">
        <f>IF('Noon Position '!B40&lt;&gt;"",'Noon Position '!B40,"")</f>
        <v/>
      </c>
      <c r="C34" s="242"/>
      <c r="D34" s="243"/>
      <c r="E34" s="243"/>
      <c r="F34" s="243"/>
      <c r="G34" s="244"/>
      <c r="H34" s="199"/>
      <c r="I34" s="198"/>
      <c r="J34" s="198"/>
      <c r="K34" s="200"/>
      <c r="L34" s="250"/>
      <c r="M34" s="254" t="str">
        <f>IF('Noon Position '!R40="Yes",'Noon Position '!Q40,"")</f>
        <v/>
      </c>
      <c r="N34" s="254">
        <f>'Weather Condition'!U34</f>
        <v>0</v>
      </c>
      <c r="O34" s="258">
        <f t="shared" si="8"/>
        <v>0</v>
      </c>
      <c r="P34" s="140" t="str">
        <f t="shared" si="0"/>
        <v/>
      </c>
      <c r="Q34" s="265" t="str">
        <f t="shared" si="9"/>
        <v/>
      </c>
      <c r="R34" s="266" t="str">
        <f t="shared" si="10"/>
        <v/>
      </c>
      <c r="S34" s="267">
        <f t="shared" si="11"/>
        <v>0</v>
      </c>
      <c r="T34" s="266" t="str">
        <f>IF(M34&lt;&gt;"",IF(SUM($O$4:O34)&lt;&gt;0,SUMPRODUCT($O$4:O34,$S$4:S34)/SUM($O$4:O34),""),"")</f>
        <v/>
      </c>
      <c r="U34" s="266" t="str">
        <f t="shared" si="1"/>
        <v/>
      </c>
      <c r="V34" s="266" t="str">
        <f t="shared" si="2"/>
        <v/>
      </c>
      <c r="W34" s="268" t="str">
        <f t="shared" si="3"/>
        <v/>
      </c>
      <c r="X34" s="138" t="str">
        <f t="shared" si="4"/>
        <v/>
      </c>
      <c r="Y34" s="36" t="str">
        <f t="shared" si="5"/>
        <v/>
      </c>
      <c r="Z34" s="36" t="str">
        <f t="shared" si="6"/>
        <v/>
      </c>
      <c r="AA34" s="144" t="str">
        <f t="shared" si="7"/>
        <v/>
      </c>
      <c r="AB34" s="343"/>
    </row>
    <row r="35" spans="1:28" customFormat="1">
      <c r="A35" s="385" t="str">
        <f>IF('Noon Position '!A41&lt;&gt;"",'Noon Position '!A41,"")</f>
        <v/>
      </c>
      <c r="B35" s="132" t="str">
        <f>IF('Noon Position '!B41&lt;&gt;"",'Noon Position '!B41,"")</f>
        <v/>
      </c>
      <c r="C35" s="242"/>
      <c r="D35" s="243"/>
      <c r="E35" s="243"/>
      <c r="F35" s="243"/>
      <c r="G35" s="244"/>
      <c r="H35" s="199"/>
      <c r="I35" s="198"/>
      <c r="J35" s="198"/>
      <c r="K35" s="200"/>
      <c r="L35" s="250"/>
      <c r="M35" s="254" t="str">
        <f>IF('Noon Position '!R41="Yes",'Noon Position '!Q41,"")</f>
        <v/>
      </c>
      <c r="N35" s="254">
        <f>'Weather Condition'!U35</f>
        <v>0</v>
      </c>
      <c r="O35" s="258">
        <f t="shared" si="8"/>
        <v>0</v>
      </c>
      <c r="P35" s="140" t="str">
        <f t="shared" si="0"/>
        <v/>
      </c>
      <c r="Q35" s="265" t="str">
        <f t="shared" si="9"/>
        <v/>
      </c>
      <c r="R35" s="266" t="str">
        <f t="shared" si="10"/>
        <v/>
      </c>
      <c r="S35" s="267">
        <f t="shared" si="11"/>
        <v>0</v>
      </c>
      <c r="T35" s="266" t="str">
        <f>IF(M35&lt;&gt;"",IF(SUM($O$4:O35)&lt;&gt;0,SUMPRODUCT($O$4:O35,$S$4:S35)/SUM($O$4:O35),""),"")</f>
        <v/>
      </c>
      <c r="U35" s="266" t="str">
        <f t="shared" si="1"/>
        <v/>
      </c>
      <c r="V35" s="266" t="str">
        <f t="shared" si="2"/>
        <v/>
      </c>
      <c r="W35" s="268" t="str">
        <f t="shared" si="3"/>
        <v/>
      </c>
      <c r="X35" s="138" t="str">
        <f t="shared" si="4"/>
        <v/>
      </c>
      <c r="Y35" s="36" t="str">
        <f t="shared" si="5"/>
        <v/>
      </c>
      <c r="Z35" s="36" t="str">
        <f t="shared" si="6"/>
        <v/>
      </c>
      <c r="AA35" s="144" t="str">
        <f t="shared" si="7"/>
        <v/>
      </c>
      <c r="AB35" s="343"/>
    </row>
    <row r="36" spans="1:28" customFormat="1">
      <c r="A36" s="385" t="str">
        <f>IF('Noon Position '!A42&lt;&gt;"",'Noon Position '!A42,"")</f>
        <v/>
      </c>
      <c r="B36" s="132" t="str">
        <f>IF('Noon Position '!B42&lt;&gt;"",'Noon Position '!B42,"")</f>
        <v/>
      </c>
      <c r="C36" s="242"/>
      <c r="D36" s="243"/>
      <c r="E36" s="243"/>
      <c r="F36" s="243"/>
      <c r="G36" s="244"/>
      <c r="H36" s="199"/>
      <c r="I36" s="198"/>
      <c r="J36" s="198"/>
      <c r="K36" s="200"/>
      <c r="L36" s="250"/>
      <c r="M36" s="254" t="str">
        <f>IF('Noon Position '!R42="Yes",'Noon Position '!Q42,"")</f>
        <v/>
      </c>
      <c r="N36" s="254">
        <f>'Weather Condition'!U36</f>
        <v>0</v>
      </c>
      <c r="O36" s="258">
        <f t="shared" si="8"/>
        <v>0</v>
      </c>
      <c r="P36" s="140" t="str">
        <f t="shared" ref="P36:P67" si="12">IF($M36&lt;&gt;"",(L36-L35)/$M36*24,IF(ISBLANK(L36),"",L36-L35))</f>
        <v/>
      </c>
      <c r="Q36" s="265" t="str">
        <f t="shared" si="9"/>
        <v/>
      </c>
      <c r="R36" s="266" t="str">
        <f t="shared" si="10"/>
        <v/>
      </c>
      <c r="S36" s="267">
        <f t="shared" si="11"/>
        <v>0</v>
      </c>
      <c r="T36" s="266" t="str">
        <f>IF(M36&lt;&gt;"",IF(SUM($O$4:O36)&lt;&gt;0,SUMPRODUCT($O$4:O36,$S$4:S36)/SUM($O$4:O36),""),"")</f>
        <v/>
      </c>
      <c r="U36" s="266" t="str">
        <f t="shared" ref="U36:U67" si="13">IF($M36&lt;&gt;"",(E35-E36)/$M36*24,IF(ISBLANK(E36),"",E35-E36))</f>
        <v/>
      </c>
      <c r="V36" s="266" t="str">
        <f t="shared" ref="V36:V67" si="14">IF($M36&lt;&gt;"",(F35-F36)/$M36*24,IF(ISBLANK(F36),"",F35-F36))</f>
        <v/>
      </c>
      <c r="W36" s="268" t="str">
        <f t="shared" ref="W36:W67" si="15">IF($M36&lt;&gt;"",(G35-G36)/$M36*24,IF(ISBLANK(G36),"",G35-G36))</f>
        <v/>
      </c>
      <c r="X36" s="138" t="str">
        <f t="shared" ref="X36:X67" si="16">IF($M36&lt;&gt;"",(H35-H36)/$M36*24,IF(ISBLANK(H36),"",H35-H36))</f>
        <v/>
      </c>
      <c r="Y36" s="36" t="str">
        <f t="shared" ref="Y36:Y67" si="17">IF($M36&lt;&gt;"",(I35-I36)/$M36*24,IF(ISBLANK(I36),"",I35-I36))</f>
        <v/>
      </c>
      <c r="Z36" s="36" t="str">
        <f t="shared" ref="Z36:Z67" si="18">IF($M36&lt;&gt;"",(J35-J36)/$M36*24,IF(ISBLANK(J36),"",J35-J36))</f>
        <v/>
      </c>
      <c r="AA36" s="144" t="str">
        <f t="shared" ref="AA36:AA67" si="19">IF($M36&lt;&gt;"",(K35-K36)/$M36*24,IF(ISBLANK(K36),"",K35-K36))</f>
        <v/>
      </c>
      <c r="AB36" s="343"/>
    </row>
    <row r="37" spans="1:28" customFormat="1">
      <c r="A37" s="385" t="str">
        <f>IF('Noon Position '!A43&lt;&gt;"",'Noon Position '!A43,"")</f>
        <v/>
      </c>
      <c r="B37" s="132" t="str">
        <f>IF('Noon Position '!B43&lt;&gt;"",'Noon Position '!B43,"")</f>
        <v/>
      </c>
      <c r="C37" s="242"/>
      <c r="D37" s="243"/>
      <c r="E37" s="243"/>
      <c r="F37" s="243"/>
      <c r="G37" s="244"/>
      <c r="H37" s="199"/>
      <c r="I37" s="198"/>
      <c r="J37" s="198"/>
      <c r="K37" s="200"/>
      <c r="L37" s="250"/>
      <c r="M37" s="254" t="str">
        <f>IF('Noon Position '!R43="Yes",'Noon Position '!Q43,"")</f>
        <v/>
      </c>
      <c r="N37" s="254">
        <f>'Weather Condition'!U37</f>
        <v>0</v>
      </c>
      <c r="O37" s="258">
        <f t="shared" si="8"/>
        <v>0</v>
      </c>
      <c r="P37" s="140" t="str">
        <f t="shared" si="12"/>
        <v/>
      </c>
      <c r="Q37" s="265" t="str">
        <f t="shared" si="9"/>
        <v/>
      </c>
      <c r="R37" s="266" t="str">
        <f t="shared" si="10"/>
        <v/>
      </c>
      <c r="S37" s="267">
        <f t="shared" si="11"/>
        <v>0</v>
      </c>
      <c r="T37" s="266" t="str">
        <f>IF(M37&lt;&gt;"",IF(SUM($O$4:O37)&lt;&gt;0,SUMPRODUCT($O$4:O37,$S$4:S37)/SUM($O$4:O37),""),"")</f>
        <v/>
      </c>
      <c r="U37" s="266" t="str">
        <f t="shared" si="13"/>
        <v/>
      </c>
      <c r="V37" s="266" t="str">
        <f t="shared" si="14"/>
        <v/>
      </c>
      <c r="W37" s="268" t="str">
        <f t="shared" si="15"/>
        <v/>
      </c>
      <c r="X37" s="138" t="str">
        <f t="shared" si="16"/>
        <v/>
      </c>
      <c r="Y37" s="36" t="str">
        <f t="shared" si="17"/>
        <v/>
      </c>
      <c r="Z37" s="36" t="str">
        <f t="shared" si="18"/>
        <v/>
      </c>
      <c r="AA37" s="144" t="str">
        <f t="shared" si="19"/>
        <v/>
      </c>
      <c r="AB37" s="343"/>
    </row>
    <row r="38" spans="1:28" customFormat="1">
      <c r="A38" s="385" t="str">
        <f>IF('Noon Position '!A44&lt;&gt;"",'Noon Position '!A44,"")</f>
        <v/>
      </c>
      <c r="B38" s="132" t="str">
        <f>IF('Noon Position '!B44&lt;&gt;"",'Noon Position '!B44,"")</f>
        <v/>
      </c>
      <c r="C38" s="242"/>
      <c r="D38" s="243"/>
      <c r="E38" s="243"/>
      <c r="F38" s="243"/>
      <c r="G38" s="244"/>
      <c r="H38" s="199"/>
      <c r="I38" s="198"/>
      <c r="J38" s="198"/>
      <c r="K38" s="200"/>
      <c r="L38" s="250"/>
      <c r="M38" s="254" t="str">
        <f>IF('Noon Position '!R44="Yes",'Noon Position '!Q44,"")</f>
        <v/>
      </c>
      <c r="N38" s="254">
        <f>'Weather Condition'!U38</f>
        <v>0</v>
      </c>
      <c r="O38" s="258">
        <f t="shared" si="8"/>
        <v>0</v>
      </c>
      <c r="P38" s="140" t="str">
        <f t="shared" si="12"/>
        <v/>
      </c>
      <c r="Q38" s="265" t="str">
        <f t="shared" si="9"/>
        <v/>
      </c>
      <c r="R38" s="266" t="str">
        <f t="shared" si="10"/>
        <v/>
      </c>
      <c r="S38" s="267">
        <f t="shared" si="11"/>
        <v>0</v>
      </c>
      <c r="T38" s="266" t="str">
        <f>IF(M38&lt;&gt;"",IF(SUM($O$4:O38)&lt;&gt;0,SUMPRODUCT($O$4:O38,$S$4:S38)/SUM($O$4:O38),""),"")</f>
        <v/>
      </c>
      <c r="U38" s="266" t="str">
        <f t="shared" si="13"/>
        <v/>
      </c>
      <c r="V38" s="266" t="str">
        <f t="shared" si="14"/>
        <v/>
      </c>
      <c r="W38" s="268" t="str">
        <f t="shared" si="15"/>
        <v/>
      </c>
      <c r="X38" s="138" t="str">
        <f t="shared" si="16"/>
        <v/>
      </c>
      <c r="Y38" s="36" t="str">
        <f t="shared" si="17"/>
        <v/>
      </c>
      <c r="Z38" s="36" t="str">
        <f t="shared" si="18"/>
        <v/>
      </c>
      <c r="AA38" s="144" t="str">
        <f t="shared" si="19"/>
        <v/>
      </c>
      <c r="AB38" s="343"/>
    </row>
    <row r="39" spans="1:28" customFormat="1">
      <c r="A39" s="385" t="str">
        <f>IF('Noon Position '!A45&lt;&gt;"",'Noon Position '!A45,"")</f>
        <v/>
      </c>
      <c r="B39" s="132" t="str">
        <f>IF('Noon Position '!B45&lt;&gt;"",'Noon Position '!B45,"")</f>
        <v/>
      </c>
      <c r="C39" s="242"/>
      <c r="D39" s="243"/>
      <c r="E39" s="243"/>
      <c r="F39" s="243"/>
      <c r="G39" s="244"/>
      <c r="H39" s="199"/>
      <c r="I39" s="198"/>
      <c r="J39" s="198"/>
      <c r="K39" s="200"/>
      <c r="L39" s="250"/>
      <c r="M39" s="254" t="str">
        <f>IF('Noon Position '!R45="Yes",'Noon Position '!Q45,"")</f>
        <v/>
      </c>
      <c r="N39" s="254">
        <f>'Weather Condition'!U39</f>
        <v>0</v>
      </c>
      <c r="O39" s="258">
        <f t="shared" si="8"/>
        <v>0</v>
      </c>
      <c r="P39" s="140" t="str">
        <f t="shared" si="12"/>
        <v/>
      </c>
      <c r="Q39" s="265" t="str">
        <f t="shared" si="9"/>
        <v/>
      </c>
      <c r="R39" s="266" t="str">
        <f t="shared" si="10"/>
        <v/>
      </c>
      <c r="S39" s="267">
        <f t="shared" si="11"/>
        <v>0</v>
      </c>
      <c r="T39" s="266" t="str">
        <f>IF(M39&lt;&gt;"",IF(SUM($O$4:O39)&lt;&gt;0,SUMPRODUCT($O$4:O39,$S$4:S39)/SUM($O$4:O39),""),"")</f>
        <v/>
      </c>
      <c r="U39" s="266" t="str">
        <f t="shared" si="13"/>
        <v/>
      </c>
      <c r="V39" s="266" t="str">
        <f t="shared" si="14"/>
        <v/>
      </c>
      <c r="W39" s="268" t="str">
        <f t="shared" si="15"/>
        <v/>
      </c>
      <c r="X39" s="138" t="str">
        <f t="shared" si="16"/>
        <v/>
      </c>
      <c r="Y39" s="36" t="str">
        <f t="shared" si="17"/>
        <v/>
      </c>
      <c r="Z39" s="36" t="str">
        <f t="shared" si="18"/>
        <v/>
      </c>
      <c r="AA39" s="144" t="str">
        <f t="shared" si="19"/>
        <v/>
      </c>
      <c r="AB39" s="343"/>
    </row>
    <row r="40" spans="1:28" customFormat="1">
      <c r="A40" s="385" t="str">
        <f>IF('Noon Position '!A46&lt;&gt;"",'Noon Position '!A46,"")</f>
        <v/>
      </c>
      <c r="B40" s="132" t="str">
        <f>IF('Noon Position '!B46&lt;&gt;"",'Noon Position '!B46,"")</f>
        <v/>
      </c>
      <c r="C40" s="242"/>
      <c r="D40" s="243"/>
      <c r="E40" s="243"/>
      <c r="F40" s="243"/>
      <c r="G40" s="244"/>
      <c r="H40" s="199"/>
      <c r="I40" s="198"/>
      <c r="J40" s="198"/>
      <c r="K40" s="200"/>
      <c r="L40" s="250"/>
      <c r="M40" s="254" t="str">
        <f>IF('Noon Position '!R46="Yes",'Noon Position '!Q46,"")</f>
        <v/>
      </c>
      <c r="N40" s="254">
        <f>'Weather Condition'!U40</f>
        <v>0</v>
      </c>
      <c r="O40" s="258">
        <f t="shared" si="8"/>
        <v>0</v>
      </c>
      <c r="P40" s="140" t="str">
        <f t="shared" si="12"/>
        <v/>
      </c>
      <c r="Q40" s="265" t="str">
        <f t="shared" si="9"/>
        <v/>
      </c>
      <c r="R40" s="266" t="str">
        <f t="shared" si="10"/>
        <v/>
      </c>
      <c r="S40" s="267">
        <f t="shared" si="11"/>
        <v>0</v>
      </c>
      <c r="T40" s="266" t="str">
        <f>IF(M40&lt;&gt;"",IF(SUM($O$4:O40)&lt;&gt;0,SUMPRODUCT($O$4:O40,$S$4:S40)/SUM($O$4:O40),""),"")</f>
        <v/>
      </c>
      <c r="U40" s="266" t="str">
        <f t="shared" si="13"/>
        <v/>
      </c>
      <c r="V40" s="266" t="str">
        <f t="shared" si="14"/>
        <v/>
      </c>
      <c r="W40" s="268" t="str">
        <f t="shared" si="15"/>
        <v/>
      </c>
      <c r="X40" s="138" t="str">
        <f t="shared" si="16"/>
        <v/>
      </c>
      <c r="Y40" s="36" t="str">
        <f t="shared" si="17"/>
        <v/>
      </c>
      <c r="Z40" s="36" t="str">
        <f t="shared" si="18"/>
        <v/>
      </c>
      <c r="AA40" s="144" t="str">
        <f t="shared" si="19"/>
        <v/>
      </c>
      <c r="AB40" s="343"/>
    </row>
    <row r="41" spans="1:28" customFormat="1">
      <c r="A41" s="385" t="str">
        <f>IF('Noon Position '!A47&lt;&gt;"",'Noon Position '!A47,"")</f>
        <v/>
      </c>
      <c r="B41" s="132" t="str">
        <f>IF('Noon Position '!B47&lt;&gt;"",'Noon Position '!B47,"")</f>
        <v/>
      </c>
      <c r="C41" s="242"/>
      <c r="D41" s="243"/>
      <c r="E41" s="243"/>
      <c r="F41" s="243"/>
      <c r="G41" s="244"/>
      <c r="H41" s="199"/>
      <c r="I41" s="198"/>
      <c r="J41" s="198"/>
      <c r="K41" s="200"/>
      <c r="L41" s="250"/>
      <c r="M41" s="254" t="str">
        <f>IF('Noon Position '!R47="Yes",'Noon Position '!Q47,"")</f>
        <v/>
      </c>
      <c r="N41" s="254">
        <f>'Weather Condition'!U41</f>
        <v>0</v>
      </c>
      <c r="O41" s="258">
        <f t="shared" si="8"/>
        <v>0</v>
      </c>
      <c r="P41" s="140" t="str">
        <f t="shared" si="12"/>
        <v/>
      </c>
      <c r="Q41" s="265" t="str">
        <f t="shared" si="9"/>
        <v/>
      </c>
      <c r="R41" s="266" t="str">
        <f t="shared" si="10"/>
        <v/>
      </c>
      <c r="S41" s="267">
        <f t="shared" si="11"/>
        <v>0</v>
      </c>
      <c r="T41" s="266" t="str">
        <f>IF(M41&lt;&gt;"",IF(SUM($O$4:O41)&lt;&gt;0,SUMPRODUCT($O$4:O41,$S$4:S41)/SUM($O$4:O41),""),"")</f>
        <v/>
      </c>
      <c r="U41" s="266" t="str">
        <f t="shared" si="13"/>
        <v/>
      </c>
      <c r="V41" s="266" t="str">
        <f t="shared" si="14"/>
        <v/>
      </c>
      <c r="W41" s="268" t="str">
        <f t="shared" si="15"/>
        <v/>
      </c>
      <c r="X41" s="138" t="str">
        <f t="shared" si="16"/>
        <v/>
      </c>
      <c r="Y41" s="36" t="str">
        <f t="shared" si="17"/>
        <v/>
      </c>
      <c r="Z41" s="36" t="str">
        <f t="shared" si="18"/>
        <v/>
      </c>
      <c r="AA41" s="144" t="str">
        <f t="shared" si="19"/>
        <v/>
      </c>
      <c r="AB41" s="343"/>
    </row>
    <row r="42" spans="1:28" customFormat="1">
      <c r="A42" s="385" t="str">
        <f>IF('Noon Position '!A48&lt;&gt;"",'Noon Position '!A48,"")</f>
        <v/>
      </c>
      <c r="B42" s="132" t="str">
        <f>IF('Noon Position '!B48&lt;&gt;"",'Noon Position '!B48,"")</f>
        <v/>
      </c>
      <c r="C42" s="242"/>
      <c r="D42" s="243"/>
      <c r="E42" s="243"/>
      <c r="F42" s="243"/>
      <c r="G42" s="244"/>
      <c r="H42" s="199"/>
      <c r="I42" s="198"/>
      <c r="J42" s="198"/>
      <c r="K42" s="200"/>
      <c r="L42" s="250"/>
      <c r="M42" s="254" t="str">
        <f>IF('Noon Position '!R48="Yes",'Noon Position '!Q48,"")</f>
        <v/>
      </c>
      <c r="N42" s="254">
        <f>'Weather Condition'!U42</f>
        <v>0</v>
      </c>
      <c r="O42" s="258">
        <f t="shared" si="8"/>
        <v>0</v>
      </c>
      <c r="P42" s="140" t="str">
        <f t="shared" si="12"/>
        <v/>
      </c>
      <c r="Q42" s="265" t="str">
        <f t="shared" si="9"/>
        <v/>
      </c>
      <c r="R42" s="266" t="str">
        <f t="shared" si="10"/>
        <v/>
      </c>
      <c r="S42" s="267">
        <f t="shared" si="11"/>
        <v>0</v>
      </c>
      <c r="T42" s="266" t="str">
        <f>IF(M42&lt;&gt;"",IF(SUM($O$4:O42)&lt;&gt;0,SUMPRODUCT($O$4:O42,$S$4:S42)/SUM($O$4:O42),""),"")</f>
        <v/>
      </c>
      <c r="U42" s="266" t="str">
        <f t="shared" si="13"/>
        <v/>
      </c>
      <c r="V42" s="266" t="str">
        <f t="shared" si="14"/>
        <v/>
      </c>
      <c r="W42" s="268" t="str">
        <f t="shared" si="15"/>
        <v/>
      </c>
      <c r="X42" s="138" t="str">
        <f t="shared" si="16"/>
        <v/>
      </c>
      <c r="Y42" s="36" t="str">
        <f t="shared" si="17"/>
        <v/>
      </c>
      <c r="Z42" s="36" t="str">
        <f t="shared" si="18"/>
        <v/>
      </c>
      <c r="AA42" s="144" t="str">
        <f t="shared" si="19"/>
        <v/>
      </c>
      <c r="AB42" s="343"/>
    </row>
    <row r="43" spans="1:28" customFormat="1">
      <c r="A43" s="385" t="str">
        <f>IF('Noon Position '!A49&lt;&gt;"",'Noon Position '!A49,"")</f>
        <v/>
      </c>
      <c r="B43" s="132" t="str">
        <f>IF('Noon Position '!B49&lt;&gt;"",'Noon Position '!B49,"")</f>
        <v/>
      </c>
      <c r="C43" s="242"/>
      <c r="D43" s="243"/>
      <c r="E43" s="243"/>
      <c r="F43" s="243"/>
      <c r="G43" s="244"/>
      <c r="H43" s="199"/>
      <c r="I43" s="198"/>
      <c r="J43" s="198"/>
      <c r="K43" s="200"/>
      <c r="L43" s="250"/>
      <c r="M43" s="254" t="str">
        <f>IF('Noon Position '!R49="Yes",'Noon Position '!Q49,"")</f>
        <v/>
      </c>
      <c r="N43" s="254">
        <f>'Weather Condition'!U43</f>
        <v>0</v>
      </c>
      <c r="O43" s="258">
        <f t="shared" si="8"/>
        <v>0</v>
      </c>
      <c r="P43" s="140" t="str">
        <f t="shared" si="12"/>
        <v/>
      </c>
      <c r="Q43" s="265" t="str">
        <f t="shared" si="9"/>
        <v/>
      </c>
      <c r="R43" s="266" t="str">
        <f t="shared" si="10"/>
        <v/>
      </c>
      <c r="S43" s="267">
        <f t="shared" si="11"/>
        <v>0</v>
      </c>
      <c r="T43" s="266" t="str">
        <f>IF(M43&lt;&gt;"",IF(SUM($O$4:O43)&lt;&gt;0,SUMPRODUCT($O$4:O43,$S$4:S43)/SUM($O$4:O43),""),"")</f>
        <v/>
      </c>
      <c r="U43" s="266" t="str">
        <f t="shared" si="13"/>
        <v/>
      </c>
      <c r="V43" s="266" t="str">
        <f t="shared" si="14"/>
        <v/>
      </c>
      <c r="W43" s="268" t="str">
        <f t="shared" si="15"/>
        <v/>
      </c>
      <c r="X43" s="138" t="str">
        <f t="shared" si="16"/>
        <v/>
      </c>
      <c r="Y43" s="36" t="str">
        <f t="shared" si="17"/>
        <v/>
      </c>
      <c r="Z43" s="36" t="str">
        <f t="shared" si="18"/>
        <v/>
      </c>
      <c r="AA43" s="144" t="str">
        <f t="shared" si="19"/>
        <v/>
      </c>
      <c r="AB43" s="343"/>
    </row>
    <row r="44" spans="1:28" customFormat="1">
      <c r="A44" s="385" t="str">
        <f>IF('Noon Position '!A50&lt;&gt;"",'Noon Position '!A50,"")</f>
        <v/>
      </c>
      <c r="B44" s="132" t="str">
        <f>IF('Noon Position '!B50&lt;&gt;"",'Noon Position '!B50,"")</f>
        <v/>
      </c>
      <c r="C44" s="242"/>
      <c r="D44" s="243"/>
      <c r="E44" s="243"/>
      <c r="F44" s="243"/>
      <c r="G44" s="244"/>
      <c r="H44" s="199"/>
      <c r="I44" s="198"/>
      <c r="J44" s="198"/>
      <c r="K44" s="200"/>
      <c r="L44" s="250"/>
      <c r="M44" s="254" t="str">
        <f>IF('Noon Position '!R50="Yes",'Noon Position '!Q50,"")</f>
        <v/>
      </c>
      <c r="N44" s="254">
        <f>'Weather Condition'!U44</f>
        <v>0</v>
      </c>
      <c r="O44" s="258">
        <f t="shared" si="8"/>
        <v>0</v>
      </c>
      <c r="P44" s="140" t="str">
        <f t="shared" si="12"/>
        <v/>
      </c>
      <c r="Q44" s="265" t="str">
        <f t="shared" si="9"/>
        <v/>
      </c>
      <c r="R44" s="266" t="str">
        <f t="shared" si="10"/>
        <v/>
      </c>
      <c r="S44" s="267">
        <f t="shared" si="11"/>
        <v>0</v>
      </c>
      <c r="T44" s="266" t="str">
        <f>IF(M44&lt;&gt;"",IF(SUM($O$4:O44)&lt;&gt;0,SUMPRODUCT($O$4:O44,$S$4:S44)/SUM($O$4:O44),""),"")</f>
        <v/>
      </c>
      <c r="U44" s="266" t="str">
        <f t="shared" si="13"/>
        <v/>
      </c>
      <c r="V44" s="266" t="str">
        <f t="shared" si="14"/>
        <v/>
      </c>
      <c r="W44" s="268" t="str">
        <f t="shared" si="15"/>
        <v/>
      </c>
      <c r="X44" s="138" t="str">
        <f t="shared" si="16"/>
        <v/>
      </c>
      <c r="Y44" s="36" t="str">
        <f t="shared" si="17"/>
        <v/>
      </c>
      <c r="Z44" s="36" t="str">
        <f t="shared" si="18"/>
        <v/>
      </c>
      <c r="AA44" s="144" t="str">
        <f t="shared" si="19"/>
        <v/>
      </c>
      <c r="AB44" s="343"/>
    </row>
    <row r="45" spans="1:28" customFormat="1">
      <c r="A45" s="385" t="str">
        <f>IF('Noon Position '!A51&lt;&gt;"",'Noon Position '!A51,"")</f>
        <v/>
      </c>
      <c r="B45" s="132" t="str">
        <f>IF('Noon Position '!B51&lt;&gt;"",'Noon Position '!B51,"")</f>
        <v/>
      </c>
      <c r="C45" s="242"/>
      <c r="D45" s="243"/>
      <c r="E45" s="243"/>
      <c r="F45" s="243"/>
      <c r="G45" s="244"/>
      <c r="H45" s="199"/>
      <c r="I45" s="198"/>
      <c r="J45" s="198"/>
      <c r="K45" s="200"/>
      <c r="L45" s="250"/>
      <c r="M45" s="254" t="str">
        <f>IF('Noon Position '!R51="Yes",'Noon Position '!Q51,"")</f>
        <v/>
      </c>
      <c r="N45" s="254">
        <f>'Weather Condition'!U45</f>
        <v>0</v>
      </c>
      <c r="O45" s="258">
        <f t="shared" si="8"/>
        <v>0</v>
      </c>
      <c r="P45" s="140" t="str">
        <f t="shared" si="12"/>
        <v/>
      </c>
      <c r="Q45" s="265" t="str">
        <f t="shared" si="9"/>
        <v/>
      </c>
      <c r="R45" s="266" t="str">
        <f t="shared" si="10"/>
        <v/>
      </c>
      <c r="S45" s="267">
        <f t="shared" si="11"/>
        <v>0</v>
      </c>
      <c r="T45" s="266" t="str">
        <f>IF(M45&lt;&gt;"",IF(SUM($O$4:O45)&lt;&gt;0,SUMPRODUCT($O$4:O45,$S$4:S45)/SUM($O$4:O45),""),"")</f>
        <v/>
      </c>
      <c r="U45" s="266" t="str">
        <f t="shared" si="13"/>
        <v/>
      </c>
      <c r="V45" s="266" t="str">
        <f t="shared" si="14"/>
        <v/>
      </c>
      <c r="W45" s="268" t="str">
        <f t="shared" si="15"/>
        <v/>
      </c>
      <c r="X45" s="138" t="str">
        <f t="shared" si="16"/>
        <v/>
      </c>
      <c r="Y45" s="36" t="str">
        <f t="shared" si="17"/>
        <v/>
      </c>
      <c r="Z45" s="36" t="str">
        <f t="shared" si="18"/>
        <v/>
      </c>
      <c r="AA45" s="144" t="str">
        <f t="shared" si="19"/>
        <v/>
      </c>
      <c r="AB45" s="343"/>
    </row>
    <row r="46" spans="1:28" customFormat="1">
      <c r="A46" s="385" t="str">
        <f>IF('Noon Position '!A52&lt;&gt;"",'Noon Position '!A52,"")</f>
        <v/>
      </c>
      <c r="B46" s="132" t="str">
        <f>IF('Noon Position '!B52&lt;&gt;"",'Noon Position '!B52,"")</f>
        <v/>
      </c>
      <c r="C46" s="242"/>
      <c r="D46" s="243"/>
      <c r="E46" s="243"/>
      <c r="F46" s="243"/>
      <c r="G46" s="244"/>
      <c r="H46" s="199"/>
      <c r="I46" s="198"/>
      <c r="J46" s="198"/>
      <c r="K46" s="200"/>
      <c r="L46" s="250"/>
      <c r="M46" s="254" t="str">
        <f>IF('Noon Position '!R52="Yes",'Noon Position '!Q52,"")</f>
        <v/>
      </c>
      <c r="N46" s="254">
        <f>'Weather Condition'!U46</f>
        <v>0</v>
      </c>
      <c r="O46" s="258">
        <f t="shared" si="8"/>
        <v>0</v>
      </c>
      <c r="P46" s="140" t="str">
        <f t="shared" si="12"/>
        <v/>
      </c>
      <c r="Q46" s="265" t="str">
        <f t="shared" si="9"/>
        <v/>
      </c>
      <c r="R46" s="266" t="str">
        <f t="shared" si="10"/>
        <v/>
      </c>
      <c r="S46" s="267">
        <f t="shared" si="11"/>
        <v>0</v>
      </c>
      <c r="T46" s="266" t="str">
        <f>IF(M46&lt;&gt;"",IF(SUM($O$4:O46)&lt;&gt;0,SUMPRODUCT($O$4:O46,$S$4:S46)/SUM($O$4:O46),""),"")</f>
        <v/>
      </c>
      <c r="U46" s="266" t="str">
        <f t="shared" si="13"/>
        <v/>
      </c>
      <c r="V46" s="266" t="str">
        <f t="shared" si="14"/>
        <v/>
      </c>
      <c r="W46" s="268" t="str">
        <f t="shared" si="15"/>
        <v/>
      </c>
      <c r="X46" s="138" t="str">
        <f t="shared" si="16"/>
        <v/>
      </c>
      <c r="Y46" s="36" t="str">
        <f t="shared" si="17"/>
        <v/>
      </c>
      <c r="Z46" s="36" t="str">
        <f t="shared" si="18"/>
        <v/>
      </c>
      <c r="AA46" s="144" t="str">
        <f t="shared" si="19"/>
        <v/>
      </c>
      <c r="AB46" s="343"/>
    </row>
    <row r="47" spans="1:28" customFormat="1">
      <c r="A47" s="385" t="str">
        <f>IF('Noon Position '!A53&lt;&gt;"",'Noon Position '!A53,"")</f>
        <v/>
      </c>
      <c r="B47" s="132" t="str">
        <f>IF('Noon Position '!B53&lt;&gt;"",'Noon Position '!B53,"")</f>
        <v/>
      </c>
      <c r="C47" s="242"/>
      <c r="D47" s="243"/>
      <c r="E47" s="243"/>
      <c r="F47" s="243"/>
      <c r="G47" s="244"/>
      <c r="H47" s="199"/>
      <c r="I47" s="198"/>
      <c r="J47" s="198"/>
      <c r="K47" s="200"/>
      <c r="L47" s="250"/>
      <c r="M47" s="254" t="str">
        <f>IF('Noon Position '!R53="Yes",'Noon Position '!Q53,"")</f>
        <v/>
      </c>
      <c r="N47" s="254">
        <f>'Weather Condition'!U47</f>
        <v>0</v>
      </c>
      <c r="O47" s="258">
        <f t="shared" si="8"/>
        <v>0</v>
      </c>
      <c r="P47" s="140" t="str">
        <f t="shared" si="12"/>
        <v/>
      </c>
      <c r="Q47" s="265" t="str">
        <f t="shared" si="9"/>
        <v/>
      </c>
      <c r="R47" s="266" t="str">
        <f t="shared" si="10"/>
        <v/>
      </c>
      <c r="S47" s="267">
        <f t="shared" si="11"/>
        <v>0</v>
      </c>
      <c r="T47" s="266" t="str">
        <f>IF(M47&lt;&gt;"",IF(SUM($O$4:O47)&lt;&gt;0,SUMPRODUCT($O$4:O47,$S$4:S47)/SUM($O$4:O47),""),"")</f>
        <v/>
      </c>
      <c r="U47" s="266" t="str">
        <f t="shared" si="13"/>
        <v/>
      </c>
      <c r="V47" s="266" t="str">
        <f t="shared" si="14"/>
        <v/>
      </c>
      <c r="W47" s="268" t="str">
        <f t="shared" si="15"/>
        <v/>
      </c>
      <c r="X47" s="138" t="str">
        <f t="shared" si="16"/>
        <v/>
      </c>
      <c r="Y47" s="36" t="str">
        <f t="shared" si="17"/>
        <v/>
      </c>
      <c r="Z47" s="36" t="str">
        <f t="shared" si="18"/>
        <v/>
      </c>
      <c r="AA47" s="144" t="str">
        <f t="shared" si="19"/>
        <v/>
      </c>
      <c r="AB47" s="343"/>
    </row>
    <row r="48" spans="1:28" customFormat="1">
      <c r="A48" s="385" t="str">
        <f>IF('Noon Position '!A54&lt;&gt;"",'Noon Position '!A54,"")</f>
        <v/>
      </c>
      <c r="B48" s="132" t="str">
        <f>IF('Noon Position '!B54&lt;&gt;"",'Noon Position '!B54,"")</f>
        <v/>
      </c>
      <c r="C48" s="242"/>
      <c r="D48" s="243"/>
      <c r="E48" s="243"/>
      <c r="F48" s="243"/>
      <c r="G48" s="244"/>
      <c r="H48" s="199"/>
      <c r="I48" s="198"/>
      <c r="J48" s="198"/>
      <c r="K48" s="200"/>
      <c r="L48" s="250"/>
      <c r="M48" s="254" t="str">
        <f>IF('Noon Position '!R54="Yes",'Noon Position '!Q54,"")</f>
        <v/>
      </c>
      <c r="N48" s="254">
        <f>'Weather Condition'!U48</f>
        <v>0</v>
      </c>
      <c r="O48" s="258">
        <f t="shared" si="8"/>
        <v>0</v>
      </c>
      <c r="P48" s="140" t="str">
        <f t="shared" si="12"/>
        <v/>
      </c>
      <c r="Q48" s="265" t="str">
        <f t="shared" si="9"/>
        <v/>
      </c>
      <c r="R48" s="266" t="str">
        <f t="shared" si="10"/>
        <v/>
      </c>
      <c r="S48" s="267">
        <f t="shared" si="11"/>
        <v>0</v>
      </c>
      <c r="T48" s="266" t="str">
        <f>IF(M48&lt;&gt;"",IF(SUM($O$4:O48)&lt;&gt;0,SUMPRODUCT($O$4:O48,$S$4:S48)/SUM($O$4:O48),""),"")</f>
        <v/>
      </c>
      <c r="U48" s="266" t="str">
        <f t="shared" si="13"/>
        <v/>
      </c>
      <c r="V48" s="266" t="str">
        <f t="shared" si="14"/>
        <v/>
      </c>
      <c r="W48" s="268" t="str">
        <f t="shared" si="15"/>
        <v/>
      </c>
      <c r="X48" s="138" t="str">
        <f t="shared" si="16"/>
        <v/>
      </c>
      <c r="Y48" s="36" t="str">
        <f t="shared" si="17"/>
        <v/>
      </c>
      <c r="Z48" s="36" t="str">
        <f t="shared" si="18"/>
        <v/>
      </c>
      <c r="AA48" s="144" t="str">
        <f t="shared" si="19"/>
        <v/>
      </c>
      <c r="AB48" s="343"/>
    </row>
    <row r="49" spans="1:28" customFormat="1">
      <c r="A49" s="385" t="str">
        <f>IF('Noon Position '!A55&lt;&gt;"",'Noon Position '!A55,"")</f>
        <v/>
      </c>
      <c r="B49" s="132" t="str">
        <f>IF('Noon Position '!B55&lt;&gt;"",'Noon Position '!B55,"")</f>
        <v/>
      </c>
      <c r="C49" s="242"/>
      <c r="D49" s="243"/>
      <c r="E49" s="243"/>
      <c r="F49" s="243"/>
      <c r="G49" s="244"/>
      <c r="H49" s="199"/>
      <c r="I49" s="198"/>
      <c r="J49" s="198"/>
      <c r="K49" s="200"/>
      <c r="L49" s="250"/>
      <c r="M49" s="254" t="str">
        <f>IF('Noon Position '!R55="Yes",'Noon Position '!Q55,"")</f>
        <v/>
      </c>
      <c r="N49" s="254">
        <f>'Weather Condition'!U49</f>
        <v>0</v>
      </c>
      <c r="O49" s="258">
        <f t="shared" si="8"/>
        <v>0</v>
      </c>
      <c r="P49" s="140" t="str">
        <f t="shared" si="12"/>
        <v/>
      </c>
      <c r="Q49" s="265" t="str">
        <f t="shared" si="9"/>
        <v/>
      </c>
      <c r="R49" s="266" t="str">
        <f t="shared" si="10"/>
        <v/>
      </c>
      <c r="S49" s="267">
        <f t="shared" si="11"/>
        <v>0</v>
      </c>
      <c r="T49" s="266" t="str">
        <f>IF(M49&lt;&gt;"",IF(SUM($O$4:O49)&lt;&gt;0,SUMPRODUCT($O$4:O49,$S$4:S49)/SUM($O$4:O49),""),"")</f>
        <v/>
      </c>
      <c r="U49" s="266" t="str">
        <f t="shared" si="13"/>
        <v/>
      </c>
      <c r="V49" s="266" t="str">
        <f t="shared" si="14"/>
        <v/>
      </c>
      <c r="W49" s="268" t="str">
        <f t="shared" si="15"/>
        <v/>
      </c>
      <c r="X49" s="138" t="str">
        <f t="shared" si="16"/>
        <v/>
      </c>
      <c r="Y49" s="36" t="str">
        <f t="shared" si="17"/>
        <v/>
      </c>
      <c r="Z49" s="36" t="str">
        <f t="shared" si="18"/>
        <v/>
      </c>
      <c r="AA49" s="144" t="str">
        <f t="shared" si="19"/>
        <v/>
      </c>
      <c r="AB49" s="343"/>
    </row>
    <row r="50" spans="1:28" customFormat="1">
      <c r="A50" s="385" t="str">
        <f>IF('Noon Position '!A56&lt;&gt;"",'Noon Position '!A56,"")</f>
        <v/>
      </c>
      <c r="B50" s="132" t="str">
        <f>IF('Noon Position '!B56&lt;&gt;"",'Noon Position '!B56,"")</f>
        <v/>
      </c>
      <c r="C50" s="242"/>
      <c r="D50" s="243"/>
      <c r="E50" s="243"/>
      <c r="F50" s="243"/>
      <c r="G50" s="244"/>
      <c r="H50" s="199"/>
      <c r="I50" s="198"/>
      <c r="J50" s="198"/>
      <c r="K50" s="200"/>
      <c r="L50" s="250"/>
      <c r="M50" s="254" t="str">
        <f>IF('Noon Position '!R56="Yes",'Noon Position '!Q56,"")</f>
        <v/>
      </c>
      <c r="N50" s="254">
        <f>'Weather Condition'!U50</f>
        <v>0</v>
      </c>
      <c r="O50" s="258">
        <f t="shared" si="8"/>
        <v>0</v>
      </c>
      <c r="P50" s="140" t="str">
        <f t="shared" si="12"/>
        <v/>
      </c>
      <c r="Q50" s="265" t="str">
        <f t="shared" si="9"/>
        <v/>
      </c>
      <c r="R50" s="266" t="str">
        <f t="shared" si="10"/>
        <v/>
      </c>
      <c r="S50" s="267">
        <f t="shared" si="11"/>
        <v>0</v>
      </c>
      <c r="T50" s="266" t="str">
        <f>IF(M50&lt;&gt;"",IF(SUM($O$4:O50)&lt;&gt;0,SUMPRODUCT($O$4:O50,$S$4:S50)/SUM($O$4:O50),""),"")</f>
        <v/>
      </c>
      <c r="U50" s="266" t="str">
        <f t="shared" si="13"/>
        <v/>
      </c>
      <c r="V50" s="266" t="str">
        <f t="shared" si="14"/>
        <v/>
      </c>
      <c r="W50" s="268" t="str">
        <f t="shared" si="15"/>
        <v/>
      </c>
      <c r="X50" s="138" t="str">
        <f t="shared" si="16"/>
        <v/>
      </c>
      <c r="Y50" s="36" t="str">
        <f t="shared" si="17"/>
        <v/>
      </c>
      <c r="Z50" s="36" t="str">
        <f t="shared" si="18"/>
        <v/>
      </c>
      <c r="AA50" s="144" t="str">
        <f t="shared" si="19"/>
        <v/>
      </c>
      <c r="AB50" s="343"/>
    </row>
    <row r="51" spans="1:28" customFormat="1">
      <c r="A51" s="385" t="str">
        <f>IF('Noon Position '!A57&lt;&gt;"",'Noon Position '!A57,"")</f>
        <v/>
      </c>
      <c r="B51" s="132" t="str">
        <f>IF('Noon Position '!B57&lt;&gt;"",'Noon Position '!B57,"")</f>
        <v/>
      </c>
      <c r="C51" s="242"/>
      <c r="D51" s="243"/>
      <c r="E51" s="243"/>
      <c r="F51" s="243"/>
      <c r="G51" s="244"/>
      <c r="H51" s="199"/>
      <c r="I51" s="198"/>
      <c r="J51" s="198"/>
      <c r="K51" s="200"/>
      <c r="L51" s="250"/>
      <c r="M51" s="254" t="str">
        <f>IF('Noon Position '!R57="Yes",'Noon Position '!Q57,"")</f>
        <v/>
      </c>
      <c r="N51" s="254">
        <f>'Weather Condition'!U51</f>
        <v>0</v>
      </c>
      <c r="O51" s="258">
        <f t="shared" si="8"/>
        <v>0</v>
      </c>
      <c r="P51" s="140" t="str">
        <f t="shared" si="12"/>
        <v/>
      </c>
      <c r="Q51" s="265" t="str">
        <f t="shared" si="9"/>
        <v/>
      </c>
      <c r="R51" s="266" t="str">
        <f t="shared" si="10"/>
        <v/>
      </c>
      <c r="S51" s="267">
        <f t="shared" si="11"/>
        <v>0</v>
      </c>
      <c r="T51" s="266" t="str">
        <f>IF(M51&lt;&gt;"",IF(SUM($O$4:O51)&lt;&gt;0,SUMPRODUCT($O$4:O51,$S$4:S51)/SUM($O$4:O51),""),"")</f>
        <v/>
      </c>
      <c r="U51" s="266" t="str">
        <f t="shared" si="13"/>
        <v/>
      </c>
      <c r="V51" s="266" t="str">
        <f t="shared" si="14"/>
        <v/>
      </c>
      <c r="W51" s="268" t="str">
        <f t="shared" si="15"/>
        <v/>
      </c>
      <c r="X51" s="138" t="str">
        <f t="shared" si="16"/>
        <v/>
      </c>
      <c r="Y51" s="36" t="str">
        <f t="shared" si="17"/>
        <v/>
      </c>
      <c r="Z51" s="36" t="str">
        <f t="shared" si="18"/>
        <v/>
      </c>
      <c r="AA51" s="144" t="str">
        <f t="shared" si="19"/>
        <v/>
      </c>
      <c r="AB51" s="343"/>
    </row>
    <row r="52" spans="1:28" customFormat="1">
      <c r="A52" s="385" t="str">
        <f>IF('Noon Position '!A58&lt;&gt;"",'Noon Position '!A58,"")</f>
        <v/>
      </c>
      <c r="B52" s="132" t="str">
        <f>IF('Noon Position '!B58&lt;&gt;"",'Noon Position '!B58,"")</f>
        <v/>
      </c>
      <c r="C52" s="242"/>
      <c r="D52" s="243"/>
      <c r="E52" s="243"/>
      <c r="F52" s="243"/>
      <c r="G52" s="244"/>
      <c r="H52" s="199"/>
      <c r="I52" s="198"/>
      <c r="J52" s="198"/>
      <c r="K52" s="200"/>
      <c r="L52" s="250"/>
      <c r="M52" s="254" t="str">
        <f>IF('Noon Position '!R58="Yes",'Noon Position '!Q58,"")</f>
        <v/>
      </c>
      <c r="N52" s="254">
        <f>'Weather Condition'!U52</f>
        <v>0</v>
      </c>
      <c r="O52" s="258">
        <f t="shared" si="8"/>
        <v>0</v>
      </c>
      <c r="P52" s="140" t="str">
        <f t="shared" si="12"/>
        <v/>
      </c>
      <c r="Q52" s="265" t="str">
        <f t="shared" si="9"/>
        <v/>
      </c>
      <c r="R52" s="266" t="str">
        <f t="shared" si="10"/>
        <v/>
      </c>
      <c r="S52" s="267">
        <f t="shared" si="11"/>
        <v>0</v>
      </c>
      <c r="T52" s="266" t="str">
        <f>IF(M52&lt;&gt;"",IF(SUM($O$4:O52)&lt;&gt;0,SUMPRODUCT($O$4:O52,$S$4:S52)/SUM($O$4:O52),""),"")</f>
        <v/>
      </c>
      <c r="U52" s="266" t="str">
        <f t="shared" si="13"/>
        <v/>
      </c>
      <c r="V52" s="266" t="str">
        <f t="shared" si="14"/>
        <v/>
      </c>
      <c r="W52" s="268" t="str">
        <f t="shared" si="15"/>
        <v/>
      </c>
      <c r="X52" s="138" t="str">
        <f t="shared" si="16"/>
        <v/>
      </c>
      <c r="Y52" s="36" t="str">
        <f t="shared" si="17"/>
        <v/>
      </c>
      <c r="Z52" s="36" t="str">
        <f t="shared" si="18"/>
        <v/>
      </c>
      <c r="AA52" s="144" t="str">
        <f t="shared" si="19"/>
        <v/>
      </c>
      <c r="AB52" s="343"/>
    </row>
    <row r="53" spans="1:28" customFormat="1">
      <c r="A53" s="385" t="str">
        <f>IF('Noon Position '!A59&lt;&gt;"",'Noon Position '!A59,"")</f>
        <v/>
      </c>
      <c r="B53" s="132" t="str">
        <f>IF('Noon Position '!B59&lt;&gt;"",'Noon Position '!B59,"")</f>
        <v/>
      </c>
      <c r="C53" s="242"/>
      <c r="D53" s="243"/>
      <c r="E53" s="243"/>
      <c r="F53" s="243"/>
      <c r="G53" s="244"/>
      <c r="H53" s="199"/>
      <c r="I53" s="198"/>
      <c r="J53" s="198"/>
      <c r="K53" s="200"/>
      <c r="L53" s="250"/>
      <c r="M53" s="254" t="str">
        <f>IF('Noon Position '!R59="Yes",'Noon Position '!Q59,"")</f>
        <v/>
      </c>
      <c r="N53" s="254">
        <f>'Weather Condition'!U53</f>
        <v>0</v>
      </c>
      <c r="O53" s="258">
        <f t="shared" si="8"/>
        <v>0</v>
      </c>
      <c r="P53" s="140" t="str">
        <f t="shared" si="12"/>
        <v/>
      </c>
      <c r="Q53" s="265" t="str">
        <f t="shared" si="9"/>
        <v/>
      </c>
      <c r="R53" s="266" t="str">
        <f t="shared" si="10"/>
        <v/>
      </c>
      <c r="S53" s="267">
        <f t="shared" si="11"/>
        <v>0</v>
      </c>
      <c r="T53" s="266" t="str">
        <f>IF(M53&lt;&gt;"",IF(SUM($O$4:O53)&lt;&gt;0,SUMPRODUCT($O$4:O53,$S$4:S53)/SUM($O$4:O53),""),"")</f>
        <v/>
      </c>
      <c r="U53" s="266" t="str">
        <f t="shared" si="13"/>
        <v/>
      </c>
      <c r="V53" s="266" t="str">
        <f t="shared" si="14"/>
        <v/>
      </c>
      <c r="W53" s="268" t="str">
        <f t="shared" si="15"/>
        <v/>
      </c>
      <c r="X53" s="138" t="str">
        <f t="shared" si="16"/>
        <v/>
      </c>
      <c r="Y53" s="36" t="str">
        <f t="shared" si="17"/>
        <v/>
      </c>
      <c r="Z53" s="36" t="str">
        <f t="shared" si="18"/>
        <v/>
      </c>
      <c r="AA53" s="144" t="str">
        <f t="shared" si="19"/>
        <v/>
      </c>
      <c r="AB53" s="343"/>
    </row>
    <row r="54" spans="1:28" customFormat="1">
      <c r="A54" s="385" t="str">
        <f>IF('Noon Position '!A60&lt;&gt;"",'Noon Position '!A60,"")</f>
        <v/>
      </c>
      <c r="B54" s="132" t="str">
        <f>IF('Noon Position '!B60&lt;&gt;"",'Noon Position '!B60,"")</f>
        <v/>
      </c>
      <c r="C54" s="242"/>
      <c r="D54" s="243"/>
      <c r="E54" s="243"/>
      <c r="F54" s="243"/>
      <c r="G54" s="244"/>
      <c r="H54" s="199"/>
      <c r="I54" s="198"/>
      <c r="J54" s="198"/>
      <c r="K54" s="200"/>
      <c r="L54" s="250"/>
      <c r="M54" s="254" t="str">
        <f>IF('Noon Position '!R60="Yes",'Noon Position '!Q60,"")</f>
        <v/>
      </c>
      <c r="N54" s="254">
        <f>'Weather Condition'!U54</f>
        <v>0</v>
      </c>
      <c r="O54" s="258">
        <f t="shared" si="8"/>
        <v>0</v>
      </c>
      <c r="P54" s="140" t="str">
        <f t="shared" si="12"/>
        <v/>
      </c>
      <c r="Q54" s="265" t="str">
        <f t="shared" si="9"/>
        <v/>
      </c>
      <c r="R54" s="266" t="str">
        <f t="shared" si="10"/>
        <v/>
      </c>
      <c r="S54" s="267">
        <f t="shared" si="11"/>
        <v>0</v>
      </c>
      <c r="T54" s="266" t="str">
        <f>IF(M54&lt;&gt;"",IF(SUM($O$4:O54)&lt;&gt;0,SUMPRODUCT($O$4:O54,$S$4:S54)/SUM($O$4:O54),""),"")</f>
        <v/>
      </c>
      <c r="U54" s="266" t="str">
        <f t="shared" si="13"/>
        <v/>
      </c>
      <c r="V54" s="266" t="str">
        <f t="shared" si="14"/>
        <v/>
      </c>
      <c r="W54" s="268" t="str">
        <f t="shared" si="15"/>
        <v/>
      </c>
      <c r="X54" s="138" t="str">
        <f t="shared" si="16"/>
        <v/>
      </c>
      <c r="Y54" s="36" t="str">
        <f t="shared" si="17"/>
        <v/>
      </c>
      <c r="Z54" s="36" t="str">
        <f t="shared" si="18"/>
        <v/>
      </c>
      <c r="AA54" s="144" t="str">
        <f t="shared" si="19"/>
        <v/>
      </c>
      <c r="AB54" s="343"/>
    </row>
    <row r="55" spans="1:28" customFormat="1">
      <c r="A55" s="385" t="str">
        <f>IF('Noon Position '!A61&lt;&gt;"",'Noon Position '!A61,"")</f>
        <v/>
      </c>
      <c r="B55" s="132" t="str">
        <f>IF('Noon Position '!B61&lt;&gt;"",'Noon Position '!B61,"")</f>
        <v/>
      </c>
      <c r="C55" s="242"/>
      <c r="D55" s="243"/>
      <c r="E55" s="243"/>
      <c r="F55" s="243"/>
      <c r="G55" s="244"/>
      <c r="H55" s="199"/>
      <c r="I55" s="198"/>
      <c r="J55" s="198"/>
      <c r="K55" s="200"/>
      <c r="L55" s="250"/>
      <c r="M55" s="254" t="str">
        <f>IF('Noon Position '!R61="Yes",'Noon Position '!Q61,"")</f>
        <v/>
      </c>
      <c r="N55" s="254">
        <f>'Weather Condition'!U55</f>
        <v>0</v>
      </c>
      <c r="O55" s="258">
        <f t="shared" si="8"/>
        <v>0</v>
      </c>
      <c r="P55" s="140" t="str">
        <f t="shared" si="12"/>
        <v/>
      </c>
      <c r="Q55" s="265" t="str">
        <f t="shared" si="9"/>
        <v/>
      </c>
      <c r="R55" s="266" t="str">
        <f t="shared" si="10"/>
        <v/>
      </c>
      <c r="S55" s="267">
        <f t="shared" si="11"/>
        <v>0</v>
      </c>
      <c r="T55" s="266" t="str">
        <f>IF(M55&lt;&gt;"",IF(SUM($O$4:O55)&lt;&gt;0,SUMPRODUCT($O$4:O55,$S$4:S55)/SUM($O$4:O55),""),"")</f>
        <v/>
      </c>
      <c r="U55" s="266" t="str">
        <f t="shared" si="13"/>
        <v/>
      </c>
      <c r="V55" s="266" t="str">
        <f t="shared" si="14"/>
        <v/>
      </c>
      <c r="W55" s="268" t="str">
        <f t="shared" si="15"/>
        <v/>
      </c>
      <c r="X55" s="138" t="str">
        <f t="shared" si="16"/>
        <v/>
      </c>
      <c r="Y55" s="36" t="str">
        <f t="shared" si="17"/>
        <v/>
      </c>
      <c r="Z55" s="36" t="str">
        <f t="shared" si="18"/>
        <v/>
      </c>
      <c r="AA55" s="144" t="str">
        <f t="shared" si="19"/>
        <v/>
      </c>
      <c r="AB55" s="343"/>
    </row>
    <row r="56" spans="1:28" customFormat="1">
      <c r="A56" s="385" t="str">
        <f>IF('Noon Position '!A62&lt;&gt;"",'Noon Position '!A62,"")</f>
        <v/>
      </c>
      <c r="B56" s="132" t="str">
        <f>IF('Noon Position '!B62&lt;&gt;"",'Noon Position '!B62,"")</f>
        <v/>
      </c>
      <c r="C56" s="242"/>
      <c r="D56" s="243"/>
      <c r="E56" s="243"/>
      <c r="F56" s="243"/>
      <c r="G56" s="244"/>
      <c r="H56" s="199"/>
      <c r="I56" s="198"/>
      <c r="J56" s="198"/>
      <c r="K56" s="200"/>
      <c r="L56" s="250"/>
      <c r="M56" s="254" t="str">
        <f>IF('Noon Position '!R62="Yes",'Noon Position '!Q62,"")</f>
        <v/>
      </c>
      <c r="N56" s="254">
        <f>'Weather Condition'!U56</f>
        <v>0</v>
      </c>
      <c r="O56" s="258">
        <f t="shared" si="8"/>
        <v>0</v>
      </c>
      <c r="P56" s="140" t="str">
        <f t="shared" si="12"/>
        <v/>
      </c>
      <c r="Q56" s="265" t="str">
        <f t="shared" si="9"/>
        <v/>
      </c>
      <c r="R56" s="266" t="str">
        <f t="shared" si="10"/>
        <v/>
      </c>
      <c r="S56" s="267">
        <f t="shared" si="11"/>
        <v>0</v>
      </c>
      <c r="T56" s="266" t="str">
        <f>IF(M56&lt;&gt;"",IF(SUM($O$4:O56)&lt;&gt;0,SUMPRODUCT($O$4:O56,$S$4:S56)/SUM($O$4:O56),""),"")</f>
        <v/>
      </c>
      <c r="U56" s="266" t="str">
        <f t="shared" si="13"/>
        <v/>
      </c>
      <c r="V56" s="266" t="str">
        <f t="shared" si="14"/>
        <v/>
      </c>
      <c r="W56" s="268" t="str">
        <f t="shared" si="15"/>
        <v/>
      </c>
      <c r="X56" s="138" t="str">
        <f t="shared" si="16"/>
        <v/>
      </c>
      <c r="Y56" s="36" t="str">
        <f t="shared" si="17"/>
        <v/>
      </c>
      <c r="Z56" s="36" t="str">
        <f t="shared" si="18"/>
        <v/>
      </c>
      <c r="AA56" s="144" t="str">
        <f t="shared" si="19"/>
        <v/>
      </c>
      <c r="AB56" s="343"/>
    </row>
    <row r="57" spans="1:28" customFormat="1">
      <c r="A57" s="385" t="str">
        <f>IF('Noon Position '!A63&lt;&gt;"",'Noon Position '!A63,"")</f>
        <v/>
      </c>
      <c r="B57" s="132" t="str">
        <f>IF('Noon Position '!B63&lt;&gt;"",'Noon Position '!B63,"")</f>
        <v/>
      </c>
      <c r="C57" s="242"/>
      <c r="D57" s="243"/>
      <c r="E57" s="243"/>
      <c r="F57" s="243"/>
      <c r="G57" s="244"/>
      <c r="H57" s="199"/>
      <c r="I57" s="198"/>
      <c r="J57" s="198"/>
      <c r="K57" s="200"/>
      <c r="L57" s="250"/>
      <c r="M57" s="254" t="str">
        <f>IF('Noon Position '!R63="Yes",'Noon Position '!Q63,"")</f>
        <v/>
      </c>
      <c r="N57" s="254">
        <f>'Weather Condition'!U57</f>
        <v>0</v>
      </c>
      <c r="O57" s="258">
        <f t="shared" si="8"/>
        <v>0</v>
      </c>
      <c r="P57" s="140" t="str">
        <f t="shared" si="12"/>
        <v/>
      </c>
      <c r="Q57" s="265" t="str">
        <f t="shared" si="9"/>
        <v/>
      </c>
      <c r="R57" s="266" t="str">
        <f t="shared" si="10"/>
        <v/>
      </c>
      <c r="S57" s="267">
        <f t="shared" si="11"/>
        <v>0</v>
      </c>
      <c r="T57" s="266" t="str">
        <f>IF(M57&lt;&gt;"",IF(SUM($O$4:O57)&lt;&gt;0,SUMPRODUCT($O$4:O57,$S$4:S57)/SUM($O$4:O57),""),"")</f>
        <v/>
      </c>
      <c r="U57" s="266" t="str">
        <f t="shared" si="13"/>
        <v/>
      </c>
      <c r="V57" s="266" t="str">
        <f t="shared" si="14"/>
        <v/>
      </c>
      <c r="W57" s="268" t="str">
        <f t="shared" si="15"/>
        <v/>
      </c>
      <c r="X57" s="138" t="str">
        <f t="shared" si="16"/>
        <v/>
      </c>
      <c r="Y57" s="36" t="str">
        <f t="shared" si="17"/>
        <v/>
      </c>
      <c r="Z57" s="36" t="str">
        <f t="shared" si="18"/>
        <v/>
      </c>
      <c r="AA57" s="144" t="str">
        <f t="shared" si="19"/>
        <v/>
      </c>
      <c r="AB57" s="343"/>
    </row>
    <row r="58" spans="1:28" customFormat="1">
      <c r="A58" s="385" t="str">
        <f>IF('Noon Position '!A64&lt;&gt;"",'Noon Position '!A64,"")</f>
        <v/>
      </c>
      <c r="B58" s="132" t="str">
        <f>IF('Noon Position '!B64&lt;&gt;"",'Noon Position '!B64,"")</f>
        <v/>
      </c>
      <c r="C58" s="242"/>
      <c r="D58" s="243"/>
      <c r="E58" s="243"/>
      <c r="F58" s="243"/>
      <c r="G58" s="244"/>
      <c r="H58" s="199"/>
      <c r="I58" s="198"/>
      <c r="J58" s="198"/>
      <c r="K58" s="200"/>
      <c r="L58" s="250"/>
      <c r="M58" s="254" t="str">
        <f>IF('Noon Position '!R64="Yes",'Noon Position '!Q64,"")</f>
        <v/>
      </c>
      <c r="N58" s="254">
        <f>'Weather Condition'!U58</f>
        <v>0</v>
      </c>
      <c r="O58" s="258">
        <f t="shared" si="8"/>
        <v>0</v>
      </c>
      <c r="P58" s="140" t="str">
        <f t="shared" si="12"/>
        <v/>
      </c>
      <c r="Q58" s="265" t="str">
        <f t="shared" si="9"/>
        <v/>
      </c>
      <c r="R58" s="266" t="str">
        <f t="shared" si="10"/>
        <v/>
      </c>
      <c r="S58" s="267">
        <f t="shared" si="11"/>
        <v>0</v>
      </c>
      <c r="T58" s="266" t="str">
        <f>IF(M58&lt;&gt;"",IF(SUM($O$4:O58)&lt;&gt;0,SUMPRODUCT($O$4:O58,$S$4:S58)/SUM($O$4:O58),""),"")</f>
        <v/>
      </c>
      <c r="U58" s="266" t="str">
        <f t="shared" si="13"/>
        <v/>
      </c>
      <c r="V58" s="266" t="str">
        <f t="shared" si="14"/>
        <v/>
      </c>
      <c r="W58" s="268" t="str">
        <f t="shared" si="15"/>
        <v/>
      </c>
      <c r="X58" s="138" t="str">
        <f t="shared" si="16"/>
        <v/>
      </c>
      <c r="Y58" s="36" t="str">
        <f t="shared" si="17"/>
        <v/>
      </c>
      <c r="Z58" s="36" t="str">
        <f t="shared" si="18"/>
        <v/>
      </c>
      <c r="AA58" s="144" t="str">
        <f t="shared" si="19"/>
        <v/>
      </c>
      <c r="AB58" s="343"/>
    </row>
    <row r="59" spans="1:28" customFormat="1">
      <c r="A59" s="385" t="str">
        <f>IF('Noon Position '!A65&lt;&gt;"",'Noon Position '!A65,"")</f>
        <v/>
      </c>
      <c r="B59" s="132" t="str">
        <f>IF('Noon Position '!B65&lt;&gt;"",'Noon Position '!B65,"")</f>
        <v/>
      </c>
      <c r="C59" s="242"/>
      <c r="D59" s="243"/>
      <c r="E59" s="243"/>
      <c r="F59" s="243"/>
      <c r="G59" s="244"/>
      <c r="H59" s="199"/>
      <c r="I59" s="198"/>
      <c r="J59" s="198"/>
      <c r="K59" s="200"/>
      <c r="L59" s="250"/>
      <c r="M59" s="254" t="str">
        <f>IF('Noon Position '!R65="Yes",'Noon Position '!Q65,"")</f>
        <v/>
      </c>
      <c r="N59" s="254">
        <f>'Weather Condition'!U59</f>
        <v>0</v>
      </c>
      <c r="O59" s="258">
        <f t="shared" si="8"/>
        <v>0</v>
      </c>
      <c r="P59" s="140" t="str">
        <f t="shared" si="12"/>
        <v/>
      </c>
      <c r="Q59" s="265" t="str">
        <f t="shared" si="9"/>
        <v/>
      </c>
      <c r="R59" s="266" t="str">
        <f t="shared" si="10"/>
        <v/>
      </c>
      <c r="S59" s="267">
        <f t="shared" si="11"/>
        <v>0</v>
      </c>
      <c r="T59" s="266" t="str">
        <f>IF(M59&lt;&gt;"",IF(SUM($O$4:O59)&lt;&gt;0,SUMPRODUCT($O$4:O59,$S$4:S59)/SUM($O$4:O59),""),"")</f>
        <v/>
      </c>
      <c r="U59" s="266" t="str">
        <f t="shared" si="13"/>
        <v/>
      </c>
      <c r="V59" s="266" t="str">
        <f t="shared" si="14"/>
        <v/>
      </c>
      <c r="W59" s="268" t="str">
        <f t="shared" si="15"/>
        <v/>
      </c>
      <c r="X59" s="138" t="str">
        <f t="shared" si="16"/>
        <v/>
      </c>
      <c r="Y59" s="36" t="str">
        <f t="shared" si="17"/>
        <v/>
      </c>
      <c r="Z59" s="36" t="str">
        <f t="shared" si="18"/>
        <v/>
      </c>
      <c r="AA59" s="144" t="str">
        <f t="shared" si="19"/>
        <v/>
      </c>
      <c r="AB59" s="343"/>
    </row>
    <row r="60" spans="1:28" customFormat="1">
      <c r="A60" s="385" t="str">
        <f>IF('Noon Position '!A66&lt;&gt;"",'Noon Position '!A66,"")</f>
        <v/>
      </c>
      <c r="B60" s="132" t="str">
        <f>IF('Noon Position '!B66&lt;&gt;"",'Noon Position '!B66,"")</f>
        <v/>
      </c>
      <c r="C60" s="242"/>
      <c r="D60" s="243"/>
      <c r="E60" s="243"/>
      <c r="F60" s="243"/>
      <c r="G60" s="244"/>
      <c r="H60" s="199"/>
      <c r="I60" s="198"/>
      <c r="J60" s="198"/>
      <c r="K60" s="200"/>
      <c r="L60" s="250"/>
      <c r="M60" s="254" t="str">
        <f>IF('Noon Position '!R66="Yes",'Noon Position '!Q66,"")</f>
        <v/>
      </c>
      <c r="N60" s="254">
        <f>'Weather Condition'!U60</f>
        <v>0</v>
      </c>
      <c r="O60" s="258">
        <f t="shared" si="8"/>
        <v>0</v>
      </c>
      <c r="P60" s="140" t="str">
        <f t="shared" si="12"/>
        <v/>
      </c>
      <c r="Q60" s="265" t="str">
        <f t="shared" si="9"/>
        <v/>
      </c>
      <c r="R60" s="266" t="str">
        <f t="shared" si="10"/>
        <v/>
      </c>
      <c r="S60" s="267">
        <f t="shared" si="11"/>
        <v>0</v>
      </c>
      <c r="T60" s="266" t="str">
        <f>IF(M60&lt;&gt;"",IF(SUM($O$4:O60)&lt;&gt;0,SUMPRODUCT($O$4:O60,$S$4:S60)/SUM($O$4:O60),""),"")</f>
        <v/>
      </c>
      <c r="U60" s="266" t="str">
        <f t="shared" si="13"/>
        <v/>
      </c>
      <c r="V60" s="266" t="str">
        <f t="shared" si="14"/>
        <v/>
      </c>
      <c r="W60" s="268" t="str">
        <f t="shared" si="15"/>
        <v/>
      </c>
      <c r="X60" s="138" t="str">
        <f t="shared" si="16"/>
        <v/>
      </c>
      <c r="Y60" s="36" t="str">
        <f t="shared" si="17"/>
        <v/>
      </c>
      <c r="Z60" s="36" t="str">
        <f t="shared" si="18"/>
        <v/>
      </c>
      <c r="AA60" s="144" t="str">
        <f t="shared" si="19"/>
        <v/>
      </c>
      <c r="AB60" s="343"/>
    </row>
    <row r="61" spans="1:28" customFormat="1">
      <c r="A61" s="385" t="str">
        <f>IF('Noon Position '!A67&lt;&gt;"",'Noon Position '!A67,"")</f>
        <v/>
      </c>
      <c r="B61" s="132" t="str">
        <f>IF('Noon Position '!B67&lt;&gt;"",'Noon Position '!B67,"")</f>
        <v/>
      </c>
      <c r="C61" s="242"/>
      <c r="D61" s="243"/>
      <c r="E61" s="243"/>
      <c r="F61" s="243"/>
      <c r="G61" s="244"/>
      <c r="H61" s="199"/>
      <c r="I61" s="198"/>
      <c r="J61" s="198"/>
      <c r="K61" s="200"/>
      <c r="L61" s="250"/>
      <c r="M61" s="254" t="str">
        <f>IF('Noon Position '!R67="Yes",'Noon Position '!Q67,"")</f>
        <v/>
      </c>
      <c r="N61" s="254">
        <f>'Weather Condition'!U61</f>
        <v>0</v>
      </c>
      <c r="O61" s="258">
        <f t="shared" si="8"/>
        <v>0</v>
      </c>
      <c r="P61" s="140" t="str">
        <f t="shared" si="12"/>
        <v/>
      </c>
      <c r="Q61" s="265" t="str">
        <f t="shared" si="9"/>
        <v/>
      </c>
      <c r="R61" s="266" t="str">
        <f t="shared" si="10"/>
        <v/>
      </c>
      <c r="S61" s="267">
        <f t="shared" si="11"/>
        <v>0</v>
      </c>
      <c r="T61" s="266" t="str">
        <f>IF(M61&lt;&gt;"",IF(SUM($O$4:O61)&lt;&gt;0,SUMPRODUCT($O$4:O61,$S$4:S61)/SUM($O$4:O61),""),"")</f>
        <v/>
      </c>
      <c r="U61" s="266" t="str">
        <f t="shared" si="13"/>
        <v/>
      </c>
      <c r="V61" s="266" t="str">
        <f t="shared" si="14"/>
        <v/>
      </c>
      <c r="W61" s="268" t="str">
        <f t="shared" si="15"/>
        <v/>
      </c>
      <c r="X61" s="138" t="str">
        <f t="shared" si="16"/>
        <v/>
      </c>
      <c r="Y61" s="36" t="str">
        <f t="shared" si="17"/>
        <v/>
      </c>
      <c r="Z61" s="36" t="str">
        <f t="shared" si="18"/>
        <v/>
      </c>
      <c r="AA61" s="144" t="str">
        <f t="shared" si="19"/>
        <v/>
      </c>
      <c r="AB61" s="343"/>
    </row>
    <row r="62" spans="1:28" customFormat="1">
      <c r="A62" s="385" t="str">
        <f>IF('Noon Position '!A68&lt;&gt;"",'Noon Position '!A68,"")</f>
        <v/>
      </c>
      <c r="B62" s="132" t="str">
        <f>IF('Noon Position '!B68&lt;&gt;"",'Noon Position '!B68,"")</f>
        <v/>
      </c>
      <c r="C62" s="242"/>
      <c r="D62" s="243"/>
      <c r="E62" s="243"/>
      <c r="F62" s="243"/>
      <c r="G62" s="244"/>
      <c r="H62" s="199"/>
      <c r="I62" s="198"/>
      <c r="J62" s="198"/>
      <c r="K62" s="200"/>
      <c r="L62" s="250"/>
      <c r="M62" s="254" t="str">
        <f>IF('Noon Position '!R68="Yes",'Noon Position '!Q68,"")</f>
        <v/>
      </c>
      <c r="N62" s="254">
        <f>'Weather Condition'!U62</f>
        <v>0</v>
      </c>
      <c r="O62" s="258">
        <f t="shared" si="8"/>
        <v>0</v>
      </c>
      <c r="P62" s="140" t="str">
        <f t="shared" si="12"/>
        <v/>
      </c>
      <c r="Q62" s="265" t="str">
        <f t="shared" si="9"/>
        <v/>
      </c>
      <c r="R62" s="266" t="str">
        <f t="shared" si="10"/>
        <v/>
      </c>
      <c r="S62" s="267">
        <f t="shared" si="11"/>
        <v>0</v>
      </c>
      <c r="T62" s="266" t="str">
        <f>IF(M62&lt;&gt;"",IF(SUM($O$4:O62)&lt;&gt;0,SUMPRODUCT($O$4:O62,$S$4:S62)/SUM($O$4:O62),""),"")</f>
        <v/>
      </c>
      <c r="U62" s="266" t="str">
        <f t="shared" si="13"/>
        <v/>
      </c>
      <c r="V62" s="266" t="str">
        <f t="shared" si="14"/>
        <v/>
      </c>
      <c r="W62" s="268" t="str">
        <f t="shared" si="15"/>
        <v/>
      </c>
      <c r="X62" s="138" t="str">
        <f t="shared" si="16"/>
        <v/>
      </c>
      <c r="Y62" s="36" t="str">
        <f t="shared" si="17"/>
        <v/>
      </c>
      <c r="Z62" s="36" t="str">
        <f t="shared" si="18"/>
        <v/>
      </c>
      <c r="AA62" s="144" t="str">
        <f t="shared" si="19"/>
        <v/>
      </c>
      <c r="AB62" s="343"/>
    </row>
    <row r="63" spans="1:28" customFormat="1">
      <c r="A63" s="385" t="str">
        <f>IF('Noon Position '!A69&lt;&gt;"",'Noon Position '!A69,"")</f>
        <v/>
      </c>
      <c r="B63" s="132" t="str">
        <f>IF('Noon Position '!B69&lt;&gt;"",'Noon Position '!B69,"")</f>
        <v/>
      </c>
      <c r="C63" s="242"/>
      <c r="D63" s="243"/>
      <c r="E63" s="243"/>
      <c r="F63" s="243"/>
      <c r="G63" s="244"/>
      <c r="H63" s="199"/>
      <c r="I63" s="198"/>
      <c r="J63" s="198"/>
      <c r="K63" s="200"/>
      <c r="L63" s="250"/>
      <c r="M63" s="254" t="str">
        <f>IF('Noon Position '!R69="Yes",'Noon Position '!Q69,"")</f>
        <v/>
      </c>
      <c r="N63" s="254">
        <f>'Weather Condition'!U63</f>
        <v>0</v>
      </c>
      <c r="O63" s="258">
        <f t="shared" si="8"/>
        <v>0</v>
      </c>
      <c r="P63" s="140" t="str">
        <f t="shared" si="12"/>
        <v/>
      </c>
      <c r="Q63" s="265" t="str">
        <f t="shared" si="9"/>
        <v/>
      </c>
      <c r="R63" s="266" t="str">
        <f t="shared" si="10"/>
        <v/>
      </c>
      <c r="S63" s="267">
        <f t="shared" si="11"/>
        <v>0</v>
      </c>
      <c r="T63" s="266" t="str">
        <f>IF(M63&lt;&gt;"",IF(SUM($O$4:O63)&lt;&gt;0,SUMPRODUCT($O$4:O63,$S$4:S63)/SUM($O$4:O63),""),"")</f>
        <v/>
      </c>
      <c r="U63" s="266" t="str">
        <f t="shared" si="13"/>
        <v/>
      </c>
      <c r="V63" s="266" t="str">
        <f t="shared" si="14"/>
        <v/>
      </c>
      <c r="W63" s="268" t="str">
        <f t="shared" si="15"/>
        <v/>
      </c>
      <c r="X63" s="138" t="str">
        <f t="shared" si="16"/>
        <v/>
      </c>
      <c r="Y63" s="36" t="str">
        <f t="shared" si="17"/>
        <v/>
      </c>
      <c r="Z63" s="36" t="str">
        <f t="shared" si="18"/>
        <v/>
      </c>
      <c r="AA63" s="144" t="str">
        <f t="shared" si="19"/>
        <v/>
      </c>
      <c r="AB63" s="343"/>
    </row>
    <row r="64" spans="1:28" customFormat="1">
      <c r="A64" s="385" t="str">
        <f>IF('Noon Position '!A70&lt;&gt;"",'Noon Position '!A70,"")</f>
        <v/>
      </c>
      <c r="B64" s="132" t="str">
        <f>IF('Noon Position '!B70&lt;&gt;"",'Noon Position '!B70,"")</f>
        <v/>
      </c>
      <c r="C64" s="242"/>
      <c r="D64" s="243"/>
      <c r="E64" s="243"/>
      <c r="F64" s="243"/>
      <c r="G64" s="244"/>
      <c r="H64" s="199"/>
      <c r="I64" s="198"/>
      <c r="J64" s="198"/>
      <c r="K64" s="200"/>
      <c r="L64" s="250"/>
      <c r="M64" s="254" t="str">
        <f>IF('Noon Position '!R70="Yes",'Noon Position '!Q70,"")</f>
        <v/>
      </c>
      <c r="N64" s="254">
        <f>'Weather Condition'!U64</f>
        <v>0</v>
      </c>
      <c r="O64" s="258">
        <f t="shared" si="8"/>
        <v>0</v>
      </c>
      <c r="P64" s="140" t="str">
        <f t="shared" si="12"/>
        <v/>
      </c>
      <c r="Q64" s="265" t="str">
        <f t="shared" si="9"/>
        <v/>
      </c>
      <c r="R64" s="266" t="str">
        <f t="shared" si="10"/>
        <v/>
      </c>
      <c r="S64" s="267">
        <f t="shared" si="11"/>
        <v>0</v>
      </c>
      <c r="T64" s="266" t="str">
        <f>IF(M64&lt;&gt;"",IF(SUM($O$4:O64)&lt;&gt;0,SUMPRODUCT($O$4:O64,$S$4:S64)/SUM($O$4:O64),""),"")</f>
        <v/>
      </c>
      <c r="U64" s="266" t="str">
        <f t="shared" si="13"/>
        <v/>
      </c>
      <c r="V64" s="266" t="str">
        <f t="shared" si="14"/>
        <v/>
      </c>
      <c r="W64" s="268" t="str">
        <f t="shared" si="15"/>
        <v/>
      </c>
      <c r="X64" s="138" t="str">
        <f t="shared" si="16"/>
        <v/>
      </c>
      <c r="Y64" s="36" t="str">
        <f t="shared" si="17"/>
        <v/>
      </c>
      <c r="Z64" s="36" t="str">
        <f t="shared" si="18"/>
        <v/>
      </c>
      <c r="AA64" s="144" t="str">
        <f t="shared" si="19"/>
        <v/>
      </c>
      <c r="AB64" s="343"/>
    </row>
    <row r="65" spans="1:28" customFormat="1">
      <c r="A65" s="385" t="str">
        <f>IF('Noon Position '!A71&lt;&gt;"",'Noon Position '!A71,"")</f>
        <v/>
      </c>
      <c r="B65" s="132" t="str">
        <f>IF('Noon Position '!B71&lt;&gt;"",'Noon Position '!B71,"")</f>
        <v/>
      </c>
      <c r="C65" s="242"/>
      <c r="D65" s="243"/>
      <c r="E65" s="243"/>
      <c r="F65" s="243"/>
      <c r="G65" s="244"/>
      <c r="H65" s="199"/>
      <c r="I65" s="198"/>
      <c r="J65" s="198"/>
      <c r="K65" s="200"/>
      <c r="L65" s="250"/>
      <c r="M65" s="254" t="str">
        <f>IF('Noon Position '!R71="Yes",'Noon Position '!Q71,"")</f>
        <v/>
      </c>
      <c r="N65" s="254">
        <f>'Weather Condition'!U65</f>
        <v>0</v>
      </c>
      <c r="O65" s="258">
        <f t="shared" si="8"/>
        <v>0</v>
      </c>
      <c r="P65" s="140" t="str">
        <f t="shared" si="12"/>
        <v/>
      </c>
      <c r="Q65" s="265" t="str">
        <f t="shared" si="9"/>
        <v/>
      </c>
      <c r="R65" s="266" t="str">
        <f t="shared" si="10"/>
        <v/>
      </c>
      <c r="S65" s="267">
        <f t="shared" si="11"/>
        <v>0</v>
      </c>
      <c r="T65" s="266" t="str">
        <f>IF(M65&lt;&gt;"",IF(SUM($O$4:O65)&lt;&gt;0,SUMPRODUCT($O$4:O65,$S$4:S65)/SUM($O$4:O65),""),"")</f>
        <v/>
      </c>
      <c r="U65" s="266" t="str">
        <f t="shared" si="13"/>
        <v/>
      </c>
      <c r="V65" s="266" t="str">
        <f t="shared" si="14"/>
        <v/>
      </c>
      <c r="W65" s="268" t="str">
        <f t="shared" si="15"/>
        <v/>
      </c>
      <c r="X65" s="138" t="str">
        <f t="shared" si="16"/>
        <v/>
      </c>
      <c r="Y65" s="36" t="str">
        <f t="shared" si="17"/>
        <v/>
      </c>
      <c r="Z65" s="36" t="str">
        <f t="shared" si="18"/>
        <v/>
      </c>
      <c r="AA65" s="144" t="str">
        <f t="shared" si="19"/>
        <v/>
      </c>
      <c r="AB65" s="343"/>
    </row>
    <row r="66" spans="1:28" customFormat="1">
      <c r="A66" s="385" t="str">
        <f>IF('Noon Position '!A72&lt;&gt;"",'Noon Position '!A72,"")</f>
        <v/>
      </c>
      <c r="B66" s="132" t="str">
        <f>IF('Noon Position '!B72&lt;&gt;"",'Noon Position '!B72,"")</f>
        <v/>
      </c>
      <c r="C66" s="242"/>
      <c r="D66" s="243"/>
      <c r="E66" s="243"/>
      <c r="F66" s="243"/>
      <c r="G66" s="244"/>
      <c r="H66" s="199"/>
      <c r="I66" s="198"/>
      <c r="J66" s="198"/>
      <c r="K66" s="200"/>
      <c r="L66" s="250"/>
      <c r="M66" s="254" t="str">
        <f>IF('Noon Position '!R72="Yes",'Noon Position '!Q72,"")</f>
        <v/>
      </c>
      <c r="N66" s="254">
        <f>'Weather Condition'!U66</f>
        <v>0</v>
      </c>
      <c r="O66" s="258">
        <f t="shared" si="8"/>
        <v>0</v>
      </c>
      <c r="P66" s="140" t="str">
        <f t="shared" si="12"/>
        <v/>
      </c>
      <c r="Q66" s="265" t="str">
        <f t="shared" si="9"/>
        <v/>
      </c>
      <c r="R66" s="266" t="str">
        <f t="shared" si="10"/>
        <v/>
      </c>
      <c r="S66" s="267">
        <f t="shared" si="11"/>
        <v>0</v>
      </c>
      <c r="T66" s="266" t="str">
        <f>IF(M66&lt;&gt;"",IF(SUM($O$4:O66)&lt;&gt;0,SUMPRODUCT($O$4:O66,$S$4:S66)/SUM($O$4:O66),""),"")</f>
        <v/>
      </c>
      <c r="U66" s="266" t="str">
        <f t="shared" si="13"/>
        <v/>
      </c>
      <c r="V66" s="266" t="str">
        <f t="shared" si="14"/>
        <v/>
      </c>
      <c r="W66" s="268" t="str">
        <f t="shared" si="15"/>
        <v/>
      </c>
      <c r="X66" s="138" t="str">
        <f t="shared" si="16"/>
        <v/>
      </c>
      <c r="Y66" s="36" t="str">
        <f t="shared" si="17"/>
        <v/>
      </c>
      <c r="Z66" s="36" t="str">
        <f t="shared" si="18"/>
        <v/>
      </c>
      <c r="AA66" s="144" t="str">
        <f t="shared" si="19"/>
        <v/>
      </c>
      <c r="AB66" s="343"/>
    </row>
    <row r="67" spans="1:28" customFormat="1">
      <c r="A67" s="385" t="str">
        <f>IF('Noon Position '!A73&lt;&gt;"",'Noon Position '!A73,"")</f>
        <v/>
      </c>
      <c r="B67" s="132" t="str">
        <f>IF('Noon Position '!B73&lt;&gt;"",'Noon Position '!B73,"")</f>
        <v/>
      </c>
      <c r="C67" s="242"/>
      <c r="D67" s="243"/>
      <c r="E67" s="243"/>
      <c r="F67" s="243"/>
      <c r="G67" s="244"/>
      <c r="H67" s="199"/>
      <c r="I67" s="198"/>
      <c r="J67" s="198"/>
      <c r="K67" s="200"/>
      <c r="L67" s="250"/>
      <c r="M67" s="254" t="str">
        <f>IF('Noon Position '!R73="Yes",'Noon Position '!Q73,"")</f>
        <v/>
      </c>
      <c r="N67" s="254">
        <f>'Weather Condition'!U67</f>
        <v>0</v>
      </c>
      <c r="O67" s="258">
        <f t="shared" si="8"/>
        <v>0</v>
      </c>
      <c r="P67" s="140" t="str">
        <f t="shared" si="12"/>
        <v/>
      </c>
      <c r="Q67" s="265" t="str">
        <f t="shared" si="9"/>
        <v/>
      </c>
      <c r="R67" s="266" t="str">
        <f t="shared" si="10"/>
        <v/>
      </c>
      <c r="S67" s="267">
        <f t="shared" si="11"/>
        <v>0</v>
      </c>
      <c r="T67" s="266" t="str">
        <f>IF(M67&lt;&gt;"",IF(SUM($O$4:O67)&lt;&gt;0,SUMPRODUCT($O$4:O67,$S$4:S67)/SUM($O$4:O67),""),"")</f>
        <v/>
      </c>
      <c r="U67" s="266" t="str">
        <f t="shared" si="13"/>
        <v/>
      </c>
      <c r="V67" s="266" t="str">
        <f t="shared" si="14"/>
        <v/>
      </c>
      <c r="W67" s="268" t="str">
        <f t="shared" si="15"/>
        <v/>
      </c>
      <c r="X67" s="138" t="str">
        <f t="shared" si="16"/>
        <v/>
      </c>
      <c r="Y67" s="36" t="str">
        <f t="shared" si="17"/>
        <v/>
      </c>
      <c r="Z67" s="36" t="str">
        <f t="shared" si="18"/>
        <v/>
      </c>
      <c r="AA67" s="144" t="str">
        <f t="shared" si="19"/>
        <v/>
      </c>
      <c r="AB67" s="343"/>
    </row>
    <row r="68" spans="1:28" customFormat="1">
      <c r="A68" s="385" t="str">
        <f>IF('Noon Position '!A74&lt;&gt;"",'Noon Position '!A74,"")</f>
        <v/>
      </c>
      <c r="B68" s="132" t="str">
        <f>IF('Noon Position '!B74&lt;&gt;"",'Noon Position '!B74,"")</f>
        <v/>
      </c>
      <c r="C68" s="242"/>
      <c r="D68" s="243"/>
      <c r="E68" s="243"/>
      <c r="F68" s="243"/>
      <c r="G68" s="244"/>
      <c r="H68" s="199"/>
      <c r="I68" s="198"/>
      <c r="J68" s="198"/>
      <c r="K68" s="200"/>
      <c r="L68" s="250"/>
      <c r="M68" s="254" t="str">
        <f>IF('Noon Position '!R74="Yes",'Noon Position '!Q74,"")</f>
        <v/>
      </c>
      <c r="N68" s="254">
        <f>'Weather Condition'!U68</f>
        <v>0</v>
      </c>
      <c r="O68" s="258">
        <f t="shared" si="8"/>
        <v>0</v>
      </c>
      <c r="P68" s="140" t="str">
        <f t="shared" ref="P68:P104" si="20">IF($M68&lt;&gt;"",(L68-L67)/$M68*24,IF(ISBLANK(L68),"",L68-L67))</f>
        <v/>
      </c>
      <c r="Q68" s="265" t="str">
        <f t="shared" si="9"/>
        <v/>
      </c>
      <c r="R68" s="266" t="str">
        <f t="shared" si="10"/>
        <v/>
      </c>
      <c r="S68" s="267">
        <f t="shared" si="11"/>
        <v>0</v>
      </c>
      <c r="T68" s="266" t="str">
        <f>IF(M68&lt;&gt;"",IF(SUM($O$4:O68)&lt;&gt;0,SUMPRODUCT($O$4:O68,$S$4:S68)/SUM($O$4:O68),""),"")</f>
        <v/>
      </c>
      <c r="U68" s="266" t="str">
        <f t="shared" ref="U68:U104" si="21">IF($M68&lt;&gt;"",(E67-E68)/$M68*24,IF(ISBLANK(E68),"",E67-E68))</f>
        <v/>
      </c>
      <c r="V68" s="266" t="str">
        <f t="shared" ref="V68:V104" si="22">IF($M68&lt;&gt;"",(F67-F68)/$M68*24,IF(ISBLANK(F68),"",F67-F68))</f>
        <v/>
      </c>
      <c r="W68" s="268" t="str">
        <f t="shared" ref="W68:W104" si="23">IF($M68&lt;&gt;"",(G67-G68)/$M68*24,IF(ISBLANK(G68),"",G67-G68))</f>
        <v/>
      </c>
      <c r="X68" s="138" t="str">
        <f t="shared" ref="X68:X104" si="24">IF($M68&lt;&gt;"",(H67-H68)/$M68*24,IF(ISBLANK(H68),"",H67-H68))</f>
        <v/>
      </c>
      <c r="Y68" s="36" t="str">
        <f t="shared" ref="Y68:Y104" si="25">IF($M68&lt;&gt;"",(I67-I68)/$M68*24,IF(ISBLANK(I68),"",I67-I68))</f>
        <v/>
      </c>
      <c r="Z68" s="36" t="str">
        <f t="shared" ref="Z68:Z104" si="26">IF($M68&lt;&gt;"",(J67-J68)/$M68*24,IF(ISBLANK(J68),"",J67-J68))</f>
        <v/>
      </c>
      <c r="AA68" s="144" t="str">
        <f t="shared" ref="AA68:AA104" si="27">IF($M68&lt;&gt;"",(K67-K68)/$M68*24,IF(ISBLANK(K68),"",K67-K68))</f>
        <v/>
      </c>
      <c r="AB68" s="343"/>
    </row>
    <row r="69" spans="1:28" customFormat="1">
      <c r="A69" s="385" t="str">
        <f>IF('Noon Position '!A75&lt;&gt;"",'Noon Position '!A75,"")</f>
        <v/>
      </c>
      <c r="B69" s="132" t="str">
        <f>IF('Noon Position '!B75&lt;&gt;"",'Noon Position '!B75,"")</f>
        <v/>
      </c>
      <c r="C69" s="242"/>
      <c r="D69" s="243"/>
      <c r="E69" s="243"/>
      <c r="F69" s="243"/>
      <c r="G69" s="244"/>
      <c r="H69" s="199"/>
      <c r="I69" s="198"/>
      <c r="J69" s="198"/>
      <c r="K69" s="200"/>
      <c r="L69" s="250"/>
      <c r="M69" s="254" t="str">
        <f>IF('Noon Position '!R75="Yes",'Noon Position '!Q75,"")</f>
        <v/>
      </c>
      <c r="N69" s="254">
        <f>'Weather Condition'!U69</f>
        <v>0</v>
      </c>
      <c r="O69" s="258">
        <f t="shared" ref="O69:O104" si="28">IF(M69&lt;&gt;"",N69*M69,0)</f>
        <v>0</v>
      </c>
      <c r="P69" s="140" t="str">
        <f t="shared" si="20"/>
        <v/>
      </c>
      <c r="Q69" s="265" t="str">
        <f t="shared" ref="Q69:Q104" si="29">IF($M69&lt;&gt;"",(C68-C69)/$M69*24,IF(ISBLANK(C69),"",C68-C69))</f>
        <v/>
      </c>
      <c r="R69" s="266" t="str">
        <f t="shared" ref="R69:R104" si="30">IF($M69&lt;&gt;"",(D68-D69)/$M69*24,IF(ISBLANK(D69),"",D68-D69))</f>
        <v/>
      </c>
      <c r="S69" s="267">
        <f t="shared" ref="S69:S104" si="31">IF(R69&lt;&gt;"",N69*(Q69+R69),0)</f>
        <v>0</v>
      </c>
      <c r="T69" s="266" t="str">
        <f>IF(M69&lt;&gt;"",IF(SUM($O$4:O69)&lt;&gt;0,SUMPRODUCT($O$4:O69,$S$4:S69)/SUM($O$4:O69),""),"")</f>
        <v/>
      </c>
      <c r="U69" s="266" t="str">
        <f t="shared" si="21"/>
        <v/>
      </c>
      <c r="V69" s="266" t="str">
        <f t="shared" si="22"/>
        <v/>
      </c>
      <c r="W69" s="268" t="str">
        <f t="shared" si="23"/>
        <v/>
      </c>
      <c r="X69" s="138" t="str">
        <f t="shared" si="24"/>
        <v/>
      </c>
      <c r="Y69" s="36" t="str">
        <f t="shared" si="25"/>
        <v/>
      </c>
      <c r="Z69" s="36" t="str">
        <f t="shared" si="26"/>
        <v/>
      </c>
      <c r="AA69" s="144" t="str">
        <f t="shared" si="27"/>
        <v/>
      </c>
      <c r="AB69" s="343"/>
    </row>
    <row r="70" spans="1:28" customFormat="1">
      <c r="A70" s="385" t="str">
        <f>IF('Noon Position '!A76&lt;&gt;"",'Noon Position '!A76,"")</f>
        <v/>
      </c>
      <c r="B70" s="132" t="str">
        <f>IF('Noon Position '!B76&lt;&gt;"",'Noon Position '!B76,"")</f>
        <v/>
      </c>
      <c r="C70" s="242"/>
      <c r="D70" s="243"/>
      <c r="E70" s="243"/>
      <c r="F70" s="243"/>
      <c r="G70" s="244"/>
      <c r="H70" s="199"/>
      <c r="I70" s="198"/>
      <c r="J70" s="198"/>
      <c r="K70" s="200"/>
      <c r="L70" s="250"/>
      <c r="M70" s="254" t="str">
        <f>IF('Noon Position '!R76="Yes",'Noon Position '!Q76,"")</f>
        <v/>
      </c>
      <c r="N70" s="254">
        <f>'Weather Condition'!U70</f>
        <v>0</v>
      </c>
      <c r="O70" s="258">
        <f t="shared" si="28"/>
        <v>0</v>
      </c>
      <c r="P70" s="140" t="str">
        <f t="shared" si="20"/>
        <v/>
      </c>
      <c r="Q70" s="265" t="str">
        <f t="shared" si="29"/>
        <v/>
      </c>
      <c r="R70" s="266" t="str">
        <f t="shared" si="30"/>
        <v/>
      </c>
      <c r="S70" s="267">
        <f t="shared" si="31"/>
        <v>0</v>
      </c>
      <c r="T70" s="266" t="str">
        <f>IF(M70&lt;&gt;"",IF(SUM($O$4:O70)&lt;&gt;0,SUMPRODUCT($O$4:O70,$S$4:S70)/SUM($O$4:O70),""),"")</f>
        <v/>
      </c>
      <c r="U70" s="266" t="str">
        <f t="shared" si="21"/>
        <v/>
      </c>
      <c r="V70" s="266" t="str">
        <f t="shared" si="22"/>
        <v/>
      </c>
      <c r="W70" s="268" t="str">
        <f t="shared" si="23"/>
        <v/>
      </c>
      <c r="X70" s="138" t="str">
        <f t="shared" si="24"/>
        <v/>
      </c>
      <c r="Y70" s="36" t="str">
        <f t="shared" si="25"/>
        <v/>
      </c>
      <c r="Z70" s="36" t="str">
        <f t="shared" si="26"/>
        <v/>
      </c>
      <c r="AA70" s="144" t="str">
        <f t="shared" si="27"/>
        <v/>
      </c>
      <c r="AB70" s="343"/>
    </row>
    <row r="71" spans="1:28" customFormat="1">
      <c r="A71" s="385" t="str">
        <f>IF('Noon Position '!A77&lt;&gt;"",'Noon Position '!A77,"")</f>
        <v/>
      </c>
      <c r="B71" s="132" t="str">
        <f>IF('Noon Position '!B77&lt;&gt;"",'Noon Position '!B77,"")</f>
        <v/>
      </c>
      <c r="C71" s="242"/>
      <c r="D71" s="243"/>
      <c r="E71" s="243"/>
      <c r="F71" s="243"/>
      <c r="G71" s="244"/>
      <c r="H71" s="199"/>
      <c r="I71" s="198"/>
      <c r="J71" s="198"/>
      <c r="K71" s="200"/>
      <c r="L71" s="250"/>
      <c r="M71" s="254" t="str">
        <f>IF('Noon Position '!R77="Yes",'Noon Position '!Q77,"")</f>
        <v/>
      </c>
      <c r="N71" s="254">
        <f>'Weather Condition'!U71</f>
        <v>0</v>
      </c>
      <c r="O71" s="258">
        <f t="shared" si="28"/>
        <v>0</v>
      </c>
      <c r="P71" s="140" t="str">
        <f t="shared" si="20"/>
        <v/>
      </c>
      <c r="Q71" s="265" t="str">
        <f t="shared" si="29"/>
        <v/>
      </c>
      <c r="R71" s="266" t="str">
        <f t="shared" si="30"/>
        <v/>
      </c>
      <c r="S71" s="267">
        <f t="shared" si="31"/>
        <v>0</v>
      </c>
      <c r="T71" s="266" t="str">
        <f>IF(M71&lt;&gt;"",IF(SUM($O$4:O71)&lt;&gt;0,SUMPRODUCT($O$4:O71,$S$4:S71)/SUM($O$4:O71),""),"")</f>
        <v/>
      </c>
      <c r="U71" s="266" t="str">
        <f t="shared" si="21"/>
        <v/>
      </c>
      <c r="V71" s="266" t="str">
        <f t="shared" si="22"/>
        <v/>
      </c>
      <c r="W71" s="268" t="str">
        <f t="shared" si="23"/>
        <v/>
      </c>
      <c r="X71" s="138" t="str">
        <f t="shared" si="24"/>
        <v/>
      </c>
      <c r="Y71" s="36" t="str">
        <f t="shared" si="25"/>
        <v/>
      </c>
      <c r="Z71" s="36" t="str">
        <f t="shared" si="26"/>
        <v/>
      </c>
      <c r="AA71" s="144" t="str">
        <f t="shared" si="27"/>
        <v/>
      </c>
      <c r="AB71" s="343"/>
    </row>
    <row r="72" spans="1:28" customFormat="1">
      <c r="A72" s="385" t="str">
        <f>IF('Noon Position '!A78&lt;&gt;"",'Noon Position '!A78,"")</f>
        <v/>
      </c>
      <c r="B72" s="132" t="str">
        <f>IF('Noon Position '!B78&lt;&gt;"",'Noon Position '!B78,"")</f>
        <v/>
      </c>
      <c r="C72" s="242"/>
      <c r="D72" s="243"/>
      <c r="E72" s="243"/>
      <c r="F72" s="243"/>
      <c r="G72" s="244"/>
      <c r="H72" s="199"/>
      <c r="I72" s="198"/>
      <c r="J72" s="198"/>
      <c r="K72" s="200"/>
      <c r="L72" s="250"/>
      <c r="M72" s="254" t="str">
        <f>IF('Noon Position '!R78="Yes",'Noon Position '!Q78,"")</f>
        <v/>
      </c>
      <c r="N72" s="254">
        <f>'Weather Condition'!U72</f>
        <v>0</v>
      </c>
      <c r="O72" s="258">
        <f t="shared" si="28"/>
        <v>0</v>
      </c>
      <c r="P72" s="140" t="str">
        <f t="shared" si="20"/>
        <v/>
      </c>
      <c r="Q72" s="265" t="str">
        <f t="shared" si="29"/>
        <v/>
      </c>
      <c r="R72" s="266" t="str">
        <f t="shared" si="30"/>
        <v/>
      </c>
      <c r="S72" s="267">
        <f t="shared" si="31"/>
        <v>0</v>
      </c>
      <c r="T72" s="266" t="str">
        <f>IF(M72&lt;&gt;"",IF(SUM($O$4:O72)&lt;&gt;0,SUMPRODUCT($O$4:O72,$S$4:S72)/SUM($O$4:O72),""),"")</f>
        <v/>
      </c>
      <c r="U72" s="266" t="str">
        <f t="shared" si="21"/>
        <v/>
      </c>
      <c r="V72" s="266" t="str">
        <f t="shared" si="22"/>
        <v/>
      </c>
      <c r="W72" s="268" t="str">
        <f t="shared" si="23"/>
        <v/>
      </c>
      <c r="X72" s="138" t="str">
        <f t="shared" si="24"/>
        <v/>
      </c>
      <c r="Y72" s="36" t="str">
        <f t="shared" si="25"/>
        <v/>
      </c>
      <c r="Z72" s="36" t="str">
        <f t="shared" si="26"/>
        <v/>
      </c>
      <c r="AA72" s="144" t="str">
        <f t="shared" si="27"/>
        <v/>
      </c>
      <c r="AB72" s="343"/>
    </row>
    <row r="73" spans="1:28" customFormat="1">
      <c r="A73" s="385" t="str">
        <f>IF('Noon Position '!A79&lt;&gt;"",'Noon Position '!A79,"")</f>
        <v/>
      </c>
      <c r="B73" s="132" t="str">
        <f>IF('Noon Position '!B79&lt;&gt;"",'Noon Position '!B79,"")</f>
        <v/>
      </c>
      <c r="C73" s="242"/>
      <c r="D73" s="243"/>
      <c r="E73" s="243"/>
      <c r="F73" s="243"/>
      <c r="G73" s="244"/>
      <c r="H73" s="199"/>
      <c r="I73" s="198"/>
      <c r="J73" s="198"/>
      <c r="K73" s="200"/>
      <c r="L73" s="250"/>
      <c r="M73" s="254" t="str">
        <f>IF('Noon Position '!R79="Yes",'Noon Position '!Q79,"")</f>
        <v/>
      </c>
      <c r="N73" s="254">
        <f>'Weather Condition'!U73</f>
        <v>0</v>
      </c>
      <c r="O73" s="258">
        <f t="shared" si="28"/>
        <v>0</v>
      </c>
      <c r="P73" s="140" t="str">
        <f t="shared" si="20"/>
        <v/>
      </c>
      <c r="Q73" s="265" t="str">
        <f t="shared" si="29"/>
        <v/>
      </c>
      <c r="R73" s="266" t="str">
        <f t="shared" si="30"/>
        <v/>
      </c>
      <c r="S73" s="267">
        <f t="shared" si="31"/>
        <v>0</v>
      </c>
      <c r="T73" s="266" t="str">
        <f>IF(M73&lt;&gt;"",IF(SUM($O$4:O73)&lt;&gt;0,SUMPRODUCT($O$4:O73,$S$4:S73)/SUM($O$4:O73),""),"")</f>
        <v/>
      </c>
      <c r="U73" s="266" t="str">
        <f t="shared" si="21"/>
        <v/>
      </c>
      <c r="V73" s="266" t="str">
        <f t="shared" si="22"/>
        <v/>
      </c>
      <c r="W73" s="268" t="str">
        <f t="shared" si="23"/>
        <v/>
      </c>
      <c r="X73" s="138" t="str">
        <f t="shared" si="24"/>
        <v/>
      </c>
      <c r="Y73" s="36" t="str">
        <f t="shared" si="25"/>
        <v/>
      </c>
      <c r="Z73" s="36" t="str">
        <f t="shared" si="26"/>
        <v/>
      </c>
      <c r="AA73" s="144" t="str">
        <f t="shared" si="27"/>
        <v/>
      </c>
      <c r="AB73" s="343"/>
    </row>
    <row r="74" spans="1:28" customFormat="1">
      <c r="A74" s="385" t="str">
        <f>IF('Noon Position '!A80&lt;&gt;"",'Noon Position '!A80,"")</f>
        <v/>
      </c>
      <c r="B74" s="132" t="str">
        <f>IF('Noon Position '!B80&lt;&gt;"",'Noon Position '!B80,"")</f>
        <v/>
      </c>
      <c r="C74" s="242"/>
      <c r="D74" s="243"/>
      <c r="E74" s="243"/>
      <c r="F74" s="243"/>
      <c r="G74" s="244"/>
      <c r="H74" s="199"/>
      <c r="I74" s="198"/>
      <c r="J74" s="198"/>
      <c r="K74" s="200"/>
      <c r="L74" s="250"/>
      <c r="M74" s="254" t="str">
        <f>IF('Noon Position '!R80="Yes",'Noon Position '!Q80,"")</f>
        <v/>
      </c>
      <c r="N74" s="254">
        <f>'Weather Condition'!U74</f>
        <v>0</v>
      </c>
      <c r="O74" s="258">
        <f t="shared" si="28"/>
        <v>0</v>
      </c>
      <c r="P74" s="140" t="str">
        <f t="shared" si="20"/>
        <v/>
      </c>
      <c r="Q74" s="265" t="str">
        <f t="shared" si="29"/>
        <v/>
      </c>
      <c r="R74" s="266" t="str">
        <f t="shared" si="30"/>
        <v/>
      </c>
      <c r="S74" s="267">
        <f t="shared" si="31"/>
        <v>0</v>
      </c>
      <c r="T74" s="266" t="str">
        <f>IF(M74&lt;&gt;"",IF(SUM($O$4:O74)&lt;&gt;0,SUMPRODUCT($O$4:O74,$S$4:S74)/SUM($O$4:O74),""),"")</f>
        <v/>
      </c>
      <c r="U74" s="266" t="str">
        <f t="shared" si="21"/>
        <v/>
      </c>
      <c r="V74" s="266" t="str">
        <f t="shared" si="22"/>
        <v/>
      </c>
      <c r="W74" s="268" t="str">
        <f t="shared" si="23"/>
        <v/>
      </c>
      <c r="X74" s="138" t="str">
        <f t="shared" si="24"/>
        <v/>
      </c>
      <c r="Y74" s="36" t="str">
        <f t="shared" si="25"/>
        <v/>
      </c>
      <c r="Z74" s="36" t="str">
        <f t="shared" si="26"/>
        <v/>
      </c>
      <c r="AA74" s="144" t="str">
        <f t="shared" si="27"/>
        <v/>
      </c>
      <c r="AB74" s="343"/>
    </row>
    <row r="75" spans="1:28" customFormat="1">
      <c r="A75" s="385" t="str">
        <f>IF('Noon Position '!A81&lt;&gt;"",'Noon Position '!A81,"")</f>
        <v/>
      </c>
      <c r="B75" s="132" t="str">
        <f>IF('Noon Position '!B81&lt;&gt;"",'Noon Position '!B81,"")</f>
        <v/>
      </c>
      <c r="C75" s="242"/>
      <c r="D75" s="243"/>
      <c r="E75" s="243"/>
      <c r="F75" s="243"/>
      <c r="G75" s="244"/>
      <c r="H75" s="199"/>
      <c r="I75" s="198"/>
      <c r="J75" s="198"/>
      <c r="K75" s="200"/>
      <c r="L75" s="250"/>
      <c r="M75" s="254" t="str">
        <f>IF('Noon Position '!R81="Yes",'Noon Position '!Q81,"")</f>
        <v/>
      </c>
      <c r="N75" s="254">
        <f>'Weather Condition'!U75</f>
        <v>0</v>
      </c>
      <c r="O75" s="258">
        <f t="shared" si="28"/>
        <v>0</v>
      </c>
      <c r="P75" s="140" t="str">
        <f t="shared" si="20"/>
        <v/>
      </c>
      <c r="Q75" s="265" t="str">
        <f t="shared" si="29"/>
        <v/>
      </c>
      <c r="R75" s="266" t="str">
        <f t="shared" si="30"/>
        <v/>
      </c>
      <c r="S75" s="267">
        <f t="shared" si="31"/>
        <v>0</v>
      </c>
      <c r="T75" s="266" t="str">
        <f>IF(M75&lt;&gt;"",IF(SUM($O$4:O75)&lt;&gt;0,SUMPRODUCT($O$4:O75,$S$4:S75)/SUM($O$4:O75),""),"")</f>
        <v/>
      </c>
      <c r="U75" s="266" t="str">
        <f t="shared" si="21"/>
        <v/>
      </c>
      <c r="V75" s="266" t="str">
        <f t="shared" si="22"/>
        <v/>
      </c>
      <c r="W75" s="268" t="str">
        <f t="shared" si="23"/>
        <v/>
      </c>
      <c r="X75" s="138" t="str">
        <f t="shared" si="24"/>
        <v/>
      </c>
      <c r="Y75" s="36" t="str">
        <f t="shared" si="25"/>
        <v/>
      </c>
      <c r="Z75" s="36" t="str">
        <f t="shared" si="26"/>
        <v/>
      </c>
      <c r="AA75" s="144" t="str">
        <f t="shared" si="27"/>
        <v/>
      </c>
      <c r="AB75" s="343"/>
    </row>
    <row r="76" spans="1:28" customFormat="1">
      <c r="A76" s="385" t="str">
        <f>IF('Noon Position '!A82&lt;&gt;"",'Noon Position '!A82,"")</f>
        <v/>
      </c>
      <c r="B76" s="132" t="str">
        <f>IF('Noon Position '!B82&lt;&gt;"",'Noon Position '!B82,"")</f>
        <v/>
      </c>
      <c r="C76" s="242"/>
      <c r="D76" s="243"/>
      <c r="E76" s="243"/>
      <c r="F76" s="243"/>
      <c r="G76" s="244"/>
      <c r="H76" s="199"/>
      <c r="I76" s="198"/>
      <c r="J76" s="198"/>
      <c r="K76" s="200"/>
      <c r="L76" s="250"/>
      <c r="M76" s="254" t="str">
        <f>IF('Noon Position '!R82="Yes",'Noon Position '!Q82,"")</f>
        <v/>
      </c>
      <c r="N76" s="254">
        <f>'Weather Condition'!U76</f>
        <v>0</v>
      </c>
      <c r="O76" s="258">
        <f t="shared" si="28"/>
        <v>0</v>
      </c>
      <c r="P76" s="140" t="str">
        <f t="shared" si="20"/>
        <v/>
      </c>
      <c r="Q76" s="265" t="str">
        <f t="shared" si="29"/>
        <v/>
      </c>
      <c r="R76" s="266" t="str">
        <f t="shared" si="30"/>
        <v/>
      </c>
      <c r="S76" s="267">
        <f t="shared" si="31"/>
        <v>0</v>
      </c>
      <c r="T76" s="266" t="str">
        <f>IF(M76&lt;&gt;"",IF(SUM($O$4:O76)&lt;&gt;0,SUMPRODUCT($O$4:O76,$S$4:S76)/SUM($O$4:O76),""),"")</f>
        <v/>
      </c>
      <c r="U76" s="266" t="str">
        <f t="shared" si="21"/>
        <v/>
      </c>
      <c r="V76" s="266" t="str">
        <f t="shared" si="22"/>
        <v/>
      </c>
      <c r="W76" s="268" t="str">
        <f t="shared" si="23"/>
        <v/>
      </c>
      <c r="X76" s="138" t="str">
        <f t="shared" si="24"/>
        <v/>
      </c>
      <c r="Y76" s="36" t="str">
        <f t="shared" si="25"/>
        <v/>
      </c>
      <c r="Z76" s="36" t="str">
        <f t="shared" si="26"/>
        <v/>
      </c>
      <c r="AA76" s="144" t="str">
        <f t="shared" si="27"/>
        <v/>
      </c>
      <c r="AB76" s="343"/>
    </row>
    <row r="77" spans="1:28" customFormat="1">
      <c r="A77" s="385" t="str">
        <f>IF('Noon Position '!A83&lt;&gt;"",'Noon Position '!A83,"")</f>
        <v/>
      </c>
      <c r="B77" s="132" t="str">
        <f>IF('Noon Position '!B83&lt;&gt;"",'Noon Position '!B83,"")</f>
        <v/>
      </c>
      <c r="C77" s="242"/>
      <c r="D77" s="243"/>
      <c r="E77" s="243"/>
      <c r="F77" s="243"/>
      <c r="G77" s="244"/>
      <c r="H77" s="199"/>
      <c r="I77" s="198"/>
      <c r="J77" s="198"/>
      <c r="K77" s="200"/>
      <c r="L77" s="250"/>
      <c r="M77" s="254" t="str">
        <f>IF('Noon Position '!R83="Yes",'Noon Position '!Q83,"")</f>
        <v/>
      </c>
      <c r="N77" s="254">
        <f>'Weather Condition'!U77</f>
        <v>0</v>
      </c>
      <c r="O77" s="258">
        <f t="shared" si="28"/>
        <v>0</v>
      </c>
      <c r="P77" s="140" t="str">
        <f t="shared" si="20"/>
        <v/>
      </c>
      <c r="Q77" s="265" t="str">
        <f t="shared" si="29"/>
        <v/>
      </c>
      <c r="R77" s="266" t="str">
        <f t="shared" si="30"/>
        <v/>
      </c>
      <c r="S77" s="267">
        <f t="shared" si="31"/>
        <v>0</v>
      </c>
      <c r="T77" s="266" t="str">
        <f>IF(M77&lt;&gt;"",IF(SUM($O$4:O77)&lt;&gt;0,SUMPRODUCT($O$4:O77,$S$4:S77)/SUM($O$4:O77),""),"")</f>
        <v/>
      </c>
      <c r="U77" s="266" t="str">
        <f t="shared" si="21"/>
        <v/>
      </c>
      <c r="V77" s="266" t="str">
        <f t="shared" si="22"/>
        <v/>
      </c>
      <c r="W77" s="268" t="str">
        <f t="shared" si="23"/>
        <v/>
      </c>
      <c r="X77" s="138" t="str">
        <f t="shared" si="24"/>
        <v/>
      </c>
      <c r="Y77" s="36" t="str">
        <f t="shared" si="25"/>
        <v/>
      </c>
      <c r="Z77" s="36" t="str">
        <f t="shared" si="26"/>
        <v/>
      </c>
      <c r="AA77" s="144" t="str">
        <f t="shared" si="27"/>
        <v/>
      </c>
      <c r="AB77" s="343"/>
    </row>
    <row r="78" spans="1:28" customFormat="1">
      <c r="A78" s="385" t="str">
        <f>IF('Noon Position '!A84&lt;&gt;"",'Noon Position '!A84,"")</f>
        <v/>
      </c>
      <c r="B78" s="132" t="str">
        <f>IF('Noon Position '!B84&lt;&gt;"",'Noon Position '!B84,"")</f>
        <v/>
      </c>
      <c r="C78" s="242"/>
      <c r="D78" s="243"/>
      <c r="E78" s="243"/>
      <c r="F78" s="243"/>
      <c r="G78" s="244"/>
      <c r="H78" s="199"/>
      <c r="I78" s="198"/>
      <c r="J78" s="198"/>
      <c r="K78" s="200"/>
      <c r="L78" s="250"/>
      <c r="M78" s="254" t="str">
        <f>IF('Noon Position '!R84="Yes",'Noon Position '!Q84,"")</f>
        <v/>
      </c>
      <c r="N78" s="254">
        <f>'Weather Condition'!U78</f>
        <v>0</v>
      </c>
      <c r="O78" s="258">
        <f t="shared" si="28"/>
        <v>0</v>
      </c>
      <c r="P78" s="140" t="str">
        <f t="shared" si="20"/>
        <v/>
      </c>
      <c r="Q78" s="265" t="str">
        <f t="shared" si="29"/>
        <v/>
      </c>
      <c r="R78" s="266" t="str">
        <f t="shared" si="30"/>
        <v/>
      </c>
      <c r="S78" s="267">
        <f t="shared" si="31"/>
        <v>0</v>
      </c>
      <c r="T78" s="266" t="str">
        <f>IF(M78&lt;&gt;"",IF(SUM($O$4:O78)&lt;&gt;0,SUMPRODUCT($O$4:O78,$S$4:S78)/SUM($O$4:O78),""),"")</f>
        <v/>
      </c>
      <c r="U78" s="266" t="str">
        <f t="shared" si="21"/>
        <v/>
      </c>
      <c r="V78" s="266" t="str">
        <f t="shared" si="22"/>
        <v/>
      </c>
      <c r="W78" s="268" t="str">
        <f t="shared" si="23"/>
        <v/>
      </c>
      <c r="X78" s="138" t="str">
        <f t="shared" si="24"/>
        <v/>
      </c>
      <c r="Y78" s="36" t="str">
        <f t="shared" si="25"/>
        <v/>
      </c>
      <c r="Z78" s="36" t="str">
        <f t="shared" si="26"/>
        <v/>
      </c>
      <c r="AA78" s="144" t="str">
        <f t="shared" si="27"/>
        <v/>
      </c>
      <c r="AB78" s="343"/>
    </row>
    <row r="79" spans="1:28" customFormat="1">
      <c r="A79" s="385" t="str">
        <f>IF('Noon Position '!A85&lt;&gt;"",'Noon Position '!A85,"")</f>
        <v/>
      </c>
      <c r="B79" s="132" t="str">
        <f>IF('Noon Position '!B85&lt;&gt;"",'Noon Position '!B85,"")</f>
        <v/>
      </c>
      <c r="C79" s="242"/>
      <c r="D79" s="243"/>
      <c r="E79" s="243"/>
      <c r="F79" s="243"/>
      <c r="G79" s="244"/>
      <c r="H79" s="199"/>
      <c r="I79" s="198"/>
      <c r="J79" s="198"/>
      <c r="K79" s="200"/>
      <c r="L79" s="250"/>
      <c r="M79" s="254" t="str">
        <f>IF('Noon Position '!R85="Yes",'Noon Position '!Q85,"")</f>
        <v/>
      </c>
      <c r="N79" s="254">
        <f>'Weather Condition'!U79</f>
        <v>0</v>
      </c>
      <c r="O79" s="258">
        <f t="shared" si="28"/>
        <v>0</v>
      </c>
      <c r="P79" s="140" t="str">
        <f t="shared" si="20"/>
        <v/>
      </c>
      <c r="Q79" s="265" t="str">
        <f t="shared" si="29"/>
        <v/>
      </c>
      <c r="R79" s="266" t="str">
        <f t="shared" si="30"/>
        <v/>
      </c>
      <c r="S79" s="267">
        <f t="shared" si="31"/>
        <v>0</v>
      </c>
      <c r="T79" s="266" t="str">
        <f>IF(M79&lt;&gt;"",IF(SUM($O$4:O79)&lt;&gt;0,SUMPRODUCT($O$4:O79,$S$4:S79)/SUM($O$4:O79),""),"")</f>
        <v/>
      </c>
      <c r="U79" s="266" t="str">
        <f t="shared" si="21"/>
        <v/>
      </c>
      <c r="V79" s="266" t="str">
        <f t="shared" si="22"/>
        <v/>
      </c>
      <c r="W79" s="268" t="str">
        <f t="shared" si="23"/>
        <v/>
      </c>
      <c r="X79" s="138" t="str">
        <f t="shared" si="24"/>
        <v/>
      </c>
      <c r="Y79" s="36" t="str">
        <f t="shared" si="25"/>
        <v/>
      </c>
      <c r="Z79" s="36" t="str">
        <f t="shared" si="26"/>
        <v/>
      </c>
      <c r="AA79" s="144" t="str">
        <f t="shared" si="27"/>
        <v/>
      </c>
      <c r="AB79" s="343"/>
    </row>
    <row r="80" spans="1:28" customFormat="1">
      <c r="A80" s="385" t="str">
        <f>IF('Noon Position '!A86&lt;&gt;"",'Noon Position '!A86,"")</f>
        <v/>
      </c>
      <c r="B80" s="132" t="str">
        <f>IF('Noon Position '!B86&lt;&gt;"",'Noon Position '!B86,"")</f>
        <v/>
      </c>
      <c r="C80" s="242"/>
      <c r="D80" s="243"/>
      <c r="E80" s="243"/>
      <c r="F80" s="243"/>
      <c r="G80" s="244"/>
      <c r="H80" s="199"/>
      <c r="I80" s="198"/>
      <c r="J80" s="198"/>
      <c r="K80" s="200"/>
      <c r="L80" s="250"/>
      <c r="M80" s="254" t="str">
        <f>IF('Noon Position '!R86="Yes",'Noon Position '!Q86,"")</f>
        <v/>
      </c>
      <c r="N80" s="254">
        <f>'Weather Condition'!U80</f>
        <v>0</v>
      </c>
      <c r="O80" s="258">
        <f t="shared" si="28"/>
        <v>0</v>
      </c>
      <c r="P80" s="140" t="str">
        <f t="shared" si="20"/>
        <v/>
      </c>
      <c r="Q80" s="265" t="str">
        <f t="shared" si="29"/>
        <v/>
      </c>
      <c r="R80" s="266" t="str">
        <f t="shared" si="30"/>
        <v/>
      </c>
      <c r="S80" s="267">
        <f t="shared" si="31"/>
        <v>0</v>
      </c>
      <c r="T80" s="266" t="str">
        <f>IF(M80&lt;&gt;"",IF(SUM($O$4:O80)&lt;&gt;0,SUMPRODUCT($O$4:O80,$S$4:S80)/SUM($O$4:O80),""),"")</f>
        <v/>
      </c>
      <c r="U80" s="266" t="str">
        <f t="shared" si="21"/>
        <v/>
      </c>
      <c r="V80" s="266" t="str">
        <f t="shared" si="22"/>
        <v/>
      </c>
      <c r="W80" s="268" t="str">
        <f t="shared" si="23"/>
        <v/>
      </c>
      <c r="X80" s="138" t="str">
        <f t="shared" si="24"/>
        <v/>
      </c>
      <c r="Y80" s="36" t="str">
        <f t="shared" si="25"/>
        <v/>
      </c>
      <c r="Z80" s="36" t="str">
        <f t="shared" si="26"/>
        <v/>
      </c>
      <c r="AA80" s="144" t="str">
        <f t="shared" si="27"/>
        <v/>
      </c>
      <c r="AB80" s="343"/>
    </row>
    <row r="81" spans="1:28" customFormat="1">
      <c r="A81" s="385" t="str">
        <f>IF('Noon Position '!A87&lt;&gt;"",'Noon Position '!A87,"")</f>
        <v/>
      </c>
      <c r="B81" s="132" t="str">
        <f>IF('Noon Position '!B87&lt;&gt;"",'Noon Position '!B87,"")</f>
        <v/>
      </c>
      <c r="C81" s="242"/>
      <c r="D81" s="243"/>
      <c r="E81" s="243"/>
      <c r="F81" s="243"/>
      <c r="G81" s="244"/>
      <c r="H81" s="199"/>
      <c r="I81" s="198"/>
      <c r="J81" s="198"/>
      <c r="K81" s="200"/>
      <c r="L81" s="250"/>
      <c r="M81" s="254" t="str">
        <f>IF('Noon Position '!R87="Yes",'Noon Position '!Q87,"")</f>
        <v/>
      </c>
      <c r="N81" s="254">
        <f>'Weather Condition'!U81</f>
        <v>0</v>
      </c>
      <c r="O81" s="258">
        <f t="shared" si="28"/>
        <v>0</v>
      </c>
      <c r="P81" s="140" t="str">
        <f t="shared" si="20"/>
        <v/>
      </c>
      <c r="Q81" s="265" t="str">
        <f t="shared" si="29"/>
        <v/>
      </c>
      <c r="R81" s="266" t="str">
        <f t="shared" si="30"/>
        <v/>
      </c>
      <c r="S81" s="267">
        <f t="shared" si="31"/>
        <v>0</v>
      </c>
      <c r="T81" s="266" t="str">
        <f>IF(M81&lt;&gt;"",IF(SUM($O$4:O81)&lt;&gt;0,SUMPRODUCT($O$4:O81,$S$4:S81)/SUM($O$4:O81),""),"")</f>
        <v/>
      </c>
      <c r="U81" s="266" t="str">
        <f t="shared" si="21"/>
        <v/>
      </c>
      <c r="V81" s="266" t="str">
        <f t="shared" si="22"/>
        <v/>
      </c>
      <c r="W81" s="268" t="str">
        <f t="shared" si="23"/>
        <v/>
      </c>
      <c r="X81" s="138" t="str">
        <f t="shared" si="24"/>
        <v/>
      </c>
      <c r="Y81" s="36" t="str">
        <f t="shared" si="25"/>
        <v/>
      </c>
      <c r="Z81" s="36" t="str">
        <f t="shared" si="26"/>
        <v/>
      </c>
      <c r="AA81" s="144" t="str">
        <f t="shared" si="27"/>
        <v/>
      </c>
      <c r="AB81" s="343"/>
    </row>
    <row r="82" spans="1:28" customFormat="1">
      <c r="A82" s="385" t="str">
        <f>IF('Noon Position '!A88&lt;&gt;"",'Noon Position '!A88,"")</f>
        <v/>
      </c>
      <c r="B82" s="132" t="str">
        <f>IF('Noon Position '!B88&lt;&gt;"",'Noon Position '!B88,"")</f>
        <v/>
      </c>
      <c r="C82" s="242"/>
      <c r="D82" s="243"/>
      <c r="E82" s="243"/>
      <c r="F82" s="243"/>
      <c r="G82" s="244"/>
      <c r="H82" s="199"/>
      <c r="I82" s="198"/>
      <c r="J82" s="198"/>
      <c r="K82" s="200"/>
      <c r="L82" s="250"/>
      <c r="M82" s="254" t="str">
        <f>IF('Noon Position '!R88="Yes",'Noon Position '!Q88,"")</f>
        <v/>
      </c>
      <c r="N82" s="254">
        <f>'Weather Condition'!U82</f>
        <v>0</v>
      </c>
      <c r="O82" s="258">
        <f t="shared" si="28"/>
        <v>0</v>
      </c>
      <c r="P82" s="140" t="str">
        <f t="shared" si="20"/>
        <v/>
      </c>
      <c r="Q82" s="265" t="str">
        <f t="shared" si="29"/>
        <v/>
      </c>
      <c r="R82" s="266" t="str">
        <f t="shared" si="30"/>
        <v/>
      </c>
      <c r="S82" s="267">
        <f t="shared" si="31"/>
        <v>0</v>
      </c>
      <c r="T82" s="266" t="str">
        <f>IF(M82&lt;&gt;"",IF(SUM($O$4:O82)&lt;&gt;0,SUMPRODUCT($O$4:O82,$S$4:S82)/SUM($O$4:O82),""),"")</f>
        <v/>
      </c>
      <c r="U82" s="266" t="str">
        <f t="shared" si="21"/>
        <v/>
      </c>
      <c r="V82" s="266" t="str">
        <f t="shared" si="22"/>
        <v/>
      </c>
      <c r="W82" s="268" t="str">
        <f t="shared" si="23"/>
        <v/>
      </c>
      <c r="X82" s="138" t="str">
        <f t="shared" si="24"/>
        <v/>
      </c>
      <c r="Y82" s="36" t="str">
        <f t="shared" si="25"/>
        <v/>
      </c>
      <c r="Z82" s="36" t="str">
        <f t="shared" si="26"/>
        <v/>
      </c>
      <c r="AA82" s="144" t="str">
        <f t="shared" si="27"/>
        <v/>
      </c>
      <c r="AB82" s="343"/>
    </row>
    <row r="83" spans="1:28" customFormat="1">
      <c r="A83" s="385" t="str">
        <f>IF('Noon Position '!A89&lt;&gt;"",'Noon Position '!A89,"")</f>
        <v/>
      </c>
      <c r="B83" s="132" t="str">
        <f>IF('Noon Position '!B89&lt;&gt;"",'Noon Position '!B89,"")</f>
        <v/>
      </c>
      <c r="C83" s="242"/>
      <c r="D83" s="243"/>
      <c r="E83" s="243"/>
      <c r="F83" s="243"/>
      <c r="G83" s="244"/>
      <c r="H83" s="199"/>
      <c r="I83" s="198"/>
      <c r="J83" s="198"/>
      <c r="K83" s="200"/>
      <c r="L83" s="250"/>
      <c r="M83" s="254" t="str">
        <f>IF('Noon Position '!R89="Yes",'Noon Position '!Q89,"")</f>
        <v/>
      </c>
      <c r="N83" s="254">
        <f>'Weather Condition'!U83</f>
        <v>0</v>
      </c>
      <c r="O83" s="258">
        <f t="shared" si="28"/>
        <v>0</v>
      </c>
      <c r="P83" s="140" t="str">
        <f t="shared" si="20"/>
        <v/>
      </c>
      <c r="Q83" s="265" t="str">
        <f t="shared" si="29"/>
        <v/>
      </c>
      <c r="R83" s="266" t="str">
        <f t="shared" si="30"/>
        <v/>
      </c>
      <c r="S83" s="267">
        <f t="shared" si="31"/>
        <v>0</v>
      </c>
      <c r="T83" s="266" t="str">
        <f>IF(M83&lt;&gt;"",IF(SUM($O$4:O83)&lt;&gt;0,SUMPRODUCT($O$4:O83,$S$4:S83)/SUM($O$4:O83),""),"")</f>
        <v/>
      </c>
      <c r="U83" s="266" t="str">
        <f t="shared" si="21"/>
        <v/>
      </c>
      <c r="V83" s="266" t="str">
        <f t="shared" si="22"/>
        <v/>
      </c>
      <c r="W83" s="268" t="str">
        <f t="shared" si="23"/>
        <v/>
      </c>
      <c r="X83" s="138" t="str">
        <f t="shared" si="24"/>
        <v/>
      </c>
      <c r="Y83" s="36" t="str">
        <f t="shared" si="25"/>
        <v/>
      </c>
      <c r="Z83" s="36" t="str">
        <f t="shared" si="26"/>
        <v/>
      </c>
      <c r="AA83" s="144" t="str">
        <f t="shared" si="27"/>
        <v/>
      </c>
      <c r="AB83" s="343"/>
    </row>
    <row r="84" spans="1:28" customFormat="1">
      <c r="A84" s="385" t="str">
        <f>IF('Noon Position '!A90&lt;&gt;"",'Noon Position '!A90,"")</f>
        <v/>
      </c>
      <c r="B84" s="132" t="str">
        <f>IF('Noon Position '!B90&lt;&gt;"",'Noon Position '!B90,"")</f>
        <v/>
      </c>
      <c r="C84" s="242"/>
      <c r="D84" s="243"/>
      <c r="E84" s="243"/>
      <c r="F84" s="243"/>
      <c r="G84" s="244"/>
      <c r="H84" s="199"/>
      <c r="I84" s="198"/>
      <c r="J84" s="198"/>
      <c r="K84" s="200"/>
      <c r="L84" s="250"/>
      <c r="M84" s="254" t="str">
        <f>IF('Noon Position '!R90="Yes",'Noon Position '!Q90,"")</f>
        <v/>
      </c>
      <c r="N84" s="254">
        <f>'Weather Condition'!U84</f>
        <v>0</v>
      </c>
      <c r="O84" s="258">
        <f t="shared" si="28"/>
        <v>0</v>
      </c>
      <c r="P84" s="140" t="str">
        <f t="shared" si="20"/>
        <v/>
      </c>
      <c r="Q84" s="265" t="str">
        <f t="shared" si="29"/>
        <v/>
      </c>
      <c r="R84" s="266" t="str">
        <f t="shared" si="30"/>
        <v/>
      </c>
      <c r="S84" s="267">
        <f t="shared" si="31"/>
        <v>0</v>
      </c>
      <c r="T84" s="266" t="str">
        <f>IF(M84&lt;&gt;"",IF(SUM($O$4:O84)&lt;&gt;0,SUMPRODUCT($O$4:O84,$S$4:S84)/SUM($O$4:O84),""),"")</f>
        <v/>
      </c>
      <c r="U84" s="266" t="str">
        <f t="shared" si="21"/>
        <v/>
      </c>
      <c r="V84" s="266" t="str">
        <f t="shared" si="22"/>
        <v/>
      </c>
      <c r="W84" s="268" t="str">
        <f t="shared" si="23"/>
        <v/>
      </c>
      <c r="X84" s="138" t="str">
        <f t="shared" si="24"/>
        <v/>
      </c>
      <c r="Y84" s="36" t="str">
        <f t="shared" si="25"/>
        <v/>
      </c>
      <c r="Z84" s="36" t="str">
        <f t="shared" si="26"/>
        <v/>
      </c>
      <c r="AA84" s="144" t="str">
        <f t="shared" si="27"/>
        <v/>
      </c>
      <c r="AB84" s="343"/>
    </row>
    <row r="85" spans="1:28" customFormat="1">
      <c r="A85" s="385" t="str">
        <f>IF('Noon Position '!A91&lt;&gt;"",'Noon Position '!A91,"")</f>
        <v/>
      </c>
      <c r="B85" s="132" t="str">
        <f>IF('Noon Position '!B91&lt;&gt;"",'Noon Position '!B91,"")</f>
        <v/>
      </c>
      <c r="C85" s="242"/>
      <c r="D85" s="243"/>
      <c r="E85" s="243"/>
      <c r="F85" s="243"/>
      <c r="G85" s="244"/>
      <c r="H85" s="199"/>
      <c r="I85" s="198"/>
      <c r="J85" s="198"/>
      <c r="K85" s="200"/>
      <c r="L85" s="250"/>
      <c r="M85" s="254" t="str">
        <f>IF('Noon Position '!R91="Yes",'Noon Position '!Q91,"")</f>
        <v/>
      </c>
      <c r="N85" s="254">
        <f>'Weather Condition'!U85</f>
        <v>0</v>
      </c>
      <c r="O85" s="258">
        <f t="shared" si="28"/>
        <v>0</v>
      </c>
      <c r="P85" s="140" t="str">
        <f t="shared" si="20"/>
        <v/>
      </c>
      <c r="Q85" s="265" t="str">
        <f t="shared" si="29"/>
        <v/>
      </c>
      <c r="R85" s="266" t="str">
        <f t="shared" si="30"/>
        <v/>
      </c>
      <c r="S85" s="267">
        <f t="shared" si="31"/>
        <v>0</v>
      </c>
      <c r="T85" s="266" t="str">
        <f>IF(M85&lt;&gt;"",IF(SUM($O$4:O85)&lt;&gt;0,SUMPRODUCT($O$4:O85,$S$4:S85)/SUM($O$4:O85),""),"")</f>
        <v/>
      </c>
      <c r="U85" s="266" t="str">
        <f t="shared" si="21"/>
        <v/>
      </c>
      <c r="V85" s="266" t="str">
        <f t="shared" si="22"/>
        <v/>
      </c>
      <c r="W85" s="268" t="str">
        <f t="shared" si="23"/>
        <v/>
      </c>
      <c r="X85" s="138" t="str">
        <f t="shared" si="24"/>
        <v/>
      </c>
      <c r="Y85" s="36" t="str">
        <f t="shared" si="25"/>
        <v/>
      </c>
      <c r="Z85" s="36" t="str">
        <f t="shared" si="26"/>
        <v/>
      </c>
      <c r="AA85" s="144" t="str">
        <f t="shared" si="27"/>
        <v/>
      </c>
      <c r="AB85" s="343"/>
    </row>
    <row r="86" spans="1:28" customFormat="1">
      <c r="A86" s="385" t="str">
        <f>IF('Noon Position '!A92&lt;&gt;"",'Noon Position '!A92,"")</f>
        <v/>
      </c>
      <c r="B86" s="132" t="str">
        <f>IF('Noon Position '!B92&lt;&gt;"",'Noon Position '!B92,"")</f>
        <v/>
      </c>
      <c r="C86" s="242"/>
      <c r="D86" s="243"/>
      <c r="E86" s="243"/>
      <c r="F86" s="243"/>
      <c r="G86" s="244"/>
      <c r="H86" s="199"/>
      <c r="I86" s="198"/>
      <c r="J86" s="198"/>
      <c r="K86" s="200"/>
      <c r="L86" s="250"/>
      <c r="M86" s="254" t="str">
        <f>IF('Noon Position '!R92="Yes",'Noon Position '!Q92,"")</f>
        <v/>
      </c>
      <c r="N86" s="254">
        <f>'Weather Condition'!U86</f>
        <v>0</v>
      </c>
      <c r="O86" s="258">
        <f t="shared" si="28"/>
        <v>0</v>
      </c>
      <c r="P86" s="140" t="str">
        <f t="shared" si="20"/>
        <v/>
      </c>
      <c r="Q86" s="265" t="str">
        <f t="shared" si="29"/>
        <v/>
      </c>
      <c r="R86" s="266" t="str">
        <f t="shared" si="30"/>
        <v/>
      </c>
      <c r="S86" s="267">
        <f t="shared" si="31"/>
        <v>0</v>
      </c>
      <c r="T86" s="266" t="str">
        <f>IF(M86&lt;&gt;"",IF(SUM($O$4:O86)&lt;&gt;0,SUMPRODUCT($O$4:O86,$S$4:S86)/SUM($O$4:O86),""),"")</f>
        <v/>
      </c>
      <c r="U86" s="266" t="str">
        <f t="shared" si="21"/>
        <v/>
      </c>
      <c r="V86" s="266" t="str">
        <f t="shared" si="22"/>
        <v/>
      </c>
      <c r="W86" s="268" t="str">
        <f t="shared" si="23"/>
        <v/>
      </c>
      <c r="X86" s="138" t="str">
        <f t="shared" si="24"/>
        <v/>
      </c>
      <c r="Y86" s="36" t="str">
        <f t="shared" si="25"/>
        <v/>
      </c>
      <c r="Z86" s="36" t="str">
        <f t="shared" si="26"/>
        <v/>
      </c>
      <c r="AA86" s="144" t="str">
        <f t="shared" si="27"/>
        <v/>
      </c>
      <c r="AB86" s="343"/>
    </row>
    <row r="87" spans="1:28" customFormat="1">
      <c r="A87" s="385" t="str">
        <f>IF('Noon Position '!A93&lt;&gt;"",'Noon Position '!A93,"")</f>
        <v/>
      </c>
      <c r="B87" s="132" t="str">
        <f>IF('Noon Position '!B93&lt;&gt;"",'Noon Position '!B93,"")</f>
        <v/>
      </c>
      <c r="C87" s="242"/>
      <c r="D87" s="243"/>
      <c r="E87" s="243"/>
      <c r="F87" s="243"/>
      <c r="G87" s="244"/>
      <c r="H87" s="199"/>
      <c r="I87" s="198"/>
      <c r="J87" s="198"/>
      <c r="K87" s="200"/>
      <c r="L87" s="250"/>
      <c r="M87" s="254" t="str">
        <f>IF('Noon Position '!R93="Yes",'Noon Position '!Q93,"")</f>
        <v/>
      </c>
      <c r="N87" s="254">
        <f>'Weather Condition'!U87</f>
        <v>0</v>
      </c>
      <c r="O87" s="258">
        <f t="shared" si="28"/>
        <v>0</v>
      </c>
      <c r="P87" s="140" t="str">
        <f t="shared" si="20"/>
        <v/>
      </c>
      <c r="Q87" s="265" t="str">
        <f t="shared" si="29"/>
        <v/>
      </c>
      <c r="R87" s="266" t="str">
        <f t="shared" si="30"/>
        <v/>
      </c>
      <c r="S87" s="267">
        <f t="shared" si="31"/>
        <v>0</v>
      </c>
      <c r="T87" s="266" t="str">
        <f>IF(M87&lt;&gt;"",IF(SUM($O$4:O87)&lt;&gt;0,SUMPRODUCT($O$4:O87,$S$4:S87)/SUM($O$4:O87),""),"")</f>
        <v/>
      </c>
      <c r="U87" s="266" t="str">
        <f t="shared" si="21"/>
        <v/>
      </c>
      <c r="V87" s="266" t="str">
        <f t="shared" si="22"/>
        <v/>
      </c>
      <c r="W87" s="268" t="str">
        <f t="shared" si="23"/>
        <v/>
      </c>
      <c r="X87" s="138" t="str">
        <f t="shared" si="24"/>
        <v/>
      </c>
      <c r="Y87" s="36" t="str">
        <f t="shared" si="25"/>
        <v/>
      </c>
      <c r="Z87" s="36" t="str">
        <f t="shared" si="26"/>
        <v/>
      </c>
      <c r="AA87" s="144" t="str">
        <f t="shared" si="27"/>
        <v/>
      </c>
      <c r="AB87" s="343"/>
    </row>
    <row r="88" spans="1:28" customFormat="1">
      <c r="A88" s="385" t="str">
        <f>IF('Noon Position '!A94&lt;&gt;"",'Noon Position '!A94,"")</f>
        <v/>
      </c>
      <c r="B88" s="132" t="str">
        <f>IF('Noon Position '!B94&lt;&gt;"",'Noon Position '!B94,"")</f>
        <v/>
      </c>
      <c r="C88" s="242"/>
      <c r="D88" s="243"/>
      <c r="E88" s="243"/>
      <c r="F88" s="243"/>
      <c r="G88" s="244"/>
      <c r="H88" s="199"/>
      <c r="I88" s="198"/>
      <c r="J88" s="198"/>
      <c r="K88" s="200"/>
      <c r="L88" s="250"/>
      <c r="M88" s="254" t="str">
        <f>IF('Noon Position '!R94="Yes",'Noon Position '!Q94,"")</f>
        <v/>
      </c>
      <c r="N88" s="254">
        <f>'Weather Condition'!U88</f>
        <v>0</v>
      </c>
      <c r="O88" s="258">
        <f t="shared" si="28"/>
        <v>0</v>
      </c>
      <c r="P88" s="140" t="str">
        <f t="shared" si="20"/>
        <v/>
      </c>
      <c r="Q88" s="265" t="str">
        <f t="shared" si="29"/>
        <v/>
      </c>
      <c r="R88" s="266" t="str">
        <f t="shared" si="30"/>
        <v/>
      </c>
      <c r="S88" s="267">
        <f t="shared" si="31"/>
        <v>0</v>
      </c>
      <c r="T88" s="266" t="str">
        <f>IF(M88&lt;&gt;"",IF(SUM($O$4:O88)&lt;&gt;0,SUMPRODUCT($O$4:O88,$S$4:S88)/SUM($O$4:O88),""),"")</f>
        <v/>
      </c>
      <c r="U88" s="266" t="str">
        <f t="shared" si="21"/>
        <v/>
      </c>
      <c r="V88" s="266" t="str">
        <f t="shared" si="22"/>
        <v/>
      </c>
      <c r="W88" s="268" t="str">
        <f t="shared" si="23"/>
        <v/>
      </c>
      <c r="X88" s="138" t="str">
        <f t="shared" si="24"/>
        <v/>
      </c>
      <c r="Y88" s="36" t="str">
        <f t="shared" si="25"/>
        <v/>
      </c>
      <c r="Z88" s="36" t="str">
        <f t="shared" si="26"/>
        <v/>
      </c>
      <c r="AA88" s="144" t="str">
        <f t="shared" si="27"/>
        <v/>
      </c>
      <c r="AB88" s="343"/>
    </row>
    <row r="89" spans="1:28" customFormat="1">
      <c r="A89" s="385" t="str">
        <f>IF('Noon Position '!A95&lt;&gt;"",'Noon Position '!A95,"")</f>
        <v/>
      </c>
      <c r="B89" s="132" t="str">
        <f>IF('Noon Position '!B95&lt;&gt;"",'Noon Position '!B95,"")</f>
        <v/>
      </c>
      <c r="C89" s="242"/>
      <c r="D89" s="243"/>
      <c r="E89" s="243"/>
      <c r="F89" s="243"/>
      <c r="G89" s="244"/>
      <c r="H89" s="199"/>
      <c r="I89" s="198"/>
      <c r="J89" s="198"/>
      <c r="K89" s="200"/>
      <c r="L89" s="250"/>
      <c r="M89" s="254" t="str">
        <f>IF('Noon Position '!R95="Yes",'Noon Position '!Q95,"")</f>
        <v/>
      </c>
      <c r="N89" s="254">
        <f>'Weather Condition'!U89</f>
        <v>0</v>
      </c>
      <c r="O89" s="258">
        <f t="shared" si="28"/>
        <v>0</v>
      </c>
      <c r="P89" s="140" t="str">
        <f t="shared" si="20"/>
        <v/>
      </c>
      <c r="Q89" s="265" t="str">
        <f t="shared" si="29"/>
        <v/>
      </c>
      <c r="R89" s="266" t="str">
        <f t="shared" si="30"/>
        <v/>
      </c>
      <c r="S89" s="267">
        <f t="shared" si="31"/>
        <v>0</v>
      </c>
      <c r="T89" s="266" t="str">
        <f>IF(M89&lt;&gt;"",IF(SUM($O$4:O89)&lt;&gt;0,SUMPRODUCT($O$4:O89,$S$4:S89)/SUM($O$4:O89),""),"")</f>
        <v/>
      </c>
      <c r="U89" s="266" t="str">
        <f t="shared" si="21"/>
        <v/>
      </c>
      <c r="V89" s="266" t="str">
        <f t="shared" si="22"/>
        <v/>
      </c>
      <c r="W89" s="268" t="str">
        <f t="shared" si="23"/>
        <v/>
      </c>
      <c r="X89" s="138" t="str">
        <f t="shared" si="24"/>
        <v/>
      </c>
      <c r="Y89" s="36" t="str">
        <f t="shared" si="25"/>
        <v/>
      </c>
      <c r="Z89" s="36" t="str">
        <f t="shared" si="26"/>
        <v/>
      </c>
      <c r="AA89" s="144" t="str">
        <f t="shared" si="27"/>
        <v/>
      </c>
      <c r="AB89" s="343"/>
    </row>
    <row r="90" spans="1:28" customFormat="1">
      <c r="A90" s="385" t="str">
        <f>IF('Noon Position '!A96&lt;&gt;"",'Noon Position '!A96,"")</f>
        <v/>
      </c>
      <c r="B90" s="132" t="str">
        <f>IF('Noon Position '!B96&lt;&gt;"",'Noon Position '!B96,"")</f>
        <v/>
      </c>
      <c r="C90" s="242"/>
      <c r="D90" s="243"/>
      <c r="E90" s="243"/>
      <c r="F90" s="243"/>
      <c r="G90" s="244"/>
      <c r="H90" s="199"/>
      <c r="I90" s="198"/>
      <c r="J90" s="198"/>
      <c r="K90" s="200"/>
      <c r="L90" s="250"/>
      <c r="M90" s="254" t="str">
        <f>IF('Noon Position '!R96="Yes",'Noon Position '!Q96,"")</f>
        <v/>
      </c>
      <c r="N90" s="254">
        <f>'Weather Condition'!U90</f>
        <v>0</v>
      </c>
      <c r="O90" s="258">
        <f t="shared" si="28"/>
        <v>0</v>
      </c>
      <c r="P90" s="140" t="str">
        <f t="shared" si="20"/>
        <v/>
      </c>
      <c r="Q90" s="265" t="str">
        <f t="shared" si="29"/>
        <v/>
      </c>
      <c r="R90" s="266" t="str">
        <f t="shared" si="30"/>
        <v/>
      </c>
      <c r="S90" s="267">
        <f t="shared" si="31"/>
        <v>0</v>
      </c>
      <c r="T90" s="266" t="str">
        <f>IF(M90&lt;&gt;"",IF(SUM($O$4:O90)&lt;&gt;0,SUMPRODUCT($O$4:O90,$S$4:S90)/SUM($O$4:O90),""),"")</f>
        <v/>
      </c>
      <c r="U90" s="266" t="str">
        <f t="shared" si="21"/>
        <v/>
      </c>
      <c r="V90" s="266" t="str">
        <f t="shared" si="22"/>
        <v/>
      </c>
      <c r="W90" s="268" t="str">
        <f t="shared" si="23"/>
        <v/>
      </c>
      <c r="X90" s="138" t="str">
        <f t="shared" si="24"/>
        <v/>
      </c>
      <c r="Y90" s="36" t="str">
        <f t="shared" si="25"/>
        <v/>
      </c>
      <c r="Z90" s="36" t="str">
        <f t="shared" si="26"/>
        <v/>
      </c>
      <c r="AA90" s="144" t="str">
        <f t="shared" si="27"/>
        <v/>
      </c>
      <c r="AB90" s="343"/>
    </row>
    <row r="91" spans="1:28" customFormat="1">
      <c r="A91" s="385" t="str">
        <f>IF('Noon Position '!A97&lt;&gt;"",'Noon Position '!A97,"")</f>
        <v/>
      </c>
      <c r="B91" s="132" t="str">
        <f>IF('Noon Position '!B97&lt;&gt;"",'Noon Position '!B97,"")</f>
        <v/>
      </c>
      <c r="C91" s="242"/>
      <c r="D91" s="243"/>
      <c r="E91" s="243"/>
      <c r="F91" s="243"/>
      <c r="G91" s="244"/>
      <c r="H91" s="199"/>
      <c r="I91" s="198"/>
      <c r="J91" s="198"/>
      <c r="K91" s="200"/>
      <c r="L91" s="250"/>
      <c r="M91" s="254" t="str">
        <f>IF('Noon Position '!R97="Yes",'Noon Position '!Q97,"")</f>
        <v/>
      </c>
      <c r="N91" s="254">
        <f>'Weather Condition'!U91</f>
        <v>0</v>
      </c>
      <c r="O91" s="258">
        <f t="shared" si="28"/>
        <v>0</v>
      </c>
      <c r="P91" s="140" t="str">
        <f t="shared" si="20"/>
        <v/>
      </c>
      <c r="Q91" s="265" t="str">
        <f t="shared" si="29"/>
        <v/>
      </c>
      <c r="R91" s="266" t="str">
        <f t="shared" si="30"/>
        <v/>
      </c>
      <c r="S91" s="267">
        <f t="shared" si="31"/>
        <v>0</v>
      </c>
      <c r="T91" s="266" t="str">
        <f>IF(M91&lt;&gt;"",IF(SUM($O$4:O91)&lt;&gt;0,SUMPRODUCT($O$4:O91,$S$4:S91)/SUM($O$4:O91),""),"")</f>
        <v/>
      </c>
      <c r="U91" s="266" t="str">
        <f t="shared" si="21"/>
        <v/>
      </c>
      <c r="V91" s="266" t="str">
        <f t="shared" si="22"/>
        <v/>
      </c>
      <c r="W91" s="268" t="str">
        <f t="shared" si="23"/>
        <v/>
      </c>
      <c r="X91" s="138" t="str">
        <f t="shared" si="24"/>
        <v/>
      </c>
      <c r="Y91" s="36" t="str">
        <f t="shared" si="25"/>
        <v/>
      </c>
      <c r="Z91" s="36" t="str">
        <f t="shared" si="26"/>
        <v/>
      </c>
      <c r="AA91" s="144" t="str">
        <f t="shared" si="27"/>
        <v/>
      </c>
      <c r="AB91" s="343"/>
    </row>
    <row r="92" spans="1:28" customFormat="1">
      <c r="A92" s="385" t="str">
        <f>IF('Noon Position '!A98&lt;&gt;"",'Noon Position '!A98,"")</f>
        <v/>
      </c>
      <c r="B92" s="132" t="str">
        <f>IF('Noon Position '!B98&lt;&gt;"",'Noon Position '!B98,"")</f>
        <v/>
      </c>
      <c r="C92" s="242"/>
      <c r="D92" s="243"/>
      <c r="E92" s="243"/>
      <c r="F92" s="243"/>
      <c r="G92" s="244"/>
      <c r="H92" s="199"/>
      <c r="I92" s="198"/>
      <c r="J92" s="198"/>
      <c r="K92" s="200"/>
      <c r="L92" s="250"/>
      <c r="M92" s="254" t="str">
        <f>IF('Noon Position '!R98="Yes",'Noon Position '!Q98,"")</f>
        <v/>
      </c>
      <c r="N92" s="254">
        <f>'Weather Condition'!U92</f>
        <v>0</v>
      </c>
      <c r="O92" s="258">
        <f t="shared" si="28"/>
        <v>0</v>
      </c>
      <c r="P92" s="140" t="str">
        <f t="shared" si="20"/>
        <v/>
      </c>
      <c r="Q92" s="265" t="str">
        <f t="shared" si="29"/>
        <v/>
      </c>
      <c r="R92" s="266" t="str">
        <f t="shared" si="30"/>
        <v/>
      </c>
      <c r="S92" s="267">
        <f t="shared" si="31"/>
        <v>0</v>
      </c>
      <c r="T92" s="266" t="str">
        <f>IF(M92&lt;&gt;"",IF(SUM($O$4:O92)&lt;&gt;0,SUMPRODUCT($O$4:O92,$S$4:S92)/SUM($O$4:O92),""),"")</f>
        <v/>
      </c>
      <c r="U92" s="266" t="str">
        <f t="shared" si="21"/>
        <v/>
      </c>
      <c r="V92" s="266" t="str">
        <f t="shared" si="22"/>
        <v/>
      </c>
      <c r="W92" s="268" t="str">
        <f t="shared" si="23"/>
        <v/>
      </c>
      <c r="X92" s="138" t="str">
        <f t="shared" si="24"/>
        <v/>
      </c>
      <c r="Y92" s="36" t="str">
        <f t="shared" si="25"/>
        <v/>
      </c>
      <c r="Z92" s="36" t="str">
        <f t="shared" si="26"/>
        <v/>
      </c>
      <c r="AA92" s="144" t="str">
        <f t="shared" si="27"/>
        <v/>
      </c>
      <c r="AB92" s="343"/>
    </row>
    <row r="93" spans="1:28" customFormat="1">
      <c r="A93" s="385" t="str">
        <f>IF('Noon Position '!A99&lt;&gt;"",'Noon Position '!A99,"")</f>
        <v/>
      </c>
      <c r="B93" s="132" t="str">
        <f>IF('Noon Position '!B99&lt;&gt;"",'Noon Position '!B99,"")</f>
        <v/>
      </c>
      <c r="C93" s="242"/>
      <c r="D93" s="243"/>
      <c r="E93" s="243"/>
      <c r="F93" s="243"/>
      <c r="G93" s="244"/>
      <c r="H93" s="199"/>
      <c r="I93" s="198"/>
      <c r="J93" s="198"/>
      <c r="K93" s="200"/>
      <c r="L93" s="250"/>
      <c r="M93" s="254" t="str">
        <f>IF('Noon Position '!R99="Yes",'Noon Position '!Q99,"")</f>
        <v/>
      </c>
      <c r="N93" s="254">
        <f>'Weather Condition'!U93</f>
        <v>0</v>
      </c>
      <c r="O93" s="258">
        <f t="shared" si="28"/>
        <v>0</v>
      </c>
      <c r="P93" s="140" t="str">
        <f t="shared" si="20"/>
        <v/>
      </c>
      <c r="Q93" s="265" t="str">
        <f t="shared" si="29"/>
        <v/>
      </c>
      <c r="R93" s="266" t="str">
        <f t="shared" si="30"/>
        <v/>
      </c>
      <c r="S93" s="267">
        <f t="shared" si="31"/>
        <v>0</v>
      </c>
      <c r="T93" s="266" t="str">
        <f>IF(M93&lt;&gt;"",IF(SUM($O$4:O93)&lt;&gt;0,SUMPRODUCT($O$4:O93,$S$4:S93)/SUM($O$4:O93),""),"")</f>
        <v/>
      </c>
      <c r="U93" s="266" t="str">
        <f t="shared" si="21"/>
        <v/>
      </c>
      <c r="V93" s="266" t="str">
        <f t="shared" si="22"/>
        <v/>
      </c>
      <c r="W93" s="268" t="str">
        <f t="shared" si="23"/>
        <v/>
      </c>
      <c r="X93" s="138" t="str">
        <f t="shared" si="24"/>
        <v/>
      </c>
      <c r="Y93" s="36" t="str">
        <f t="shared" si="25"/>
        <v/>
      </c>
      <c r="Z93" s="36" t="str">
        <f t="shared" si="26"/>
        <v/>
      </c>
      <c r="AA93" s="144" t="str">
        <f t="shared" si="27"/>
        <v/>
      </c>
      <c r="AB93" s="343"/>
    </row>
    <row r="94" spans="1:28" customFormat="1">
      <c r="A94" s="385" t="str">
        <f>IF('Noon Position '!A100&lt;&gt;"",'Noon Position '!A100,"")</f>
        <v/>
      </c>
      <c r="B94" s="132" t="str">
        <f>IF('Noon Position '!B100&lt;&gt;"",'Noon Position '!B100,"")</f>
        <v/>
      </c>
      <c r="C94" s="242"/>
      <c r="D94" s="243"/>
      <c r="E94" s="243"/>
      <c r="F94" s="243"/>
      <c r="G94" s="244"/>
      <c r="H94" s="199"/>
      <c r="I94" s="198"/>
      <c r="J94" s="198"/>
      <c r="K94" s="200"/>
      <c r="L94" s="250"/>
      <c r="M94" s="254" t="str">
        <f>IF('Noon Position '!R100="Yes",'Noon Position '!Q100,"")</f>
        <v/>
      </c>
      <c r="N94" s="254">
        <f>'Weather Condition'!U94</f>
        <v>0</v>
      </c>
      <c r="O94" s="258">
        <f t="shared" si="28"/>
        <v>0</v>
      </c>
      <c r="P94" s="140" t="str">
        <f t="shared" si="20"/>
        <v/>
      </c>
      <c r="Q94" s="265" t="str">
        <f t="shared" si="29"/>
        <v/>
      </c>
      <c r="R94" s="266" t="str">
        <f t="shared" si="30"/>
        <v/>
      </c>
      <c r="S94" s="267">
        <f t="shared" si="31"/>
        <v>0</v>
      </c>
      <c r="T94" s="266" t="str">
        <f>IF(M94&lt;&gt;"",IF(SUM($O$4:O94)&lt;&gt;0,SUMPRODUCT($O$4:O94,$S$4:S94)/SUM($O$4:O94),""),"")</f>
        <v/>
      </c>
      <c r="U94" s="266" t="str">
        <f t="shared" si="21"/>
        <v/>
      </c>
      <c r="V94" s="266" t="str">
        <f t="shared" si="22"/>
        <v/>
      </c>
      <c r="W94" s="268" t="str">
        <f t="shared" si="23"/>
        <v/>
      </c>
      <c r="X94" s="138" t="str">
        <f t="shared" si="24"/>
        <v/>
      </c>
      <c r="Y94" s="36" t="str">
        <f t="shared" si="25"/>
        <v/>
      </c>
      <c r="Z94" s="36" t="str">
        <f t="shared" si="26"/>
        <v/>
      </c>
      <c r="AA94" s="144" t="str">
        <f t="shared" si="27"/>
        <v/>
      </c>
      <c r="AB94" s="343"/>
    </row>
    <row r="95" spans="1:28" customFormat="1">
      <c r="A95" s="385" t="str">
        <f>IF('Noon Position '!A101&lt;&gt;"",'Noon Position '!A101,"")</f>
        <v/>
      </c>
      <c r="B95" s="132" t="str">
        <f>IF('Noon Position '!B101&lt;&gt;"",'Noon Position '!B101,"")</f>
        <v/>
      </c>
      <c r="C95" s="242"/>
      <c r="D95" s="243"/>
      <c r="E95" s="243"/>
      <c r="F95" s="243"/>
      <c r="G95" s="244"/>
      <c r="H95" s="199"/>
      <c r="I95" s="198"/>
      <c r="J95" s="198"/>
      <c r="K95" s="200"/>
      <c r="L95" s="250"/>
      <c r="M95" s="254" t="str">
        <f>IF('Noon Position '!R101="Yes",'Noon Position '!Q101,"")</f>
        <v/>
      </c>
      <c r="N95" s="254">
        <f>'Weather Condition'!U95</f>
        <v>0</v>
      </c>
      <c r="O95" s="258">
        <f t="shared" si="28"/>
        <v>0</v>
      </c>
      <c r="P95" s="140" t="str">
        <f t="shared" si="20"/>
        <v/>
      </c>
      <c r="Q95" s="265" t="str">
        <f t="shared" si="29"/>
        <v/>
      </c>
      <c r="R95" s="266" t="str">
        <f t="shared" si="30"/>
        <v/>
      </c>
      <c r="S95" s="267">
        <f t="shared" si="31"/>
        <v>0</v>
      </c>
      <c r="T95" s="266" t="str">
        <f>IF(M95&lt;&gt;"",IF(SUM($O$4:O95)&lt;&gt;0,SUMPRODUCT($O$4:O95,$S$4:S95)/SUM($O$4:O95),""),"")</f>
        <v/>
      </c>
      <c r="U95" s="266" t="str">
        <f t="shared" si="21"/>
        <v/>
      </c>
      <c r="V95" s="266" t="str">
        <f t="shared" si="22"/>
        <v/>
      </c>
      <c r="W95" s="268" t="str">
        <f t="shared" si="23"/>
        <v/>
      </c>
      <c r="X95" s="138" t="str">
        <f t="shared" si="24"/>
        <v/>
      </c>
      <c r="Y95" s="36" t="str">
        <f t="shared" si="25"/>
        <v/>
      </c>
      <c r="Z95" s="36" t="str">
        <f t="shared" si="26"/>
        <v/>
      </c>
      <c r="AA95" s="144" t="str">
        <f t="shared" si="27"/>
        <v/>
      </c>
      <c r="AB95" s="343"/>
    </row>
    <row r="96" spans="1:28" customFormat="1">
      <c r="A96" s="385" t="str">
        <f>IF('Noon Position '!A102&lt;&gt;"",'Noon Position '!A102,"")</f>
        <v/>
      </c>
      <c r="B96" s="132" t="str">
        <f>IF('Noon Position '!B102&lt;&gt;"",'Noon Position '!B102,"")</f>
        <v/>
      </c>
      <c r="C96" s="242"/>
      <c r="D96" s="243"/>
      <c r="E96" s="243"/>
      <c r="F96" s="243"/>
      <c r="G96" s="244"/>
      <c r="H96" s="199"/>
      <c r="I96" s="198"/>
      <c r="J96" s="198"/>
      <c r="K96" s="200"/>
      <c r="L96" s="250"/>
      <c r="M96" s="254" t="str">
        <f>IF('Noon Position '!R102="Yes",'Noon Position '!Q102,"")</f>
        <v/>
      </c>
      <c r="N96" s="254">
        <f>'Weather Condition'!U96</f>
        <v>0</v>
      </c>
      <c r="O96" s="258">
        <f t="shared" si="28"/>
        <v>0</v>
      </c>
      <c r="P96" s="140" t="str">
        <f t="shared" si="20"/>
        <v/>
      </c>
      <c r="Q96" s="265" t="str">
        <f t="shared" si="29"/>
        <v/>
      </c>
      <c r="R96" s="266" t="str">
        <f t="shared" si="30"/>
        <v/>
      </c>
      <c r="S96" s="267">
        <f t="shared" si="31"/>
        <v>0</v>
      </c>
      <c r="T96" s="266" t="str">
        <f>IF(M96&lt;&gt;"",IF(SUM($O$4:O96)&lt;&gt;0,SUMPRODUCT($O$4:O96,$S$4:S96)/SUM($O$4:O96),""),"")</f>
        <v/>
      </c>
      <c r="U96" s="266" t="str">
        <f t="shared" si="21"/>
        <v/>
      </c>
      <c r="V96" s="266" t="str">
        <f t="shared" si="22"/>
        <v/>
      </c>
      <c r="W96" s="268" t="str">
        <f t="shared" si="23"/>
        <v/>
      </c>
      <c r="X96" s="138" t="str">
        <f t="shared" si="24"/>
        <v/>
      </c>
      <c r="Y96" s="36" t="str">
        <f t="shared" si="25"/>
        <v/>
      </c>
      <c r="Z96" s="36" t="str">
        <f t="shared" si="26"/>
        <v/>
      </c>
      <c r="AA96" s="144" t="str">
        <f t="shared" si="27"/>
        <v/>
      </c>
      <c r="AB96" s="343"/>
    </row>
    <row r="97" spans="1:34" customFormat="1">
      <c r="A97" s="385" t="str">
        <f>IF('Noon Position '!A103&lt;&gt;"",'Noon Position '!A103,"")</f>
        <v/>
      </c>
      <c r="B97" s="132" t="str">
        <f>IF('Noon Position '!B103&lt;&gt;"",'Noon Position '!B103,"")</f>
        <v/>
      </c>
      <c r="C97" s="242"/>
      <c r="D97" s="243"/>
      <c r="E97" s="243"/>
      <c r="F97" s="243"/>
      <c r="G97" s="244"/>
      <c r="H97" s="199"/>
      <c r="I97" s="198"/>
      <c r="J97" s="198"/>
      <c r="K97" s="200"/>
      <c r="L97" s="250"/>
      <c r="M97" s="254" t="str">
        <f>IF('Noon Position '!R103="Yes",'Noon Position '!Q103,"")</f>
        <v/>
      </c>
      <c r="N97" s="254">
        <f>'Weather Condition'!U97</f>
        <v>0</v>
      </c>
      <c r="O97" s="258">
        <f t="shared" si="28"/>
        <v>0</v>
      </c>
      <c r="P97" s="140" t="str">
        <f t="shared" si="20"/>
        <v/>
      </c>
      <c r="Q97" s="265" t="str">
        <f t="shared" si="29"/>
        <v/>
      </c>
      <c r="R97" s="266" t="str">
        <f t="shared" si="30"/>
        <v/>
      </c>
      <c r="S97" s="267">
        <f t="shared" si="31"/>
        <v>0</v>
      </c>
      <c r="T97" s="266" t="str">
        <f>IF(M97&lt;&gt;"",IF(SUM($O$4:O97)&lt;&gt;0,SUMPRODUCT($O$4:O97,$S$4:S97)/SUM($O$4:O97),""),"")</f>
        <v/>
      </c>
      <c r="U97" s="266" t="str">
        <f t="shared" si="21"/>
        <v/>
      </c>
      <c r="V97" s="266" t="str">
        <f t="shared" si="22"/>
        <v/>
      </c>
      <c r="W97" s="268" t="str">
        <f t="shared" si="23"/>
        <v/>
      </c>
      <c r="X97" s="138" t="str">
        <f t="shared" si="24"/>
        <v/>
      </c>
      <c r="Y97" s="36" t="str">
        <f t="shared" si="25"/>
        <v/>
      </c>
      <c r="Z97" s="36" t="str">
        <f t="shared" si="26"/>
        <v/>
      </c>
      <c r="AA97" s="144" t="str">
        <f t="shared" si="27"/>
        <v/>
      </c>
      <c r="AB97" s="343"/>
    </row>
    <row r="98" spans="1:34" customFormat="1">
      <c r="A98" s="385" t="str">
        <f>IF('Noon Position '!A104&lt;&gt;"",'Noon Position '!A104,"")</f>
        <v/>
      </c>
      <c r="B98" s="132" t="str">
        <f>IF('Noon Position '!B104&lt;&gt;"",'Noon Position '!B104,"")</f>
        <v/>
      </c>
      <c r="C98" s="242"/>
      <c r="D98" s="243"/>
      <c r="E98" s="243"/>
      <c r="F98" s="243"/>
      <c r="G98" s="244"/>
      <c r="H98" s="199"/>
      <c r="I98" s="198"/>
      <c r="J98" s="198"/>
      <c r="K98" s="200"/>
      <c r="L98" s="250"/>
      <c r="M98" s="254" t="str">
        <f>IF('Noon Position '!R104="Yes",'Noon Position '!Q104,"")</f>
        <v/>
      </c>
      <c r="N98" s="254">
        <f>'Weather Condition'!U98</f>
        <v>0</v>
      </c>
      <c r="O98" s="258">
        <f t="shared" si="28"/>
        <v>0</v>
      </c>
      <c r="P98" s="140" t="str">
        <f t="shared" si="20"/>
        <v/>
      </c>
      <c r="Q98" s="265" t="str">
        <f t="shared" si="29"/>
        <v/>
      </c>
      <c r="R98" s="266" t="str">
        <f t="shared" si="30"/>
        <v/>
      </c>
      <c r="S98" s="267">
        <f t="shared" si="31"/>
        <v>0</v>
      </c>
      <c r="T98" s="266" t="str">
        <f>IF(M98&lt;&gt;"",IF(SUM($O$4:O98)&lt;&gt;0,SUMPRODUCT($O$4:O98,$S$4:S98)/SUM($O$4:O98),""),"")</f>
        <v/>
      </c>
      <c r="U98" s="266" t="str">
        <f t="shared" si="21"/>
        <v/>
      </c>
      <c r="V98" s="266" t="str">
        <f t="shared" si="22"/>
        <v/>
      </c>
      <c r="W98" s="268" t="str">
        <f t="shared" si="23"/>
        <v/>
      </c>
      <c r="X98" s="138" t="str">
        <f t="shared" si="24"/>
        <v/>
      </c>
      <c r="Y98" s="36" t="str">
        <f t="shared" si="25"/>
        <v/>
      </c>
      <c r="Z98" s="36" t="str">
        <f t="shared" si="26"/>
        <v/>
      </c>
      <c r="AA98" s="144" t="str">
        <f t="shared" si="27"/>
        <v/>
      </c>
      <c r="AB98" s="343"/>
    </row>
    <row r="99" spans="1:34" customFormat="1">
      <c r="A99" s="385" t="str">
        <f>IF('Noon Position '!A105&lt;&gt;"",'Noon Position '!A105,"")</f>
        <v/>
      </c>
      <c r="B99" s="132" t="str">
        <f>IF('Noon Position '!B105&lt;&gt;"",'Noon Position '!B105,"")</f>
        <v/>
      </c>
      <c r="C99" s="242"/>
      <c r="D99" s="243"/>
      <c r="E99" s="243"/>
      <c r="F99" s="243"/>
      <c r="G99" s="244"/>
      <c r="H99" s="199"/>
      <c r="I99" s="198"/>
      <c r="J99" s="198"/>
      <c r="K99" s="200"/>
      <c r="L99" s="250"/>
      <c r="M99" s="254" t="str">
        <f>IF('Noon Position '!R105="Yes",'Noon Position '!Q105,"")</f>
        <v/>
      </c>
      <c r="N99" s="254">
        <f>'Weather Condition'!U99</f>
        <v>0</v>
      </c>
      <c r="O99" s="258">
        <f t="shared" si="28"/>
        <v>0</v>
      </c>
      <c r="P99" s="140" t="str">
        <f t="shared" si="20"/>
        <v/>
      </c>
      <c r="Q99" s="265" t="str">
        <f t="shared" si="29"/>
        <v/>
      </c>
      <c r="R99" s="266" t="str">
        <f t="shared" si="30"/>
        <v/>
      </c>
      <c r="S99" s="267">
        <f t="shared" si="31"/>
        <v>0</v>
      </c>
      <c r="T99" s="266" t="str">
        <f>IF(M99&lt;&gt;"",IF(SUM($O$4:O99)&lt;&gt;0,SUMPRODUCT($O$4:O99,$S$4:S99)/SUM($O$4:O99),""),"")</f>
        <v/>
      </c>
      <c r="U99" s="266" t="str">
        <f t="shared" si="21"/>
        <v/>
      </c>
      <c r="V99" s="266" t="str">
        <f t="shared" si="22"/>
        <v/>
      </c>
      <c r="W99" s="268" t="str">
        <f t="shared" si="23"/>
        <v/>
      </c>
      <c r="X99" s="138" t="str">
        <f t="shared" si="24"/>
        <v/>
      </c>
      <c r="Y99" s="36" t="str">
        <f t="shared" si="25"/>
        <v/>
      </c>
      <c r="Z99" s="36" t="str">
        <f t="shared" si="26"/>
        <v/>
      </c>
      <c r="AA99" s="144" t="str">
        <f t="shared" si="27"/>
        <v/>
      </c>
      <c r="AB99" s="343"/>
    </row>
    <row r="100" spans="1:34" customFormat="1">
      <c r="A100" s="385" t="str">
        <f>IF('Noon Position '!A106&lt;&gt;"",'Noon Position '!A106,"")</f>
        <v/>
      </c>
      <c r="B100" s="132" t="str">
        <f>IF('Noon Position '!B106&lt;&gt;"",'Noon Position '!B106,"")</f>
        <v/>
      </c>
      <c r="C100" s="242"/>
      <c r="D100" s="243"/>
      <c r="E100" s="243"/>
      <c r="F100" s="243"/>
      <c r="G100" s="244"/>
      <c r="H100" s="199"/>
      <c r="I100" s="198"/>
      <c r="J100" s="198"/>
      <c r="K100" s="200"/>
      <c r="L100" s="250"/>
      <c r="M100" s="254" t="str">
        <f>IF('Noon Position '!R106="Yes",'Noon Position '!Q106,"")</f>
        <v/>
      </c>
      <c r="N100" s="254">
        <f>'Weather Condition'!U100</f>
        <v>0</v>
      </c>
      <c r="O100" s="258">
        <f t="shared" si="28"/>
        <v>0</v>
      </c>
      <c r="P100" s="140" t="str">
        <f t="shared" si="20"/>
        <v/>
      </c>
      <c r="Q100" s="265" t="str">
        <f t="shared" si="29"/>
        <v/>
      </c>
      <c r="R100" s="266" t="str">
        <f t="shared" si="30"/>
        <v/>
      </c>
      <c r="S100" s="267">
        <f t="shared" si="31"/>
        <v>0</v>
      </c>
      <c r="T100" s="266" t="str">
        <f>IF(M100&lt;&gt;"",IF(SUM($O$4:O100)&lt;&gt;0,SUMPRODUCT($O$4:O100,$S$4:S100)/SUM($O$4:O100),""),"")</f>
        <v/>
      </c>
      <c r="U100" s="266" t="str">
        <f t="shared" si="21"/>
        <v/>
      </c>
      <c r="V100" s="266" t="str">
        <f t="shared" si="22"/>
        <v/>
      </c>
      <c r="W100" s="268" t="str">
        <f t="shared" si="23"/>
        <v/>
      </c>
      <c r="X100" s="138" t="str">
        <f t="shared" si="24"/>
        <v/>
      </c>
      <c r="Y100" s="36" t="str">
        <f t="shared" si="25"/>
        <v/>
      </c>
      <c r="Z100" s="36" t="str">
        <f t="shared" si="26"/>
        <v/>
      </c>
      <c r="AA100" s="144" t="str">
        <f t="shared" si="27"/>
        <v/>
      </c>
      <c r="AB100" s="343"/>
    </row>
    <row r="101" spans="1:34" customFormat="1">
      <c r="A101" s="385" t="str">
        <f>IF('Noon Position '!A107&lt;&gt;"",'Noon Position '!A107,"")</f>
        <v/>
      </c>
      <c r="B101" s="132" t="str">
        <f>IF('Noon Position '!B107&lt;&gt;"",'Noon Position '!B107,"")</f>
        <v/>
      </c>
      <c r="C101" s="242"/>
      <c r="D101" s="243"/>
      <c r="E101" s="243"/>
      <c r="F101" s="243"/>
      <c r="G101" s="244"/>
      <c r="H101" s="199"/>
      <c r="I101" s="198"/>
      <c r="J101" s="198"/>
      <c r="K101" s="200"/>
      <c r="L101" s="250"/>
      <c r="M101" s="254" t="str">
        <f>IF('Noon Position '!R107="Yes",'Noon Position '!Q107,"")</f>
        <v/>
      </c>
      <c r="N101" s="254">
        <f>'Weather Condition'!U101</f>
        <v>0</v>
      </c>
      <c r="O101" s="258">
        <f t="shared" si="28"/>
        <v>0</v>
      </c>
      <c r="P101" s="140" t="str">
        <f t="shared" si="20"/>
        <v/>
      </c>
      <c r="Q101" s="265" t="str">
        <f t="shared" si="29"/>
        <v/>
      </c>
      <c r="R101" s="266" t="str">
        <f t="shared" si="30"/>
        <v/>
      </c>
      <c r="S101" s="267">
        <f t="shared" si="31"/>
        <v>0</v>
      </c>
      <c r="T101" s="266" t="str">
        <f>IF(M101&lt;&gt;"",IF(SUM($O$4:O101)&lt;&gt;0,SUMPRODUCT($O$4:O101,$S$4:S101)/SUM($O$4:O101),""),"")</f>
        <v/>
      </c>
      <c r="U101" s="266" t="str">
        <f t="shared" si="21"/>
        <v/>
      </c>
      <c r="V101" s="266" t="str">
        <f t="shared" si="22"/>
        <v/>
      </c>
      <c r="W101" s="268" t="str">
        <f t="shared" si="23"/>
        <v/>
      </c>
      <c r="X101" s="138" t="str">
        <f t="shared" si="24"/>
        <v/>
      </c>
      <c r="Y101" s="36" t="str">
        <f t="shared" si="25"/>
        <v/>
      </c>
      <c r="Z101" s="36" t="str">
        <f t="shared" si="26"/>
        <v/>
      </c>
      <c r="AA101" s="144" t="str">
        <f t="shared" si="27"/>
        <v/>
      </c>
      <c r="AB101" s="343"/>
    </row>
    <row r="102" spans="1:34" customFormat="1">
      <c r="A102" s="385" t="str">
        <f>IF('Noon Position '!A108&lt;&gt;"",'Noon Position '!A108,"")</f>
        <v/>
      </c>
      <c r="B102" s="132" t="str">
        <f>IF('Noon Position '!B108&lt;&gt;"",'Noon Position '!B108,"")</f>
        <v/>
      </c>
      <c r="C102" s="242"/>
      <c r="D102" s="243"/>
      <c r="E102" s="243"/>
      <c r="F102" s="243"/>
      <c r="G102" s="244"/>
      <c r="H102" s="199"/>
      <c r="I102" s="198"/>
      <c r="J102" s="198"/>
      <c r="K102" s="200"/>
      <c r="L102" s="250"/>
      <c r="M102" s="254" t="str">
        <f>IF('Noon Position '!R108="Yes",'Noon Position '!Q108,"")</f>
        <v/>
      </c>
      <c r="N102" s="254">
        <f>'Weather Condition'!U102</f>
        <v>0</v>
      </c>
      <c r="O102" s="258">
        <f t="shared" si="28"/>
        <v>0</v>
      </c>
      <c r="P102" s="140" t="str">
        <f t="shared" si="20"/>
        <v/>
      </c>
      <c r="Q102" s="265" t="str">
        <f t="shared" si="29"/>
        <v/>
      </c>
      <c r="R102" s="266" t="str">
        <f t="shared" si="30"/>
        <v/>
      </c>
      <c r="S102" s="267">
        <f t="shared" si="31"/>
        <v>0</v>
      </c>
      <c r="T102" s="266" t="str">
        <f>IF(M102&lt;&gt;"",IF(SUM($O$4:O102)&lt;&gt;0,SUMPRODUCT($O$4:O102,$S$4:S102)/SUM($O$4:O102),""),"")</f>
        <v/>
      </c>
      <c r="U102" s="266" t="str">
        <f t="shared" si="21"/>
        <v/>
      </c>
      <c r="V102" s="266" t="str">
        <f t="shared" si="22"/>
        <v/>
      </c>
      <c r="W102" s="268" t="str">
        <f t="shared" si="23"/>
        <v/>
      </c>
      <c r="X102" s="138" t="str">
        <f t="shared" si="24"/>
        <v/>
      </c>
      <c r="Y102" s="36" t="str">
        <f t="shared" si="25"/>
        <v/>
      </c>
      <c r="Z102" s="36" t="str">
        <f t="shared" si="26"/>
        <v/>
      </c>
      <c r="AA102" s="144" t="str">
        <f t="shared" si="27"/>
        <v/>
      </c>
      <c r="AB102" s="343"/>
    </row>
    <row r="103" spans="1:34" customFormat="1">
      <c r="A103" s="385" t="str">
        <f>IF('Noon Position '!A109&lt;&gt;"",'Noon Position '!A109,"")</f>
        <v/>
      </c>
      <c r="B103" s="132" t="str">
        <f>IF('Noon Position '!B109&lt;&gt;"",'Noon Position '!B109,"")</f>
        <v/>
      </c>
      <c r="C103" s="242"/>
      <c r="D103" s="243"/>
      <c r="E103" s="243"/>
      <c r="F103" s="243"/>
      <c r="G103" s="244"/>
      <c r="H103" s="199"/>
      <c r="I103" s="198"/>
      <c r="J103" s="198"/>
      <c r="K103" s="200"/>
      <c r="L103" s="250"/>
      <c r="M103" s="254" t="str">
        <f>IF('Noon Position '!R109="Yes",'Noon Position '!Q109,"")</f>
        <v/>
      </c>
      <c r="N103" s="254">
        <f>'Weather Condition'!U103</f>
        <v>0</v>
      </c>
      <c r="O103" s="258">
        <f t="shared" si="28"/>
        <v>0</v>
      </c>
      <c r="P103" s="140" t="str">
        <f t="shared" si="20"/>
        <v/>
      </c>
      <c r="Q103" s="265" t="str">
        <f t="shared" si="29"/>
        <v/>
      </c>
      <c r="R103" s="266" t="str">
        <f t="shared" si="30"/>
        <v/>
      </c>
      <c r="S103" s="267">
        <f t="shared" si="31"/>
        <v>0</v>
      </c>
      <c r="T103" s="266" t="str">
        <f>IF(M103&lt;&gt;"",IF(SUM($O$4:O103)&lt;&gt;0,SUMPRODUCT($O$4:O103,$S$4:S103)/SUM($O$4:O103),""),"")</f>
        <v/>
      </c>
      <c r="U103" s="266" t="str">
        <f t="shared" si="21"/>
        <v/>
      </c>
      <c r="V103" s="266" t="str">
        <f t="shared" si="22"/>
        <v/>
      </c>
      <c r="W103" s="268" t="str">
        <f t="shared" si="23"/>
        <v/>
      </c>
      <c r="X103" s="138" t="str">
        <f t="shared" si="24"/>
        <v/>
      </c>
      <c r="Y103" s="36" t="str">
        <f t="shared" si="25"/>
        <v/>
      </c>
      <c r="Z103" s="36" t="str">
        <f t="shared" si="26"/>
        <v/>
      </c>
      <c r="AA103" s="144" t="str">
        <f t="shared" si="27"/>
        <v/>
      </c>
      <c r="AB103" s="343"/>
    </row>
    <row r="104" spans="1:34" customFormat="1" ht="15.75" thickBot="1">
      <c r="A104" s="385" t="str">
        <f>IF('Noon Position '!A110&lt;&gt;"",'Noon Position '!A110,"")</f>
        <v/>
      </c>
      <c r="B104" s="132" t="str">
        <f>IF('Noon Position '!B110&lt;&gt;"",'Noon Position '!B110,"")</f>
        <v/>
      </c>
      <c r="C104" s="245"/>
      <c r="D104" s="246"/>
      <c r="E104" s="246"/>
      <c r="F104" s="246"/>
      <c r="G104" s="247"/>
      <c r="H104" s="135"/>
      <c r="I104" s="136"/>
      <c r="J104" s="136"/>
      <c r="K104" s="137"/>
      <c r="L104" s="251"/>
      <c r="M104" s="362" t="str">
        <f>IF('Noon Position '!R110="Yes",'Noon Position '!Q110,"")</f>
        <v/>
      </c>
      <c r="N104" s="362">
        <f>'Weather Condition'!U104</f>
        <v>0</v>
      </c>
      <c r="O104" s="363">
        <f t="shared" si="28"/>
        <v>0</v>
      </c>
      <c r="P104" s="364" t="str">
        <f t="shared" si="20"/>
        <v/>
      </c>
      <c r="Q104" s="365" t="str">
        <f t="shared" si="29"/>
        <v/>
      </c>
      <c r="R104" s="273" t="str">
        <f t="shared" si="30"/>
        <v/>
      </c>
      <c r="S104" s="366">
        <f t="shared" si="31"/>
        <v>0</v>
      </c>
      <c r="T104" s="273" t="str">
        <f>IF(M104&lt;&gt;"",IF(SUM($O$4:O104)&lt;&gt;0,SUMPRODUCT($O$4:O104,$S$4:S104)/SUM($O$4:O104),""),"")</f>
        <v/>
      </c>
      <c r="U104" s="273" t="str">
        <f t="shared" si="21"/>
        <v/>
      </c>
      <c r="V104" s="273" t="str">
        <f t="shared" si="22"/>
        <v/>
      </c>
      <c r="W104" s="274" t="str">
        <f t="shared" si="23"/>
        <v/>
      </c>
      <c r="X104" s="145" t="str">
        <f t="shared" si="24"/>
        <v/>
      </c>
      <c r="Y104" s="146" t="str">
        <f t="shared" si="25"/>
        <v/>
      </c>
      <c r="Z104" s="146" t="str">
        <f t="shared" si="26"/>
        <v/>
      </c>
      <c r="AA104" s="147" t="str">
        <f t="shared" si="27"/>
        <v/>
      </c>
      <c r="AB104" s="343"/>
      <c r="AE104" s="1"/>
      <c r="AF104" s="1"/>
      <c r="AG104" s="1"/>
      <c r="AH104" s="1"/>
    </row>
    <row r="105" spans="1:34">
      <c r="C105" s="401">
        <v>1</v>
      </c>
      <c r="D105" s="401">
        <v>1</v>
      </c>
      <c r="E105" s="401">
        <v>1</v>
      </c>
      <c r="F105" s="401">
        <v>1</v>
      </c>
      <c r="G105" s="401">
        <v>1</v>
      </c>
      <c r="H105" s="401">
        <v>1</v>
      </c>
      <c r="I105" s="401">
        <v>1</v>
      </c>
      <c r="J105" s="401">
        <v>1</v>
      </c>
      <c r="K105" s="401">
        <v>1</v>
      </c>
      <c r="L105" s="401">
        <v>1</v>
      </c>
      <c r="M105" s="401">
        <v>1</v>
      </c>
      <c r="N105" s="401">
        <v>1</v>
      </c>
      <c r="O105" s="401">
        <v>1</v>
      </c>
      <c r="P105" s="401">
        <v>1</v>
      </c>
      <c r="Q105" s="401">
        <v>1</v>
      </c>
      <c r="R105" s="401">
        <v>1</v>
      </c>
      <c r="S105" s="401">
        <v>1</v>
      </c>
      <c r="T105" s="401">
        <v>1</v>
      </c>
      <c r="U105" s="401">
        <v>1</v>
      </c>
      <c r="V105" s="401">
        <v>1</v>
      </c>
      <c r="W105" s="401">
        <v>1</v>
      </c>
      <c r="X105" s="401">
        <v>1</v>
      </c>
      <c r="Y105" s="401">
        <v>1</v>
      </c>
      <c r="Z105" s="401">
        <v>1</v>
      </c>
      <c r="AA105" s="401">
        <v>1</v>
      </c>
      <c r="AB105" s="401">
        <v>1</v>
      </c>
    </row>
  </sheetData>
  <sheetProtection password="CC50" sheet="1" objects="1" scenarios="1"/>
  <customSheetViews>
    <customSheetView guid="{0FADFB38-EA6A-4260-ADCE-826908C1C74C}" fitToPage="1">
      <pane ySplit="2" topLeftCell="A3" activePane="bottomLeft" state="frozen"/>
      <selection pane="bottomLeft" activeCell="A3" sqref="A3"/>
      <pageMargins left="0.7" right="0.7" top="0.75" bottom="0.75" header="0.3" footer="0.3"/>
      <pageSetup paperSize="9" scale="65" fitToHeight="0" orientation="landscape" verticalDpi="0" r:id="rId1"/>
    </customSheetView>
  </customSheetViews>
  <mergeCells count="6">
    <mergeCell ref="AE2:AF2"/>
    <mergeCell ref="L1:L2"/>
    <mergeCell ref="Q1:W1"/>
    <mergeCell ref="C1:G1"/>
    <mergeCell ref="H1:K1"/>
    <mergeCell ref="X1:AA1"/>
  </mergeCells>
  <conditionalFormatting sqref="P4:R104">
    <cfRule type="cellIs" dxfId="4" priority="2" operator="equal">
      <formula>0</formula>
    </cfRule>
  </conditionalFormatting>
  <conditionalFormatting sqref="T4:AA104">
    <cfRule type="cellIs" dxfId="3" priority="1" operator="equal">
      <formula>0</formula>
    </cfRule>
  </conditionalFormatting>
  <dataValidations count="5">
    <dataValidation type="decimal" allowBlank="1" showInputMessage="1" showErrorMessage="1" sqref="E105:AB105 C105:D105">
      <formula1>0</formula1>
      <formula2>2500</formula2>
    </dataValidation>
    <dataValidation type="whole" allowBlank="1" showInputMessage="1" showErrorMessage="1" errorTitle="Input Error!" error="* Please enter A POSITIVE WHOLE NUMBER between 0 and 100000000! *" sqref="L3:L104">
      <formula1>0</formula1>
      <formula2>100000000</formula2>
    </dataValidation>
    <dataValidation type="decimal" allowBlank="1" showInputMessage="1" showErrorMessage="1" errorTitle="Input Error!" error="* Please enter A POSITIVE DECIMAL NUMBER  between 0 and 1000! *" sqref="E3:G104">
      <formula1>0</formula1>
      <formula2>1000</formula2>
    </dataValidation>
    <dataValidation type="whole" allowBlank="1" showInputMessage="1" showErrorMessage="1" errorTitle="Input Error!" error="* Please enter A POSITIVE WHOLE NUMBER between 0 and 50000! *" sqref="H3:K104">
      <formula1>0</formula1>
      <formula2>50000</formula2>
    </dataValidation>
    <dataValidation type="decimal" allowBlank="1" showInputMessage="1" showErrorMessage="1" errorTitle="Input Error!" error="* Please enter A POSITIVE DECIMAL NUMBER between 0 and 2500! *" sqref="C3:D104">
      <formula1>0</formula1>
      <formula2>2500</formula2>
    </dataValidation>
  </dataValidations>
  <pageMargins left="0.7" right="0.7" top="0.75" bottom="0.75" header="0.3" footer="0.3"/>
  <pageSetup paperSize="9" scale="44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tabColor theme="7" tint="-0.249977111117893"/>
  </sheetPr>
  <dimension ref="A1:P108"/>
  <sheetViews>
    <sheetView workbookViewId="0">
      <pane xSplit="3" ySplit="5" topLeftCell="D6" activePane="bottomRight" state="frozen"/>
      <selection activeCell="G24" sqref="G24"/>
      <selection pane="topRight" activeCell="G24" sqref="G24"/>
      <selection pane="bottomLeft" activeCell="G24" sqref="G24"/>
      <selection pane="bottomRight" activeCell="D6" sqref="D6"/>
    </sheetView>
  </sheetViews>
  <sheetFormatPr defaultColWidth="9.140625" defaultRowHeight="15"/>
  <cols>
    <col min="1" max="1" width="9.5703125" style="389" customWidth="1"/>
    <col min="2" max="2" width="8.42578125" style="10" customWidth="1"/>
    <col min="3" max="3" width="10.140625" style="276" hidden="1" customWidth="1"/>
    <col min="4" max="6" width="11.28515625" style="10" customWidth="1"/>
    <col min="7" max="7" width="12.7109375" style="10" customWidth="1"/>
    <col min="8" max="11" width="11.28515625" style="10" customWidth="1"/>
    <col min="12" max="12" width="12.28515625" style="10" customWidth="1"/>
    <col min="13" max="13" width="26.140625" style="4" customWidth="1"/>
    <col min="14" max="16384" width="9.140625" style="4"/>
  </cols>
  <sheetData>
    <row r="1" spans="1:16">
      <c r="A1" s="382"/>
      <c r="B1" s="5"/>
      <c r="D1" s="5"/>
      <c r="E1" s="5"/>
      <c r="F1" s="5"/>
      <c r="G1" s="5"/>
      <c r="H1" s="5"/>
      <c r="I1" s="5"/>
      <c r="J1" s="5"/>
      <c r="K1" s="5"/>
      <c r="L1" s="5"/>
    </row>
    <row r="2" spans="1:16" ht="43.5" customHeight="1">
      <c r="A2" s="382"/>
      <c r="B2" s="5"/>
      <c r="D2" s="502" t="s">
        <v>108</v>
      </c>
      <c r="E2" s="503"/>
      <c r="F2" s="504"/>
      <c r="G2" s="341">
        <f>VLOOKUP('Noon Position '!H1,Data!AE4:AY13,20,FALSE)</f>
        <v>35</v>
      </c>
      <c r="H2" s="502" t="s">
        <v>256</v>
      </c>
      <c r="I2" s="503"/>
      <c r="J2" s="503"/>
      <c r="K2" s="504"/>
      <c r="L2" s="341">
        <f>VLOOKUP('Noon Position '!H1,Data!AE4:AY13,21,FALSE)</f>
        <v>48</v>
      </c>
    </row>
    <row r="3" spans="1:16" ht="15.75" thickBot="1">
      <c r="A3" s="382"/>
      <c r="B3" s="5"/>
      <c r="D3" s="5"/>
      <c r="E3" s="5"/>
      <c r="F3" s="5"/>
      <c r="G3" s="5"/>
      <c r="H3" s="5"/>
      <c r="I3" s="5"/>
      <c r="J3" s="5"/>
      <c r="K3" s="5"/>
      <c r="L3" s="5"/>
    </row>
    <row r="4" spans="1:16" s="12" customFormat="1" ht="25.5" customHeight="1" thickBot="1">
      <c r="A4" s="387"/>
      <c r="B4" s="11"/>
      <c r="C4" s="277"/>
      <c r="D4" s="499" t="s">
        <v>30</v>
      </c>
      <c r="E4" s="500"/>
      <c r="F4" s="500"/>
      <c r="G4" s="501"/>
      <c r="H4" s="499" t="s">
        <v>31</v>
      </c>
      <c r="I4" s="500"/>
      <c r="J4" s="500"/>
      <c r="K4" s="500"/>
      <c r="L4" s="501"/>
    </row>
    <row r="5" spans="1:16" s="17" customFormat="1" ht="90.75" thickBot="1">
      <c r="A5" s="388" t="s">
        <v>225</v>
      </c>
      <c r="B5" s="44" t="s">
        <v>137</v>
      </c>
      <c r="C5" s="278" t="s">
        <v>41</v>
      </c>
      <c r="D5" s="179" t="s">
        <v>49</v>
      </c>
      <c r="E5" s="180" t="s">
        <v>50</v>
      </c>
      <c r="F5" s="180" t="s">
        <v>51</v>
      </c>
      <c r="G5" s="181" t="s">
        <v>35</v>
      </c>
      <c r="H5" s="190" t="s">
        <v>53</v>
      </c>
      <c r="I5" s="180" t="s">
        <v>32</v>
      </c>
      <c r="J5" s="180" t="s">
        <v>33</v>
      </c>
      <c r="K5" s="180" t="s">
        <v>52</v>
      </c>
      <c r="L5" s="181" t="s">
        <v>34</v>
      </c>
      <c r="M5" s="163" t="s">
        <v>56</v>
      </c>
    </row>
    <row r="6" spans="1:16">
      <c r="A6" s="381">
        <f>IF('Noon Position '!A9&lt;&gt;"",'Noon Position '!A9,"")</f>
        <v>42362</v>
      </c>
      <c r="B6" s="20">
        <f>IF('Noon Position '!B9&lt;&gt;"",'Noon Position '!B9,"")</f>
        <v>0.77083333333333304</v>
      </c>
      <c r="C6" s="279" t="str">
        <f>IF('Noon Position '!Q9&lt;&gt;"",'Noon Position '!Q9,"")</f>
        <v/>
      </c>
      <c r="D6" s="186">
        <v>15.4</v>
      </c>
      <c r="E6" s="187">
        <v>0</v>
      </c>
      <c r="F6" s="187">
        <v>0</v>
      </c>
      <c r="G6" s="188"/>
      <c r="H6" s="189">
        <v>27.15</v>
      </c>
      <c r="I6" s="187">
        <v>0</v>
      </c>
      <c r="J6" s="187">
        <v>0</v>
      </c>
      <c r="K6" s="187">
        <v>0</v>
      </c>
      <c r="L6" s="188"/>
      <c r="M6" s="342" t="s">
        <v>57</v>
      </c>
      <c r="P6" s="7"/>
    </row>
    <row r="7" spans="1:16">
      <c r="A7" s="381">
        <f>IF('Noon Position '!A10&lt;&gt;"",'Noon Position '!A10,"")</f>
        <v>42363</v>
      </c>
      <c r="B7" s="20">
        <f>IF('Noon Position '!B10&lt;&gt;"",'Noon Position '!B10,"")</f>
        <v>0.5</v>
      </c>
      <c r="C7" s="279">
        <f>IF('Noon Position '!R10="Yes",'Noon Position '!Q10,"")</f>
        <v>17.5</v>
      </c>
      <c r="D7" s="158">
        <v>15.4</v>
      </c>
      <c r="E7" s="16">
        <v>0</v>
      </c>
      <c r="F7" s="16">
        <v>0</v>
      </c>
      <c r="G7" s="159">
        <f>IF(C7&lt;&gt;"",(D7-D6+E7+F7)/C7*24,IF(ISBLANK(D7),"",D7-D6+E7+F7))</f>
        <v>0</v>
      </c>
      <c r="H7" s="157">
        <v>27.32</v>
      </c>
      <c r="I7" s="16">
        <v>0</v>
      </c>
      <c r="J7" s="16">
        <v>0</v>
      </c>
      <c r="K7" s="16">
        <v>0</v>
      </c>
      <c r="L7" s="159">
        <f>IF(C7&lt;&gt;"",(H7-H6+I7+J7+K7)/C7*24,IF(ISBLANK(H7),"",H7-H6+I7+J7+K7))</f>
        <v>0.23314285714285948</v>
      </c>
      <c r="M7" s="343"/>
    </row>
    <row r="8" spans="1:16">
      <c r="A8" s="381">
        <f>IF('Noon Position '!A11&lt;&gt;"",'Noon Position '!A11,"")</f>
        <v>42364</v>
      </c>
      <c r="B8" s="20">
        <f>IF('Noon Position '!B11&lt;&gt;"",'Noon Position '!B11,"")</f>
        <v>0.5</v>
      </c>
      <c r="C8" s="279">
        <f>IF('Noon Position '!R11="Yes",'Noon Position '!Q11,"")</f>
        <v>24</v>
      </c>
      <c r="D8" s="158">
        <v>15.4</v>
      </c>
      <c r="E8" s="16">
        <v>0</v>
      </c>
      <c r="F8" s="16">
        <v>0</v>
      </c>
      <c r="G8" s="159">
        <f t="shared" ref="G8:G26" si="0">IF(C8&lt;&gt;"",(D8-D7+E8+F8)/C8*24,IF(ISBLANK(D8),"",D8-D7+E8+F8))</f>
        <v>0</v>
      </c>
      <c r="H8" s="157">
        <v>27.46</v>
      </c>
      <c r="I8" s="16">
        <v>0.15</v>
      </c>
      <c r="J8" s="16">
        <v>0</v>
      </c>
      <c r="K8" s="16">
        <v>0</v>
      </c>
      <c r="L8" s="159">
        <f t="shared" ref="L8:L71" si="1">IF(C8&lt;&gt;"",(H8-H7+I8+J8+K8)/C8*24,IF(ISBLANK(H8),"",H8-H7+I8+J8+K8))</f>
        <v>0.29000000000000059</v>
      </c>
      <c r="M8" s="343"/>
    </row>
    <row r="9" spans="1:16">
      <c r="A9" s="381">
        <f>IF('Noon Position '!A12&lt;&gt;"",'Noon Position '!A12,"")</f>
        <v>42365</v>
      </c>
      <c r="B9" s="20">
        <f>IF('Noon Position '!B12&lt;&gt;"",'Noon Position '!B12,"")</f>
        <v>0.5</v>
      </c>
      <c r="C9" s="279">
        <f>IF('Noon Position '!R12="Yes",'Noon Position '!Q12,"")</f>
        <v>24</v>
      </c>
      <c r="D9" s="158">
        <v>15.4</v>
      </c>
      <c r="E9" s="16">
        <v>0</v>
      </c>
      <c r="F9" s="16">
        <v>0</v>
      </c>
      <c r="G9" s="159">
        <f t="shared" si="0"/>
        <v>0</v>
      </c>
      <c r="H9" s="157">
        <v>27.34</v>
      </c>
      <c r="I9" s="16">
        <v>0.22</v>
      </c>
      <c r="J9" s="16">
        <v>0</v>
      </c>
      <c r="K9" s="16">
        <v>0</v>
      </c>
      <c r="L9" s="159">
        <f t="shared" si="1"/>
        <v>9.9999999999999006E-2</v>
      </c>
      <c r="M9" s="343"/>
    </row>
    <row r="10" spans="1:16">
      <c r="A10" s="381">
        <f>IF('Noon Position '!A13&lt;&gt;"",'Noon Position '!A13,"")</f>
        <v>42366</v>
      </c>
      <c r="B10" s="20">
        <f>IF('Noon Position '!B13&lt;&gt;"",'Noon Position '!B13,"")</f>
        <v>0.5</v>
      </c>
      <c r="C10" s="279">
        <f>IF('Noon Position '!R13="Yes",'Noon Position '!Q13,"")</f>
        <v>23</v>
      </c>
      <c r="D10" s="158">
        <v>15.4</v>
      </c>
      <c r="E10" s="16">
        <v>0</v>
      </c>
      <c r="F10" s="16">
        <v>0</v>
      </c>
      <c r="G10" s="159">
        <f t="shared" si="0"/>
        <v>0</v>
      </c>
      <c r="H10" s="157">
        <v>26.75</v>
      </c>
      <c r="I10" s="16">
        <v>0.24</v>
      </c>
      <c r="J10" s="16">
        <v>0.7</v>
      </c>
      <c r="K10" s="16">
        <v>0</v>
      </c>
      <c r="L10" s="159">
        <f t="shared" si="1"/>
        <v>0.36521739130434794</v>
      </c>
      <c r="M10" s="343"/>
    </row>
    <row r="11" spans="1:16">
      <c r="A11" s="381">
        <f>IF('Noon Position '!A14&lt;&gt;"",'Noon Position '!A14,"")</f>
        <v>42367</v>
      </c>
      <c r="B11" s="20">
        <f>IF('Noon Position '!B14&lt;&gt;"",'Noon Position '!B14,"")</f>
        <v>0.5</v>
      </c>
      <c r="C11" s="279">
        <f>IF('Noon Position '!R14="Yes",'Noon Position '!Q14,"")</f>
        <v>24</v>
      </c>
      <c r="D11" s="158">
        <v>15.4</v>
      </c>
      <c r="E11" s="16">
        <v>0</v>
      </c>
      <c r="F11" s="16">
        <v>0</v>
      </c>
      <c r="G11" s="159">
        <f t="shared" si="0"/>
        <v>0</v>
      </c>
      <c r="H11" s="157">
        <v>26.3</v>
      </c>
      <c r="I11" s="16">
        <v>0.39</v>
      </c>
      <c r="J11" s="16">
        <v>0.5</v>
      </c>
      <c r="K11" s="16">
        <v>0</v>
      </c>
      <c r="L11" s="159">
        <f t="shared" si="1"/>
        <v>0.44000000000000072</v>
      </c>
      <c r="M11" s="343"/>
    </row>
    <row r="12" spans="1:16">
      <c r="A12" s="381" t="str">
        <f>IF('Noon Position '!A15&lt;&gt;"",'Noon Position '!A15,"")</f>
        <v/>
      </c>
      <c r="B12" s="20" t="str">
        <f>IF('Noon Position '!B15&lt;&gt;"",'Noon Position '!B15,"")</f>
        <v/>
      </c>
      <c r="C12" s="279" t="str">
        <f>IF('Noon Position '!R15="Yes",'Noon Position '!Q15,"")</f>
        <v/>
      </c>
      <c r="D12" s="158"/>
      <c r="E12" s="16"/>
      <c r="F12" s="16"/>
      <c r="G12" s="159" t="str">
        <f t="shared" si="0"/>
        <v/>
      </c>
      <c r="H12" s="157"/>
      <c r="I12" s="16"/>
      <c r="J12" s="16"/>
      <c r="K12" s="16"/>
      <c r="L12" s="159" t="str">
        <f t="shared" si="1"/>
        <v/>
      </c>
      <c r="M12" s="343"/>
    </row>
    <row r="13" spans="1:16">
      <c r="A13" s="381" t="str">
        <f>IF('Noon Position '!A16&lt;&gt;"",'Noon Position '!A16,"")</f>
        <v/>
      </c>
      <c r="B13" s="20" t="str">
        <f>IF('Noon Position '!B16&lt;&gt;"",'Noon Position '!B16,"")</f>
        <v/>
      </c>
      <c r="C13" s="279" t="str">
        <f>IF('Noon Position '!R16="Yes",'Noon Position '!Q16,"")</f>
        <v/>
      </c>
      <c r="D13" s="158"/>
      <c r="E13" s="16"/>
      <c r="F13" s="16"/>
      <c r="G13" s="159" t="str">
        <f t="shared" si="0"/>
        <v/>
      </c>
      <c r="H13" s="157"/>
      <c r="I13" s="16"/>
      <c r="J13" s="16"/>
      <c r="K13" s="16"/>
      <c r="L13" s="159" t="str">
        <f t="shared" si="1"/>
        <v/>
      </c>
      <c r="M13" s="343"/>
    </row>
    <row r="14" spans="1:16">
      <c r="A14" s="381" t="str">
        <f>IF('Noon Position '!A17&lt;&gt;"",'Noon Position '!A17,"")</f>
        <v/>
      </c>
      <c r="B14" s="20" t="str">
        <f>IF('Noon Position '!B17&lt;&gt;"",'Noon Position '!B17,"")</f>
        <v/>
      </c>
      <c r="C14" s="279" t="str">
        <f>IF('Noon Position '!R17="Yes",'Noon Position '!Q17,"")</f>
        <v/>
      </c>
      <c r="D14" s="158"/>
      <c r="E14" s="16"/>
      <c r="F14" s="16"/>
      <c r="G14" s="159" t="str">
        <f t="shared" si="0"/>
        <v/>
      </c>
      <c r="H14" s="157"/>
      <c r="I14" s="16"/>
      <c r="J14" s="16"/>
      <c r="K14" s="16"/>
      <c r="L14" s="159" t="str">
        <f t="shared" si="1"/>
        <v/>
      </c>
      <c r="M14" s="343"/>
    </row>
    <row r="15" spans="1:16">
      <c r="A15" s="381" t="str">
        <f>IF('Noon Position '!A18&lt;&gt;"",'Noon Position '!A18,"")</f>
        <v/>
      </c>
      <c r="B15" s="20" t="str">
        <f>IF('Noon Position '!B18&lt;&gt;"",'Noon Position '!B18,"")</f>
        <v/>
      </c>
      <c r="C15" s="279" t="str">
        <f>IF('Noon Position '!R18="Yes",'Noon Position '!Q18,"")</f>
        <v/>
      </c>
      <c r="D15" s="158"/>
      <c r="E15" s="16"/>
      <c r="F15" s="16"/>
      <c r="G15" s="159" t="str">
        <f t="shared" si="0"/>
        <v/>
      </c>
      <c r="H15" s="157"/>
      <c r="I15" s="16"/>
      <c r="J15" s="16"/>
      <c r="K15" s="16"/>
      <c r="L15" s="159" t="str">
        <f t="shared" si="1"/>
        <v/>
      </c>
      <c r="M15" s="343"/>
    </row>
    <row r="16" spans="1:16">
      <c r="A16" s="381" t="str">
        <f>IF('Noon Position '!A19&lt;&gt;"",'Noon Position '!A19,"")</f>
        <v/>
      </c>
      <c r="B16" s="20" t="str">
        <f>IF('Noon Position '!B19&lt;&gt;"",'Noon Position '!B19,"")</f>
        <v/>
      </c>
      <c r="C16" s="279" t="str">
        <f>IF('Noon Position '!R19="Yes",'Noon Position '!Q19,"")</f>
        <v/>
      </c>
      <c r="D16" s="158"/>
      <c r="E16" s="16"/>
      <c r="F16" s="16"/>
      <c r="G16" s="159" t="str">
        <f t="shared" si="0"/>
        <v/>
      </c>
      <c r="H16" s="157"/>
      <c r="I16" s="16"/>
      <c r="J16" s="16"/>
      <c r="K16" s="16"/>
      <c r="L16" s="159" t="str">
        <f t="shared" si="1"/>
        <v/>
      </c>
      <c r="M16" s="343"/>
    </row>
    <row r="17" spans="1:13">
      <c r="A17" s="381" t="str">
        <f>IF('Noon Position '!A20&lt;&gt;"",'Noon Position '!A20,"")</f>
        <v/>
      </c>
      <c r="B17" s="20" t="str">
        <f>IF('Noon Position '!B20&lt;&gt;"",'Noon Position '!B20,"")</f>
        <v/>
      </c>
      <c r="C17" s="279" t="str">
        <f>IF('Noon Position '!R20="Yes",'Noon Position '!Q20,"")</f>
        <v/>
      </c>
      <c r="D17" s="158"/>
      <c r="E17" s="16"/>
      <c r="F17" s="16"/>
      <c r="G17" s="159" t="str">
        <f t="shared" si="0"/>
        <v/>
      </c>
      <c r="H17" s="157"/>
      <c r="I17" s="16"/>
      <c r="J17" s="16"/>
      <c r="K17" s="16"/>
      <c r="L17" s="159" t="str">
        <f t="shared" si="1"/>
        <v/>
      </c>
      <c r="M17" s="343"/>
    </row>
    <row r="18" spans="1:13">
      <c r="A18" s="381" t="str">
        <f>IF('Noon Position '!A21&lt;&gt;"",'Noon Position '!A21,"")</f>
        <v/>
      </c>
      <c r="B18" s="20" t="str">
        <f>IF('Noon Position '!B21&lt;&gt;"",'Noon Position '!B21,"")</f>
        <v/>
      </c>
      <c r="C18" s="279" t="str">
        <f>IF('Noon Position '!R21="Yes",'Noon Position '!Q21,"")</f>
        <v/>
      </c>
      <c r="D18" s="158"/>
      <c r="E18" s="16"/>
      <c r="F18" s="16"/>
      <c r="G18" s="159" t="str">
        <f t="shared" si="0"/>
        <v/>
      </c>
      <c r="H18" s="157"/>
      <c r="I18" s="16"/>
      <c r="J18" s="16"/>
      <c r="K18" s="16"/>
      <c r="L18" s="159" t="str">
        <f t="shared" si="1"/>
        <v/>
      </c>
      <c r="M18" s="343"/>
    </row>
    <row r="19" spans="1:13">
      <c r="A19" s="381" t="str">
        <f>IF('Noon Position '!A22&lt;&gt;"",'Noon Position '!A22,"")</f>
        <v/>
      </c>
      <c r="B19" s="20" t="str">
        <f>IF('Noon Position '!B22&lt;&gt;"",'Noon Position '!B22,"")</f>
        <v/>
      </c>
      <c r="C19" s="279" t="str">
        <f>IF('Noon Position '!R22="Yes",'Noon Position '!Q22,"")</f>
        <v/>
      </c>
      <c r="D19" s="158"/>
      <c r="E19" s="16"/>
      <c r="F19" s="16"/>
      <c r="G19" s="159" t="str">
        <f t="shared" si="0"/>
        <v/>
      </c>
      <c r="H19" s="157"/>
      <c r="I19" s="16"/>
      <c r="J19" s="16"/>
      <c r="K19" s="16"/>
      <c r="L19" s="159" t="str">
        <f t="shared" si="1"/>
        <v/>
      </c>
      <c r="M19" s="343"/>
    </row>
    <row r="20" spans="1:13">
      <c r="A20" s="381" t="str">
        <f>IF('Noon Position '!A23&lt;&gt;"",'Noon Position '!A23,"")</f>
        <v/>
      </c>
      <c r="B20" s="20" t="str">
        <f>IF('Noon Position '!B23&lt;&gt;"",'Noon Position '!B23,"")</f>
        <v/>
      </c>
      <c r="C20" s="279" t="str">
        <f>IF('Noon Position '!R23="Yes",'Noon Position '!Q23,"")</f>
        <v/>
      </c>
      <c r="D20" s="158"/>
      <c r="E20" s="16"/>
      <c r="F20" s="16"/>
      <c r="G20" s="159" t="str">
        <f t="shared" si="0"/>
        <v/>
      </c>
      <c r="H20" s="157"/>
      <c r="I20" s="16"/>
      <c r="J20" s="16"/>
      <c r="K20" s="16"/>
      <c r="L20" s="159" t="str">
        <f t="shared" si="1"/>
        <v/>
      </c>
      <c r="M20" s="343"/>
    </row>
    <row r="21" spans="1:13">
      <c r="A21" s="381" t="str">
        <f>IF('Noon Position '!A24&lt;&gt;"",'Noon Position '!A24,"")</f>
        <v/>
      </c>
      <c r="B21" s="20" t="str">
        <f>IF('Noon Position '!B24&lt;&gt;"",'Noon Position '!B24,"")</f>
        <v/>
      </c>
      <c r="C21" s="279" t="str">
        <f>IF('Noon Position '!R24="Yes",'Noon Position '!Q24,"")</f>
        <v/>
      </c>
      <c r="D21" s="158"/>
      <c r="E21" s="16"/>
      <c r="F21" s="16"/>
      <c r="G21" s="159" t="str">
        <f t="shared" si="0"/>
        <v/>
      </c>
      <c r="H21" s="157"/>
      <c r="I21" s="16"/>
      <c r="J21" s="16"/>
      <c r="K21" s="16"/>
      <c r="L21" s="159" t="str">
        <f t="shared" si="1"/>
        <v/>
      </c>
      <c r="M21" s="343"/>
    </row>
    <row r="22" spans="1:13">
      <c r="A22" s="381" t="str">
        <f>IF('Noon Position '!A25&lt;&gt;"",'Noon Position '!A25,"")</f>
        <v/>
      </c>
      <c r="B22" s="20" t="str">
        <f>IF('Noon Position '!B25&lt;&gt;"",'Noon Position '!B25,"")</f>
        <v/>
      </c>
      <c r="C22" s="279" t="str">
        <f>IF('Noon Position '!R25="Yes",'Noon Position '!Q25,"")</f>
        <v/>
      </c>
      <c r="D22" s="158"/>
      <c r="E22" s="16"/>
      <c r="F22" s="16"/>
      <c r="G22" s="159" t="str">
        <f t="shared" si="0"/>
        <v/>
      </c>
      <c r="H22" s="157"/>
      <c r="I22" s="16"/>
      <c r="J22" s="16"/>
      <c r="K22" s="16"/>
      <c r="L22" s="159" t="str">
        <f t="shared" si="1"/>
        <v/>
      </c>
      <c r="M22" s="343"/>
    </row>
    <row r="23" spans="1:13">
      <c r="A23" s="381" t="str">
        <f>IF('Noon Position '!A26&lt;&gt;"",'Noon Position '!A26,"")</f>
        <v/>
      </c>
      <c r="B23" s="20" t="str">
        <f>IF('Noon Position '!B26&lt;&gt;"",'Noon Position '!B26,"")</f>
        <v/>
      </c>
      <c r="C23" s="279" t="str">
        <f>IF('Noon Position '!R26="Yes",'Noon Position '!Q26,"")</f>
        <v/>
      </c>
      <c r="D23" s="158"/>
      <c r="E23" s="16"/>
      <c r="F23" s="16"/>
      <c r="G23" s="159" t="str">
        <f t="shared" si="0"/>
        <v/>
      </c>
      <c r="H23" s="157"/>
      <c r="I23" s="16"/>
      <c r="J23" s="16"/>
      <c r="K23" s="16"/>
      <c r="L23" s="159" t="str">
        <f t="shared" si="1"/>
        <v/>
      </c>
      <c r="M23" s="343"/>
    </row>
    <row r="24" spans="1:13">
      <c r="A24" s="381" t="str">
        <f>IF('Noon Position '!A27&lt;&gt;"",'Noon Position '!A27,"")</f>
        <v/>
      </c>
      <c r="B24" s="20" t="str">
        <f>IF('Noon Position '!B27&lt;&gt;"",'Noon Position '!B27,"")</f>
        <v/>
      </c>
      <c r="C24" s="279" t="str">
        <f>IF('Noon Position '!R27="Yes",'Noon Position '!Q27,"")</f>
        <v/>
      </c>
      <c r="D24" s="158"/>
      <c r="E24" s="16"/>
      <c r="F24" s="16"/>
      <c r="G24" s="159" t="str">
        <f t="shared" si="0"/>
        <v/>
      </c>
      <c r="H24" s="157"/>
      <c r="I24" s="16"/>
      <c r="J24" s="16"/>
      <c r="K24" s="16"/>
      <c r="L24" s="159" t="str">
        <f t="shared" si="1"/>
        <v/>
      </c>
      <c r="M24" s="343"/>
    </row>
    <row r="25" spans="1:13">
      <c r="A25" s="381" t="str">
        <f>IF('Noon Position '!A28&lt;&gt;"",'Noon Position '!A28,"")</f>
        <v/>
      </c>
      <c r="B25" s="20" t="str">
        <f>IF('Noon Position '!B28&lt;&gt;"",'Noon Position '!B28,"")</f>
        <v/>
      </c>
      <c r="C25" s="279" t="str">
        <f>IF('Noon Position '!R28="Yes",'Noon Position '!Q28,"")</f>
        <v/>
      </c>
      <c r="D25" s="158"/>
      <c r="E25" s="16"/>
      <c r="F25" s="16"/>
      <c r="G25" s="159" t="str">
        <f t="shared" si="0"/>
        <v/>
      </c>
      <c r="H25" s="157"/>
      <c r="I25" s="16"/>
      <c r="J25" s="16"/>
      <c r="K25" s="16"/>
      <c r="L25" s="159" t="str">
        <f t="shared" si="1"/>
        <v/>
      </c>
      <c r="M25" s="343"/>
    </row>
    <row r="26" spans="1:13">
      <c r="A26" s="381" t="str">
        <f>IF('Noon Position '!A29&lt;&gt;"",'Noon Position '!A29,"")</f>
        <v/>
      </c>
      <c r="B26" s="20" t="str">
        <f>IF('Noon Position '!B29&lt;&gt;"",'Noon Position '!B29,"")</f>
        <v/>
      </c>
      <c r="C26" s="279" t="str">
        <f>IF('Noon Position '!R29="Yes",'Noon Position '!Q29,"")</f>
        <v/>
      </c>
      <c r="D26" s="158"/>
      <c r="E26" s="16"/>
      <c r="F26" s="16"/>
      <c r="G26" s="159" t="str">
        <f t="shared" si="0"/>
        <v/>
      </c>
      <c r="H26" s="157"/>
      <c r="I26" s="16"/>
      <c r="J26" s="16"/>
      <c r="K26" s="16"/>
      <c r="L26" s="159" t="str">
        <f t="shared" si="1"/>
        <v/>
      </c>
      <c r="M26" s="343"/>
    </row>
    <row r="27" spans="1:13">
      <c r="A27" s="381" t="str">
        <f>IF('Noon Position '!A30&lt;&gt;"",'Noon Position '!A30,"")</f>
        <v/>
      </c>
      <c r="B27" s="20" t="str">
        <f>IF('Noon Position '!B30&lt;&gt;"",'Noon Position '!B30,"")</f>
        <v/>
      </c>
      <c r="C27" s="279" t="str">
        <f>IF('Noon Position '!R30="Yes",'Noon Position '!Q30,"")</f>
        <v/>
      </c>
      <c r="D27" s="158"/>
      <c r="E27" s="16"/>
      <c r="F27" s="16"/>
      <c r="G27" s="159" t="str">
        <f t="shared" ref="G27:G90" si="2">IF(C27&lt;&gt;"",(D27-D26+E27+F27)/C27*24,IF(ISBLANK(D27),"",D27-D26+E27+F27))</f>
        <v/>
      </c>
      <c r="H27" s="157"/>
      <c r="I27" s="16"/>
      <c r="J27" s="16"/>
      <c r="K27" s="16"/>
      <c r="L27" s="159" t="str">
        <f t="shared" si="1"/>
        <v/>
      </c>
      <c r="M27" s="343"/>
    </row>
    <row r="28" spans="1:13">
      <c r="A28" s="381" t="str">
        <f>IF('Noon Position '!A31&lt;&gt;"",'Noon Position '!A31,"")</f>
        <v/>
      </c>
      <c r="B28" s="20" t="str">
        <f>IF('Noon Position '!B31&lt;&gt;"",'Noon Position '!B31,"")</f>
        <v/>
      </c>
      <c r="C28" s="279" t="str">
        <f>IF('Noon Position '!R31="Yes",'Noon Position '!Q31,"")</f>
        <v/>
      </c>
      <c r="D28" s="158"/>
      <c r="E28" s="16"/>
      <c r="F28" s="16"/>
      <c r="G28" s="159" t="str">
        <f t="shared" si="2"/>
        <v/>
      </c>
      <c r="H28" s="157"/>
      <c r="I28" s="16"/>
      <c r="J28" s="16"/>
      <c r="K28" s="16"/>
      <c r="L28" s="159" t="str">
        <f t="shared" si="1"/>
        <v/>
      </c>
      <c r="M28" s="343"/>
    </row>
    <row r="29" spans="1:13">
      <c r="A29" s="381" t="str">
        <f>IF('Noon Position '!A32&lt;&gt;"",'Noon Position '!A32,"")</f>
        <v/>
      </c>
      <c r="B29" s="20" t="str">
        <f>IF('Noon Position '!B32&lt;&gt;"",'Noon Position '!B32,"")</f>
        <v/>
      </c>
      <c r="C29" s="279" t="str">
        <f>IF('Noon Position '!R32="Yes",'Noon Position '!Q32,"")</f>
        <v/>
      </c>
      <c r="D29" s="158"/>
      <c r="E29" s="16"/>
      <c r="F29" s="16"/>
      <c r="G29" s="159" t="str">
        <f t="shared" si="2"/>
        <v/>
      </c>
      <c r="H29" s="157"/>
      <c r="I29" s="16"/>
      <c r="J29" s="16"/>
      <c r="K29" s="16"/>
      <c r="L29" s="159" t="str">
        <f t="shared" si="1"/>
        <v/>
      </c>
      <c r="M29" s="343"/>
    </row>
    <row r="30" spans="1:13">
      <c r="A30" s="381" t="str">
        <f>IF('Noon Position '!A33&lt;&gt;"",'Noon Position '!A33,"")</f>
        <v/>
      </c>
      <c r="B30" s="20" t="str">
        <f>IF('Noon Position '!B33&lt;&gt;"",'Noon Position '!B33,"")</f>
        <v/>
      </c>
      <c r="C30" s="279" t="str">
        <f>IF('Noon Position '!R33="Yes",'Noon Position '!Q33,"")</f>
        <v/>
      </c>
      <c r="D30" s="158"/>
      <c r="E30" s="16"/>
      <c r="F30" s="16"/>
      <c r="G30" s="159" t="str">
        <f t="shared" si="2"/>
        <v/>
      </c>
      <c r="H30" s="157"/>
      <c r="I30" s="16"/>
      <c r="J30" s="16"/>
      <c r="K30" s="16"/>
      <c r="L30" s="159" t="str">
        <f t="shared" si="1"/>
        <v/>
      </c>
      <c r="M30" s="343"/>
    </row>
    <row r="31" spans="1:13">
      <c r="A31" s="381" t="str">
        <f>IF('Noon Position '!A34&lt;&gt;"",'Noon Position '!A34,"")</f>
        <v/>
      </c>
      <c r="B31" s="20" t="str">
        <f>IF('Noon Position '!B34&lt;&gt;"",'Noon Position '!B34,"")</f>
        <v/>
      </c>
      <c r="C31" s="279" t="str">
        <f>IF('Noon Position '!R34="Yes",'Noon Position '!Q34,"")</f>
        <v/>
      </c>
      <c r="D31" s="158"/>
      <c r="E31" s="16"/>
      <c r="F31" s="16"/>
      <c r="G31" s="159" t="str">
        <f t="shared" si="2"/>
        <v/>
      </c>
      <c r="H31" s="157"/>
      <c r="I31" s="16"/>
      <c r="J31" s="16"/>
      <c r="K31" s="16"/>
      <c r="L31" s="159" t="str">
        <f t="shared" si="1"/>
        <v/>
      </c>
      <c r="M31" s="343"/>
    </row>
    <row r="32" spans="1:13">
      <c r="A32" s="381" t="str">
        <f>IF('Noon Position '!A35&lt;&gt;"",'Noon Position '!A35,"")</f>
        <v/>
      </c>
      <c r="B32" s="20" t="str">
        <f>IF('Noon Position '!B35&lt;&gt;"",'Noon Position '!B35,"")</f>
        <v/>
      </c>
      <c r="C32" s="279" t="str">
        <f>IF('Noon Position '!R35="Yes",'Noon Position '!Q35,"")</f>
        <v/>
      </c>
      <c r="D32" s="158"/>
      <c r="E32" s="16"/>
      <c r="F32" s="16"/>
      <c r="G32" s="159" t="str">
        <f t="shared" si="2"/>
        <v/>
      </c>
      <c r="H32" s="157"/>
      <c r="I32" s="16"/>
      <c r="J32" s="16"/>
      <c r="K32" s="16"/>
      <c r="L32" s="159" t="str">
        <f t="shared" si="1"/>
        <v/>
      </c>
      <c r="M32" s="343"/>
    </row>
    <row r="33" spans="1:13">
      <c r="A33" s="381" t="str">
        <f>IF('Noon Position '!A36&lt;&gt;"",'Noon Position '!A36,"")</f>
        <v/>
      </c>
      <c r="B33" s="20" t="str">
        <f>IF('Noon Position '!B36&lt;&gt;"",'Noon Position '!B36,"")</f>
        <v/>
      </c>
      <c r="C33" s="279" t="str">
        <f>IF('Noon Position '!R36="Yes",'Noon Position '!Q36,"")</f>
        <v/>
      </c>
      <c r="D33" s="158"/>
      <c r="E33" s="16"/>
      <c r="F33" s="16"/>
      <c r="G33" s="159" t="str">
        <f t="shared" si="2"/>
        <v/>
      </c>
      <c r="H33" s="157"/>
      <c r="I33" s="16"/>
      <c r="J33" s="16"/>
      <c r="K33" s="16"/>
      <c r="L33" s="159" t="str">
        <f t="shared" si="1"/>
        <v/>
      </c>
      <c r="M33" s="343"/>
    </row>
    <row r="34" spans="1:13">
      <c r="A34" s="381" t="str">
        <f>IF('Noon Position '!A37&lt;&gt;"",'Noon Position '!A37,"")</f>
        <v/>
      </c>
      <c r="B34" s="20" t="str">
        <f>IF('Noon Position '!B37&lt;&gt;"",'Noon Position '!B37,"")</f>
        <v/>
      </c>
      <c r="C34" s="279" t="str">
        <f>IF('Noon Position '!R37="Yes",'Noon Position '!Q37,"")</f>
        <v/>
      </c>
      <c r="D34" s="158"/>
      <c r="E34" s="16"/>
      <c r="F34" s="16"/>
      <c r="G34" s="159" t="str">
        <f t="shared" si="2"/>
        <v/>
      </c>
      <c r="H34" s="157"/>
      <c r="I34" s="16"/>
      <c r="J34" s="16"/>
      <c r="K34" s="16"/>
      <c r="L34" s="159" t="str">
        <f t="shared" si="1"/>
        <v/>
      </c>
      <c r="M34" s="343"/>
    </row>
    <row r="35" spans="1:13">
      <c r="A35" s="381" t="str">
        <f>IF('Noon Position '!A38&lt;&gt;"",'Noon Position '!A38,"")</f>
        <v/>
      </c>
      <c r="B35" s="20" t="str">
        <f>IF('Noon Position '!B38&lt;&gt;"",'Noon Position '!B38,"")</f>
        <v/>
      </c>
      <c r="C35" s="279" t="str">
        <f>IF('Noon Position '!R38="Yes",'Noon Position '!Q38,"")</f>
        <v/>
      </c>
      <c r="D35" s="158"/>
      <c r="E35" s="16"/>
      <c r="F35" s="16"/>
      <c r="G35" s="159" t="str">
        <f t="shared" si="2"/>
        <v/>
      </c>
      <c r="H35" s="157"/>
      <c r="I35" s="16"/>
      <c r="J35" s="16"/>
      <c r="K35" s="16"/>
      <c r="L35" s="159" t="str">
        <f t="shared" si="1"/>
        <v/>
      </c>
      <c r="M35" s="343"/>
    </row>
    <row r="36" spans="1:13">
      <c r="A36" s="381" t="str">
        <f>IF('Noon Position '!A39&lt;&gt;"",'Noon Position '!A39,"")</f>
        <v/>
      </c>
      <c r="B36" s="20" t="str">
        <f>IF('Noon Position '!B39&lt;&gt;"",'Noon Position '!B39,"")</f>
        <v/>
      </c>
      <c r="C36" s="279" t="str">
        <f>IF('Noon Position '!R39="Yes",'Noon Position '!Q39,"")</f>
        <v/>
      </c>
      <c r="D36" s="158"/>
      <c r="E36" s="16"/>
      <c r="F36" s="16"/>
      <c r="G36" s="159" t="str">
        <f t="shared" si="2"/>
        <v/>
      </c>
      <c r="H36" s="157"/>
      <c r="I36" s="16"/>
      <c r="J36" s="16"/>
      <c r="K36" s="16"/>
      <c r="L36" s="159" t="str">
        <f t="shared" si="1"/>
        <v/>
      </c>
      <c r="M36" s="343"/>
    </row>
    <row r="37" spans="1:13">
      <c r="A37" s="381" t="str">
        <f>IF('Noon Position '!A40&lt;&gt;"",'Noon Position '!A40,"")</f>
        <v/>
      </c>
      <c r="B37" s="20" t="str">
        <f>IF('Noon Position '!B40&lt;&gt;"",'Noon Position '!B40,"")</f>
        <v/>
      </c>
      <c r="C37" s="279" t="str">
        <f>IF('Noon Position '!R40="Yes",'Noon Position '!Q40,"")</f>
        <v/>
      </c>
      <c r="D37" s="158"/>
      <c r="E37" s="16"/>
      <c r="F37" s="16"/>
      <c r="G37" s="159" t="str">
        <f t="shared" si="2"/>
        <v/>
      </c>
      <c r="H37" s="157"/>
      <c r="I37" s="16"/>
      <c r="J37" s="16"/>
      <c r="K37" s="16"/>
      <c r="L37" s="159" t="str">
        <f t="shared" si="1"/>
        <v/>
      </c>
      <c r="M37" s="343"/>
    </row>
    <row r="38" spans="1:13">
      <c r="A38" s="381" t="str">
        <f>IF('Noon Position '!A41&lt;&gt;"",'Noon Position '!A41,"")</f>
        <v/>
      </c>
      <c r="B38" s="20" t="str">
        <f>IF('Noon Position '!B41&lt;&gt;"",'Noon Position '!B41,"")</f>
        <v/>
      </c>
      <c r="C38" s="279" t="str">
        <f>IF('Noon Position '!R41="Yes",'Noon Position '!Q41,"")</f>
        <v/>
      </c>
      <c r="D38" s="158"/>
      <c r="E38" s="16"/>
      <c r="F38" s="16"/>
      <c r="G38" s="159" t="str">
        <f t="shared" si="2"/>
        <v/>
      </c>
      <c r="H38" s="157"/>
      <c r="I38" s="16"/>
      <c r="J38" s="16"/>
      <c r="K38" s="16"/>
      <c r="L38" s="159" t="str">
        <f t="shared" si="1"/>
        <v/>
      </c>
      <c r="M38" s="343"/>
    </row>
    <row r="39" spans="1:13">
      <c r="A39" s="381" t="str">
        <f>IF('Noon Position '!A42&lt;&gt;"",'Noon Position '!A42,"")</f>
        <v/>
      </c>
      <c r="B39" s="20" t="str">
        <f>IF('Noon Position '!B42&lt;&gt;"",'Noon Position '!B42,"")</f>
        <v/>
      </c>
      <c r="C39" s="279" t="str">
        <f>IF('Noon Position '!R42="Yes",'Noon Position '!Q42,"")</f>
        <v/>
      </c>
      <c r="D39" s="158"/>
      <c r="E39" s="16"/>
      <c r="F39" s="16"/>
      <c r="G39" s="159" t="str">
        <f t="shared" si="2"/>
        <v/>
      </c>
      <c r="H39" s="157"/>
      <c r="I39" s="16"/>
      <c r="J39" s="16"/>
      <c r="K39" s="16"/>
      <c r="L39" s="159" t="str">
        <f t="shared" si="1"/>
        <v/>
      </c>
      <c r="M39" s="343"/>
    </row>
    <row r="40" spans="1:13">
      <c r="A40" s="381" t="str">
        <f>IF('Noon Position '!A43&lt;&gt;"",'Noon Position '!A43,"")</f>
        <v/>
      </c>
      <c r="B40" s="20" t="str">
        <f>IF('Noon Position '!B43&lt;&gt;"",'Noon Position '!B43,"")</f>
        <v/>
      </c>
      <c r="C40" s="279" t="str">
        <f>IF('Noon Position '!R43="Yes",'Noon Position '!Q43,"")</f>
        <v/>
      </c>
      <c r="D40" s="158"/>
      <c r="E40" s="16"/>
      <c r="F40" s="16"/>
      <c r="G40" s="159" t="str">
        <f t="shared" si="2"/>
        <v/>
      </c>
      <c r="H40" s="157"/>
      <c r="I40" s="16"/>
      <c r="J40" s="16"/>
      <c r="K40" s="16"/>
      <c r="L40" s="159" t="str">
        <f t="shared" si="1"/>
        <v/>
      </c>
      <c r="M40" s="343"/>
    </row>
    <row r="41" spans="1:13">
      <c r="A41" s="381" t="str">
        <f>IF('Noon Position '!A44&lt;&gt;"",'Noon Position '!A44,"")</f>
        <v/>
      </c>
      <c r="B41" s="20" t="str">
        <f>IF('Noon Position '!B44&lt;&gt;"",'Noon Position '!B44,"")</f>
        <v/>
      </c>
      <c r="C41" s="279" t="str">
        <f>IF('Noon Position '!R44="Yes",'Noon Position '!Q44,"")</f>
        <v/>
      </c>
      <c r="D41" s="158"/>
      <c r="E41" s="16"/>
      <c r="F41" s="16"/>
      <c r="G41" s="159" t="str">
        <f t="shared" si="2"/>
        <v/>
      </c>
      <c r="H41" s="157"/>
      <c r="I41" s="16"/>
      <c r="J41" s="16"/>
      <c r="K41" s="16"/>
      <c r="L41" s="159" t="str">
        <f t="shared" si="1"/>
        <v/>
      </c>
      <c r="M41" s="343"/>
    </row>
    <row r="42" spans="1:13">
      <c r="A42" s="381" t="str">
        <f>IF('Noon Position '!A45&lt;&gt;"",'Noon Position '!A45,"")</f>
        <v/>
      </c>
      <c r="B42" s="20" t="str">
        <f>IF('Noon Position '!B45&lt;&gt;"",'Noon Position '!B45,"")</f>
        <v/>
      </c>
      <c r="C42" s="279" t="str">
        <f>IF('Noon Position '!R45="Yes",'Noon Position '!Q45,"")</f>
        <v/>
      </c>
      <c r="D42" s="158"/>
      <c r="E42" s="16"/>
      <c r="F42" s="16"/>
      <c r="G42" s="159" t="str">
        <f t="shared" si="2"/>
        <v/>
      </c>
      <c r="H42" s="157"/>
      <c r="I42" s="16"/>
      <c r="J42" s="16"/>
      <c r="K42" s="16"/>
      <c r="L42" s="159" t="str">
        <f t="shared" si="1"/>
        <v/>
      </c>
      <c r="M42" s="343"/>
    </row>
    <row r="43" spans="1:13">
      <c r="A43" s="381" t="str">
        <f>IF('Noon Position '!A46&lt;&gt;"",'Noon Position '!A46,"")</f>
        <v/>
      </c>
      <c r="B43" s="20" t="str">
        <f>IF('Noon Position '!B46&lt;&gt;"",'Noon Position '!B46,"")</f>
        <v/>
      </c>
      <c r="C43" s="279" t="str">
        <f>IF('Noon Position '!R46="Yes",'Noon Position '!Q46,"")</f>
        <v/>
      </c>
      <c r="D43" s="158"/>
      <c r="E43" s="16"/>
      <c r="F43" s="16"/>
      <c r="G43" s="159" t="str">
        <f t="shared" si="2"/>
        <v/>
      </c>
      <c r="H43" s="157"/>
      <c r="I43" s="16"/>
      <c r="J43" s="16"/>
      <c r="K43" s="16"/>
      <c r="L43" s="159" t="str">
        <f t="shared" si="1"/>
        <v/>
      </c>
      <c r="M43" s="343"/>
    </row>
    <row r="44" spans="1:13">
      <c r="A44" s="381" t="str">
        <f>IF('Noon Position '!A47&lt;&gt;"",'Noon Position '!A47,"")</f>
        <v/>
      </c>
      <c r="B44" s="20" t="str">
        <f>IF('Noon Position '!B47&lt;&gt;"",'Noon Position '!B47,"")</f>
        <v/>
      </c>
      <c r="C44" s="279" t="str">
        <f>IF('Noon Position '!R47="Yes",'Noon Position '!Q47,"")</f>
        <v/>
      </c>
      <c r="D44" s="158"/>
      <c r="E44" s="16"/>
      <c r="F44" s="16"/>
      <c r="G44" s="159" t="str">
        <f t="shared" si="2"/>
        <v/>
      </c>
      <c r="H44" s="157"/>
      <c r="I44" s="16"/>
      <c r="J44" s="16"/>
      <c r="K44" s="16"/>
      <c r="L44" s="159" t="str">
        <f t="shared" si="1"/>
        <v/>
      </c>
      <c r="M44" s="343"/>
    </row>
    <row r="45" spans="1:13">
      <c r="A45" s="381" t="str">
        <f>IF('Noon Position '!A48&lt;&gt;"",'Noon Position '!A48,"")</f>
        <v/>
      </c>
      <c r="B45" s="20" t="str">
        <f>IF('Noon Position '!B48&lt;&gt;"",'Noon Position '!B48,"")</f>
        <v/>
      </c>
      <c r="C45" s="279" t="str">
        <f>IF('Noon Position '!R48="Yes",'Noon Position '!Q48,"")</f>
        <v/>
      </c>
      <c r="D45" s="158"/>
      <c r="E45" s="16"/>
      <c r="F45" s="16"/>
      <c r="G45" s="159" t="str">
        <f t="shared" si="2"/>
        <v/>
      </c>
      <c r="H45" s="157"/>
      <c r="I45" s="16"/>
      <c r="J45" s="16"/>
      <c r="K45" s="16"/>
      <c r="L45" s="159" t="str">
        <f t="shared" si="1"/>
        <v/>
      </c>
      <c r="M45" s="343"/>
    </row>
    <row r="46" spans="1:13">
      <c r="A46" s="381" t="str">
        <f>IF('Noon Position '!A49&lt;&gt;"",'Noon Position '!A49,"")</f>
        <v/>
      </c>
      <c r="B46" s="20" t="str">
        <f>IF('Noon Position '!B49&lt;&gt;"",'Noon Position '!B49,"")</f>
        <v/>
      </c>
      <c r="C46" s="279" t="str">
        <f>IF('Noon Position '!R49="Yes",'Noon Position '!Q49,"")</f>
        <v/>
      </c>
      <c r="D46" s="158"/>
      <c r="E46" s="16"/>
      <c r="F46" s="16"/>
      <c r="G46" s="159" t="str">
        <f t="shared" si="2"/>
        <v/>
      </c>
      <c r="H46" s="157"/>
      <c r="I46" s="16"/>
      <c r="J46" s="16"/>
      <c r="K46" s="16"/>
      <c r="L46" s="159" t="str">
        <f t="shared" si="1"/>
        <v/>
      </c>
      <c r="M46" s="343"/>
    </row>
    <row r="47" spans="1:13">
      <c r="A47" s="381" t="str">
        <f>IF('Noon Position '!A50&lt;&gt;"",'Noon Position '!A50,"")</f>
        <v/>
      </c>
      <c r="B47" s="20" t="str">
        <f>IF('Noon Position '!B50&lt;&gt;"",'Noon Position '!B50,"")</f>
        <v/>
      </c>
      <c r="C47" s="279" t="str">
        <f>IF('Noon Position '!R50="Yes",'Noon Position '!Q50,"")</f>
        <v/>
      </c>
      <c r="D47" s="158"/>
      <c r="E47" s="16"/>
      <c r="F47" s="16"/>
      <c r="G47" s="159" t="str">
        <f t="shared" si="2"/>
        <v/>
      </c>
      <c r="H47" s="157"/>
      <c r="I47" s="16"/>
      <c r="J47" s="16"/>
      <c r="K47" s="16"/>
      <c r="L47" s="159" t="str">
        <f t="shared" si="1"/>
        <v/>
      </c>
      <c r="M47" s="343"/>
    </row>
    <row r="48" spans="1:13">
      <c r="A48" s="381" t="str">
        <f>IF('Noon Position '!A51&lt;&gt;"",'Noon Position '!A51,"")</f>
        <v/>
      </c>
      <c r="B48" s="20" t="str">
        <f>IF('Noon Position '!B51&lt;&gt;"",'Noon Position '!B51,"")</f>
        <v/>
      </c>
      <c r="C48" s="279" t="str">
        <f>IF('Noon Position '!R51="Yes",'Noon Position '!Q51,"")</f>
        <v/>
      </c>
      <c r="D48" s="158"/>
      <c r="E48" s="16"/>
      <c r="F48" s="16"/>
      <c r="G48" s="159" t="str">
        <f t="shared" si="2"/>
        <v/>
      </c>
      <c r="H48" s="157"/>
      <c r="I48" s="16"/>
      <c r="J48" s="16"/>
      <c r="K48" s="16"/>
      <c r="L48" s="159" t="str">
        <f t="shared" si="1"/>
        <v/>
      </c>
      <c r="M48" s="343"/>
    </row>
    <row r="49" spans="1:13">
      <c r="A49" s="381" t="str">
        <f>IF('Noon Position '!A52&lt;&gt;"",'Noon Position '!A52,"")</f>
        <v/>
      </c>
      <c r="B49" s="20" t="str">
        <f>IF('Noon Position '!B52&lt;&gt;"",'Noon Position '!B52,"")</f>
        <v/>
      </c>
      <c r="C49" s="279" t="str">
        <f>IF('Noon Position '!R52="Yes",'Noon Position '!Q52,"")</f>
        <v/>
      </c>
      <c r="D49" s="158"/>
      <c r="E49" s="16"/>
      <c r="F49" s="16"/>
      <c r="G49" s="159" t="str">
        <f t="shared" si="2"/>
        <v/>
      </c>
      <c r="H49" s="157"/>
      <c r="I49" s="16"/>
      <c r="J49" s="16"/>
      <c r="K49" s="16"/>
      <c r="L49" s="159" t="str">
        <f t="shared" si="1"/>
        <v/>
      </c>
      <c r="M49" s="343"/>
    </row>
    <row r="50" spans="1:13">
      <c r="A50" s="381" t="str">
        <f>IF('Noon Position '!A53&lt;&gt;"",'Noon Position '!A53,"")</f>
        <v/>
      </c>
      <c r="B50" s="20" t="str">
        <f>IF('Noon Position '!B53&lt;&gt;"",'Noon Position '!B53,"")</f>
        <v/>
      </c>
      <c r="C50" s="279" t="str">
        <f>IF('Noon Position '!R53="Yes",'Noon Position '!Q53,"")</f>
        <v/>
      </c>
      <c r="D50" s="158"/>
      <c r="E50" s="16"/>
      <c r="F50" s="16"/>
      <c r="G50" s="159" t="str">
        <f t="shared" si="2"/>
        <v/>
      </c>
      <c r="H50" s="157"/>
      <c r="I50" s="16"/>
      <c r="J50" s="16"/>
      <c r="K50" s="16"/>
      <c r="L50" s="159" t="str">
        <f t="shared" si="1"/>
        <v/>
      </c>
      <c r="M50" s="343"/>
    </row>
    <row r="51" spans="1:13">
      <c r="A51" s="381" t="str">
        <f>IF('Noon Position '!A54&lt;&gt;"",'Noon Position '!A54,"")</f>
        <v/>
      </c>
      <c r="B51" s="20" t="str">
        <f>IF('Noon Position '!B54&lt;&gt;"",'Noon Position '!B54,"")</f>
        <v/>
      </c>
      <c r="C51" s="279" t="str">
        <f>IF('Noon Position '!R54="Yes",'Noon Position '!Q54,"")</f>
        <v/>
      </c>
      <c r="D51" s="158"/>
      <c r="E51" s="16"/>
      <c r="F51" s="16"/>
      <c r="G51" s="159" t="str">
        <f t="shared" si="2"/>
        <v/>
      </c>
      <c r="H51" s="157"/>
      <c r="I51" s="16"/>
      <c r="J51" s="16"/>
      <c r="K51" s="16"/>
      <c r="L51" s="159" t="str">
        <f t="shared" si="1"/>
        <v/>
      </c>
      <c r="M51" s="343"/>
    </row>
    <row r="52" spans="1:13">
      <c r="A52" s="381" t="str">
        <f>IF('Noon Position '!A55&lt;&gt;"",'Noon Position '!A55,"")</f>
        <v/>
      </c>
      <c r="B52" s="20" t="str">
        <f>IF('Noon Position '!B55&lt;&gt;"",'Noon Position '!B55,"")</f>
        <v/>
      </c>
      <c r="C52" s="279" t="str">
        <f>IF('Noon Position '!R55="Yes",'Noon Position '!Q55,"")</f>
        <v/>
      </c>
      <c r="D52" s="158"/>
      <c r="E52" s="16"/>
      <c r="F52" s="16"/>
      <c r="G52" s="159" t="str">
        <f t="shared" si="2"/>
        <v/>
      </c>
      <c r="H52" s="157"/>
      <c r="I52" s="16"/>
      <c r="J52" s="16"/>
      <c r="K52" s="16"/>
      <c r="L52" s="159" t="str">
        <f t="shared" si="1"/>
        <v/>
      </c>
      <c r="M52" s="343"/>
    </row>
    <row r="53" spans="1:13">
      <c r="A53" s="381" t="str">
        <f>IF('Noon Position '!A56&lt;&gt;"",'Noon Position '!A56,"")</f>
        <v/>
      </c>
      <c r="B53" s="20" t="str">
        <f>IF('Noon Position '!B56&lt;&gt;"",'Noon Position '!B56,"")</f>
        <v/>
      </c>
      <c r="C53" s="279" t="str">
        <f>IF('Noon Position '!R56="Yes",'Noon Position '!Q56,"")</f>
        <v/>
      </c>
      <c r="D53" s="158"/>
      <c r="E53" s="16"/>
      <c r="F53" s="16"/>
      <c r="G53" s="159" t="str">
        <f t="shared" si="2"/>
        <v/>
      </c>
      <c r="H53" s="157"/>
      <c r="I53" s="16"/>
      <c r="J53" s="16"/>
      <c r="K53" s="16"/>
      <c r="L53" s="159" t="str">
        <f t="shared" si="1"/>
        <v/>
      </c>
      <c r="M53" s="343"/>
    </row>
    <row r="54" spans="1:13">
      <c r="A54" s="381" t="str">
        <f>IF('Noon Position '!A57&lt;&gt;"",'Noon Position '!A57,"")</f>
        <v/>
      </c>
      <c r="B54" s="20" t="str">
        <f>IF('Noon Position '!B57&lt;&gt;"",'Noon Position '!B57,"")</f>
        <v/>
      </c>
      <c r="C54" s="279" t="str">
        <f>IF('Noon Position '!R57="Yes",'Noon Position '!Q57,"")</f>
        <v/>
      </c>
      <c r="D54" s="158"/>
      <c r="E54" s="16"/>
      <c r="F54" s="16"/>
      <c r="G54" s="159" t="str">
        <f t="shared" si="2"/>
        <v/>
      </c>
      <c r="H54" s="157"/>
      <c r="I54" s="16"/>
      <c r="J54" s="16"/>
      <c r="K54" s="16"/>
      <c r="L54" s="159" t="str">
        <f t="shared" si="1"/>
        <v/>
      </c>
      <c r="M54" s="343"/>
    </row>
    <row r="55" spans="1:13">
      <c r="A55" s="381" t="str">
        <f>IF('Noon Position '!A58&lt;&gt;"",'Noon Position '!A58,"")</f>
        <v/>
      </c>
      <c r="B55" s="20" t="str">
        <f>IF('Noon Position '!B58&lt;&gt;"",'Noon Position '!B58,"")</f>
        <v/>
      </c>
      <c r="C55" s="279" t="str">
        <f>IF('Noon Position '!R58="Yes",'Noon Position '!Q58,"")</f>
        <v/>
      </c>
      <c r="D55" s="158"/>
      <c r="E55" s="16"/>
      <c r="F55" s="16"/>
      <c r="G55" s="159" t="str">
        <f t="shared" si="2"/>
        <v/>
      </c>
      <c r="H55" s="157"/>
      <c r="I55" s="16"/>
      <c r="J55" s="16"/>
      <c r="K55" s="16"/>
      <c r="L55" s="159" t="str">
        <f t="shared" si="1"/>
        <v/>
      </c>
      <c r="M55" s="343"/>
    </row>
    <row r="56" spans="1:13">
      <c r="A56" s="381" t="str">
        <f>IF('Noon Position '!A59&lt;&gt;"",'Noon Position '!A59,"")</f>
        <v/>
      </c>
      <c r="B56" s="20" t="str">
        <f>IF('Noon Position '!B59&lt;&gt;"",'Noon Position '!B59,"")</f>
        <v/>
      </c>
      <c r="C56" s="279" t="str">
        <f>IF('Noon Position '!R59="Yes",'Noon Position '!Q59,"")</f>
        <v/>
      </c>
      <c r="D56" s="158"/>
      <c r="E56" s="16"/>
      <c r="F56" s="16"/>
      <c r="G56" s="159" t="str">
        <f t="shared" si="2"/>
        <v/>
      </c>
      <c r="H56" s="157"/>
      <c r="I56" s="16"/>
      <c r="J56" s="16"/>
      <c r="K56" s="16"/>
      <c r="L56" s="159" t="str">
        <f t="shared" si="1"/>
        <v/>
      </c>
      <c r="M56" s="343"/>
    </row>
    <row r="57" spans="1:13">
      <c r="A57" s="381" t="str">
        <f>IF('Noon Position '!A60&lt;&gt;"",'Noon Position '!A60,"")</f>
        <v/>
      </c>
      <c r="B57" s="20" t="str">
        <f>IF('Noon Position '!B60&lt;&gt;"",'Noon Position '!B60,"")</f>
        <v/>
      </c>
      <c r="C57" s="279" t="str">
        <f>IF('Noon Position '!R60="Yes",'Noon Position '!Q60,"")</f>
        <v/>
      </c>
      <c r="D57" s="158"/>
      <c r="E57" s="16"/>
      <c r="F57" s="16"/>
      <c r="G57" s="159" t="str">
        <f t="shared" si="2"/>
        <v/>
      </c>
      <c r="H57" s="157"/>
      <c r="I57" s="16"/>
      <c r="J57" s="16"/>
      <c r="K57" s="16"/>
      <c r="L57" s="159" t="str">
        <f t="shared" si="1"/>
        <v/>
      </c>
      <c r="M57" s="343"/>
    </row>
    <row r="58" spans="1:13">
      <c r="A58" s="381" t="str">
        <f>IF('Noon Position '!A61&lt;&gt;"",'Noon Position '!A61,"")</f>
        <v/>
      </c>
      <c r="B58" s="20" t="str">
        <f>IF('Noon Position '!B61&lt;&gt;"",'Noon Position '!B61,"")</f>
        <v/>
      </c>
      <c r="C58" s="279" t="str">
        <f>IF('Noon Position '!R61="Yes",'Noon Position '!Q61,"")</f>
        <v/>
      </c>
      <c r="D58" s="158"/>
      <c r="E58" s="16"/>
      <c r="F58" s="16"/>
      <c r="G58" s="159" t="str">
        <f t="shared" si="2"/>
        <v/>
      </c>
      <c r="H58" s="157"/>
      <c r="I58" s="16"/>
      <c r="J58" s="16"/>
      <c r="K58" s="16"/>
      <c r="L58" s="159" t="str">
        <f t="shared" si="1"/>
        <v/>
      </c>
      <c r="M58" s="343"/>
    </row>
    <row r="59" spans="1:13">
      <c r="A59" s="381" t="str">
        <f>IF('Noon Position '!A62&lt;&gt;"",'Noon Position '!A62,"")</f>
        <v/>
      </c>
      <c r="B59" s="20" t="str">
        <f>IF('Noon Position '!B62&lt;&gt;"",'Noon Position '!B62,"")</f>
        <v/>
      </c>
      <c r="C59" s="279" t="str">
        <f>IF('Noon Position '!R62="Yes",'Noon Position '!Q62,"")</f>
        <v/>
      </c>
      <c r="D59" s="158"/>
      <c r="E59" s="16"/>
      <c r="F59" s="16"/>
      <c r="G59" s="159" t="str">
        <f t="shared" si="2"/>
        <v/>
      </c>
      <c r="H59" s="157"/>
      <c r="I59" s="16"/>
      <c r="J59" s="16"/>
      <c r="K59" s="16"/>
      <c r="L59" s="159" t="str">
        <f t="shared" si="1"/>
        <v/>
      </c>
      <c r="M59" s="343"/>
    </row>
    <row r="60" spans="1:13">
      <c r="A60" s="381" t="str">
        <f>IF('Noon Position '!A63&lt;&gt;"",'Noon Position '!A63,"")</f>
        <v/>
      </c>
      <c r="B60" s="20" t="str">
        <f>IF('Noon Position '!B63&lt;&gt;"",'Noon Position '!B63,"")</f>
        <v/>
      </c>
      <c r="C60" s="279" t="str">
        <f>IF('Noon Position '!R63="Yes",'Noon Position '!Q63,"")</f>
        <v/>
      </c>
      <c r="D60" s="158"/>
      <c r="E60" s="16"/>
      <c r="F60" s="16"/>
      <c r="G60" s="159" t="str">
        <f t="shared" si="2"/>
        <v/>
      </c>
      <c r="H60" s="157"/>
      <c r="I60" s="16"/>
      <c r="J60" s="16"/>
      <c r="K60" s="16"/>
      <c r="L60" s="159" t="str">
        <f t="shared" si="1"/>
        <v/>
      </c>
      <c r="M60" s="343"/>
    </row>
    <row r="61" spans="1:13">
      <c r="A61" s="381" t="str">
        <f>IF('Noon Position '!A64&lt;&gt;"",'Noon Position '!A64,"")</f>
        <v/>
      </c>
      <c r="B61" s="20" t="str">
        <f>IF('Noon Position '!B64&lt;&gt;"",'Noon Position '!B64,"")</f>
        <v/>
      </c>
      <c r="C61" s="279" t="str">
        <f>IF('Noon Position '!R64="Yes",'Noon Position '!Q64,"")</f>
        <v/>
      </c>
      <c r="D61" s="158"/>
      <c r="E61" s="16"/>
      <c r="F61" s="16"/>
      <c r="G61" s="159" t="str">
        <f t="shared" si="2"/>
        <v/>
      </c>
      <c r="H61" s="157"/>
      <c r="I61" s="16"/>
      <c r="J61" s="16"/>
      <c r="K61" s="16"/>
      <c r="L61" s="159" t="str">
        <f t="shared" si="1"/>
        <v/>
      </c>
      <c r="M61" s="343"/>
    </row>
    <row r="62" spans="1:13">
      <c r="A62" s="381" t="str">
        <f>IF('Noon Position '!A65&lt;&gt;"",'Noon Position '!A65,"")</f>
        <v/>
      </c>
      <c r="B62" s="20" t="str">
        <f>IF('Noon Position '!B65&lt;&gt;"",'Noon Position '!B65,"")</f>
        <v/>
      </c>
      <c r="C62" s="279" t="str">
        <f>IF('Noon Position '!R65="Yes",'Noon Position '!Q65,"")</f>
        <v/>
      </c>
      <c r="D62" s="158"/>
      <c r="E62" s="16"/>
      <c r="F62" s="16"/>
      <c r="G62" s="159" t="str">
        <f t="shared" si="2"/>
        <v/>
      </c>
      <c r="H62" s="157"/>
      <c r="I62" s="16"/>
      <c r="J62" s="16"/>
      <c r="K62" s="16"/>
      <c r="L62" s="159" t="str">
        <f t="shared" si="1"/>
        <v/>
      </c>
      <c r="M62" s="343"/>
    </row>
    <row r="63" spans="1:13">
      <c r="A63" s="381" t="str">
        <f>IF('Noon Position '!A66&lt;&gt;"",'Noon Position '!A66,"")</f>
        <v/>
      </c>
      <c r="B63" s="20" t="str">
        <f>IF('Noon Position '!B66&lt;&gt;"",'Noon Position '!B66,"")</f>
        <v/>
      </c>
      <c r="C63" s="279" t="str">
        <f>IF('Noon Position '!R66="Yes",'Noon Position '!Q66,"")</f>
        <v/>
      </c>
      <c r="D63" s="158"/>
      <c r="E63" s="16"/>
      <c r="F63" s="16"/>
      <c r="G63" s="159" t="str">
        <f t="shared" si="2"/>
        <v/>
      </c>
      <c r="H63" s="157"/>
      <c r="I63" s="16"/>
      <c r="J63" s="16"/>
      <c r="K63" s="16"/>
      <c r="L63" s="159" t="str">
        <f t="shared" si="1"/>
        <v/>
      </c>
      <c r="M63" s="343"/>
    </row>
    <row r="64" spans="1:13">
      <c r="A64" s="381" t="str">
        <f>IF('Noon Position '!A67&lt;&gt;"",'Noon Position '!A67,"")</f>
        <v/>
      </c>
      <c r="B64" s="20" t="str">
        <f>IF('Noon Position '!B67&lt;&gt;"",'Noon Position '!B67,"")</f>
        <v/>
      </c>
      <c r="C64" s="279" t="str">
        <f>IF('Noon Position '!R67="Yes",'Noon Position '!Q67,"")</f>
        <v/>
      </c>
      <c r="D64" s="158"/>
      <c r="E64" s="16"/>
      <c r="F64" s="16"/>
      <c r="G64" s="159" t="str">
        <f t="shared" si="2"/>
        <v/>
      </c>
      <c r="H64" s="157"/>
      <c r="I64" s="16"/>
      <c r="J64" s="16"/>
      <c r="K64" s="16"/>
      <c r="L64" s="159" t="str">
        <f t="shared" si="1"/>
        <v/>
      </c>
      <c r="M64" s="343"/>
    </row>
    <row r="65" spans="1:13">
      <c r="A65" s="381" t="str">
        <f>IF('Noon Position '!A68&lt;&gt;"",'Noon Position '!A68,"")</f>
        <v/>
      </c>
      <c r="B65" s="20" t="str">
        <f>IF('Noon Position '!B68&lt;&gt;"",'Noon Position '!B68,"")</f>
        <v/>
      </c>
      <c r="C65" s="279" t="str">
        <f>IF('Noon Position '!R68="Yes",'Noon Position '!Q68,"")</f>
        <v/>
      </c>
      <c r="D65" s="158"/>
      <c r="E65" s="16"/>
      <c r="F65" s="16"/>
      <c r="G65" s="159" t="str">
        <f t="shared" si="2"/>
        <v/>
      </c>
      <c r="H65" s="157"/>
      <c r="I65" s="16"/>
      <c r="J65" s="16"/>
      <c r="K65" s="16"/>
      <c r="L65" s="159" t="str">
        <f t="shared" si="1"/>
        <v/>
      </c>
      <c r="M65" s="343"/>
    </row>
    <row r="66" spans="1:13">
      <c r="A66" s="381" t="str">
        <f>IF('Noon Position '!A69&lt;&gt;"",'Noon Position '!A69,"")</f>
        <v/>
      </c>
      <c r="B66" s="20" t="str">
        <f>IF('Noon Position '!B69&lt;&gt;"",'Noon Position '!B69,"")</f>
        <v/>
      </c>
      <c r="C66" s="279" t="str">
        <f>IF('Noon Position '!R69="Yes",'Noon Position '!Q69,"")</f>
        <v/>
      </c>
      <c r="D66" s="158"/>
      <c r="E66" s="16"/>
      <c r="F66" s="16"/>
      <c r="G66" s="159" t="str">
        <f t="shared" si="2"/>
        <v/>
      </c>
      <c r="H66" s="157"/>
      <c r="I66" s="16"/>
      <c r="J66" s="16"/>
      <c r="K66" s="16"/>
      <c r="L66" s="159" t="str">
        <f t="shared" si="1"/>
        <v/>
      </c>
      <c r="M66" s="343"/>
    </row>
    <row r="67" spans="1:13">
      <c r="A67" s="381" t="str">
        <f>IF('Noon Position '!A70&lt;&gt;"",'Noon Position '!A70,"")</f>
        <v/>
      </c>
      <c r="B67" s="20" t="str">
        <f>IF('Noon Position '!B70&lt;&gt;"",'Noon Position '!B70,"")</f>
        <v/>
      </c>
      <c r="C67" s="279" t="str">
        <f>IF('Noon Position '!R70="Yes",'Noon Position '!Q70,"")</f>
        <v/>
      </c>
      <c r="D67" s="158"/>
      <c r="E67" s="16"/>
      <c r="F67" s="16"/>
      <c r="G67" s="159" t="str">
        <f t="shared" si="2"/>
        <v/>
      </c>
      <c r="H67" s="157"/>
      <c r="I67" s="16"/>
      <c r="J67" s="16"/>
      <c r="K67" s="16"/>
      <c r="L67" s="159" t="str">
        <f t="shared" si="1"/>
        <v/>
      </c>
      <c r="M67" s="343"/>
    </row>
    <row r="68" spans="1:13">
      <c r="A68" s="381" t="str">
        <f>IF('Noon Position '!A71&lt;&gt;"",'Noon Position '!A71,"")</f>
        <v/>
      </c>
      <c r="B68" s="20" t="str">
        <f>IF('Noon Position '!B71&lt;&gt;"",'Noon Position '!B71,"")</f>
        <v/>
      </c>
      <c r="C68" s="279" t="str">
        <f>IF('Noon Position '!R71="Yes",'Noon Position '!Q71,"")</f>
        <v/>
      </c>
      <c r="D68" s="158"/>
      <c r="E68" s="16"/>
      <c r="F68" s="16"/>
      <c r="G68" s="159" t="str">
        <f t="shared" si="2"/>
        <v/>
      </c>
      <c r="H68" s="157"/>
      <c r="I68" s="16"/>
      <c r="J68" s="16"/>
      <c r="K68" s="16"/>
      <c r="L68" s="159" t="str">
        <f t="shared" si="1"/>
        <v/>
      </c>
      <c r="M68" s="343"/>
    </row>
    <row r="69" spans="1:13">
      <c r="A69" s="381" t="str">
        <f>IF('Noon Position '!A72&lt;&gt;"",'Noon Position '!A72,"")</f>
        <v/>
      </c>
      <c r="B69" s="20" t="str">
        <f>IF('Noon Position '!B72&lt;&gt;"",'Noon Position '!B72,"")</f>
        <v/>
      </c>
      <c r="C69" s="279" t="str">
        <f>IF('Noon Position '!R72="Yes",'Noon Position '!Q72,"")</f>
        <v/>
      </c>
      <c r="D69" s="158"/>
      <c r="E69" s="16"/>
      <c r="F69" s="16"/>
      <c r="G69" s="159" t="str">
        <f t="shared" si="2"/>
        <v/>
      </c>
      <c r="H69" s="157"/>
      <c r="I69" s="16"/>
      <c r="J69" s="16"/>
      <c r="K69" s="16"/>
      <c r="L69" s="159" t="str">
        <f t="shared" si="1"/>
        <v/>
      </c>
      <c r="M69" s="343"/>
    </row>
    <row r="70" spans="1:13">
      <c r="A70" s="381" t="str">
        <f>IF('Noon Position '!A73&lt;&gt;"",'Noon Position '!A73,"")</f>
        <v/>
      </c>
      <c r="B70" s="20" t="str">
        <f>IF('Noon Position '!B73&lt;&gt;"",'Noon Position '!B73,"")</f>
        <v/>
      </c>
      <c r="C70" s="279" t="str">
        <f>IF('Noon Position '!R73="Yes",'Noon Position '!Q73,"")</f>
        <v/>
      </c>
      <c r="D70" s="158"/>
      <c r="E70" s="16"/>
      <c r="F70" s="16"/>
      <c r="G70" s="159" t="str">
        <f t="shared" si="2"/>
        <v/>
      </c>
      <c r="H70" s="157"/>
      <c r="I70" s="16"/>
      <c r="J70" s="16"/>
      <c r="K70" s="16"/>
      <c r="L70" s="159" t="str">
        <f t="shared" si="1"/>
        <v/>
      </c>
      <c r="M70" s="343"/>
    </row>
    <row r="71" spans="1:13">
      <c r="A71" s="381" t="str">
        <f>IF('Noon Position '!A74&lt;&gt;"",'Noon Position '!A74,"")</f>
        <v/>
      </c>
      <c r="B71" s="20" t="str">
        <f>IF('Noon Position '!B74&lt;&gt;"",'Noon Position '!B74,"")</f>
        <v/>
      </c>
      <c r="C71" s="279" t="str">
        <f>IF('Noon Position '!R74="Yes",'Noon Position '!Q74,"")</f>
        <v/>
      </c>
      <c r="D71" s="158"/>
      <c r="E71" s="16"/>
      <c r="F71" s="16"/>
      <c r="G71" s="159" t="str">
        <f t="shared" si="2"/>
        <v/>
      </c>
      <c r="H71" s="157"/>
      <c r="I71" s="16"/>
      <c r="J71" s="16"/>
      <c r="K71" s="16"/>
      <c r="L71" s="159" t="str">
        <f t="shared" si="1"/>
        <v/>
      </c>
      <c r="M71" s="343"/>
    </row>
    <row r="72" spans="1:13">
      <c r="A72" s="381" t="str">
        <f>IF('Noon Position '!A75&lt;&gt;"",'Noon Position '!A75,"")</f>
        <v/>
      </c>
      <c r="B72" s="20" t="str">
        <f>IF('Noon Position '!B75&lt;&gt;"",'Noon Position '!B75,"")</f>
        <v/>
      </c>
      <c r="C72" s="279" t="str">
        <f>IF('Noon Position '!R75="Yes",'Noon Position '!Q75,"")</f>
        <v/>
      </c>
      <c r="D72" s="158"/>
      <c r="E72" s="16"/>
      <c r="F72" s="16"/>
      <c r="G72" s="159" t="str">
        <f t="shared" si="2"/>
        <v/>
      </c>
      <c r="H72" s="157"/>
      <c r="I72" s="16"/>
      <c r="J72" s="16"/>
      <c r="K72" s="16"/>
      <c r="L72" s="159" t="str">
        <f t="shared" ref="L72:L107" si="3">IF(C72&lt;&gt;"",(H72-H71+I72+J72+K72)/C72*24,IF(ISBLANK(H72),"",H72-H71+I72+J72+K72))</f>
        <v/>
      </c>
      <c r="M72" s="343"/>
    </row>
    <row r="73" spans="1:13">
      <c r="A73" s="381" t="str">
        <f>IF('Noon Position '!A76&lt;&gt;"",'Noon Position '!A76,"")</f>
        <v/>
      </c>
      <c r="B73" s="20" t="str">
        <f>IF('Noon Position '!B76&lt;&gt;"",'Noon Position '!B76,"")</f>
        <v/>
      </c>
      <c r="C73" s="279" t="str">
        <f>IF('Noon Position '!R76="Yes",'Noon Position '!Q76,"")</f>
        <v/>
      </c>
      <c r="D73" s="158"/>
      <c r="E73" s="16"/>
      <c r="F73" s="16"/>
      <c r="G73" s="159" t="str">
        <f t="shared" si="2"/>
        <v/>
      </c>
      <c r="H73" s="157"/>
      <c r="I73" s="16"/>
      <c r="J73" s="16"/>
      <c r="K73" s="16"/>
      <c r="L73" s="159" t="str">
        <f t="shared" si="3"/>
        <v/>
      </c>
      <c r="M73" s="343"/>
    </row>
    <row r="74" spans="1:13">
      <c r="A74" s="381" t="str">
        <f>IF('Noon Position '!A77&lt;&gt;"",'Noon Position '!A77,"")</f>
        <v/>
      </c>
      <c r="B74" s="20" t="str">
        <f>IF('Noon Position '!B77&lt;&gt;"",'Noon Position '!B77,"")</f>
        <v/>
      </c>
      <c r="C74" s="279" t="str">
        <f>IF('Noon Position '!R77="Yes",'Noon Position '!Q77,"")</f>
        <v/>
      </c>
      <c r="D74" s="158"/>
      <c r="E74" s="16"/>
      <c r="F74" s="16"/>
      <c r="G74" s="159" t="str">
        <f t="shared" si="2"/>
        <v/>
      </c>
      <c r="H74" s="157"/>
      <c r="I74" s="16"/>
      <c r="J74" s="16"/>
      <c r="K74" s="16"/>
      <c r="L74" s="159" t="str">
        <f t="shared" si="3"/>
        <v/>
      </c>
      <c r="M74" s="343"/>
    </row>
    <row r="75" spans="1:13">
      <c r="A75" s="381" t="str">
        <f>IF('Noon Position '!A78&lt;&gt;"",'Noon Position '!A78,"")</f>
        <v/>
      </c>
      <c r="B75" s="20" t="str">
        <f>IF('Noon Position '!B78&lt;&gt;"",'Noon Position '!B78,"")</f>
        <v/>
      </c>
      <c r="C75" s="279" t="str">
        <f>IF('Noon Position '!R78="Yes",'Noon Position '!Q78,"")</f>
        <v/>
      </c>
      <c r="D75" s="158"/>
      <c r="E75" s="16"/>
      <c r="F75" s="16"/>
      <c r="G75" s="159" t="str">
        <f t="shared" si="2"/>
        <v/>
      </c>
      <c r="H75" s="157"/>
      <c r="I75" s="16"/>
      <c r="J75" s="16"/>
      <c r="K75" s="16"/>
      <c r="L75" s="159" t="str">
        <f t="shared" si="3"/>
        <v/>
      </c>
      <c r="M75" s="343"/>
    </row>
    <row r="76" spans="1:13">
      <c r="A76" s="381" t="str">
        <f>IF('Noon Position '!A79&lt;&gt;"",'Noon Position '!A79,"")</f>
        <v/>
      </c>
      <c r="B76" s="20" t="str">
        <f>IF('Noon Position '!B79&lt;&gt;"",'Noon Position '!B79,"")</f>
        <v/>
      </c>
      <c r="C76" s="279" t="str">
        <f>IF('Noon Position '!R79="Yes",'Noon Position '!Q79,"")</f>
        <v/>
      </c>
      <c r="D76" s="158"/>
      <c r="E76" s="16"/>
      <c r="F76" s="16"/>
      <c r="G76" s="159" t="str">
        <f t="shared" si="2"/>
        <v/>
      </c>
      <c r="H76" s="157"/>
      <c r="I76" s="16"/>
      <c r="J76" s="16"/>
      <c r="K76" s="16"/>
      <c r="L76" s="159" t="str">
        <f t="shared" si="3"/>
        <v/>
      </c>
      <c r="M76" s="343"/>
    </row>
    <row r="77" spans="1:13">
      <c r="A77" s="381" t="str">
        <f>IF('Noon Position '!A80&lt;&gt;"",'Noon Position '!A80,"")</f>
        <v/>
      </c>
      <c r="B77" s="20" t="str">
        <f>IF('Noon Position '!B80&lt;&gt;"",'Noon Position '!B80,"")</f>
        <v/>
      </c>
      <c r="C77" s="279" t="str">
        <f>IF('Noon Position '!R80="Yes",'Noon Position '!Q80,"")</f>
        <v/>
      </c>
      <c r="D77" s="158"/>
      <c r="E77" s="16"/>
      <c r="F77" s="16"/>
      <c r="G77" s="159" t="str">
        <f t="shared" si="2"/>
        <v/>
      </c>
      <c r="H77" s="157"/>
      <c r="I77" s="16"/>
      <c r="J77" s="16"/>
      <c r="K77" s="16"/>
      <c r="L77" s="159" t="str">
        <f t="shared" si="3"/>
        <v/>
      </c>
      <c r="M77" s="343"/>
    </row>
    <row r="78" spans="1:13">
      <c r="A78" s="381" t="str">
        <f>IF('Noon Position '!A81&lt;&gt;"",'Noon Position '!A81,"")</f>
        <v/>
      </c>
      <c r="B78" s="20" t="str">
        <f>IF('Noon Position '!B81&lt;&gt;"",'Noon Position '!B81,"")</f>
        <v/>
      </c>
      <c r="C78" s="279" t="str">
        <f>IF('Noon Position '!R81="Yes",'Noon Position '!Q81,"")</f>
        <v/>
      </c>
      <c r="D78" s="158"/>
      <c r="E78" s="16"/>
      <c r="F78" s="16"/>
      <c r="G78" s="159" t="str">
        <f t="shared" si="2"/>
        <v/>
      </c>
      <c r="H78" s="157"/>
      <c r="I78" s="16"/>
      <c r="J78" s="16"/>
      <c r="K78" s="16"/>
      <c r="L78" s="159" t="str">
        <f t="shared" si="3"/>
        <v/>
      </c>
      <c r="M78" s="343"/>
    </row>
    <row r="79" spans="1:13">
      <c r="A79" s="381" t="str">
        <f>IF('Noon Position '!A82&lt;&gt;"",'Noon Position '!A82,"")</f>
        <v/>
      </c>
      <c r="B79" s="20" t="str">
        <f>IF('Noon Position '!B82&lt;&gt;"",'Noon Position '!B82,"")</f>
        <v/>
      </c>
      <c r="C79" s="279" t="str">
        <f>IF('Noon Position '!R82="Yes",'Noon Position '!Q82,"")</f>
        <v/>
      </c>
      <c r="D79" s="158"/>
      <c r="E79" s="16"/>
      <c r="F79" s="16"/>
      <c r="G79" s="159" t="str">
        <f t="shared" si="2"/>
        <v/>
      </c>
      <c r="H79" s="157"/>
      <c r="I79" s="16"/>
      <c r="J79" s="16"/>
      <c r="K79" s="16"/>
      <c r="L79" s="159" t="str">
        <f t="shared" si="3"/>
        <v/>
      </c>
      <c r="M79" s="343"/>
    </row>
    <row r="80" spans="1:13">
      <c r="A80" s="381" t="str">
        <f>IF('Noon Position '!A83&lt;&gt;"",'Noon Position '!A83,"")</f>
        <v/>
      </c>
      <c r="B80" s="20" t="str">
        <f>IF('Noon Position '!B83&lt;&gt;"",'Noon Position '!B83,"")</f>
        <v/>
      </c>
      <c r="C80" s="279" t="str">
        <f>IF('Noon Position '!R83="Yes",'Noon Position '!Q83,"")</f>
        <v/>
      </c>
      <c r="D80" s="158"/>
      <c r="E80" s="16"/>
      <c r="F80" s="16"/>
      <c r="G80" s="159" t="str">
        <f t="shared" si="2"/>
        <v/>
      </c>
      <c r="H80" s="157"/>
      <c r="I80" s="16"/>
      <c r="J80" s="16"/>
      <c r="K80" s="16"/>
      <c r="L80" s="159" t="str">
        <f t="shared" si="3"/>
        <v/>
      </c>
      <c r="M80" s="343"/>
    </row>
    <row r="81" spans="1:13">
      <c r="A81" s="381" t="str">
        <f>IF('Noon Position '!A84&lt;&gt;"",'Noon Position '!A84,"")</f>
        <v/>
      </c>
      <c r="B81" s="20" t="str">
        <f>IF('Noon Position '!B84&lt;&gt;"",'Noon Position '!B84,"")</f>
        <v/>
      </c>
      <c r="C81" s="279" t="str">
        <f>IF('Noon Position '!R84="Yes",'Noon Position '!Q84,"")</f>
        <v/>
      </c>
      <c r="D81" s="158"/>
      <c r="E81" s="16"/>
      <c r="F81" s="16"/>
      <c r="G81" s="159" t="str">
        <f t="shared" si="2"/>
        <v/>
      </c>
      <c r="H81" s="157"/>
      <c r="I81" s="16"/>
      <c r="J81" s="16"/>
      <c r="K81" s="16"/>
      <c r="L81" s="159" t="str">
        <f t="shared" si="3"/>
        <v/>
      </c>
      <c r="M81" s="343"/>
    </row>
    <row r="82" spans="1:13">
      <c r="A82" s="381" t="str">
        <f>IF('Noon Position '!A85&lt;&gt;"",'Noon Position '!A85,"")</f>
        <v/>
      </c>
      <c r="B82" s="20" t="str">
        <f>IF('Noon Position '!B85&lt;&gt;"",'Noon Position '!B85,"")</f>
        <v/>
      </c>
      <c r="C82" s="279" t="str">
        <f>IF('Noon Position '!R85="Yes",'Noon Position '!Q85,"")</f>
        <v/>
      </c>
      <c r="D82" s="158"/>
      <c r="E82" s="16"/>
      <c r="F82" s="16"/>
      <c r="G82" s="159" t="str">
        <f t="shared" si="2"/>
        <v/>
      </c>
      <c r="H82" s="157"/>
      <c r="I82" s="16"/>
      <c r="J82" s="16"/>
      <c r="K82" s="16"/>
      <c r="L82" s="159" t="str">
        <f t="shared" si="3"/>
        <v/>
      </c>
      <c r="M82" s="343"/>
    </row>
    <row r="83" spans="1:13">
      <c r="A83" s="381" t="str">
        <f>IF('Noon Position '!A86&lt;&gt;"",'Noon Position '!A86,"")</f>
        <v/>
      </c>
      <c r="B83" s="20" t="str">
        <f>IF('Noon Position '!B86&lt;&gt;"",'Noon Position '!B86,"")</f>
        <v/>
      </c>
      <c r="C83" s="279" t="str">
        <f>IF('Noon Position '!R86="Yes",'Noon Position '!Q86,"")</f>
        <v/>
      </c>
      <c r="D83" s="158"/>
      <c r="E83" s="16"/>
      <c r="F83" s="16"/>
      <c r="G83" s="159" t="str">
        <f t="shared" si="2"/>
        <v/>
      </c>
      <c r="H83" s="157"/>
      <c r="I83" s="16"/>
      <c r="J83" s="16"/>
      <c r="K83" s="16"/>
      <c r="L83" s="159" t="str">
        <f t="shared" si="3"/>
        <v/>
      </c>
      <c r="M83" s="343"/>
    </row>
    <row r="84" spans="1:13">
      <c r="A84" s="381" t="str">
        <f>IF('Noon Position '!A87&lt;&gt;"",'Noon Position '!A87,"")</f>
        <v/>
      </c>
      <c r="B84" s="20" t="str">
        <f>IF('Noon Position '!B87&lt;&gt;"",'Noon Position '!B87,"")</f>
        <v/>
      </c>
      <c r="C84" s="279" t="str">
        <f>IF('Noon Position '!R87="Yes",'Noon Position '!Q87,"")</f>
        <v/>
      </c>
      <c r="D84" s="158"/>
      <c r="E84" s="16"/>
      <c r="F84" s="16"/>
      <c r="G84" s="159" t="str">
        <f t="shared" si="2"/>
        <v/>
      </c>
      <c r="H84" s="157"/>
      <c r="I84" s="16"/>
      <c r="J84" s="16"/>
      <c r="K84" s="16"/>
      <c r="L84" s="159" t="str">
        <f t="shared" si="3"/>
        <v/>
      </c>
      <c r="M84" s="343"/>
    </row>
    <row r="85" spans="1:13">
      <c r="A85" s="381" t="str">
        <f>IF('Noon Position '!A88&lt;&gt;"",'Noon Position '!A88,"")</f>
        <v/>
      </c>
      <c r="B85" s="20" t="str">
        <f>IF('Noon Position '!B88&lt;&gt;"",'Noon Position '!B88,"")</f>
        <v/>
      </c>
      <c r="C85" s="279" t="str">
        <f>IF('Noon Position '!R88="Yes",'Noon Position '!Q88,"")</f>
        <v/>
      </c>
      <c r="D85" s="158"/>
      <c r="E85" s="16"/>
      <c r="F85" s="16"/>
      <c r="G85" s="159" t="str">
        <f t="shared" si="2"/>
        <v/>
      </c>
      <c r="H85" s="157"/>
      <c r="I85" s="16"/>
      <c r="J85" s="16"/>
      <c r="K85" s="16"/>
      <c r="L85" s="159" t="str">
        <f t="shared" si="3"/>
        <v/>
      </c>
      <c r="M85" s="343"/>
    </row>
    <row r="86" spans="1:13">
      <c r="A86" s="381" t="str">
        <f>IF('Noon Position '!A89&lt;&gt;"",'Noon Position '!A89,"")</f>
        <v/>
      </c>
      <c r="B86" s="20" t="str">
        <f>IF('Noon Position '!B89&lt;&gt;"",'Noon Position '!B89,"")</f>
        <v/>
      </c>
      <c r="C86" s="279" t="str">
        <f>IF('Noon Position '!R89="Yes",'Noon Position '!Q89,"")</f>
        <v/>
      </c>
      <c r="D86" s="158"/>
      <c r="E86" s="16"/>
      <c r="F86" s="16"/>
      <c r="G86" s="159" t="str">
        <f t="shared" si="2"/>
        <v/>
      </c>
      <c r="H86" s="157"/>
      <c r="I86" s="16"/>
      <c r="J86" s="16"/>
      <c r="K86" s="16"/>
      <c r="L86" s="159" t="str">
        <f t="shared" si="3"/>
        <v/>
      </c>
      <c r="M86" s="343"/>
    </row>
    <row r="87" spans="1:13">
      <c r="A87" s="381" t="str">
        <f>IF('Noon Position '!A90&lt;&gt;"",'Noon Position '!A90,"")</f>
        <v/>
      </c>
      <c r="B87" s="20" t="str">
        <f>IF('Noon Position '!B90&lt;&gt;"",'Noon Position '!B90,"")</f>
        <v/>
      </c>
      <c r="C87" s="279" t="str">
        <f>IF('Noon Position '!R90="Yes",'Noon Position '!Q90,"")</f>
        <v/>
      </c>
      <c r="D87" s="158"/>
      <c r="E87" s="16"/>
      <c r="F87" s="16"/>
      <c r="G87" s="159" t="str">
        <f t="shared" si="2"/>
        <v/>
      </c>
      <c r="H87" s="157"/>
      <c r="I87" s="16"/>
      <c r="J87" s="16"/>
      <c r="K87" s="16"/>
      <c r="L87" s="159" t="str">
        <f t="shared" si="3"/>
        <v/>
      </c>
      <c r="M87" s="343"/>
    </row>
    <row r="88" spans="1:13">
      <c r="A88" s="381" t="str">
        <f>IF('Noon Position '!A91&lt;&gt;"",'Noon Position '!A91,"")</f>
        <v/>
      </c>
      <c r="B88" s="20" t="str">
        <f>IF('Noon Position '!B91&lt;&gt;"",'Noon Position '!B91,"")</f>
        <v/>
      </c>
      <c r="C88" s="279" t="str">
        <f>IF('Noon Position '!R91="Yes",'Noon Position '!Q91,"")</f>
        <v/>
      </c>
      <c r="D88" s="158"/>
      <c r="E88" s="16"/>
      <c r="F88" s="16"/>
      <c r="G88" s="159" t="str">
        <f t="shared" si="2"/>
        <v/>
      </c>
      <c r="H88" s="157"/>
      <c r="I88" s="16"/>
      <c r="J88" s="16"/>
      <c r="K88" s="16"/>
      <c r="L88" s="159" t="str">
        <f t="shared" si="3"/>
        <v/>
      </c>
      <c r="M88" s="343"/>
    </row>
    <row r="89" spans="1:13">
      <c r="A89" s="381" t="str">
        <f>IF('Noon Position '!A92&lt;&gt;"",'Noon Position '!A92,"")</f>
        <v/>
      </c>
      <c r="B89" s="20" t="str">
        <f>IF('Noon Position '!B92&lt;&gt;"",'Noon Position '!B92,"")</f>
        <v/>
      </c>
      <c r="C89" s="279" t="str">
        <f>IF('Noon Position '!R92="Yes",'Noon Position '!Q92,"")</f>
        <v/>
      </c>
      <c r="D89" s="158"/>
      <c r="E89" s="16"/>
      <c r="F89" s="16"/>
      <c r="G89" s="159" t="str">
        <f t="shared" si="2"/>
        <v/>
      </c>
      <c r="H89" s="157"/>
      <c r="I89" s="16"/>
      <c r="J89" s="16"/>
      <c r="K89" s="16"/>
      <c r="L89" s="159" t="str">
        <f t="shared" si="3"/>
        <v/>
      </c>
      <c r="M89" s="343"/>
    </row>
    <row r="90" spans="1:13">
      <c r="A90" s="381" t="str">
        <f>IF('Noon Position '!A93&lt;&gt;"",'Noon Position '!A93,"")</f>
        <v/>
      </c>
      <c r="B90" s="20" t="str">
        <f>IF('Noon Position '!B93&lt;&gt;"",'Noon Position '!B93,"")</f>
        <v/>
      </c>
      <c r="C90" s="279" t="str">
        <f>IF('Noon Position '!R93="Yes",'Noon Position '!Q93,"")</f>
        <v/>
      </c>
      <c r="D90" s="158"/>
      <c r="E90" s="16"/>
      <c r="F90" s="16"/>
      <c r="G90" s="159" t="str">
        <f t="shared" si="2"/>
        <v/>
      </c>
      <c r="H90" s="157"/>
      <c r="I90" s="16"/>
      <c r="J90" s="16"/>
      <c r="K90" s="16"/>
      <c r="L90" s="159" t="str">
        <f t="shared" si="3"/>
        <v/>
      </c>
      <c r="M90" s="343"/>
    </row>
    <row r="91" spans="1:13">
      <c r="A91" s="381" t="str">
        <f>IF('Noon Position '!A94&lt;&gt;"",'Noon Position '!A94,"")</f>
        <v/>
      </c>
      <c r="B91" s="20" t="str">
        <f>IF('Noon Position '!B94&lt;&gt;"",'Noon Position '!B94,"")</f>
        <v/>
      </c>
      <c r="C91" s="279" t="str">
        <f>IF('Noon Position '!R94="Yes",'Noon Position '!Q94,"")</f>
        <v/>
      </c>
      <c r="D91" s="158"/>
      <c r="E91" s="16"/>
      <c r="F91" s="16"/>
      <c r="G91" s="159" t="str">
        <f t="shared" ref="G91:G107" si="4">IF(C91&lt;&gt;"",(D91-D90+E91+F91)/C91*24,IF(ISBLANK(D91),"",D91-D90+E91+F91))</f>
        <v/>
      </c>
      <c r="H91" s="157"/>
      <c r="I91" s="16"/>
      <c r="J91" s="16"/>
      <c r="K91" s="16"/>
      <c r="L91" s="159" t="str">
        <f t="shared" si="3"/>
        <v/>
      </c>
      <c r="M91" s="343"/>
    </row>
    <row r="92" spans="1:13">
      <c r="A92" s="381" t="str">
        <f>IF('Noon Position '!A95&lt;&gt;"",'Noon Position '!A95,"")</f>
        <v/>
      </c>
      <c r="B92" s="20" t="str">
        <f>IF('Noon Position '!B95&lt;&gt;"",'Noon Position '!B95,"")</f>
        <v/>
      </c>
      <c r="C92" s="279" t="str">
        <f>IF('Noon Position '!R95="Yes",'Noon Position '!Q95,"")</f>
        <v/>
      </c>
      <c r="D92" s="158"/>
      <c r="E92" s="16"/>
      <c r="F92" s="16"/>
      <c r="G92" s="159" t="str">
        <f t="shared" si="4"/>
        <v/>
      </c>
      <c r="H92" s="157"/>
      <c r="I92" s="16"/>
      <c r="J92" s="16"/>
      <c r="K92" s="16"/>
      <c r="L92" s="159" t="str">
        <f t="shared" si="3"/>
        <v/>
      </c>
      <c r="M92" s="343"/>
    </row>
    <row r="93" spans="1:13">
      <c r="A93" s="381" t="str">
        <f>IF('Noon Position '!A96&lt;&gt;"",'Noon Position '!A96,"")</f>
        <v/>
      </c>
      <c r="B93" s="20" t="str">
        <f>IF('Noon Position '!B96&lt;&gt;"",'Noon Position '!B96,"")</f>
        <v/>
      </c>
      <c r="C93" s="279" t="str">
        <f>IF('Noon Position '!R96="Yes",'Noon Position '!Q96,"")</f>
        <v/>
      </c>
      <c r="D93" s="158"/>
      <c r="E93" s="16"/>
      <c r="F93" s="16"/>
      <c r="G93" s="159" t="str">
        <f t="shared" si="4"/>
        <v/>
      </c>
      <c r="H93" s="157"/>
      <c r="I93" s="16"/>
      <c r="J93" s="16"/>
      <c r="K93" s="16"/>
      <c r="L93" s="159" t="str">
        <f t="shared" si="3"/>
        <v/>
      </c>
      <c r="M93" s="343"/>
    </row>
    <row r="94" spans="1:13">
      <c r="A94" s="381" t="str">
        <f>IF('Noon Position '!A97&lt;&gt;"",'Noon Position '!A97,"")</f>
        <v/>
      </c>
      <c r="B94" s="20" t="str">
        <f>IF('Noon Position '!B97&lt;&gt;"",'Noon Position '!B97,"")</f>
        <v/>
      </c>
      <c r="C94" s="279" t="str">
        <f>IF('Noon Position '!R97="Yes",'Noon Position '!Q97,"")</f>
        <v/>
      </c>
      <c r="D94" s="158"/>
      <c r="E94" s="16"/>
      <c r="F94" s="16"/>
      <c r="G94" s="159" t="str">
        <f t="shared" si="4"/>
        <v/>
      </c>
      <c r="H94" s="157"/>
      <c r="I94" s="16"/>
      <c r="J94" s="16"/>
      <c r="K94" s="16"/>
      <c r="L94" s="159" t="str">
        <f t="shared" si="3"/>
        <v/>
      </c>
      <c r="M94" s="343"/>
    </row>
    <row r="95" spans="1:13">
      <c r="A95" s="381" t="str">
        <f>IF('Noon Position '!A98&lt;&gt;"",'Noon Position '!A98,"")</f>
        <v/>
      </c>
      <c r="B95" s="20" t="str">
        <f>IF('Noon Position '!B98&lt;&gt;"",'Noon Position '!B98,"")</f>
        <v/>
      </c>
      <c r="C95" s="279" t="str">
        <f>IF('Noon Position '!R98="Yes",'Noon Position '!Q98,"")</f>
        <v/>
      </c>
      <c r="D95" s="158"/>
      <c r="E95" s="16"/>
      <c r="F95" s="16"/>
      <c r="G95" s="159" t="str">
        <f t="shared" si="4"/>
        <v/>
      </c>
      <c r="H95" s="157"/>
      <c r="I95" s="16"/>
      <c r="J95" s="16"/>
      <c r="K95" s="16"/>
      <c r="L95" s="159" t="str">
        <f t="shared" si="3"/>
        <v/>
      </c>
      <c r="M95" s="343"/>
    </row>
    <row r="96" spans="1:13">
      <c r="A96" s="381" t="str">
        <f>IF('Noon Position '!A99&lt;&gt;"",'Noon Position '!A99,"")</f>
        <v/>
      </c>
      <c r="B96" s="20" t="str">
        <f>IF('Noon Position '!B99&lt;&gt;"",'Noon Position '!B99,"")</f>
        <v/>
      </c>
      <c r="C96" s="279" t="str">
        <f>IF('Noon Position '!R99="Yes",'Noon Position '!Q99,"")</f>
        <v/>
      </c>
      <c r="D96" s="158"/>
      <c r="E96" s="16"/>
      <c r="F96" s="16"/>
      <c r="G96" s="159" t="str">
        <f t="shared" si="4"/>
        <v/>
      </c>
      <c r="H96" s="157"/>
      <c r="I96" s="16"/>
      <c r="J96" s="16"/>
      <c r="K96" s="16"/>
      <c r="L96" s="159" t="str">
        <f t="shared" si="3"/>
        <v/>
      </c>
      <c r="M96" s="343"/>
    </row>
    <row r="97" spans="1:13">
      <c r="A97" s="381" t="str">
        <f>IF('Noon Position '!A100&lt;&gt;"",'Noon Position '!A100,"")</f>
        <v/>
      </c>
      <c r="B97" s="20" t="str">
        <f>IF('Noon Position '!B100&lt;&gt;"",'Noon Position '!B100,"")</f>
        <v/>
      </c>
      <c r="C97" s="279" t="str">
        <f>IF('Noon Position '!R100="Yes",'Noon Position '!Q100,"")</f>
        <v/>
      </c>
      <c r="D97" s="158"/>
      <c r="E97" s="16"/>
      <c r="F97" s="16"/>
      <c r="G97" s="159" t="str">
        <f t="shared" si="4"/>
        <v/>
      </c>
      <c r="H97" s="157"/>
      <c r="I97" s="16"/>
      <c r="J97" s="16"/>
      <c r="K97" s="16"/>
      <c r="L97" s="159" t="str">
        <f t="shared" si="3"/>
        <v/>
      </c>
      <c r="M97" s="343"/>
    </row>
    <row r="98" spans="1:13">
      <c r="A98" s="381" t="str">
        <f>IF('Noon Position '!A101&lt;&gt;"",'Noon Position '!A101,"")</f>
        <v/>
      </c>
      <c r="B98" s="20" t="str">
        <f>IF('Noon Position '!B101&lt;&gt;"",'Noon Position '!B101,"")</f>
        <v/>
      </c>
      <c r="C98" s="279" t="str">
        <f>IF('Noon Position '!R101="Yes",'Noon Position '!Q101,"")</f>
        <v/>
      </c>
      <c r="D98" s="158"/>
      <c r="E98" s="16"/>
      <c r="F98" s="16"/>
      <c r="G98" s="159" t="str">
        <f t="shared" si="4"/>
        <v/>
      </c>
      <c r="H98" s="157"/>
      <c r="I98" s="16"/>
      <c r="J98" s="16"/>
      <c r="K98" s="16"/>
      <c r="L98" s="159" t="str">
        <f t="shared" si="3"/>
        <v/>
      </c>
      <c r="M98" s="343"/>
    </row>
    <row r="99" spans="1:13">
      <c r="A99" s="381" t="str">
        <f>IF('Noon Position '!A102&lt;&gt;"",'Noon Position '!A102,"")</f>
        <v/>
      </c>
      <c r="B99" s="20" t="str">
        <f>IF('Noon Position '!B102&lt;&gt;"",'Noon Position '!B102,"")</f>
        <v/>
      </c>
      <c r="C99" s="279" t="str">
        <f>IF('Noon Position '!R102="Yes",'Noon Position '!Q102,"")</f>
        <v/>
      </c>
      <c r="D99" s="158"/>
      <c r="E99" s="16"/>
      <c r="F99" s="16"/>
      <c r="G99" s="159" t="str">
        <f t="shared" si="4"/>
        <v/>
      </c>
      <c r="H99" s="157"/>
      <c r="I99" s="16"/>
      <c r="J99" s="16"/>
      <c r="K99" s="16"/>
      <c r="L99" s="159" t="str">
        <f t="shared" si="3"/>
        <v/>
      </c>
      <c r="M99" s="343"/>
    </row>
    <row r="100" spans="1:13">
      <c r="A100" s="381" t="str">
        <f>IF('Noon Position '!A103&lt;&gt;"",'Noon Position '!A103,"")</f>
        <v/>
      </c>
      <c r="B100" s="20" t="str">
        <f>IF('Noon Position '!B103&lt;&gt;"",'Noon Position '!B103,"")</f>
        <v/>
      </c>
      <c r="C100" s="279" t="str">
        <f>IF('Noon Position '!R103="Yes",'Noon Position '!Q103,"")</f>
        <v/>
      </c>
      <c r="D100" s="158"/>
      <c r="E100" s="16"/>
      <c r="F100" s="16"/>
      <c r="G100" s="159" t="str">
        <f t="shared" si="4"/>
        <v/>
      </c>
      <c r="H100" s="157"/>
      <c r="I100" s="16"/>
      <c r="J100" s="16"/>
      <c r="K100" s="16"/>
      <c r="L100" s="159" t="str">
        <f t="shared" si="3"/>
        <v/>
      </c>
      <c r="M100" s="343"/>
    </row>
    <row r="101" spans="1:13">
      <c r="A101" s="381" t="str">
        <f>IF('Noon Position '!A104&lt;&gt;"",'Noon Position '!A104,"")</f>
        <v/>
      </c>
      <c r="B101" s="20" t="str">
        <f>IF('Noon Position '!B104&lt;&gt;"",'Noon Position '!B104,"")</f>
        <v/>
      </c>
      <c r="C101" s="279" t="str">
        <f>IF('Noon Position '!R104="Yes",'Noon Position '!Q104,"")</f>
        <v/>
      </c>
      <c r="D101" s="158"/>
      <c r="E101" s="16"/>
      <c r="F101" s="16"/>
      <c r="G101" s="159" t="str">
        <f t="shared" si="4"/>
        <v/>
      </c>
      <c r="H101" s="157"/>
      <c r="I101" s="16"/>
      <c r="J101" s="16"/>
      <c r="K101" s="16"/>
      <c r="L101" s="159" t="str">
        <f t="shared" si="3"/>
        <v/>
      </c>
      <c r="M101" s="343"/>
    </row>
    <row r="102" spans="1:13">
      <c r="A102" s="381" t="str">
        <f>IF('Noon Position '!A105&lt;&gt;"",'Noon Position '!A105,"")</f>
        <v/>
      </c>
      <c r="B102" s="20" t="str">
        <f>IF('Noon Position '!B105&lt;&gt;"",'Noon Position '!B105,"")</f>
        <v/>
      </c>
      <c r="C102" s="279" t="str">
        <f>IF('Noon Position '!R105="Yes",'Noon Position '!Q105,"")</f>
        <v/>
      </c>
      <c r="D102" s="158"/>
      <c r="E102" s="16"/>
      <c r="F102" s="16"/>
      <c r="G102" s="159" t="str">
        <f t="shared" si="4"/>
        <v/>
      </c>
      <c r="H102" s="157"/>
      <c r="I102" s="16"/>
      <c r="J102" s="16"/>
      <c r="K102" s="16"/>
      <c r="L102" s="159" t="str">
        <f t="shared" si="3"/>
        <v/>
      </c>
      <c r="M102" s="343"/>
    </row>
    <row r="103" spans="1:13">
      <c r="A103" s="381" t="str">
        <f>IF('Noon Position '!A106&lt;&gt;"",'Noon Position '!A106,"")</f>
        <v/>
      </c>
      <c r="B103" s="20" t="str">
        <f>IF('Noon Position '!B106&lt;&gt;"",'Noon Position '!B106,"")</f>
        <v/>
      </c>
      <c r="C103" s="279" t="str">
        <f>IF('Noon Position '!R106="Yes",'Noon Position '!Q106,"")</f>
        <v/>
      </c>
      <c r="D103" s="158"/>
      <c r="E103" s="16"/>
      <c r="F103" s="16"/>
      <c r="G103" s="159" t="str">
        <f t="shared" si="4"/>
        <v/>
      </c>
      <c r="H103" s="157"/>
      <c r="I103" s="16"/>
      <c r="J103" s="16"/>
      <c r="K103" s="16"/>
      <c r="L103" s="159" t="str">
        <f t="shared" si="3"/>
        <v/>
      </c>
      <c r="M103" s="343"/>
    </row>
    <row r="104" spans="1:13">
      <c r="A104" s="381" t="str">
        <f>IF('Noon Position '!A107&lt;&gt;"",'Noon Position '!A107,"")</f>
        <v/>
      </c>
      <c r="B104" s="20" t="str">
        <f>IF('Noon Position '!B107&lt;&gt;"",'Noon Position '!B107,"")</f>
        <v/>
      </c>
      <c r="C104" s="279" t="str">
        <f>IF('Noon Position '!R107="Yes",'Noon Position '!Q107,"")</f>
        <v/>
      </c>
      <c r="D104" s="158"/>
      <c r="E104" s="16"/>
      <c r="F104" s="16"/>
      <c r="G104" s="159" t="str">
        <f t="shared" si="4"/>
        <v/>
      </c>
      <c r="H104" s="157"/>
      <c r="I104" s="16"/>
      <c r="J104" s="16"/>
      <c r="K104" s="16"/>
      <c r="L104" s="159" t="str">
        <f t="shared" si="3"/>
        <v/>
      </c>
      <c r="M104" s="343"/>
    </row>
    <row r="105" spans="1:13">
      <c r="A105" s="381" t="str">
        <f>IF('Noon Position '!A108&lt;&gt;"",'Noon Position '!A108,"")</f>
        <v/>
      </c>
      <c r="B105" s="20" t="str">
        <f>IF('Noon Position '!B108&lt;&gt;"",'Noon Position '!B108,"")</f>
        <v/>
      </c>
      <c r="C105" s="279" t="str">
        <f>IF('Noon Position '!R108="Yes",'Noon Position '!Q108,"")</f>
        <v/>
      </c>
      <c r="D105" s="158"/>
      <c r="E105" s="16"/>
      <c r="F105" s="16"/>
      <c r="G105" s="159" t="str">
        <f t="shared" si="4"/>
        <v/>
      </c>
      <c r="H105" s="157"/>
      <c r="I105" s="16"/>
      <c r="J105" s="16"/>
      <c r="K105" s="16"/>
      <c r="L105" s="159" t="str">
        <f t="shared" si="3"/>
        <v/>
      </c>
      <c r="M105" s="343"/>
    </row>
    <row r="106" spans="1:13">
      <c r="A106" s="381" t="str">
        <f>IF('Noon Position '!A109&lt;&gt;"",'Noon Position '!A109,"")</f>
        <v/>
      </c>
      <c r="B106" s="20" t="str">
        <f>IF('Noon Position '!B109&lt;&gt;"",'Noon Position '!B109,"")</f>
        <v/>
      </c>
      <c r="C106" s="279" t="str">
        <f>IF('Noon Position '!R109="Yes",'Noon Position '!Q109,"")</f>
        <v/>
      </c>
      <c r="D106" s="158"/>
      <c r="E106" s="16"/>
      <c r="F106" s="16"/>
      <c r="G106" s="159" t="str">
        <f t="shared" si="4"/>
        <v/>
      </c>
      <c r="H106" s="157"/>
      <c r="I106" s="16"/>
      <c r="J106" s="16"/>
      <c r="K106" s="16"/>
      <c r="L106" s="159" t="str">
        <f t="shared" si="3"/>
        <v/>
      </c>
      <c r="M106" s="343"/>
    </row>
    <row r="107" spans="1:13" ht="15.75" thickBot="1">
      <c r="A107" s="381" t="str">
        <f>IF('Noon Position '!A110&lt;&gt;"",'Noon Position '!A110,"")</f>
        <v/>
      </c>
      <c r="B107" s="20" t="str">
        <f>IF('Noon Position '!B110&lt;&gt;"",'Noon Position '!B110,"")</f>
        <v/>
      </c>
      <c r="C107" s="279" t="str">
        <f>IF('Noon Position '!R110="Yes",'Noon Position '!Q110,"")</f>
        <v/>
      </c>
      <c r="D107" s="160"/>
      <c r="E107" s="161"/>
      <c r="F107" s="161"/>
      <c r="G107" s="162" t="str">
        <f t="shared" si="4"/>
        <v/>
      </c>
      <c r="H107" s="164"/>
      <c r="I107" s="161"/>
      <c r="J107" s="161"/>
      <c r="K107" s="161"/>
      <c r="L107" s="162" t="str">
        <f t="shared" si="3"/>
        <v/>
      </c>
      <c r="M107" s="343"/>
    </row>
    <row r="108" spans="1:13">
      <c r="D108" s="399">
        <v>1</v>
      </c>
      <c r="E108" s="399">
        <v>1</v>
      </c>
      <c r="F108" s="399">
        <v>1</v>
      </c>
      <c r="G108" s="399">
        <v>1</v>
      </c>
      <c r="H108" s="399">
        <v>1</v>
      </c>
      <c r="I108" s="399">
        <v>1</v>
      </c>
      <c r="J108" s="399">
        <v>1</v>
      </c>
      <c r="K108" s="399">
        <v>1</v>
      </c>
      <c r="L108" s="399">
        <v>1</v>
      </c>
      <c r="M108" s="399">
        <v>1</v>
      </c>
    </row>
  </sheetData>
  <sheetProtection password="CC50" sheet="1" objects="1" scenarios="1"/>
  <customSheetViews>
    <customSheetView guid="{0FADFB38-EA6A-4260-ADCE-826908C1C74C}">
      <selection activeCell="H17" sqref="H17"/>
      <pageMargins left="0.7" right="0.7" top="0.75" bottom="0.75" header="0.3" footer="0.3"/>
      <pageSetup paperSize="9" orientation="portrait" r:id="rId1"/>
    </customSheetView>
  </customSheetViews>
  <mergeCells count="4">
    <mergeCell ref="D4:G4"/>
    <mergeCell ref="H4:L4"/>
    <mergeCell ref="D2:F2"/>
    <mergeCell ref="H2:K2"/>
  </mergeCells>
  <dataValidations count="4">
    <dataValidation type="decimal" allowBlank="1" showInputMessage="1" showErrorMessage="1" errorTitle="Input Error!" error="* Please enter A POSITIVE DECIMAL NUMBER between 0 and Ship's Total Bilge Holding Capacity! *" sqref="E6:F107">
      <formula1>0</formula1>
      <formula2>H2</formula2>
    </dataValidation>
    <dataValidation type="decimal" allowBlank="1" showInputMessage="1" showErrorMessage="1" errorTitle="Input Error!" error="* Please enter a POSITIVE DECIMAL NUMBER between 0 and Ship's Total Sludge Capacity! *" sqref="I6:K107">
      <formula1>0</formula1>
      <formula2>M2</formula2>
    </dataValidation>
    <dataValidation type="decimal" allowBlank="1" showInputMessage="1" showErrorMessage="1" errorTitle="Input Error!" error="* Please enter A POSITIVE DECIMAL NUMBER between 0 and Ship's Total Bilge Holding Capacity! *" sqref="D6:D107">
      <formula1>0</formula1>
      <formula2>$G$2</formula2>
    </dataValidation>
    <dataValidation type="decimal" allowBlank="1" showInputMessage="1" showErrorMessage="1" errorTitle="Input Error!" error="* Please enter a POSITIVE DECIMAL NUMBER between 0 and Ship's Total Sludge Capacity! *" sqref="H6:H107">
      <formula1>0</formula1>
      <formula2>$L$2</formula2>
    </dataValidation>
  </dataValidation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theme="9" tint="-0.249977111117893"/>
    <pageSetUpPr fitToPage="1"/>
  </sheetPr>
  <dimension ref="A1:T109"/>
  <sheetViews>
    <sheetView topLeftCell="I1" workbookViewId="0">
      <pane ySplit="8" topLeftCell="A9" activePane="bottomLeft" state="frozen"/>
      <selection activeCell="N8" sqref="N8"/>
      <selection pane="bottomLeft" activeCell="T14" sqref="T14"/>
    </sheetView>
  </sheetViews>
  <sheetFormatPr defaultRowHeight="15"/>
  <cols>
    <col min="1" max="1" width="12" style="393" customWidth="1"/>
    <col min="2" max="2" width="8.5703125" style="43" customWidth="1"/>
    <col min="3" max="4" width="12" style="43" customWidth="1"/>
    <col min="5" max="5" width="9.7109375" style="43" customWidth="1"/>
    <col min="6" max="6" width="12" style="43" customWidth="1"/>
    <col min="7" max="7" width="9.140625" style="43" customWidth="1"/>
    <col min="8" max="19" width="12" style="43" customWidth="1"/>
    <col min="20" max="20" width="52.5703125" style="43" bestFit="1" customWidth="1"/>
    <col min="21" max="16384" width="9.140625" style="43"/>
  </cols>
  <sheetData>
    <row r="1" spans="1:20">
      <c r="A1" s="383"/>
      <c r="B1" s="99"/>
      <c r="C1" s="509" t="s">
        <v>62</v>
      </c>
      <c r="D1" s="509"/>
      <c r="E1" s="513" t="str">
        <f>'Noon Position '!H1</f>
        <v>PHOENIX RISING</v>
      </c>
      <c r="F1" s="514"/>
      <c r="G1" s="515"/>
      <c r="H1" s="516" t="s">
        <v>20</v>
      </c>
      <c r="I1" s="516"/>
      <c r="J1" s="517" t="str">
        <f>'Noon Position '!M1</f>
        <v>Tarahan</v>
      </c>
      <c r="K1" s="518"/>
      <c r="L1" s="519" t="s">
        <v>21</v>
      </c>
      <c r="M1" s="520"/>
      <c r="N1" s="521" t="str">
        <f>'Noon Position '!Q1</f>
        <v>Onahama</v>
      </c>
      <c r="O1" s="521"/>
      <c r="P1" s="509" t="s">
        <v>251</v>
      </c>
      <c r="Q1" s="509"/>
      <c r="R1" s="505" t="str">
        <f>'Noon Position '!U1</f>
        <v>MOL</v>
      </c>
      <c r="S1" s="505"/>
      <c r="T1" s="48"/>
    </row>
    <row r="2" spans="1:20">
      <c r="A2" s="386"/>
      <c r="B2" s="100"/>
      <c r="C2" s="508" t="s">
        <v>54</v>
      </c>
      <c r="D2" s="508"/>
      <c r="E2" s="517" t="str">
        <f>'Noon Position '!H2</f>
        <v>15L2015</v>
      </c>
      <c r="F2" s="518"/>
      <c r="G2" s="522"/>
      <c r="H2" s="508" t="s">
        <v>55</v>
      </c>
      <c r="I2" s="508"/>
      <c r="J2" s="523">
        <f>'Noon Position '!M2</f>
        <v>42362</v>
      </c>
      <c r="K2" s="524"/>
      <c r="L2" s="525" t="s">
        <v>24</v>
      </c>
      <c r="M2" s="526"/>
      <c r="N2" s="512">
        <f>'Noon Position '!Q2</f>
        <v>42375</v>
      </c>
      <c r="O2" s="512"/>
      <c r="P2" s="508" t="s">
        <v>253</v>
      </c>
      <c r="Q2" s="508"/>
      <c r="R2" s="506">
        <f>'Noon Position '!U2</f>
        <v>42347</v>
      </c>
      <c r="S2" s="506"/>
    </row>
    <row r="3" spans="1:20" ht="18" customHeight="1">
      <c r="A3" s="390"/>
      <c r="B3" s="101"/>
      <c r="C3" s="508" t="s">
        <v>37</v>
      </c>
      <c r="D3" s="508"/>
      <c r="E3" s="517" t="str">
        <f>'Noon Position '!H3</f>
        <v>LADEN</v>
      </c>
      <c r="F3" s="518"/>
      <c r="G3" s="522"/>
      <c r="H3" s="533" t="s">
        <v>25</v>
      </c>
      <c r="I3" s="191" t="s">
        <v>38</v>
      </c>
      <c r="J3" s="510">
        <f>'Noon Position '!M3</f>
        <v>11.52</v>
      </c>
      <c r="K3" s="511"/>
      <c r="L3" s="536" t="s">
        <v>36</v>
      </c>
      <c r="M3" s="191" t="s">
        <v>38</v>
      </c>
      <c r="N3" s="535">
        <f>'Noon Position '!Q3</f>
        <v>0</v>
      </c>
      <c r="O3" s="535"/>
      <c r="P3" s="508"/>
      <c r="Q3" s="508"/>
      <c r="R3" s="507"/>
      <c r="S3" s="507"/>
    </row>
    <row r="4" spans="1:20" ht="18">
      <c r="A4" s="390"/>
      <c r="B4" s="101"/>
      <c r="C4" s="534" t="s">
        <v>22</v>
      </c>
      <c r="D4" s="534"/>
      <c r="E4" s="517" t="str">
        <f>'Noon Position '!H4</f>
        <v>COAL</v>
      </c>
      <c r="F4" s="518"/>
      <c r="G4" s="522"/>
      <c r="H4" s="533"/>
      <c r="I4" s="191" t="s">
        <v>39</v>
      </c>
      <c r="J4" s="510">
        <f>'Noon Position '!M4</f>
        <v>11.64</v>
      </c>
      <c r="K4" s="511"/>
      <c r="L4" s="537"/>
      <c r="M4" s="191" t="s">
        <v>39</v>
      </c>
      <c r="N4" s="535">
        <f>'Noon Position '!Q4</f>
        <v>0</v>
      </c>
      <c r="O4" s="535"/>
      <c r="P4" s="508" t="s">
        <v>252</v>
      </c>
      <c r="Q4" s="508"/>
      <c r="R4" s="505">
        <f>'Noon Position '!U4</f>
        <v>0</v>
      </c>
      <c r="S4" s="505"/>
    </row>
    <row r="5" spans="1:20" ht="18">
      <c r="A5" s="386"/>
      <c r="B5" s="35"/>
      <c r="C5" s="534" t="s">
        <v>23</v>
      </c>
      <c r="D5" s="534"/>
      <c r="E5" s="530">
        <f>'Noon Position '!H5</f>
        <v>43400</v>
      </c>
      <c r="F5" s="531"/>
      <c r="G5" s="532"/>
      <c r="H5" s="533"/>
      <c r="I5" s="191" t="s">
        <v>40</v>
      </c>
      <c r="J5" s="510">
        <f>'Noon Position '!M5</f>
        <v>11.77</v>
      </c>
      <c r="K5" s="511"/>
      <c r="L5" s="538"/>
      <c r="M5" s="191" t="s">
        <v>40</v>
      </c>
      <c r="N5" s="535">
        <f>'Noon Position '!Q5</f>
        <v>0</v>
      </c>
      <c r="O5" s="535"/>
      <c r="P5" s="508" t="s">
        <v>253</v>
      </c>
      <c r="Q5" s="508"/>
      <c r="R5" s="506">
        <f>'Noon Position '!U5</f>
        <v>0</v>
      </c>
      <c r="S5" s="506"/>
    </row>
    <row r="6" spans="1:20">
      <c r="A6" s="386"/>
      <c r="B6" s="35"/>
      <c r="C6" s="35"/>
      <c r="D6" s="35"/>
      <c r="E6" s="102"/>
      <c r="F6" s="102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</row>
    <row r="7" spans="1:20" s="104" customFormat="1" ht="27" customHeight="1">
      <c r="A7" s="391"/>
      <c r="B7" s="103"/>
      <c r="C7" s="529" t="s">
        <v>120</v>
      </c>
      <c r="D7" s="529"/>
      <c r="E7" s="529"/>
      <c r="F7" s="529"/>
      <c r="G7" s="529"/>
      <c r="H7" s="529"/>
      <c r="I7" s="529"/>
      <c r="J7" s="529"/>
      <c r="K7" s="528" t="s">
        <v>111</v>
      </c>
      <c r="L7" s="528"/>
      <c r="M7" s="528"/>
      <c r="N7" s="528"/>
      <c r="O7" s="528"/>
      <c r="P7" s="528"/>
      <c r="Q7" s="528"/>
      <c r="R7" s="527" t="s">
        <v>103</v>
      </c>
      <c r="S7" s="527"/>
      <c r="T7" s="103"/>
    </row>
    <row r="8" spans="1:20" s="105" customFormat="1" ht="77.25">
      <c r="A8" s="392" t="s">
        <v>225</v>
      </c>
      <c r="B8" s="58" t="s">
        <v>137</v>
      </c>
      <c r="C8" s="58" t="s">
        <v>3</v>
      </c>
      <c r="D8" s="58" t="s">
        <v>130</v>
      </c>
      <c r="E8" s="58" t="s">
        <v>138</v>
      </c>
      <c r="F8" s="58" t="s">
        <v>109</v>
      </c>
      <c r="G8" s="58" t="s">
        <v>2</v>
      </c>
      <c r="H8" s="58" t="s">
        <v>102</v>
      </c>
      <c r="I8" s="58" t="s">
        <v>67</v>
      </c>
      <c r="J8" s="58" t="s">
        <v>89</v>
      </c>
      <c r="K8" s="57" t="s">
        <v>112</v>
      </c>
      <c r="L8" s="58" t="s">
        <v>115</v>
      </c>
      <c r="M8" s="58" t="s">
        <v>113</v>
      </c>
      <c r="N8" s="58" t="s">
        <v>110</v>
      </c>
      <c r="O8" s="58" t="s">
        <v>114</v>
      </c>
      <c r="P8" s="58" t="s">
        <v>116</v>
      </c>
      <c r="Q8" s="58" t="s">
        <v>117</v>
      </c>
      <c r="R8" s="58" t="s">
        <v>118</v>
      </c>
      <c r="S8" s="58" t="s">
        <v>119</v>
      </c>
      <c r="T8" s="58" t="s">
        <v>56</v>
      </c>
    </row>
    <row r="9" spans="1:20">
      <c r="A9" s="385">
        <f>IF('Noon Position '!A9&lt;&gt;"",'Noon Position '!A9,"")</f>
        <v>42362</v>
      </c>
      <c r="B9" s="23">
        <f>IF('Noon Position '!B9&lt;&gt;"",'Noon Position '!B9,"")</f>
        <v>0.77083333333333304</v>
      </c>
      <c r="C9" s="18"/>
      <c r="D9" s="18"/>
      <c r="E9" s="19"/>
      <c r="F9" s="19"/>
      <c r="G9" s="22"/>
      <c r="H9" s="22"/>
      <c r="I9" s="19"/>
      <c r="J9" s="19"/>
      <c r="K9" s="50"/>
      <c r="L9" s="51"/>
      <c r="M9" s="51"/>
      <c r="N9" s="51"/>
      <c r="O9" s="51"/>
      <c r="P9" s="51"/>
      <c r="Q9" s="51"/>
      <c r="R9" s="54"/>
      <c r="S9" s="52"/>
      <c r="T9" s="106" t="s">
        <v>57</v>
      </c>
    </row>
    <row r="10" spans="1:20">
      <c r="A10" s="385">
        <f>IF('Noon Position '!A10&lt;&gt;"",'Noon Position '!A10,"")</f>
        <v>42363</v>
      </c>
      <c r="B10" s="23">
        <f>IF('Noon Position '!B10&lt;&gt;"",'Noon Position '!B10,"")</f>
        <v>0.5</v>
      </c>
      <c r="C10" s="18">
        <f>IF('Noon Position '!M10&lt;&gt;"",'Noon Position '!M10,"")</f>
        <v>79.900000000000404</v>
      </c>
      <c r="D10" s="18">
        <f>IF('Noon Position '!N10&lt;&gt;"",'Noon Position '!N10,"")</f>
        <v>45</v>
      </c>
      <c r="E10" s="19" t="str">
        <f>IF('Noon Position '!N10&lt;&gt;"",'Noon Position '!L10,"")</f>
        <v>Eco</v>
      </c>
      <c r="F10" s="19">
        <f>'Noon Position '!U10</f>
        <v>12</v>
      </c>
      <c r="G10" s="22">
        <f>'Noon Position '!V10</f>
        <v>5.829596412556054E-2</v>
      </c>
      <c r="H10" s="22" t="str">
        <f>'Weather Condition'!V4</f>
        <v>Yes</v>
      </c>
      <c r="I10" s="19">
        <f>'Noon Position '!Z10</f>
        <v>12</v>
      </c>
      <c r="J10" s="19">
        <f>'Noon Position '!AA10</f>
        <v>12</v>
      </c>
      <c r="K10" s="56">
        <f>'Bunkers &amp; Lubs'!P4</f>
        <v>17856</v>
      </c>
      <c r="L10" s="51">
        <f>'Bunkers &amp; Lubs'!Q4</f>
        <v>16.84114285714282</v>
      </c>
      <c r="M10" s="51">
        <f>'Bunkers &amp; Lubs'!R4</f>
        <v>0</v>
      </c>
      <c r="N10" s="51">
        <f>'Bunkers &amp; Lubs'!T4</f>
        <v>16.84114285714282</v>
      </c>
      <c r="O10" s="51">
        <f>'Bunkers &amp; Lubs'!U4</f>
        <v>0</v>
      </c>
      <c r="P10" s="51">
        <f>'Bunkers &amp; Lubs'!V4</f>
        <v>0</v>
      </c>
      <c r="Q10" s="51">
        <f>'Bunkers &amp; Lubs'!W4</f>
        <v>0.13714285714284935</v>
      </c>
      <c r="R10" s="55">
        <f>Environmental!G7</f>
        <v>0</v>
      </c>
      <c r="S10" s="53">
        <f>Environmental!L7</f>
        <v>0.23314285714285948</v>
      </c>
      <c r="T10" s="106" t="str">
        <f>'Noon Position '!AC10&amp;IF('Noon Position '!AC10&lt;&gt;""," ~ ","")&amp;'Weather Condition'!W4&amp;IF('Weather Condition'!W4&lt;&gt;""," ~ ","")&amp;'Bunkers &amp; Lubs'!AB4&amp;IF('Bunkers &amp; Lubs'!AB4&lt;&gt;""," ~ ","")&amp;Environmental!M7</f>
        <v/>
      </c>
    </row>
    <row r="11" spans="1:20">
      <c r="A11" s="385">
        <f>IF('Noon Position '!A11&lt;&gt;"",'Noon Position '!A11,"")</f>
        <v>42364</v>
      </c>
      <c r="B11" s="23">
        <f>IF('Noon Position '!B11&lt;&gt;"",'Noon Position '!B11,"")</f>
        <v>0.5</v>
      </c>
      <c r="C11" s="18">
        <f>IF('Noon Position '!M11&lt;&gt;"",'Noon Position '!M11,"")</f>
        <v>81.900000000000503</v>
      </c>
      <c r="D11" s="18">
        <f>IF('Noon Position '!N11&lt;&gt;"",'Noon Position '!N11,"")</f>
        <v>50</v>
      </c>
      <c r="E11" s="19" t="str">
        <f>IF('Noon Position '!N11&lt;&gt;"",'Noon Position '!L11,"")</f>
        <v>Eco</v>
      </c>
      <c r="F11" s="19">
        <f>'Noon Position '!U11</f>
        <v>11.375</v>
      </c>
      <c r="G11" s="22">
        <f>'Noon Position '!V11</f>
        <v>0.12779552715654952</v>
      </c>
      <c r="H11" s="22" t="str">
        <f>'Weather Condition'!V5</f>
        <v/>
      </c>
      <c r="I11" s="19">
        <f>'Noon Position '!Z11</f>
        <v>11.638554216867471</v>
      </c>
      <c r="J11" s="19">
        <f>'Noon Position '!AA11</f>
        <v>12</v>
      </c>
      <c r="K11" s="56">
        <f>'Bunkers &amp; Lubs'!P5</f>
        <v>19570</v>
      </c>
      <c r="L11" s="51">
        <f>'Bunkers &amp; Lubs'!Q5</f>
        <v>18.450000000000045</v>
      </c>
      <c r="M11" s="51">
        <f>'Bunkers &amp; Lubs'!R5</f>
        <v>0</v>
      </c>
      <c r="N11" s="51">
        <f>'Bunkers &amp; Lubs'!T5</f>
        <v>16.84114285714282</v>
      </c>
      <c r="O11" s="51">
        <f>'Bunkers &amp; Lubs'!U5</f>
        <v>0</v>
      </c>
      <c r="P11" s="51">
        <f>'Bunkers &amp; Lubs'!V5</f>
        <v>0</v>
      </c>
      <c r="Q11" s="51">
        <f>'Bunkers &amp; Lubs'!W5</f>
        <v>0.10000000000002274</v>
      </c>
      <c r="R11" s="55">
        <f>Environmental!G8</f>
        <v>0</v>
      </c>
      <c r="S11" s="53">
        <f>Environmental!L8</f>
        <v>0.29000000000000059</v>
      </c>
      <c r="T11" s="106" t="str">
        <f>'Noon Position '!AC11&amp;IF('Noon Position '!AC11&lt;&gt;""," ~ ","")&amp;'Weather Condition'!W5&amp;IF('Weather Condition'!W5&lt;&gt;""," ~ ","")&amp;'Bunkers &amp; Lubs'!AB5&amp;IF('Bunkers &amp; Lubs'!AB5&lt;&gt;""," ~ ","")&amp;Environmental!M8</f>
        <v/>
      </c>
    </row>
    <row r="12" spans="1:20">
      <c r="A12" s="385">
        <f>IF('Noon Position '!A12&lt;&gt;"",'Noon Position '!A12,"")</f>
        <v>42365</v>
      </c>
      <c r="B12" s="23">
        <f>IF('Noon Position '!B12&lt;&gt;"",'Noon Position '!B12,"")</f>
        <v>0.5</v>
      </c>
      <c r="C12" s="18">
        <f>IF('Noon Position '!M12&lt;&gt;"",'Noon Position '!M12,"")</f>
        <v>81.900000000000503</v>
      </c>
      <c r="D12" s="18">
        <f>IF('Noon Position '!N12&lt;&gt;"",'Noon Position '!N12,"")</f>
        <v>50</v>
      </c>
      <c r="E12" s="19" t="str">
        <f>IF('Noon Position '!N12&lt;&gt;"",'Noon Position '!L12,"")</f>
        <v>Eco</v>
      </c>
      <c r="F12" s="19">
        <f>'Noon Position '!U12</f>
        <v>11.875</v>
      </c>
      <c r="G12" s="22">
        <f>'Noon Position '!V12</f>
        <v>8.9456869009584661E-2</v>
      </c>
      <c r="H12" s="22" t="str">
        <f>'Weather Condition'!V6</f>
        <v/>
      </c>
      <c r="I12" s="19">
        <f>'Noon Position '!Z12</f>
        <v>11.725190839694656</v>
      </c>
      <c r="J12" s="19">
        <f>'Noon Position '!AA12</f>
        <v>12</v>
      </c>
      <c r="K12" s="56">
        <f>'Bunkers &amp; Lubs'!P6</f>
        <v>19500</v>
      </c>
      <c r="L12" s="51">
        <f>'Bunkers &amp; Lubs'!Q6</f>
        <v>18.3900000000001</v>
      </c>
      <c r="M12" s="51">
        <f>'Bunkers &amp; Lubs'!R6</f>
        <v>0</v>
      </c>
      <c r="N12" s="51">
        <f>'Bunkers &amp; Lubs'!T6</f>
        <v>16.84114285714282</v>
      </c>
      <c r="O12" s="51">
        <f>'Bunkers &amp; Lubs'!U6</f>
        <v>0</v>
      </c>
      <c r="P12" s="51">
        <f>'Bunkers &amp; Lubs'!V6</f>
        <v>0</v>
      </c>
      <c r="Q12" s="51">
        <f>'Bunkers &amp; Lubs'!W6</f>
        <v>9.9999999999994316E-2</v>
      </c>
      <c r="R12" s="55">
        <f>Environmental!G9</f>
        <v>0</v>
      </c>
      <c r="S12" s="53">
        <f>Environmental!L9</f>
        <v>9.9999999999999006E-2</v>
      </c>
      <c r="T12" s="106" t="str">
        <f>'Noon Position '!AC12&amp;IF('Noon Position '!AC12&lt;&gt;""," ~ ","")&amp;'Weather Condition'!W6&amp;IF('Weather Condition'!W6&lt;&gt;""," ~ ","")&amp;'Bunkers &amp; Lubs'!AB6&amp;IF('Bunkers &amp; Lubs'!AB6&lt;&gt;""," ~ ","")&amp;Environmental!M9</f>
        <v/>
      </c>
    </row>
    <row r="13" spans="1:20">
      <c r="A13" s="385">
        <f>IF('Noon Position '!A13&lt;&gt;"",'Noon Position '!A13,"")</f>
        <v>42366</v>
      </c>
      <c r="B13" s="23">
        <f>IF('Noon Position '!B13&lt;&gt;"",'Noon Position '!B13,"")</f>
        <v>0.5</v>
      </c>
      <c r="C13" s="18">
        <f>IF('Noon Position '!M13&lt;&gt;"",'Noon Position '!M13,"")</f>
        <v>82.000000000000497</v>
      </c>
      <c r="D13" s="18">
        <f>IF('Noon Position '!N13&lt;&gt;"",'Noon Position '!N13,"")</f>
        <v>53</v>
      </c>
      <c r="E13" s="19" t="str">
        <f>IF('Noon Position '!N13&lt;&gt;"",'Noon Position '!L13,"")</f>
        <v>Eco</v>
      </c>
      <c r="F13" s="19">
        <f>'Noon Position '!U13</f>
        <v>11.086956521739131</v>
      </c>
      <c r="G13" s="22">
        <f>'Noon Position '!V13</f>
        <v>0.15</v>
      </c>
      <c r="H13" s="22" t="str">
        <f>'Weather Condition'!V7</f>
        <v/>
      </c>
      <c r="I13" s="19">
        <f>'Noon Position '!Z13</f>
        <v>11.559322033898304</v>
      </c>
      <c r="J13" s="19">
        <f>'Noon Position '!AA13</f>
        <v>12</v>
      </c>
      <c r="K13" s="56">
        <f>'Bunkers &amp; Lubs'!P7</f>
        <v>20713.043478260872</v>
      </c>
      <c r="L13" s="51">
        <f>'Bunkers &amp; Lubs'!Q7</f>
        <v>19.533913043478289</v>
      </c>
      <c r="M13" s="51">
        <f>'Bunkers &amp; Lubs'!R7</f>
        <v>0</v>
      </c>
      <c r="N13" s="51">
        <f>'Bunkers &amp; Lubs'!T7</f>
        <v>16.84114285714282</v>
      </c>
      <c r="O13" s="51">
        <f>'Bunkers &amp; Lubs'!U7</f>
        <v>0</v>
      </c>
      <c r="P13" s="51">
        <f>'Bunkers &amp; Lubs'!V7</f>
        <v>0</v>
      </c>
      <c r="Q13" s="51">
        <f>'Bunkers &amp; Lubs'!W7</f>
        <v>0.10434782608695059</v>
      </c>
      <c r="R13" s="55">
        <f>Environmental!G10</f>
        <v>0</v>
      </c>
      <c r="S13" s="53">
        <f>Environmental!L10</f>
        <v>0.36521739130434794</v>
      </c>
      <c r="T13" s="106" t="str">
        <f>'Noon Position '!AC13&amp;IF('Noon Position '!AC13&lt;&gt;""," ~ ","")&amp;'Weather Condition'!W7&amp;IF('Weather Condition'!W7&lt;&gt;""," ~ ","")&amp;'Bunkers &amp; Lubs'!AB7&amp;IF('Bunkers &amp; Lubs'!AB7&lt;&gt;""," ~ ","")&amp;Environmental!M10</f>
        <v/>
      </c>
    </row>
    <row r="14" spans="1:20">
      <c r="A14" s="385">
        <f>IF('Noon Position '!A14&lt;&gt;"",'Noon Position '!A14,"")</f>
        <v>42367</v>
      </c>
      <c r="B14" s="23">
        <f>IF('Noon Position '!B14&lt;&gt;"",'Noon Position '!B14,"")</f>
        <v>0.5</v>
      </c>
      <c r="C14" s="18">
        <f>IF('Noon Position '!M14&lt;&gt;"",'Noon Position '!M14,"")</f>
        <v>80.800000000000395</v>
      </c>
      <c r="D14" s="18">
        <f>IF('Noon Position '!N14&lt;&gt;"",'Noon Position '!N14,"")</f>
        <v>51</v>
      </c>
      <c r="E14" s="19" t="str">
        <f>IF('Noon Position '!N14&lt;&gt;"",'Noon Position '!L14,"")</f>
        <v>Eco</v>
      </c>
      <c r="F14" s="19">
        <f>'Noon Position '!U14</f>
        <v>10.5</v>
      </c>
      <c r="G14" s="22">
        <f>'Noon Position '!V14</f>
        <v>0.19230769230769232</v>
      </c>
      <c r="H14" s="22" t="str">
        <f>'Weather Condition'!V8</f>
        <v/>
      </c>
      <c r="I14" s="19">
        <f>'Noon Position '!Z14</f>
        <v>11.333333333333334</v>
      </c>
      <c r="J14" s="19">
        <f>'Noon Position '!AA14</f>
        <v>12</v>
      </c>
      <c r="K14" s="56">
        <f>'Bunkers &amp; Lubs'!P8</f>
        <v>19940</v>
      </c>
      <c r="L14" s="51">
        <f>'Bunkers &amp; Lubs'!Q8</f>
        <v>18.769999999999982</v>
      </c>
      <c r="M14" s="51">
        <f>'Bunkers &amp; Lubs'!R8</f>
        <v>0</v>
      </c>
      <c r="N14" s="51">
        <f>'Bunkers &amp; Lubs'!T8</f>
        <v>16.84114285714282</v>
      </c>
      <c r="O14" s="51">
        <f>'Bunkers &amp; Lubs'!U8</f>
        <v>0</v>
      </c>
      <c r="P14" s="51">
        <f>'Bunkers &amp; Lubs'!V8</f>
        <v>0</v>
      </c>
      <c r="Q14" s="51">
        <f>'Bunkers &amp; Lubs'!W8</f>
        <v>9.9999999999994316E-2</v>
      </c>
      <c r="R14" s="55">
        <f>Environmental!G11</f>
        <v>0</v>
      </c>
      <c r="S14" s="53">
        <f>Environmental!L11</f>
        <v>0.44000000000000072</v>
      </c>
      <c r="T14" s="106" t="str">
        <f>'Noon Position '!AC14&amp;IF('Noon Position '!AC14&lt;&gt;""," ~ ","")&amp;'Weather Condition'!W8&amp;IF('Weather Condition'!W8&lt;&gt;""," ~ ","")&amp;'Bunkers &amp; Lubs'!AB8&amp;IF('Bunkers &amp; Lubs'!AB8&lt;&gt;""," ~ ","")&amp;Environmental!M11</f>
        <v/>
      </c>
    </row>
    <row r="15" spans="1:20">
      <c r="A15" s="385" t="str">
        <f>IF('Noon Position '!A15&lt;&gt;"",'Noon Position '!A15,"")</f>
        <v/>
      </c>
      <c r="B15" s="23" t="str">
        <f>IF('Noon Position '!B15&lt;&gt;"",'Noon Position '!B15,"")</f>
        <v/>
      </c>
      <c r="C15" s="18" t="str">
        <f>IF('Noon Position '!M15&lt;&gt;"",'Noon Position '!M15,"")</f>
        <v/>
      </c>
      <c r="D15" s="18" t="str">
        <f>IF('Noon Position '!N15&lt;&gt;"",'Noon Position '!N15,"")</f>
        <v/>
      </c>
      <c r="E15" s="19" t="str">
        <f>IF('Noon Position '!N15&lt;&gt;"",'Noon Position '!L15,"")</f>
        <v/>
      </c>
      <c r="F15" s="19" t="str">
        <f>'Noon Position '!U15</f>
        <v/>
      </c>
      <c r="G15" s="22" t="str">
        <f>'Noon Position '!V15</f>
        <v/>
      </c>
      <c r="H15" s="22" t="str">
        <f>'Weather Condition'!V9</f>
        <v/>
      </c>
      <c r="I15" s="19" t="str">
        <f>'Noon Position '!Z15</f>
        <v/>
      </c>
      <c r="J15" s="19" t="str">
        <f>'Noon Position '!AA15</f>
        <v/>
      </c>
      <c r="K15" s="56" t="str">
        <f>'Bunkers &amp; Lubs'!P9</f>
        <v/>
      </c>
      <c r="L15" s="51" t="str">
        <f>'Bunkers &amp; Lubs'!Q9</f>
        <v/>
      </c>
      <c r="M15" s="51" t="str">
        <f>'Bunkers &amp; Lubs'!R9</f>
        <v/>
      </c>
      <c r="N15" s="51" t="str">
        <f>'Bunkers &amp; Lubs'!T9</f>
        <v/>
      </c>
      <c r="O15" s="51" t="str">
        <f>'Bunkers &amp; Lubs'!U9</f>
        <v/>
      </c>
      <c r="P15" s="51" t="str">
        <f>'Bunkers &amp; Lubs'!V9</f>
        <v/>
      </c>
      <c r="Q15" s="51" t="str">
        <f>'Bunkers &amp; Lubs'!W9</f>
        <v/>
      </c>
      <c r="R15" s="55" t="str">
        <f>Environmental!G12</f>
        <v/>
      </c>
      <c r="S15" s="53" t="str">
        <f>Environmental!L12</f>
        <v/>
      </c>
      <c r="T15" s="106" t="str">
        <f>'Noon Position '!AC15&amp;IF('Noon Position '!AC15&lt;&gt;""," ~ ","")&amp;'Weather Condition'!W9&amp;IF('Weather Condition'!W9&lt;&gt;""," ~ ","")&amp;'Bunkers &amp; Lubs'!AB9&amp;IF('Bunkers &amp; Lubs'!AB9&lt;&gt;""," ~ ","")&amp;Environmental!M12</f>
        <v/>
      </c>
    </row>
    <row r="16" spans="1:20">
      <c r="A16" s="385" t="str">
        <f>IF('Noon Position '!A16&lt;&gt;"",'Noon Position '!A16,"")</f>
        <v/>
      </c>
      <c r="B16" s="23" t="str">
        <f>IF('Noon Position '!B16&lt;&gt;"",'Noon Position '!B16,"")</f>
        <v/>
      </c>
      <c r="C16" s="18" t="str">
        <f>IF('Noon Position '!M16&lt;&gt;"",'Noon Position '!M16,"")</f>
        <v/>
      </c>
      <c r="D16" s="18" t="str">
        <f>IF('Noon Position '!N16&lt;&gt;"",'Noon Position '!N16,"")</f>
        <v/>
      </c>
      <c r="E16" s="19" t="str">
        <f>IF('Noon Position '!N16&lt;&gt;"",'Noon Position '!L16,"")</f>
        <v/>
      </c>
      <c r="F16" s="19" t="str">
        <f>'Noon Position '!U16</f>
        <v/>
      </c>
      <c r="G16" s="22" t="str">
        <f>'Noon Position '!V16</f>
        <v/>
      </c>
      <c r="H16" s="22" t="str">
        <f>'Weather Condition'!V10</f>
        <v/>
      </c>
      <c r="I16" s="19" t="str">
        <f>'Noon Position '!Z16</f>
        <v/>
      </c>
      <c r="J16" s="19" t="str">
        <f>'Noon Position '!AA16</f>
        <v/>
      </c>
      <c r="K16" s="56" t="str">
        <f>'Bunkers &amp; Lubs'!P10</f>
        <v/>
      </c>
      <c r="L16" s="51" t="str">
        <f>'Bunkers &amp; Lubs'!Q10</f>
        <v/>
      </c>
      <c r="M16" s="51" t="str">
        <f>'Bunkers &amp; Lubs'!R10</f>
        <v/>
      </c>
      <c r="N16" s="51" t="str">
        <f>'Bunkers &amp; Lubs'!T10</f>
        <v/>
      </c>
      <c r="O16" s="51" t="str">
        <f>'Bunkers &amp; Lubs'!U10</f>
        <v/>
      </c>
      <c r="P16" s="51" t="str">
        <f>'Bunkers &amp; Lubs'!V10</f>
        <v/>
      </c>
      <c r="Q16" s="51" t="str">
        <f>'Bunkers &amp; Lubs'!W10</f>
        <v/>
      </c>
      <c r="R16" s="55" t="str">
        <f>Environmental!G13</f>
        <v/>
      </c>
      <c r="S16" s="53" t="str">
        <f>Environmental!L13</f>
        <v/>
      </c>
      <c r="T16" s="106" t="str">
        <f>'Noon Position '!AC16&amp;IF('Noon Position '!AC16&lt;&gt;""," ~ ","")&amp;'Weather Condition'!W10&amp;IF('Weather Condition'!W10&lt;&gt;""," ~ ","")&amp;'Bunkers &amp; Lubs'!AB10&amp;IF('Bunkers &amp; Lubs'!AB10&lt;&gt;""," ~ ","")&amp;Environmental!M13</f>
        <v/>
      </c>
    </row>
    <row r="17" spans="1:20">
      <c r="A17" s="385" t="str">
        <f>IF('Noon Position '!A17&lt;&gt;"",'Noon Position '!A17,"")</f>
        <v/>
      </c>
      <c r="B17" s="23" t="str">
        <f>IF('Noon Position '!B17&lt;&gt;"",'Noon Position '!B17,"")</f>
        <v/>
      </c>
      <c r="C17" s="18" t="str">
        <f>IF('Noon Position '!M17&lt;&gt;"",'Noon Position '!M17,"")</f>
        <v/>
      </c>
      <c r="D17" s="18" t="str">
        <f>IF('Noon Position '!N17&lt;&gt;"",'Noon Position '!N17,"")</f>
        <v/>
      </c>
      <c r="E17" s="19" t="str">
        <f>IF('Noon Position '!N17&lt;&gt;"",'Noon Position '!L17,"")</f>
        <v/>
      </c>
      <c r="F17" s="19" t="str">
        <f>'Noon Position '!U17</f>
        <v/>
      </c>
      <c r="G17" s="22" t="str">
        <f>'Noon Position '!V17</f>
        <v/>
      </c>
      <c r="H17" s="22" t="str">
        <f>'Weather Condition'!V11</f>
        <v/>
      </c>
      <c r="I17" s="19" t="str">
        <f>'Noon Position '!Z17</f>
        <v/>
      </c>
      <c r="J17" s="19" t="str">
        <f>'Noon Position '!AA17</f>
        <v/>
      </c>
      <c r="K17" s="56" t="str">
        <f>'Bunkers &amp; Lubs'!P11</f>
        <v/>
      </c>
      <c r="L17" s="51" t="str">
        <f>'Bunkers &amp; Lubs'!Q11</f>
        <v/>
      </c>
      <c r="M17" s="51" t="str">
        <f>'Bunkers &amp; Lubs'!R11</f>
        <v/>
      </c>
      <c r="N17" s="51" t="str">
        <f>'Bunkers &amp; Lubs'!T11</f>
        <v/>
      </c>
      <c r="O17" s="51" t="str">
        <f>'Bunkers &amp; Lubs'!U11</f>
        <v/>
      </c>
      <c r="P17" s="51" t="str">
        <f>'Bunkers &amp; Lubs'!V11</f>
        <v/>
      </c>
      <c r="Q17" s="51" t="str">
        <f>'Bunkers &amp; Lubs'!W11</f>
        <v/>
      </c>
      <c r="R17" s="55" t="str">
        <f>Environmental!G14</f>
        <v/>
      </c>
      <c r="S17" s="53" t="str">
        <f>Environmental!L14</f>
        <v/>
      </c>
      <c r="T17" s="106" t="str">
        <f>'Noon Position '!AC17&amp;IF('Noon Position '!AC17&lt;&gt;""," ~ ","")&amp;'Weather Condition'!W11&amp;IF('Weather Condition'!W11&lt;&gt;""," ~ ","")&amp;'Bunkers &amp; Lubs'!AB11&amp;IF('Bunkers &amp; Lubs'!AB11&lt;&gt;""," ~ ","")&amp;Environmental!M14</f>
        <v/>
      </c>
    </row>
    <row r="18" spans="1:20">
      <c r="A18" s="385" t="str">
        <f>IF('Noon Position '!A18&lt;&gt;"",'Noon Position '!A18,"")</f>
        <v/>
      </c>
      <c r="B18" s="23" t="str">
        <f>IF('Noon Position '!B18&lt;&gt;"",'Noon Position '!B18,"")</f>
        <v/>
      </c>
      <c r="C18" s="18" t="str">
        <f>IF('Noon Position '!M18&lt;&gt;"",'Noon Position '!M18,"")</f>
        <v/>
      </c>
      <c r="D18" s="18" t="str">
        <f>IF('Noon Position '!N18&lt;&gt;"",'Noon Position '!N18,"")</f>
        <v/>
      </c>
      <c r="E18" s="19" t="str">
        <f>IF('Noon Position '!N18&lt;&gt;"",'Noon Position '!L18,"")</f>
        <v/>
      </c>
      <c r="F18" s="19" t="str">
        <f>'Noon Position '!U18</f>
        <v/>
      </c>
      <c r="G18" s="22" t="str">
        <f>'Noon Position '!V18</f>
        <v/>
      </c>
      <c r="H18" s="22" t="str">
        <f>'Weather Condition'!V12</f>
        <v/>
      </c>
      <c r="I18" s="19" t="str">
        <f>'Noon Position '!Z18</f>
        <v/>
      </c>
      <c r="J18" s="19" t="str">
        <f>'Noon Position '!AA18</f>
        <v/>
      </c>
      <c r="K18" s="56" t="str">
        <f>'Bunkers &amp; Lubs'!P12</f>
        <v/>
      </c>
      <c r="L18" s="51" t="str">
        <f>'Bunkers &amp; Lubs'!Q12</f>
        <v/>
      </c>
      <c r="M18" s="51" t="str">
        <f>'Bunkers &amp; Lubs'!R12</f>
        <v/>
      </c>
      <c r="N18" s="51" t="str">
        <f>'Bunkers &amp; Lubs'!T12</f>
        <v/>
      </c>
      <c r="O18" s="51" t="str">
        <f>'Bunkers &amp; Lubs'!U12</f>
        <v/>
      </c>
      <c r="P18" s="51" t="str">
        <f>'Bunkers &amp; Lubs'!V12</f>
        <v/>
      </c>
      <c r="Q18" s="51" t="str">
        <f>'Bunkers &amp; Lubs'!W12</f>
        <v/>
      </c>
      <c r="R18" s="55" t="str">
        <f>Environmental!G15</f>
        <v/>
      </c>
      <c r="S18" s="53" t="str">
        <f>Environmental!L15</f>
        <v/>
      </c>
      <c r="T18" s="106" t="str">
        <f>'Noon Position '!AC18&amp;IF('Noon Position '!AC18&lt;&gt;""," ~ ","")&amp;'Weather Condition'!W12&amp;IF('Weather Condition'!W12&lt;&gt;""," ~ ","")&amp;'Bunkers &amp; Lubs'!AB12&amp;IF('Bunkers &amp; Lubs'!AB12&lt;&gt;""," ~ ","")&amp;Environmental!M15</f>
        <v/>
      </c>
    </row>
    <row r="19" spans="1:20">
      <c r="A19" s="385" t="str">
        <f>IF('Noon Position '!A19&lt;&gt;"",'Noon Position '!A19,"")</f>
        <v/>
      </c>
      <c r="B19" s="23" t="str">
        <f>IF('Noon Position '!B19&lt;&gt;"",'Noon Position '!B19,"")</f>
        <v/>
      </c>
      <c r="C19" s="18" t="str">
        <f>IF('Noon Position '!M19&lt;&gt;"",'Noon Position '!M19,"")</f>
        <v/>
      </c>
      <c r="D19" s="18" t="str">
        <f>IF('Noon Position '!N19&lt;&gt;"",'Noon Position '!N19,"")</f>
        <v/>
      </c>
      <c r="E19" s="19" t="str">
        <f>IF('Noon Position '!N19&lt;&gt;"",'Noon Position '!L19,"")</f>
        <v/>
      </c>
      <c r="F19" s="19" t="str">
        <f>'Noon Position '!U19</f>
        <v/>
      </c>
      <c r="G19" s="22" t="str">
        <f>'Noon Position '!V19</f>
        <v/>
      </c>
      <c r="H19" s="22" t="str">
        <f>'Weather Condition'!V13</f>
        <v/>
      </c>
      <c r="I19" s="19" t="str">
        <f>'Noon Position '!Z19</f>
        <v/>
      </c>
      <c r="J19" s="19" t="str">
        <f>'Noon Position '!AA19</f>
        <v/>
      </c>
      <c r="K19" s="56" t="str">
        <f>'Bunkers &amp; Lubs'!P13</f>
        <v/>
      </c>
      <c r="L19" s="51" t="str">
        <f>'Bunkers &amp; Lubs'!Q13</f>
        <v/>
      </c>
      <c r="M19" s="51" t="str">
        <f>'Bunkers &amp; Lubs'!R13</f>
        <v/>
      </c>
      <c r="N19" s="51" t="str">
        <f>'Bunkers &amp; Lubs'!T13</f>
        <v/>
      </c>
      <c r="O19" s="51" t="str">
        <f>'Bunkers &amp; Lubs'!U13</f>
        <v/>
      </c>
      <c r="P19" s="51" t="str">
        <f>'Bunkers &amp; Lubs'!V13</f>
        <v/>
      </c>
      <c r="Q19" s="51" t="str">
        <f>'Bunkers &amp; Lubs'!W13</f>
        <v/>
      </c>
      <c r="R19" s="55" t="str">
        <f>Environmental!G16</f>
        <v/>
      </c>
      <c r="S19" s="53" t="str">
        <f>Environmental!L16</f>
        <v/>
      </c>
      <c r="T19" s="106" t="str">
        <f>'Noon Position '!AC19&amp;IF('Noon Position '!AC19&lt;&gt;""," ~ ","")&amp;'Weather Condition'!W13&amp;IF('Weather Condition'!W13&lt;&gt;""," ~ ","")&amp;'Bunkers &amp; Lubs'!AB13&amp;IF('Bunkers &amp; Lubs'!AB13&lt;&gt;""," ~ ","")&amp;Environmental!M16</f>
        <v/>
      </c>
    </row>
    <row r="20" spans="1:20">
      <c r="A20" s="385" t="str">
        <f>IF('Noon Position '!A20&lt;&gt;"",'Noon Position '!A20,"")</f>
        <v/>
      </c>
      <c r="B20" s="23" t="str">
        <f>IF('Noon Position '!B20&lt;&gt;"",'Noon Position '!B20,"")</f>
        <v/>
      </c>
      <c r="C20" s="18" t="str">
        <f>IF('Noon Position '!M20&lt;&gt;"",'Noon Position '!M20,"")</f>
        <v/>
      </c>
      <c r="D20" s="18" t="str">
        <f>IF('Noon Position '!N20&lt;&gt;"",'Noon Position '!N20,"")</f>
        <v/>
      </c>
      <c r="E20" s="19" t="str">
        <f>IF('Noon Position '!N20&lt;&gt;"",'Noon Position '!L20,"")</f>
        <v/>
      </c>
      <c r="F20" s="19" t="str">
        <f>'Noon Position '!U20</f>
        <v/>
      </c>
      <c r="G20" s="22" t="str">
        <f>'Noon Position '!V20</f>
        <v/>
      </c>
      <c r="H20" s="22" t="str">
        <f>'Weather Condition'!V14</f>
        <v/>
      </c>
      <c r="I20" s="19" t="str">
        <f>'Noon Position '!Z20</f>
        <v/>
      </c>
      <c r="J20" s="19" t="str">
        <f>'Noon Position '!AA20</f>
        <v/>
      </c>
      <c r="K20" s="56" t="str">
        <f>'Bunkers &amp; Lubs'!P14</f>
        <v/>
      </c>
      <c r="L20" s="51" t="str">
        <f>'Bunkers &amp; Lubs'!Q14</f>
        <v/>
      </c>
      <c r="M20" s="51" t="str">
        <f>'Bunkers &amp; Lubs'!R14</f>
        <v/>
      </c>
      <c r="N20" s="51" t="str">
        <f>'Bunkers &amp; Lubs'!T14</f>
        <v/>
      </c>
      <c r="O20" s="51" t="str">
        <f>'Bunkers &amp; Lubs'!U14</f>
        <v/>
      </c>
      <c r="P20" s="51" t="str">
        <f>'Bunkers &amp; Lubs'!V14</f>
        <v/>
      </c>
      <c r="Q20" s="51" t="str">
        <f>'Bunkers &amp; Lubs'!W14</f>
        <v/>
      </c>
      <c r="R20" s="55" t="str">
        <f>Environmental!G17</f>
        <v/>
      </c>
      <c r="S20" s="53" t="str">
        <f>Environmental!L17</f>
        <v/>
      </c>
      <c r="T20" s="106" t="str">
        <f>'Noon Position '!AC20&amp;IF('Noon Position '!AC20&lt;&gt;""," ~ ","")&amp;'Weather Condition'!W14&amp;IF('Weather Condition'!W14&lt;&gt;""," ~ ","")&amp;'Bunkers &amp; Lubs'!AB14&amp;IF('Bunkers &amp; Lubs'!AB14&lt;&gt;""," ~ ","")&amp;Environmental!M17</f>
        <v/>
      </c>
    </row>
    <row r="21" spans="1:20">
      <c r="A21" s="385" t="str">
        <f>IF('Noon Position '!A21&lt;&gt;"",'Noon Position '!A21,"")</f>
        <v/>
      </c>
      <c r="B21" s="23" t="str">
        <f>IF('Noon Position '!B21&lt;&gt;"",'Noon Position '!B21,"")</f>
        <v/>
      </c>
      <c r="C21" s="18" t="str">
        <f>IF('Noon Position '!M21&lt;&gt;"",'Noon Position '!M21,"")</f>
        <v/>
      </c>
      <c r="D21" s="18" t="str">
        <f>IF('Noon Position '!N21&lt;&gt;"",'Noon Position '!N21,"")</f>
        <v/>
      </c>
      <c r="E21" s="19" t="str">
        <f>IF('Noon Position '!N21&lt;&gt;"",'Noon Position '!L21,"")</f>
        <v/>
      </c>
      <c r="F21" s="19" t="str">
        <f>'Noon Position '!U21</f>
        <v/>
      </c>
      <c r="G21" s="22" t="str">
        <f>'Noon Position '!V21</f>
        <v/>
      </c>
      <c r="H21" s="22" t="str">
        <f>'Weather Condition'!V15</f>
        <v/>
      </c>
      <c r="I21" s="19" t="str">
        <f>'Noon Position '!Z21</f>
        <v/>
      </c>
      <c r="J21" s="19" t="str">
        <f>'Noon Position '!AA21</f>
        <v/>
      </c>
      <c r="K21" s="56" t="str">
        <f>'Bunkers &amp; Lubs'!P15</f>
        <v/>
      </c>
      <c r="L21" s="51" t="str">
        <f>'Bunkers &amp; Lubs'!Q15</f>
        <v/>
      </c>
      <c r="M21" s="51" t="str">
        <f>'Bunkers &amp; Lubs'!R15</f>
        <v/>
      </c>
      <c r="N21" s="51" t="str">
        <f>'Bunkers &amp; Lubs'!T15</f>
        <v/>
      </c>
      <c r="O21" s="51" t="str">
        <f>'Bunkers &amp; Lubs'!U15</f>
        <v/>
      </c>
      <c r="P21" s="51" t="str">
        <f>'Bunkers &amp; Lubs'!V15</f>
        <v/>
      </c>
      <c r="Q21" s="51" t="str">
        <f>'Bunkers &amp; Lubs'!W15</f>
        <v/>
      </c>
      <c r="R21" s="55" t="str">
        <f>Environmental!G18</f>
        <v/>
      </c>
      <c r="S21" s="53" t="str">
        <f>Environmental!L18</f>
        <v/>
      </c>
      <c r="T21" s="106" t="str">
        <f>'Noon Position '!AC21&amp;IF('Noon Position '!AC21&lt;&gt;""," ~ ","")&amp;'Weather Condition'!W15&amp;IF('Weather Condition'!W15&lt;&gt;""," ~ ","")&amp;'Bunkers &amp; Lubs'!AB15&amp;IF('Bunkers &amp; Lubs'!AB15&lt;&gt;""," ~ ","")&amp;Environmental!M18</f>
        <v/>
      </c>
    </row>
    <row r="22" spans="1:20">
      <c r="A22" s="385" t="str">
        <f>IF('Noon Position '!A22&lt;&gt;"",'Noon Position '!A22,"")</f>
        <v/>
      </c>
      <c r="B22" s="23" t="str">
        <f>IF('Noon Position '!B22&lt;&gt;"",'Noon Position '!B22,"")</f>
        <v/>
      </c>
      <c r="C22" s="18" t="str">
        <f>IF('Noon Position '!M22&lt;&gt;"",'Noon Position '!M22,"")</f>
        <v/>
      </c>
      <c r="D22" s="18" t="str">
        <f>IF('Noon Position '!N22&lt;&gt;"",'Noon Position '!N22,"")</f>
        <v/>
      </c>
      <c r="E22" s="19" t="str">
        <f>IF('Noon Position '!N22&lt;&gt;"",'Noon Position '!L22,"")</f>
        <v/>
      </c>
      <c r="F22" s="19" t="str">
        <f>'Noon Position '!U22</f>
        <v/>
      </c>
      <c r="G22" s="22" t="str">
        <f>'Noon Position '!V22</f>
        <v/>
      </c>
      <c r="H22" s="22" t="str">
        <f>'Weather Condition'!V16</f>
        <v/>
      </c>
      <c r="I22" s="19" t="str">
        <f>'Noon Position '!Z22</f>
        <v/>
      </c>
      <c r="J22" s="19" t="str">
        <f>'Noon Position '!AA22</f>
        <v/>
      </c>
      <c r="K22" s="56" t="str">
        <f>'Bunkers &amp; Lubs'!P16</f>
        <v/>
      </c>
      <c r="L22" s="51" t="str">
        <f>'Bunkers &amp; Lubs'!Q16</f>
        <v/>
      </c>
      <c r="M22" s="51" t="str">
        <f>'Bunkers &amp; Lubs'!R16</f>
        <v/>
      </c>
      <c r="N22" s="51" t="str">
        <f>'Bunkers &amp; Lubs'!T16</f>
        <v/>
      </c>
      <c r="O22" s="51" t="str">
        <f>'Bunkers &amp; Lubs'!U16</f>
        <v/>
      </c>
      <c r="P22" s="51" t="str">
        <f>'Bunkers &amp; Lubs'!V16</f>
        <v/>
      </c>
      <c r="Q22" s="51" t="str">
        <f>'Bunkers &amp; Lubs'!W16</f>
        <v/>
      </c>
      <c r="R22" s="55" t="str">
        <f>Environmental!G19</f>
        <v/>
      </c>
      <c r="S22" s="53" t="str">
        <f>Environmental!L19</f>
        <v/>
      </c>
      <c r="T22" s="106" t="str">
        <f>'Noon Position '!AC22&amp;IF('Noon Position '!AC22&lt;&gt;""," ~ ","")&amp;'Weather Condition'!W16&amp;IF('Weather Condition'!W16&lt;&gt;""," ~ ","")&amp;'Bunkers &amp; Lubs'!AB16&amp;IF('Bunkers &amp; Lubs'!AB16&lt;&gt;""," ~ ","")&amp;Environmental!M19</f>
        <v/>
      </c>
    </row>
    <row r="23" spans="1:20">
      <c r="A23" s="385" t="str">
        <f>IF('Noon Position '!A23&lt;&gt;"",'Noon Position '!A23,"")</f>
        <v/>
      </c>
      <c r="B23" s="23" t="str">
        <f>IF('Noon Position '!B23&lt;&gt;"",'Noon Position '!B23,"")</f>
        <v/>
      </c>
      <c r="C23" s="18" t="str">
        <f>IF('Noon Position '!M23&lt;&gt;"",'Noon Position '!M23,"")</f>
        <v/>
      </c>
      <c r="D23" s="18" t="str">
        <f>IF('Noon Position '!N23&lt;&gt;"",'Noon Position '!N23,"")</f>
        <v/>
      </c>
      <c r="E23" s="19" t="str">
        <f>IF('Noon Position '!N23&lt;&gt;"",'Noon Position '!L23,"")</f>
        <v/>
      </c>
      <c r="F23" s="19" t="str">
        <f>'Noon Position '!U23</f>
        <v/>
      </c>
      <c r="G23" s="22" t="str">
        <f>'Noon Position '!V23</f>
        <v/>
      </c>
      <c r="H23" s="22" t="str">
        <f>'Weather Condition'!V17</f>
        <v/>
      </c>
      <c r="I23" s="19" t="str">
        <f>'Noon Position '!Z23</f>
        <v/>
      </c>
      <c r="J23" s="19" t="str">
        <f>'Noon Position '!AA23</f>
        <v/>
      </c>
      <c r="K23" s="56" t="str">
        <f>'Bunkers &amp; Lubs'!P17</f>
        <v/>
      </c>
      <c r="L23" s="51" t="str">
        <f>'Bunkers &amp; Lubs'!Q17</f>
        <v/>
      </c>
      <c r="M23" s="51" t="str">
        <f>'Bunkers &amp; Lubs'!R17</f>
        <v/>
      </c>
      <c r="N23" s="51" t="str">
        <f>'Bunkers &amp; Lubs'!T17</f>
        <v/>
      </c>
      <c r="O23" s="51" t="str">
        <f>'Bunkers &amp; Lubs'!U17</f>
        <v/>
      </c>
      <c r="P23" s="51" t="str">
        <f>'Bunkers &amp; Lubs'!V17</f>
        <v/>
      </c>
      <c r="Q23" s="51" t="str">
        <f>'Bunkers &amp; Lubs'!W17</f>
        <v/>
      </c>
      <c r="R23" s="55" t="str">
        <f>Environmental!G20</f>
        <v/>
      </c>
      <c r="S23" s="53" t="str">
        <f>Environmental!L20</f>
        <v/>
      </c>
      <c r="T23" s="106" t="str">
        <f>'Noon Position '!AC23&amp;IF('Noon Position '!AC23&lt;&gt;""," ~ ","")&amp;'Weather Condition'!W17&amp;IF('Weather Condition'!W17&lt;&gt;""," ~ ","")&amp;'Bunkers &amp; Lubs'!AB17&amp;IF('Bunkers &amp; Lubs'!AB17&lt;&gt;""," ~ ","")&amp;Environmental!M20</f>
        <v/>
      </c>
    </row>
    <row r="24" spans="1:20">
      <c r="A24" s="385" t="str">
        <f>IF('Noon Position '!A24&lt;&gt;"",'Noon Position '!A24,"")</f>
        <v/>
      </c>
      <c r="B24" s="23" t="str">
        <f>IF('Noon Position '!B24&lt;&gt;"",'Noon Position '!B24,"")</f>
        <v/>
      </c>
      <c r="C24" s="18" t="str">
        <f>IF('Noon Position '!M24&lt;&gt;"",'Noon Position '!M24,"")</f>
        <v/>
      </c>
      <c r="D24" s="18" t="str">
        <f>IF('Noon Position '!N24&lt;&gt;"",'Noon Position '!N24,"")</f>
        <v/>
      </c>
      <c r="E24" s="19" t="str">
        <f>IF('Noon Position '!N24&lt;&gt;"",'Noon Position '!L24,"")</f>
        <v/>
      </c>
      <c r="F24" s="19" t="str">
        <f>'Noon Position '!U24</f>
        <v/>
      </c>
      <c r="G24" s="22" t="str">
        <f>'Noon Position '!V24</f>
        <v/>
      </c>
      <c r="H24" s="22" t="str">
        <f>'Weather Condition'!V18</f>
        <v/>
      </c>
      <c r="I24" s="19" t="str">
        <f>'Noon Position '!Z24</f>
        <v/>
      </c>
      <c r="J24" s="19" t="str">
        <f>'Noon Position '!AA24</f>
        <v/>
      </c>
      <c r="K24" s="56" t="str">
        <f>'Bunkers &amp; Lubs'!P18</f>
        <v/>
      </c>
      <c r="L24" s="51" t="str">
        <f>'Bunkers &amp; Lubs'!Q18</f>
        <v/>
      </c>
      <c r="M24" s="51" t="str">
        <f>'Bunkers &amp; Lubs'!R18</f>
        <v/>
      </c>
      <c r="N24" s="51" t="str">
        <f>'Bunkers &amp; Lubs'!T18</f>
        <v/>
      </c>
      <c r="O24" s="51" t="str">
        <f>'Bunkers &amp; Lubs'!U18</f>
        <v/>
      </c>
      <c r="P24" s="51" t="str">
        <f>'Bunkers &amp; Lubs'!V18</f>
        <v/>
      </c>
      <c r="Q24" s="51" t="str">
        <f>'Bunkers &amp; Lubs'!W18</f>
        <v/>
      </c>
      <c r="R24" s="55" t="str">
        <f>Environmental!G21</f>
        <v/>
      </c>
      <c r="S24" s="53" t="str">
        <f>Environmental!L21</f>
        <v/>
      </c>
      <c r="T24" s="106" t="str">
        <f>'Noon Position '!AC24&amp;IF('Noon Position '!AC24&lt;&gt;""," ~ ","")&amp;'Weather Condition'!W18&amp;IF('Weather Condition'!W18&lt;&gt;""," ~ ","")&amp;'Bunkers &amp; Lubs'!AB18&amp;IF('Bunkers &amp; Lubs'!AB18&lt;&gt;""," ~ ","")&amp;Environmental!M21</f>
        <v/>
      </c>
    </row>
    <row r="25" spans="1:20">
      <c r="A25" s="385" t="str">
        <f>IF('Noon Position '!A25&lt;&gt;"",'Noon Position '!A25,"")</f>
        <v/>
      </c>
      <c r="B25" s="23" t="str">
        <f>IF('Noon Position '!B25&lt;&gt;"",'Noon Position '!B25,"")</f>
        <v/>
      </c>
      <c r="C25" s="18" t="str">
        <f>IF('Noon Position '!M25&lt;&gt;"",'Noon Position '!M25,"")</f>
        <v/>
      </c>
      <c r="D25" s="18" t="str">
        <f>IF('Noon Position '!N25&lt;&gt;"",'Noon Position '!N25,"")</f>
        <v/>
      </c>
      <c r="E25" s="19" t="str">
        <f>IF('Noon Position '!N25&lt;&gt;"",'Noon Position '!L25,"")</f>
        <v/>
      </c>
      <c r="F25" s="19" t="str">
        <f>'Noon Position '!U25</f>
        <v/>
      </c>
      <c r="G25" s="22" t="str">
        <f>'Noon Position '!V25</f>
        <v/>
      </c>
      <c r="H25" s="22" t="str">
        <f>'Weather Condition'!V19</f>
        <v/>
      </c>
      <c r="I25" s="19" t="str">
        <f>'Noon Position '!Z25</f>
        <v/>
      </c>
      <c r="J25" s="19" t="str">
        <f>'Noon Position '!AA25</f>
        <v/>
      </c>
      <c r="K25" s="56" t="str">
        <f>'Bunkers &amp; Lubs'!P19</f>
        <v/>
      </c>
      <c r="L25" s="51" t="str">
        <f>'Bunkers &amp; Lubs'!Q19</f>
        <v/>
      </c>
      <c r="M25" s="51" t="str">
        <f>'Bunkers &amp; Lubs'!R19</f>
        <v/>
      </c>
      <c r="N25" s="51" t="str">
        <f>'Bunkers &amp; Lubs'!T19</f>
        <v/>
      </c>
      <c r="O25" s="51" t="str">
        <f>'Bunkers &amp; Lubs'!U19</f>
        <v/>
      </c>
      <c r="P25" s="51" t="str">
        <f>'Bunkers &amp; Lubs'!V19</f>
        <v/>
      </c>
      <c r="Q25" s="51" t="str">
        <f>'Bunkers &amp; Lubs'!W19</f>
        <v/>
      </c>
      <c r="R25" s="55" t="str">
        <f>Environmental!G22</f>
        <v/>
      </c>
      <c r="S25" s="53" t="str">
        <f>Environmental!L22</f>
        <v/>
      </c>
      <c r="T25" s="106" t="str">
        <f>'Noon Position '!AC25&amp;IF('Noon Position '!AC25&lt;&gt;""," ~ ","")&amp;'Weather Condition'!W19&amp;IF('Weather Condition'!W19&lt;&gt;""," ~ ","")&amp;'Bunkers &amp; Lubs'!AB19&amp;IF('Bunkers &amp; Lubs'!AB19&lt;&gt;""," ~ ","")&amp;Environmental!M22</f>
        <v/>
      </c>
    </row>
    <row r="26" spans="1:20">
      <c r="A26" s="385" t="str">
        <f>IF('Noon Position '!A26&lt;&gt;"",'Noon Position '!A26,"")</f>
        <v/>
      </c>
      <c r="B26" s="23" t="str">
        <f>IF('Noon Position '!B26&lt;&gt;"",'Noon Position '!B26,"")</f>
        <v/>
      </c>
      <c r="C26" s="18" t="str">
        <f>IF('Noon Position '!M26&lt;&gt;"",'Noon Position '!M26,"")</f>
        <v/>
      </c>
      <c r="D26" s="18" t="str">
        <f>IF('Noon Position '!N26&lt;&gt;"",'Noon Position '!N26,"")</f>
        <v/>
      </c>
      <c r="E26" s="19" t="str">
        <f>IF('Noon Position '!N26&lt;&gt;"",'Noon Position '!L26,"")</f>
        <v/>
      </c>
      <c r="F26" s="19" t="str">
        <f>'Noon Position '!U26</f>
        <v/>
      </c>
      <c r="G26" s="22" t="str">
        <f>'Noon Position '!V26</f>
        <v/>
      </c>
      <c r="H26" s="22" t="str">
        <f>'Weather Condition'!V20</f>
        <v/>
      </c>
      <c r="I26" s="19" t="str">
        <f>'Noon Position '!Z26</f>
        <v/>
      </c>
      <c r="J26" s="19" t="str">
        <f>'Noon Position '!AA26</f>
        <v/>
      </c>
      <c r="K26" s="56" t="str">
        <f>'Bunkers &amp; Lubs'!P20</f>
        <v/>
      </c>
      <c r="L26" s="51" t="str">
        <f>'Bunkers &amp; Lubs'!Q20</f>
        <v/>
      </c>
      <c r="M26" s="51" t="str">
        <f>'Bunkers &amp; Lubs'!R20</f>
        <v/>
      </c>
      <c r="N26" s="51" t="str">
        <f>'Bunkers &amp; Lubs'!T20</f>
        <v/>
      </c>
      <c r="O26" s="51" t="str">
        <f>'Bunkers &amp; Lubs'!U20</f>
        <v/>
      </c>
      <c r="P26" s="51" t="str">
        <f>'Bunkers &amp; Lubs'!V20</f>
        <v/>
      </c>
      <c r="Q26" s="51" t="str">
        <f>'Bunkers &amp; Lubs'!W20</f>
        <v/>
      </c>
      <c r="R26" s="55" t="str">
        <f>Environmental!G23</f>
        <v/>
      </c>
      <c r="S26" s="53" t="str">
        <f>Environmental!L23</f>
        <v/>
      </c>
      <c r="T26" s="106" t="str">
        <f>'Noon Position '!AC26&amp;IF('Noon Position '!AC26&lt;&gt;""," ~ ","")&amp;'Weather Condition'!W20&amp;IF('Weather Condition'!W20&lt;&gt;""," ~ ","")&amp;'Bunkers &amp; Lubs'!AB20&amp;IF('Bunkers &amp; Lubs'!AB20&lt;&gt;""," ~ ","")&amp;Environmental!M23</f>
        <v/>
      </c>
    </row>
    <row r="27" spans="1:20">
      <c r="A27" s="385" t="str">
        <f>IF('Noon Position '!A27&lt;&gt;"",'Noon Position '!A27,"")</f>
        <v/>
      </c>
      <c r="B27" s="23" t="str">
        <f>IF('Noon Position '!B27&lt;&gt;"",'Noon Position '!B27,"")</f>
        <v/>
      </c>
      <c r="C27" s="18" t="str">
        <f>IF('Noon Position '!M27&lt;&gt;"",'Noon Position '!M27,"")</f>
        <v/>
      </c>
      <c r="D27" s="18" t="str">
        <f>IF('Noon Position '!N27&lt;&gt;"",'Noon Position '!N27,"")</f>
        <v/>
      </c>
      <c r="E27" s="19" t="str">
        <f>IF('Noon Position '!N27&lt;&gt;"",'Noon Position '!L27,"")</f>
        <v/>
      </c>
      <c r="F27" s="19" t="str">
        <f>'Noon Position '!U27</f>
        <v/>
      </c>
      <c r="G27" s="22" t="str">
        <f>'Noon Position '!V27</f>
        <v/>
      </c>
      <c r="H27" s="22" t="str">
        <f>'Weather Condition'!V21</f>
        <v/>
      </c>
      <c r="I27" s="19" t="str">
        <f>'Noon Position '!Z27</f>
        <v/>
      </c>
      <c r="J27" s="19" t="str">
        <f>'Noon Position '!AA27</f>
        <v/>
      </c>
      <c r="K27" s="56" t="str">
        <f>'Bunkers &amp; Lubs'!P21</f>
        <v/>
      </c>
      <c r="L27" s="51" t="str">
        <f>'Bunkers &amp; Lubs'!Q21</f>
        <v/>
      </c>
      <c r="M27" s="51" t="str">
        <f>'Bunkers &amp; Lubs'!R21</f>
        <v/>
      </c>
      <c r="N27" s="51" t="str">
        <f>'Bunkers &amp; Lubs'!T21</f>
        <v/>
      </c>
      <c r="O27" s="51" t="str">
        <f>'Bunkers &amp; Lubs'!U21</f>
        <v/>
      </c>
      <c r="P27" s="51" t="str">
        <f>'Bunkers &amp; Lubs'!V21</f>
        <v/>
      </c>
      <c r="Q27" s="51" t="str">
        <f>'Bunkers &amp; Lubs'!W21</f>
        <v/>
      </c>
      <c r="R27" s="55" t="str">
        <f>Environmental!G24</f>
        <v/>
      </c>
      <c r="S27" s="53" t="str">
        <f>Environmental!L24</f>
        <v/>
      </c>
      <c r="T27" s="106" t="str">
        <f>'Noon Position '!AC27&amp;IF('Noon Position '!AC27&lt;&gt;""," ~ ","")&amp;'Weather Condition'!W21&amp;IF('Weather Condition'!W21&lt;&gt;""," ~ ","")&amp;'Bunkers &amp; Lubs'!AB21&amp;IF('Bunkers &amp; Lubs'!AB21&lt;&gt;""," ~ ","")&amp;Environmental!M24</f>
        <v/>
      </c>
    </row>
    <row r="28" spans="1:20">
      <c r="A28" s="385" t="str">
        <f>IF('Noon Position '!A28&lt;&gt;"",'Noon Position '!A28,"")</f>
        <v/>
      </c>
      <c r="B28" s="23" t="str">
        <f>IF('Noon Position '!B28&lt;&gt;"",'Noon Position '!B28,"")</f>
        <v/>
      </c>
      <c r="C28" s="18" t="str">
        <f>IF('Noon Position '!M28&lt;&gt;"",'Noon Position '!M28,"")</f>
        <v/>
      </c>
      <c r="D28" s="18" t="str">
        <f>IF('Noon Position '!N28&lt;&gt;"",'Noon Position '!N28,"")</f>
        <v/>
      </c>
      <c r="E28" s="19" t="str">
        <f>IF('Noon Position '!N28&lt;&gt;"",'Noon Position '!L28,"")</f>
        <v/>
      </c>
      <c r="F28" s="19" t="str">
        <f>'Noon Position '!U28</f>
        <v/>
      </c>
      <c r="G28" s="22" t="str">
        <f>'Noon Position '!V28</f>
        <v/>
      </c>
      <c r="H28" s="22" t="str">
        <f>'Weather Condition'!V22</f>
        <v/>
      </c>
      <c r="I28" s="19" t="str">
        <f>'Noon Position '!Z28</f>
        <v/>
      </c>
      <c r="J28" s="19" t="str">
        <f>'Noon Position '!AA28</f>
        <v/>
      </c>
      <c r="K28" s="56" t="str">
        <f>'Bunkers &amp; Lubs'!P22</f>
        <v/>
      </c>
      <c r="L28" s="51" t="str">
        <f>'Bunkers &amp; Lubs'!Q22</f>
        <v/>
      </c>
      <c r="M28" s="51" t="str">
        <f>'Bunkers &amp; Lubs'!R22</f>
        <v/>
      </c>
      <c r="N28" s="51" t="str">
        <f>'Bunkers &amp; Lubs'!T22</f>
        <v/>
      </c>
      <c r="O28" s="51" t="str">
        <f>'Bunkers &amp; Lubs'!U22</f>
        <v/>
      </c>
      <c r="P28" s="51" t="str">
        <f>'Bunkers &amp; Lubs'!V22</f>
        <v/>
      </c>
      <c r="Q28" s="51" t="str">
        <f>'Bunkers &amp; Lubs'!W22</f>
        <v/>
      </c>
      <c r="R28" s="55" t="str">
        <f>Environmental!G25</f>
        <v/>
      </c>
      <c r="S28" s="53" t="str">
        <f>Environmental!L25</f>
        <v/>
      </c>
      <c r="T28" s="106" t="str">
        <f>'Noon Position '!AC28&amp;IF('Noon Position '!AC28&lt;&gt;""," ~ ","")&amp;'Weather Condition'!W22&amp;IF('Weather Condition'!W22&lt;&gt;""," ~ ","")&amp;'Bunkers &amp; Lubs'!AB22&amp;IF('Bunkers &amp; Lubs'!AB22&lt;&gt;""," ~ ","")&amp;Environmental!M25</f>
        <v/>
      </c>
    </row>
    <row r="29" spans="1:20">
      <c r="A29" s="385" t="str">
        <f>IF('Noon Position '!A29&lt;&gt;"",'Noon Position '!A29,"")</f>
        <v/>
      </c>
      <c r="B29" s="23" t="str">
        <f>IF('Noon Position '!B29&lt;&gt;"",'Noon Position '!B29,"")</f>
        <v/>
      </c>
      <c r="C29" s="18" t="str">
        <f>IF('Noon Position '!M29&lt;&gt;"",'Noon Position '!M29,"")</f>
        <v/>
      </c>
      <c r="D29" s="18" t="str">
        <f>IF('Noon Position '!N29&lt;&gt;"",'Noon Position '!N29,"")</f>
        <v/>
      </c>
      <c r="E29" s="19" t="str">
        <f>IF('Noon Position '!N29&lt;&gt;"",'Noon Position '!L29,"")</f>
        <v/>
      </c>
      <c r="F29" s="19" t="str">
        <f>'Noon Position '!U29</f>
        <v/>
      </c>
      <c r="G29" s="22" t="str">
        <f>'Noon Position '!V29</f>
        <v/>
      </c>
      <c r="H29" s="22" t="str">
        <f>'Weather Condition'!V23</f>
        <v/>
      </c>
      <c r="I29" s="19" t="str">
        <f>'Noon Position '!Z29</f>
        <v/>
      </c>
      <c r="J29" s="19" t="str">
        <f>'Noon Position '!AA29</f>
        <v/>
      </c>
      <c r="K29" s="56" t="str">
        <f>'Bunkers &amp; Lubs'!P23</f>
        <v/>
      </c>
      <c r="L29" s="51" t="str">
        <f>'Bunkers &amp; Lubs'!Q23</f>
        <v/>
      </c>
      <c r="M29" s="51" t="str">
        <f>'Bunkers &amp; Lubs'!R23</f>
        <v/>
      </c>
      <c r="N29" s="51" t="str">
        <f>'Bunkers &amp; Lubs'!T23</f>
        <v/>
      </c>
      <c r="O29" s="51" t="str">
        <f>'Bunkers &amp; Lubs'!U23</f>
        <v/>
      </c>
      <c r="P29" s="51" t="str">
        <f>'Bunkers &amp; Lubs'!V23</f>
        <v/>
      </c>
      <c r="Q29" s="51" t="str">
        <f>'Bunkers &amp; Lubs'!W23</f>
        <v/>
      </c>
      <c r="R29" s="55" t="str">
        <f>Environmental!G26</f>
        <v/>
      </c>
      <c r="S29" s="53" t="str">
        <f>Environmental!L26</f>
        <v/>
      </c>
      <c r="T29" s="106" t="str">
        <f>'Noon Position '!AC29&amp;IF('Noon Position '!AC29&lt;&gt;""," ~ ","")&amp;'Weather Condition'!W23&amp;IF('Weather Condition'!W23&lt;&gt;""," ~ ","")&amp;'Bunkers &amp; Lubs'!AB23&amp;IF('Bunkers &amp; Lubs'!AB23&lt;&gt;""," ~ ","")&amp;Environmental!M26</f>
        <v/>
      </c>
    </row>
    <row r="30" spans="1:20">
      <c r="A30" s="385" t="str">
        <f>IF('Noon Position '!A30&lt;&gt;"",'Noon Position '!A30,"")</f>
        <v/>
      </c>
      <c r="B30" s="23" t="str">
        <f>IF('Noon Position '!B30&lt;&gt;"",'Noon Position '!B30,"")</f>
        <v/>
      </c>
      <c r="C30" s="18" t="str">
        <f>IF('Noon Position '!M30&lt;&gt;"",'Noon Position '!M30,"")</f>
        <v/>
      </c>
      <c r="D30" s="18" t="str">
        <f>IF('Noon Position '!N30&lt;&gt;"",'Noon Position '!N30,"")</f>
        <v/>
      </c>
      <c r="E30" s="19" t="str">
        <f>IF('Noon Position '!N30&lt;&gt;"",'Noon Position '!L30,"")</f>
        <v/>
      </c>
      <c r="F30" s="19" t="str">
        <f>'Noon Position '!U30</f>
        <v/>
      </c>
      <c r="G30" s="22" t="str">
        <f>'Noon Position '!V30</f>
        <v/>
      </c>
      <c r="H30" s="22" t="str">
        <f>'Weather Condition'!V24</f>
        <v/>
      </c>
      <c r="I30" s="19" t="str">
        <f>'Noon Position '!Z30</f>
        <v/>
      </c>
      <c r="J30" s="19" t="str">
        <f>'Noon Position '!AA30</f>
        <v/>
      </c>
      <c r="K30" s="56" t="str">
        <f>'Bunkers &amp; Lubs'!P24</f>
        <v/>
      </c>
      <c r="L30" s="51" t="str">
        <f>'Bunkers &amp; Lubs'!Q24</f>
        <v/>
      </c>
      <c r="M30" s="51" t="str">
        <f>'Bunkers &amp; Lubs'!R24</f>
        <v/>
      </c>
      <c r="N30" s="51" t="str">
        <f>'Bunkers &amp; Lubs'!T24</f>
        <v/>
      </c>
      <c r="O30" s="51" t="str">
        <f>'Bunkers &amp; Lubs'!U24</f>
        <v/>
      </c>
      <c r="P30" s="51" t="str">
        <f>'Bunkers &amp; Lubs'!V24</f>
        <v/>
      </c>
      <c r="Q30" s="51" t="str">
        <f>'Bunkers &amp; Lubs'!W24</f>
        <v/>
      </c>
      <c r="R30" s="55" t="str">
        <f>Environmental!G27</f>
        <v/>
      </c>
      <c r="S30" s="53" t="str">
        <f>Environmental!L27</f>
        <v/>
      </c>
      <c r="T30" s="106" t="str">
        <f>'Noon Position '!AC30&amp;IF('Noon Position '!AC30&lt;&gt;""," ~ ","")&amp;'Weather Condition'!W24&amp;IF('Weather Condition'!W24&lt;&gt;""," ~ ","")&amp;'Bunkers &amp; Lubs'!AB24&amp;IF('Bunkers &amp; Lubs'!AB24&lt;&gt;""," ~ ","")&amp;Environmental!M27</f>
        <v/>
      </c>
    </row>
    <row r="31" spans="1:20">
      <c r="A31" s="385" t="str">
        <f>IF('Noon Position '!A31&lt;&gt;"",'Noon Position '!A31,"")</f>
        <v/>
      </c>
      <c r="B31" s="23" t="str">
        <f>IF('Noon Position '!B31&lt;&gt;"",'Noon Position '!B31,"")</f>
        <v/>
      </c>
      <c r="C31" s="18" t="str">
        <f>IF('Noon Position '!M31&lt;&gt;"",'Noon Position '!M31,"")</f>
        <v/>
      </c>
      <c r="D31" s="18" t="str">
        <f>IF('Noon Position '!N31&lt;&gt;"",'Noon Position '!N31,"")</f>
        <v/>
      </c>
      <c r="E31" s="19" t="str">
        <f>IF('Noon Position '!N31&lt;&gt;"",'Noon Position '!L31,"")</f>
        <v/>
      </c>
      <c r="F31" s="19" t="str">
        <f>'Noon Position '!U31</f>
        <v/>
      </c>
      <c r="G31" s="22" t="str">
        <f>'Noon Position '!V31</f>
        <v/>
      </c>
      <c r="H31" s="22" t="str">
        <f>'Weather Condition'!V25</f>
        <v/>
      </c>
      <c r="I31" s="19" t="str">
        <f>'Noon Position '!Z31</f>
        <v/>
      </c>
      <c r="J31" s="19" t="str">
        <f>'Noon Position '!AA31</f>
        <v/>
      </c>
      <c r="K31" s="56" t="str">
        <f>'Bunkers &amp; Lubs'!P25</f>
        <v/>
      </c>
      <c r="L31" s="51" t="str">
        <f>'Bunkers &amp; Lubs'!Q25</f>
        <v/>
      </c>
      <c r="M31" s="51" t="str">
        <f>'Bunkers &amp; Lubs'!R25</f>
        <v/>
      </c>
      <c r="N31" s="51" t="str">
        <f>'Bunkers &amp; Lubs'!T25</f>
        <v/>
      </c>
      <c r="O31" s="51" t="str">
        <f>'Bunkers &amp; Lubs'!U25</f>
        <v/>
      </c>
      <c r="P31" s="51" t="str">
        <f>'Bunkers &amp; Lubs'!V25</f>
        <v/>
      </c>
      <c r="Q31" s="51" t="str">
        <f>'Bunkers &amp; Lubs'!W25</f>
        <v/>
      </c>
      <c r="R31" s="55" t="str">
        <f>Environmental!G28</f>
        <v/>
      </c>
      <c r="S31" s="53" t="str">
        <f>Environmental!L28</f>
        <v/>
      </c>
      <c r="T31" s="106" t="str">
        <f>'Noon Position '!AC31&amp;IF('Noon Position '!AC31&lt;&gt;""," ~ ","")&amp;'Weather Condition'!W25&amp;IF('Weather Condition'!W25&lt;&gt;""," ~ ","")&amp;'Bunkers &amp; Lubs'!AB25&amp;IF('Bunkers &amp; Lubs'!AB25&lt;&gt;""," ~ ","")&amp;Environmental!M28</f>
        <v/>
      </c>
    </row>
    <row r="32" spans="1:20">
      <c r="A32" s="385" t="str">
        <f>IF('Noon Position '!A32&lt;&gt;"",'Noon Position '!A32,"")</f>
        <v/>
      </c>
      <c r="B32" s="23" t="str">
        <f>IF('Noon Position '!B32&lt;&gt;"",'Noon Position '!B32,"")</f>
        <v/>
      </c>
      <c r="C32" s="18" t="str">
        <f>IF('Noon Position '!M32&lt;&gt;"",'Noon Position '!M32,"")</f>
        <v/>
      </c>
      <c r="D32" s="18" t="str">
        <f>IF('Noon Position '!N32&lt;&gt;"",'Noon Position '!N32,"")</f>
        <v/>
      </c>
      <c r="E32" s="19" t="str">
        <f>IF('Noon Position '!N32&lt;&gt;"",'Noon Position '!L32,"")</f>
        <v/>
      </c>
      <c r="F32" s="19" t="str">
        <f>'Noon Position '!U32</f>
        <v/>
      </c>
      <c r="G32" s="22" t="str">
        <f>'Noon Position '!V32</f>
        <v/>
      </c>
      <c r="H32" s="22" t="str">
        <f>'Weather Condition'!V26</f>
        <v/>
      </c>
      <c r="I32" s="19" t="str">
        <f>'Noon Position '!Z32</f>
        <v/>
      </c>
      <c r="J32" s="19" t="str">
        <f>'Noon Position '!AA32</f>
        <v/>
      </c>
      <c r="K32" s="56" t="str">
        <f>'Bunkers &amp; Lubs'!P26</f>
        <v/>
      </c>
      <c r="L32" s="51" t="str">
        <f>'Bunkers &amp; Lubs'!Q26</f>
        <v/>
      </c>
      <c r="M32" s="51" t="str">
        <f>'Bunkers &amp; Lubs'!R26</f>
        <v/>
      </c>
      <c r="N32" s="51" t="str">
        <f>'Bunkers &amp; Lubs'!T26</f>
        <v/>
      </c>
      <c r="O32" s="51" t="str">
        <f>'Bunkers &amp; Lubs'!U26</f>
        <v/>
      </c>
      <c r="P32" s="51" t="str">
        <f>'Bunkers &amp; Lubs'!V26</f>
        <v/>
      </c>
      <c r="Q32" s="51" t="str">
        <f>'Bunkers &amp; Lubs'!W26</f>
        <v/>
      </c>
      <c r="R32" s="55" t="str">
        <f>Environmental!G29</f>
        <v/>
      </c>
      <c r="S32" s="53" t="str">
        <f>Environmental!L29</f>
        <v/>
      </c>
      <c r="T32" s="106" t="str">
        <f>'Noon Position '!AC32&amp;IF('Noon Position '!AC32&lt;&gt;""," ~ ","")&amp;'Weather Condition'!W26&amp;IF('Weather Condition'!W26&lt;&gt;""," ~ ","")&amp;'Bunkers &amp; Lubs'!AB26&amp;IF('Bunkers &amp; Lubs'!AB26&lt;&gt;""," ~ ","")&amp;Environmental!M29</f>
        <v/>
      </c>
    </row>
    <row r="33" spans="1:20">
      <c r="A33" s="385" t="str">
        <f>IF('Noon Position '!A33&lt;&gt;"",'Noon Position '!A33,"")</f>
        <v/>
      </c>
      <c r="B33" s="23" t="str">
        <f>IF('Noon Position '!B33&lt;&gt;"",'Noon Position '!B33,"")</f>
        <v/>
      </c>
      <c r="C33" s="18" t="str">
        <f>IF('Noon Position '!M33&lt;&gt;"",'Noon Position '!M33,"")</f>
        <v/>
      </c>
      <c r="D33" s="18" t="str">
        <f>IF('Noon Position '!N33&lt;&gt;"",'Noon Position '!N33,"")</f>
        <v/>
      </c>
      <c r="E33" s="19" t="str">
        <f>IF('Noon Position '!N33&lt;&gt;"",'Noon Position '!L33,"")</f>
        <v/>
      </c>
      <c r="F33" s="19" t="str">
        <f>'Noon Position '!U33</f>
        <v/>
      </c>
      <c r="G33" s="22" t="str">
        <f>'Noon Position '!V33</f>
        <v/>
      </c>
      <c r="H33" s="22" t="str">
        <f>'Weather Condition'!V27</f>
        <v/>
      </c>
      <c r="I33" s="19" t="str">
        <f>'Noon Position '!Z33</f>
        <v/>
      </c>
      <c r="J33" s="19" t="str">
        <f>'Noon Position '!AA33</f>
        <v/>
      </c>
      <c r="K33" s="56" t="str">
        <f>'Bunkers &amp; Lubs'!P27</f>
        <v/>
      </c>
      <c r="L33" s="51" t="str">
        <f>'Bunkers &amp; Lubs'!Q27</f>
        <v/>
      </c>
      <c r="M33" s="51" t="str">
        <f>'Bunkers &amp; Lubs'!R27</f>
        <v/>
      </c>
      <c r="N33" s="51" t="str">
        <f>'Bunkers &amp; Lubs'!T27</f>
        <v/>
      </c>
      <c r="O33" s="51" t="str">
        <f>'Bunkers &amp; Lubs'!U27</f>
        <v/>
      </c>
      <c r="P33" s="51" t="str">
        <f>'Bunkers &amp; Lubs'!V27</f>
        <v/>
      </c>
      <c r="Q33" s="51" t="str">
        <f>'Bunkers &amp; Lubs'!W27</f>
        <v/>
      </c>
      <c r="R33" s="55" t="str">
        <f>Environmental!G30</f>
        <v/>
      </c>
      <c r="S33" s="53" t="str">
        <f>Environmental!L30</f>
        <v/>
      </c>
      <c r="T33" s="106" t="str">
        <f>'Noon Position '!AC33&amp;IF('Noon Position '!AC33&lt;&gt;""," ~ ","")&amp;'Weather Condition'!W27&amp;IF('Weather Condition'!W27&lt;&gt;""," ~ ","")&amp;'Bunkers &amp; Lubs'!AB27&amp;IF('Bunkers &amp; Lubs'!AB27&lt;&gt;""," ~ ","")&amp;Environmental!M30</f>
        <v/>
      </c>
    </row>
    <row r="34" spans="1:20">
      <c r="A34" s="385" t="str">
        <f>IF('Noon Position '!A34&lt;&gt;"",'Noon Position '!A34,"")</f>
        <v/>
      </c>
      <c r="B34" s="23" t="str">
        <f>IF('Noon Position '!B34&lt;&gt;"",'Noon Position '!B34,"")</f>
        <v/>
      </c>
      <c r="C34" s="18" t="str">
        <f>IF('Noon Position '!M34&lt;&gt;"",'Noon Position '!M34,"")</f>
        <v/>
      </c>
      <c r="D34" s="18" t="str">
        <f>IF('Noon Position '!N34&lt;&gt;"",'Noon Position '!N34,"")</f>
        <v/>
      </c>
      <c r="E34" s="19" t="str">
        <f>IF('Noon Position '!N34&lt;&gt;"",'Noon Position '!L34,"")</f>
        <v/>
      </c>
      <c r="F34" s="19" t="str">
        <f>'Noon Position '!U34</f>
        <v/>
      </c>
      <c r="G34" s="22" t="str">
        <f>'Noon Position '!V34</f>
        <v/>
      </c>
      <c r="H34" s="22" t="str">
        <f>'Weather Condition'!V28</f>
        <v/>
      </c>
      <c r="I34" s="19" t="str">
        <f>'Noon Position '!Z34</f>
        <v/>
      </c>
      <c r="J34" s="19" t="str">
        <f>'Noon Position '!AA34</f>
        <v/>
      </c>
      <c r="K34" s="56" t="str">
        <f>'Bunkers &amp; Lubs'!P28</f>
        <v/>
      </c>
      <c r="L34" s="51" t="str">
        <f>'Bunkers &amp; Lubs'!Q28</f>
        <v/>
      </c>
      <c r="M34" s="51" t="str">
        <f>'Bunkers &amp; Lubs'!R28</f>
        <v/>
      </c>
      <c r="N34" s="51" t="str">
        <f>'Bunkers &amp; Lubs'!T28</f>
        <v/>
      </c>
      <c r="O34" s="51" t="str">
        <f>'Bunkers &amp; Lubs'!U28</f>
        <v/>
      </c>
      <c r="P34" s="51" t="str">
        <f>'Bunkers &amp; Lubs'!V28</f>
        <v/>
      </c>
      <c r="Q34" s="51" t="str">
        <f>'Bunkers &amp; Lubs'!W28</f>
        <v/>
      </c>
      <c r="R34" s="55" t="str">
        <f>Environmental!G31</f>
        <v/>
      </c>
      <c r="S34" s="53" t="str">
        <f>Environmental!L31</f>
        <v/>
      </c>
      <c r="T34" s="106" t="str">
        <f>'Noon Position '!AC34&amp;IF('Noon Position '!AC34&lt;&gt;""," ~ ","")&amp;'Weather Condition'!W28&amp;IF('Weather Condition'!W28&lt;&gt;""," ~ ","")&amp;'Bunkers &amp; Lubs'!AB28&amp;IF('Bunkers &amp; Lubs'!AB28&lt;&gt;""," ~ ","")&amp;Environmental!M31</f>
        <v/>
      </c>
    </row>
    <row r="35" spans="1:20">
      <c r="A35" s="385" t="str">
        <f>IF('Noon Position '!A35&lt;&gt;"",'Noon Position '!A35,"")</f>
        <v/>
      </c>
      <c r="B35" s="23" t="str">
        <f>IF('Noon Position '!B35&lt;&gt;"",'Noon Position '!B35,"")</f>
        <v/>
      </c>
      <c r="C35" s="18" t="str">
        <f>IF('Noon Position '!M35&lt;&gt;"",'Noon Position '!M35,"")</f>
        <v/>
      </c>
      <c r="D35" s="18" t="str">
        <f>IF('Noon Position '!N35&lt;&gt;"",'Noon Position '!N35,"")</f>
        <v/>
      </c>
      <c r="E35" s="19" t="str">
        <f>IF('Noon Position '!N35&lt;&gt;"",'Noon Position '!L35,"")</f>
        <v/>
      </c>
      <c r="F35" s="19" t="str">
        <f>'Noon Position '!U35</f>
        <v/>
      </c>
      <c r="G35" s="22" t="str">
        <f>'Noon Position '!V35</f>
        <v/>
      </c>
      <c r="H35" s="22" t="str">
        <f>'Weather Condition'!V29</f>
        <v/>
      </c>
      <c r="I35" s="19" t="str">
        <f>'Noon Position '!Z35</f>
        <v/>
      </c>
      <c r="J35" s="19" t="str">
        <f>'Noon Position '!AA35</f>
        <v/>
      </c>
      <c r="K35" s="56" t="str">
        <f>'Bunkers &amp; Lubs'!P29</f>
        <v/>
      </c>
      <c r="L35" s="51" t="str">
        <f>'Bunkers &amp; Lubs'!Q29</f>
        <v/>
      </c>
      <c r="M35" s="51" t="str">
        <f>'Bunkers &amp; Lubs'!R29</f>
        <v/>
      </c>
      <c r="N35" s="51" t="str">
        <f>'Bunkers &amp; Lubs'!T29</f>
        <v/>
      </c>
      <c r="O35" s="51" t="str">
        <f>'Bunkers &amp; Lubs'!U29</f>
        <v/>
      </c>
      <c r="P35" s="51" t="str">
        <f>'Bunkers &amp; Lubs'!V29</f>
        <v/>
      </c>
      <c r="Q35" s="51" t="str">
        <f>'Bunkers &amp; Lubs'!W29</f>
        <v/>
      </c>
      <c r="R35" s="55" t="str">
        <f>Environmental!G32</f>
        <v/>
      </c>
      <c r="S35" s="53" t="str">
        <f>Environmental!L32</f>
        <v/>
      </c>
      <c r="T35" s="106" t="str">
        <f>'Noon Position '!AC35&amp;IF('Noon Position '!AC35&lt;&gt;""," ~ ","")&amp;'Weather Condition'!W29&amp;IF('Weather Condition'!W29&lt;&gt;""," ~ ","")&amp;'Bunkers &amp; Lubs'!AB29&amp;IF('Bunkers &amp; Lubs'!AB29&lt;&gt;""," ~ ","")&amp;Environmental!M32</f>
        <v/>
      </c>
    </row>
    <row r="36" spans="1:20">
      <c r="A36" s="385" t="str">
        <f>IF('Noon Position '!A36&lt;&gt;"",'Noon Position '!A36,"")</f>
        <v/>
      </c>
      <c r="B36" s="23" t="str">
        <f>IF('Noon Position '!B36&lt;&gt;"",'Noon Position '!B36,"")</f>
        <v/>
      </c>
      <c r="C36" s="18" t="str">
        <f>IF('Noon Position '!M36&lt;&gt;"",'Noon Position '!M36,"")</f>
        <v/>
      </c>
      <c r="D36" s="18" t="str">
        <f>IF('Noon Position '!N36&lt;&gt;"",'Noon Position '!N36,"")</f>
        <v/>
      </c>
      <c r="E36" s="19" t="str">
        <f>IF('Noon Position '!N36&lt;&gt;"",'Noon Position '!L36,"")</f>
        <v/>
      </c>
      <c r="F36" s="19" t="str">
        <f>'Noon Position '!U36</f>
        <v/>
      </c>
      <c r="G36" s="22" t="str">
        <f>'Noon Position '!V36</f>
        <v/>
      </c>
      <c r="H36" s="22" t="str">
        <f>'Weather Condition'!V30</f>
        <v/>
      </c>
      <c r="I36" s="19" t="str">
        <f>'Noon Position '!Z36</f>
        <v/>
      </c>
      <c r="J36" s="19" t="str">
        <f>'Noon Position '!AA36</f>
        <v/>
      </c>
      <c r="K36" s="56" t="str">
        <f>'Bunkers &amp; Lubs'!P30</f>
        <v/>
      </c>
      <c r="L36" s="51" t="str">
        <f>'Bunkers &amp; Lubs'!Q30</f>
        <v/>
      </c>
      <c r="M36" s="51" t="str">
        <f>'Bunkers &amp; Lubs'!R30</f>
        <v/>
      </c>
      <c r="N36" s="51" t="str">
        <f>'Bunkers &amp; Lubs'!T30</f>
        <v/>
      </c>
      <c r="O36" s="51" t="str">
        <f>'Bunkers &amp; Lubs'!U30</f>
        <v/>
      </c>
      <c r="P36" s="51" t="str">
        <f>'Bunkers &amp; Lubs'!V30</f>
        <v/>
      </c>
      <c r="Q36" s="51" t="str">
        <f>'Bunkers &amp; Lubs'!W30</f>
        <v/>
      </c>
      <c r="R36" s="55" t="str">
        <f>Environmental!G33</f>
        <v/>
      </c>
      <c r="S36" s="53" t="str">
        <f>Environmental!L33</f>
        <v/>
      </c>
      <c r="T36" s="106" t="str">
        <f>'Noon Position '!AC36&amp;IF('Noon Position '!AC36&lt;&gt;""," ~ ","")&amp;'Weather Condition'!W30&amp;IF('Weather Condition'!W30&lt;&gt;""," ~ ","")&amp;'Bunkers &amp; Lubs'!AB30&amp;IF('Bunkers &amp; Lubs'!AB30&lt;&gt;""," ~ ","")&amp;Environmental!M33</f>
        <v/>
      </c>
    </row>
    <row r="37" spans="1:20">
      <c r="A37" s="385" t="str">
        <f>IF('Noon Position '!A37&lt;&gt;"",'Noon Position '!A37,"")</f>
        <v/>
      </c>
      <c r="B37" s="23" t="str">
        <f>IF('Noon Position '!B37&lt;&gt;"",'Noon Position '!B37,"")</f>
        <v/>
      </c>
      <c r="C37" s="18" t="str">
        <f>IF('Noon Position '!M37&lt;&gt;"",'Noon Position '!M37,"")</f>
        <v/>
      </c>
      <c r="D37" s="18" t="str">
        <f>IF('Noon Position '!N37&lt;&gt;"",'Noon Position '!N37,"")</f>
        <v/>
      </c>
      <c r="E37" s="19" t="str">
        <f>IF('Noon Position '!N37&lt;&gt;"",'Noon Position '!L37,"")</f>
        <v/>
      </c>
      <c r="F37" s="19" t="str">
        <f>'Noon Position '!U37</f>
        <v/>
      </c>
      <c r="G37" s="22" t="str">
        <f>'Noon Position '!V37</f>
        <v/>
      </c>
      <c r="H37" s="22" t="str">
        <f>'Weather Condition'!V31</f>
        <v/>
      </c>
      <c r="I37" s="19" t="str">
        <f>'Noon Position '!Z37</f>
        <v/>
      </c>
      <c r="J37" s="19" t="str">
        <f>'Noon Position '!AA37</f>
        <v/>
      </c>
      <c r="K37" s="56" t="str">
        <f>'Bunkers &amp; Lubs'!P31</f>
        <v/>
      </c>
      <c r="L37" s="51" t="str">
        <f>'Bunkers &amp; Lubs'!Q31</f>
        <v/>
      </c>
      <c r="M37" s="51" t="str">
        <f>'Bunkers &amp; Lubs'!R31</f>
        <v/>
      </c>
      <c r="N37" s="51" t="str">
        <f>'Bunkers &amp; Lubs'!T31</f>
        <v/>
      </c>
      <c r="O37" s="51" t="str">
        <f>'Bunkers &amp; Lubs'!U31</f>
        <v/>
      </c>
      <c r="P37" s="51" t="str">
        <f>'Bunkers &amp; Lubs'!V31</f>
        <v/>
      </c>
      <c r="Q37" s="51" t="str">
        <f>'Bunkers &amp; Lubs'!W31</f>
        <v/>
      </c>
      <c r="R37" s="55" t="str">
        <f>Environmental!G34</f>
        <v/>
      </c>
      <c r="S37" s="53" t="str">
        <f>Environmental!L34</f>
        <v/>
      </c>
      <c r="T37" s="106" t="str">
        <f>'Noon Position '!AC37&amp;IF('Noon Position '!AC37&lt;&gt;""," ~ ","")&amp;'Weather Condition'!W31&amp;IF('Weather Condition'!W31&lt;&gt;""," ~ ","")&amp;'Bunkers &amp; Lubs'!AB31&amp;IF('Bunkers &amp; Lubs'!AB31&lt;&gt;""," ~ ","")&amp;Environmental!M34</f>
        <v/>
      </c>
    </row>
    <row r="38" spans="1:20">
      <c r="A38" s="385" t="str">
        <f>IF('Noon Position '!A38&lt;&gt;"",'Noon Position '!A38,"")</f>
        <v/>
      </c>
      <c r="B38" s="23" t="str">
        <f>IF('Noon Position '!B38&lt;&gt;"",'Noon Position '!B38,"")</f>
        <v/>
      </c>
      <c r="C38" s="18" t="str">
        <f>IF('Noon Position '!M38&lt;&gt;"",'Noon Position '!M38,"")</f>
        <v/>
      </c>
      <c r="D38" s="18" t="str">
        <f>IF('Noon Position '!N38&lt;&gt;"",'Noon Position '!N38,"")</f>
        <v/>
      </c>
      <c r="E38" s="19" t="str">
        <f>IF('Noon Position '!N38&lt;&gt;"",'Noon Position '!L38,"")</f>
        <v/>
      </c>
      <c r="F38" s="19" t="str">
        <f>'Noon Position '!U38</f>
        <v/>
      </c>
      <c r="G38" s="22" t="str">
        <f>'Noon Position '!V38</f>
        <v/>
      </c>
      <c r="H38" s="22" t="str">
        <f>'Weather Condition'!V32</f>
        <v/>
      </c>
      <c r="I38" s="19" t="str">
        <f>'Noon Position '!Z38</f>
        <v/>
      </c>
      <c r="J38" s="19" t="str">
        <f>'Noon Position '!AA38</f>
        <v/>
      </c>
      <c r="K38" s="56" t="str">
        <f>'Bunkers &amp; Lubs'!P32</f>
        <v/>
      </c>
      <c r="L38" s="51" t="str">
        <f>'Bunkers &amp; Lubs'!Q32</f>
        <v/>
      </c>
      <c r="M38" s="51" t="str">
        <f>'Bunkers &amp; Lubs'!R32</f>
        <v/>
      </c>
      <c r="N38" s="51" t="str">
        <f>'Bunkers &amp; Lubs'!T32</f>
        <v/>
      </c>
      <c r="O38" s="51" t="str">
        <f>'Bunkers &amp; Lubs'!U32</f>
        <v/>
      </c>
      <c r="P38" s="51" t="str">
        <f>'Bunkers &amp; Lubs'!V32</f>
        <v/>
      </c>
      <c r="Q38" s="51" t="str">
        <f>'Bunkers &amp; Lubs'!W32</f>
        <v/>
      </c>
      <c r="R38" s="55" t="str">
        <f>Environmental!G35</f>
        <v/>
      </c>
      <c r="S38" s="53" t="str">
        <f>Environmental!L35</f>
        <v/>
      </c>
      <c r="T38" s="106" t="str">
        <f>'Noon Position '!AC38&amp;IF('Noon Position '!AC38&lt;&gt;""," ~ ","")&amp;'Weather Condition'!W32&amp;IF('Weather Condition'!W32&lt;&gt;""," ~ ","")&amp;'Bunkers &amp; Lubs'!AB32&amp;IF('Bunkers &amp; Lubs'!AB32&lt;&gt;""," ~ ","")&amp;Environmental!M35</f>
        <v/>
      </c>
    </row>
    <row r="39" spans="1:20">
      <c r="A39" s="385" t="str">
        <f>IF('Noon Position '!A39&lt;&gt;"",'Noon Position '!A39,"")</f>
        <v/>
      </c>
      <c r="B39" s="23" t="str">
        <f>IF('Noon Position '!B39&lt;&gt;"",'Noon Position '!B39,"")</f>
        <v/>
      </c>
      <c r="C39" s="18" t="str">
        <f>IF('Noon Position '!M39&lt;&gt;"",'Noon Position '!M39,"")</f>
        <v/>
      </c>
      <c r="D39" s="18" t="str">
        <f>IF('Noon Position '!N39&lt;&gt;"",'Noon Position '!N39,"")</f>
        <v/>
      </c>
      <c r="E39" s="19" t="str">
        <f>IF('Noon Position '!N39&lt;&gt;"",'Noon Position '!L39,"")</f>
        <v/>
      </c>
      <c r="F39" s="19" t="str">
        <f>'Noon Position '!U39</f>
        <v/>
      </c>
      <c r="G39" s="22" t="str">
        <f>'Noon Position '!V39</f>
        <v/>
      </c>
      <c r="H39" s="22" t="str">
        <f>'Weather Condition'!V33</f>
        <v/>
      </c>
      <c r="I39" s="19" t="str">
        <f>'Noon Position '!Z39</f>
        <v/>
      </c>
      <c r="J39" s="19" t="str">
        <f>'Noon Position '!AA39</f>
        <v/>
      </c>
      <c r="K39" s="56" t="str">
        <f>'Bunkers &amp; Lubs'!P33</f>
        <v/>
      </c>
      <c r="L39" s="51" t="str">
        <f>'Bunkers &amp; Lubs'!Q33</f>
        <v/>
      </c>
      <c r="M39" s="51" t="str">
        <f>'Bunkers &amp; Lubs'!R33</f>
        <v/>
      </c>
      <c r="N39" s="51" t="str">
        <f>'Bunkers &amp; Lubs'!T33</f>
        <v/>
      </c>
      <c r="O39" s="51" t="str">
        <f>'Bunkers &amp; Lubs'!U33</f>
        <v/>
      </c>
      <c r="P39" s="51" t="str">
        <f>'Bunkers &amp; Lubs'!V33</f>
        <v/>
      </c>
      <c r="Q39" s="51" t="str">
        <f>'Bunkers &amp; Lubs'!W33</f>
        <v/>
      </c>
      <c r="R39" s="55" t="str">
        <f>Environmental!G36</f>
        <v/>
      </c>
      <c r="S39" s="53" t="str">
        <f>Environmental!L36</f>
        <v/>
      </c>
      <c r="T39" s="106" t="str">
        <f>'Noon Position '!AC39&amp;IF('Noon Position '!AC39&lt;&gt;""," ~ ","")&amp;'Weather Condition'!W33&amp;IF('Weather Condition'!W33&lt;&gt;""," ~ ","")&amp;'Bunkers &amp; Lubs'!AB33&amp;IF('Bunkers &amp; Lubs'!AB33&lt;&gt;""," ~ ","")&amp;Environmental!M36</f>
        <v/>
      </c>
    </row>
    <row r="40" spans="1:20">
      <c r="A40" s="385" t="str">
        <f>IF('Noon Position '!A40&lt;&gt;"",'Noon Position '!A40,"")</f>
        <v/>
      </c>
      <c r="B40" s="23" t="str">
        <f>IF('Noon Position '!B40&lt;&gt;"",'Noon Position '!B40,"")</f>
        <v/>
      </c>
      <c r="C40" s="18" t="str">
        <f>IF('Noon Position '!M40&lt;&gt;"",'Noon Position '!M40,"")</f>
        <v/>
      </c>
      <c r="D40" s="18" t="str">
        <f>IF('Noon Position '!N40&lt;&gt;"",'Noon Position '!N40,"")</f>
        <v/>
      </c>
      <c r="E40" s="19" t="str">
        <f>IF('Noon Position '!N40&lt;&gt;"",'Noon Position '!L40,"")</f>
        <v/>
      </c>
      <c r="F40" s="19" t="str">
        <f>'Noon Position '!U40</f>
        <v/>
      </c>
      <c r="G40" s="22" t="str">
        <f>'Noon Position '!V40</f>
        <v/>
      </c>
      <c r="H40" s="22" t="str">
        <f>'Weather Condition'!V34</f>
        <v/>
      </c>
      <c r="I40" s="19" t="str">
        <f>'Noon Position '!Z40</f>
        <v/>
      </c>
      <c r="J40" s="19" t="str">
        <f>'Noon Position '!AA40</f>
        <v/>
      </c>
      <c r="K40" s="56" t="str">
        <f>'Bunkers &amp; Lubs'!P34</f>
        <v/>
      </c>
      <c r="L40" s="51" t="str">
        <f>'Bunkers &amp; Lubs'!Q34</f>
        <v/>
      </c>
      <c r="M40" s="51" t="str">
        <f>'Bunkers &amp; Lubs'!R34</f>
        <v/>
      </c>
      <c r="N40" s="51" t="str">
        <f>'Bunkers &amp; Lubs'!T34</f>
        <v/>
      </c>
      <c r="O40" s="51" t="str">
        <f>'Bunkers &amp; Lubs'!U34</f>
        <v/>
      </c>
      <c r="P40" s="51" t="str">
        <f>'Bunkers &amp; Lubs'!V34</f>
        <v/>
      </c>
      <c r="Q40" s="51" t="str">
        <f>'Bunkers &amp; Lubs'!W34</f>
        <v/>
      </c>
      <c r="R40" s="55" t="str">
        <f>Environmental!G37</f>
        <v/>
      </c>
      <c r="S40" s="53" t="str">
        <f>Environmental!L37</f>
        <v/>
      </c>
      <c r="T40" s="106" t="str">
        <f>'Noon Position '!AC40&amp;IF('Noon Position '!AC40&lt;&gt;""," ~ ","")&amp;'Weather Condition'!W34&amp;IF('Weather Condition'!W34&lt;&gt;""," ~ ","")&amp;'Bunkers &amp; Lubs'!AB34&amp;IF('Bunkers &amp; Lubs'!AB34&lt;&gt;""," ~ ","")&amp;Environmental!M37</f>
        <v/>
      </c>
    </row>
    <row r="41" spans="1:20">
      <c r="A41" s="385" t="str">
        <f>IF('Noon Position '!A41&lt;&gt;"",'Noon Position '!A41,"")</f>
        <v/>
      </c>
      <c r="B41" s="23" t="str">
        <f>IF('Noon Position '!B41&lt;&gt;"",'Noon Position '!B41,"")</f>
        <v/>
      </c>
      <c r="C41" s="18" t="str">
        <f>IF('Noon Position '!M41&lt;&gt;"",'Noon Position '!M41,"")</f>
        <v/>
      </c>
      <c r="D41" s="18" t="str">
        <f>IF('Noon Position '!N41&lt;&gt;"",'Noon Position '!N41,"")</f>
        <v/>
      </c>
      <c r="E41" s="19" t="str">
        <f>IF('Noon Position '!N41&lt;&gt;"",'Noon Position '!L41,"")</f>
        <v/>
      </c>
      <c r="F41" s="19" t="str">
        <f>'Noon Position '!U41</f>
        <v/>
      </c>
      <c r="G41" s="22" t="str">
        <f>'Noon Position '!V41</f>
        <v/>
      </c>
      <c r="H41" s="22" t="str">
        <f>'Weather Condition'!V35</f>
        <v/>
      </c>
      <c r="I41" s="19" t="str">
        <f>'Noon Position '!Z41</f>
        <v/>
      </c>
      <c r="J41" s="19" t="str">
        <f>'Noon Position '!AA41</f>
        <v/>
      </c>
      <c r="K41" s="56" t="str">
        <f>'Bunkers &amp; Lubs'!P35</f>
        <v/>
      </c>
      <c r="L41" s="51" t="str">
        <f>'Bunkers &amp; Lubs'!Q35</f>
        <v/>
      </c>
      <c r="M41" s="51" t="str">
        <f>'Bunkers &amp; Lubs'!R35</f>
        <v/>
      </c>
      <c r="N41" s="51" t="str">
        <f>'Bunkers &amp; Lubs'!T35</f>
        <v/>
      </c>
      <c r="O41" s="51" t="str">
        <f>'Bunkers &amp; Lubs'!U35</f>
        <v/>
      </c>
      <c r="P41" s="51" t="str">
        <f>'Bunkers &amp; Lubs'!V35</f>
        <v/>
      </c>
      <c r="Q41" s="51" t="str">
        <f>'Bunkers &amp; Lubs'!W35</f>
        <v/>
      </c>
      <c r="R41" s="55" t="str">
        <f>Environmental!G38</f>
        <v/>
      </c>
      <c r="S41" s="53" t="str">
        <f>Environmental!L38</f>
        <v/>
      </c>
      <c r="T41" s="106" t="str">
        <f>'Noon Position '!AC41&amp;IF('Noon Position '!AC41&lt;&gt;""," ~ ","")&amp;'Weather Condition'!W35&amp;IF('Weather Condition'!W35&lt;&gt;""," ~ ","")&amp;'Bunkers &amp; Lubs'!AB35&amp;IF('Bunkers &amp; Lubs'!AB35&lt;&gt;""," ~ ","")&amp;Environmental!M38</f>
        <v/>
      </c>
    </row>
    <row r="42" spans="1:20">
      <c r="A42" s="385" t="str">
        <f>IF('Noon Position '!A42&lt;&gt;"",'Noon Position '!A42,"")</f>
        <v/>
      </c>
      <c r="B42" s="23" t="str">
        <f>IF('Noon Position '!B42&lt;&gt;"",'Noon Position '!B42,"")</f>
        <v/>
      </c>
      <c r="C42" s="18" t="str">
        <f>IF('Noon Position '!M42&lt;&gt;"",'Noon Position '!M42,"")</f>
        <v/>
      </c>
      <c r="D42" s="18" t="str">
        <f>IF('Noon Position '!N42&lt;&gt;"",'Noon Position '!N42,"")</f>
        <v/>
      </c>
      <c r="E42" s="19" t="str">
        <f>IF('Noon Position '!N42&lt;&gt;"",'Noon Position '!L42,"")</f>
        <v/>
      </c>
      <c r="F42" s="19" t="str">
        <f>'Noon Position '!U42</f>
        <v/>
      </c>
      <c r="G42" s="22" t="str">
        <f>'Noon Position '!V42</f>
        <v/>
      </c>
      <c r="H42" s="22" t="str">
        <f>'Weather Condition'!V36</f>
        <v/>
      </c>
      <c r="I42" s="19" t="str">
        <f>'Noon Position '!Z42</f>
        <v/>
      </c>
      <c r="J42" s="19" t="str">
        <f>'Noon Position '!AA42</f>
        <v/>
      </c>
      <c r="K42" s="56" t="str">
        <f>'Bunkers &amp; Lubs'!P36</f>
        <v/>
      </c>
      <c r="L42" s="51" t="str">
        <f>'Bunkers &amp; Lubs'!Q36</f>
        <v/>
      </c>
      <c r="M42" s="51" t="str">
        <f>'Bunkers &amp; Lubs'!R36</f>
        <v/>
      </c>
      <c r="N42" s="51" t="str">
        <f>'Bunkers &amp; Lubs'!T36</f>
        <v/>
      </c>
      <c r="O42" s="51" t="str">
        <f>'Bunkers &amp; Lubs'!U36</f>
        <v/>
      </c>
      <c r="P42" s="51" t="str">
        <f>'Bunkers &amp; Lubs'!V36</f>
        <v/>
      </c>
      <c r="Q42" s="51" t="str">
        <f>'Bunkers &amp; Lubs'!W36</f>
        <v/>
      </c>
      <c r="R42" s="55" t="str">
        <f>Environmental!G39</f>
        <v/>
      </c>
      <c r="S42" s="53" t="str">
        <f>Environmental!L39</f>
        <v/>
      </c>
      <c r="T42" s="106" t="str">
        <f>'Noon Position '!AC42&amp;IF('Noon Position '!AC42&lt;&gt;""," ~ ","")&amp;'Weather Condition'!W36&amp;IF('Weather Condition'!W36&lt;&gt;""," ~ ","")&amp;'Bunkers &amp; Lubs'!AB36&amp;IF('Bunkers &amp; Lubs'!AB36&lt;&gt;""," ~ ","")&amp;Environmental!M39</f>
        <v/>
      </c>
    </row>
    <row r="43" spans="1:20">
      <c r="A43" s="385" t="str">
        <f>IF('Noon Position '!A43&lt;&gt;"",'Noon Position '!A43,"")</f>
        <v/>
      </c>
      <c r="B43" s="23" t="str">
        <f>IF('Noon Position '!B43&lt;&gt;"",'Noon Position '!B43,"")</f>
        <v/>
      </c>
      <c r="C43" s="18" t="str">
        <f>IF('Noon Position '!M43&lt;&gt;"",'Noon Position '!M43,"")</f>
        <v/>
      </c>
      <c r="D43" s="18" t="str">
        <f>IF('Noon Position '!N43&lt;&gt;"",'Noon Position '!N43,"")</f>
        <v/>
      </c>
      <c r="E43" s="19" t="str">
        <f>IF('Noon Position '!N43&lt;&gt;"",'Noon Position '!L43,"")</f>
        <v/>
      </c>
      <c r="F43" s="19" t="str">
        <f>'Noon Position '!U43</f>
        <v/>
      </c>
      <c r="G43" s="22" t="str">
        <f>'Noon Position '!V43</f>
        <v/>
      </c>
      <c r="H43" s="22" t="str">
        <f>'Weather Condition'!V37</f>
        <v/>
      </c>
      <c r="I43" s="19" t="str">
        <f>'Noon Position '!Z43</f>
        <v/>
      </c>
      <c r="J43" s="19" t="str">
        <f>'Noon Position '!AA43</f>
        <v/>
      </c>
      <c r="K43" s="56" t="str">
        <f>'Bunkers &amp; Lubs'!P37</f>
        <v/>
      </c>
      <c r="L43" s="51" t="str">
        <f>'Bunkers &amp; Lubs'!Q37</f>
        <v/>
      </c>
      <c r="M43" s="51" t="str">
        <f>'Bunkers &amp; Lubs'!R37</f>
        <v/>
      </c>
      <c r="N43" s="51" t="str">
        <f>'Bunkers &amp; Lubs'!T37</f>
        <v/>
      </c>
      <c r="O43" s="51" t="str">
        <f>'Bunkers &amp; Lubs'!U37</f>
        <v/>
      </c>
      <c r="P43" s="51" t="str">
        <f>'Bunkers &amp; Lubs'!V37</f>
        <v/>
      </c>
      <c r="Q43" s="51" t="str">
        <f>'Bunkers &amp; Lubs'!W37</f>
        <v/>
      </c>
      <c r="R43" s="55" t="str">
        <f>Environmental!G40</f>
        <v/>
      </c>
      <c r="S43" s="53" t="str">
        <f>Environmental!L40</f>
        <v/>
      </c>
      <c r="T43" s="106" t="str">
        <f>'Noon Position '!AC43&amp;IF('Noon Position '!AC43&lt;&gt;""," ~ ","")&amp;'Weather Condition'!W37&amp;IF('Weather Condition'!W37&lt;&gt;""," ~ ","")&amp;'Bunkers &amp; Lubs'!AB37&amp;IF('Bunkers &amp; Lubs'!AB37&lt;&gt;""," ~ ","")&amp;Environmental!M40</f>
        <v/>
      </c>
    </row>
    <row r="44" spans="1:20">
      <c r="A44" s="385" t="str">
        <f>IF('Noon Position '!A44&lt;&gt;"",'Noon Position '!A44,"")</f>
        <v/>
      </c>
      <c r="B44" s="23" t="str">
        <f>IF('Noon Position '!B44&lt;&gt;"",'Noon Position '!B44,"")</f>
        <v/>
      </c>
      <c r="C44" s="18" t="str">
        <f>IF('Noon Position '!M44&lt;&gt;"",'Noon Position '!M44,"")</f>
        <v/>
      </c>
      <c r="D44" s="18" t="str">
        <f>IF('Noon Position '!N44&lt;&gt;"",'Noon Position '!N44,"")</f>
        <v/>
      </c>
      <c r="E44" s="19" t="str">
        <f>IF('Noon Position '!N44&lt;&gt;"",'Noon Position '!L44,"")</f>
        <v/>
      </c>
      <c r="F44" s="19" t="str">
        <f>'Noon Position '!U44</f>
        <v/>
      </c>
      <c r="G44" s="22" t="str">
        <f>'Noon Position '!V44</f>
        <v/>
      </c>
      <c r="H44" s="22" t="str">
        <f>'Weather Condition'!V38</f>
        <v/>
      </c>
      <c r="I44" s="19" t="str">
        <f>'Noon Position '!Z44</f>
        <v/>
      </c>
      <c r="J44" s="19" t="str">
        <f>'Noon Position '!AA44</f>
        <v/>
      </c>
      <c r="K44" s="56" t="str">
        <f>'Bunkers &amp; Lubs'!P38</f>
        <v/>
      </c>
      <c r="L44" s="51" t="str">
        <f>'Bunkers &amp; Lubs'!Q38</f>
        <v/>
      </c>
      <c r="M44" s="51" t="str">
        <f>'Bunkers &amp; Lubs'!R38</f>
        <v/>
      </c>
      <c r="N44" s="51" t="str">
        <f>'Bunkers &amp; Lubs'!T38</f>
        <v/>
      </c>
      <c r="O44" s="51" t="str">
        <f>'Bunkers &amp; Lubs'!U38</f>
        <v/>
      </c>
      <c r="P44" s="51" t="str">
        <f>'Bunkers &amp; Lubs'!V38</f>
        <v/>
      </c>
      <c r="Q44" s="51" t="str">
        <f>'Bunkers &amp; Lubs'!W38</f>
        <v/>
      </c>
      <c r="R44" s="55" t="str">
        <f>Environmental!G41</f>
        <v/>
      </c>
      <c r="S44" s="53" t="str">
        <f>Environmental!L41</f>
        <v/>
      </c>
      <c r="T44" s="106" t="str">
        <f>'Noon Position '!AC44&amp;IF('Noon Position '!AC44&lt;&gt;""," ~ ","")&amp;'Weather Condition'!W38&amp;IF('Weather Condition'!W38&lt;&gt;""," ~ ","")&amp;'Bunkers &amp; Lubs'!AB38&amp;IF('Bunkers &amp; Lubs'!AB38&lt;&gt;""," ~ ","")&amp;Environmental!M41</f>
        <v/>
      </c>
    </row>
    <row r="45" spans="1:20">
      <c r="A45" s="385" t="str">
        <f>IF('Noon Position '!A45&lt;&gt;"",'Noon Position '!A45,"")</f>
        <v/>
      </c>
      <c r="B45" s="23" t="str">
        <f>IF('Noon Position '!B45&lt;&gt;"",'Noon Position '!B45,"")</f>
        <v/>
      </c>
      <c r="C45" s="18" t="str">
        <f>IF('Noon Position '!M45&lt;&gt;"",'Noon Position '!M45,"")</f>
        <v/>
      </c>
      <c r="D45" s="18" t="str">
        <f>IF('Noon Position '!N45&lt;&gt;"",'Noon Position '!N45,"")</f>
        <v/>
      </c>
      <c r="E45" s="19" t="str">
        <f>IF('Noon Position '!N45&lt;&gt;"",'Noon Position '!L45,"")</f>
        <v/>
      </c>
      <c r="F45" s="19" t="str">
        <f>'Noon Position '!U45</f>
        <v/>
      </c>
      <c r="G45" s="22" t="str">
        <f>'Noon Position '!V45</f>
        <v/>
      </c>
      <c r="H45" s="22" t="str">
        <f>'Weather Condition'!V39</f>
        <v/>
      </c>
      <c r="I45" s="19" t="str">
        <f>'Noon Position '!Z45</f>
        <v/>
      </c>
      <c r="J45" s="19" t="str">
        <f>'Noon Position '!AA45</f>
        <v/>
      </c>
      <c r="K45" s="56" t="str">
        <f>'Bunkers &amp; Lubs'!P39</f>
        <v/>
      </c>
      <c r="L45" s="51" t="str">
        <f>'Bunkers &amp; Lubs'!Q39</f>
        <v/>
      </c>
      <c r="M45" s="51" t="str">
        <f>'Bunkers &amp; Lubs'!R39</f>
        <v/>
      </c>
      <c r="N45" s="51" t="str">
        <f>'Bunkers &amp; Lubs'!T39</f>
        <v/>
      </c>
      <c r="O45" s="51" t="str">
        <f>'Bunkers &amp; Lubs'!U39</f>
        <v/>
      </c>
      <c r="P45" s="51" t="str">
        <f>'Bunkers &amp; Lubs'!V39</f>
        <v/>
      </c>
      <c r="Q45" s="51" t="str">
        <f>'Bunkers &amp; Lubs'!W39</f>
        <v/>
      </c>
      <c r="R45" s="55" t="str">
        <f>Environmental!G42</f>
        <v/>
      </c>
      <c r="S45" s="53" t="str">
        <f>Environmental!L42</f>
        <v/>
      </c>
      <c r="T45" s="106" t="str">
        <f>'Noon Position '!AC45&amp;IF('Noon Position '!AC45&lt;&gt;""," ~ ","")&amp;'Weather Condition'!W39&amp;IF('Weather Condition'!W39&lt;&gt;""," ~ ","")&amp;'Bunkers &amp; Lubs'!AB39&amp;IF('Bunkers &amp; Lubs'!AB39&lt;&gt;""," ~ ","")&amp;Environmental!M42</f>
        <v/>
      </c>
    </row>
    <row r="46" spans="1:20">
      <c r="A46" s="385" t="str">
        <f>IF('Noon Position '!A46&lt;&gt;"",'Noon Position '!A46,"")</f>
        <v/>
      </c>
      <c r="B46" s="23" t="str">
        <f>IF('Noon Position '!B46&lt;&gt;"",'Noon Position '!B46,"")</f>
        <v/>
      </c>
      <c r="C46" s="18" t="str">
        <f>IF('Noon Position '!M46&lt;&gt;"",'Noon Position '!M46,"")</f>
        <v/>
      </c>
      <c r="D46" s="18" t="str">
        <f>IF('Noon Position '!N46&lt;&gt;"",'Noon Position '!N46,"")</f>
        <v/>
      </c>
      <c r="E46" s="19" t="str">
        <f>IF('Noon Position '!N46&lt;&gt;"",'Noon Position '!L46,"")</f>
        <v/>
      </c>
      <c r="F46" s="19" t="str">
        <f>'Noon Position '!U46</f>
        <v/>
      </c>
      <c r="G46" s="22" t="str">
        <f>'Noon Position '!V46</f>
        <v/>
      </c>
      <c r="H46" s="22" t="str">
        <f>'Weather Condition'!V40</f>
        <v/>
      </c>
      <c r="I46" s="19" t="str">
        <f>'Noon Position '!Z46</f>
        <v/>
      </c>
      <c r="J46" s="19" t="str">
        <f>'Noon Position '!AA46</f>
        <v/>
      </c>
      <c r="K46" s="56" t="str">
        <f>'Bunkers &amp; Lubs'!P40</f>
        <v/>
      </c>
      <c r="L46" s="51" t="str">
        <f>'Bunkers &amp; Lubs'!Q40</f>
        <v/>
      </c>
      <c r="M46" s="51" t="str">
        <f>'Bunkers &amp; Lubs'!R40</f>
        <v/>
      </c>
      <c r="N46" s="51" t="str">
        <f>'Bunkers &amp; Lubs'!T40</f>
        <v/>
      </c>
      <c r="O46" s="51" t="str">
        <f>'Bunkers &amp; Lubs'!U40</f>
        <v/>
      </c>
      <c r="P46" s="51" t="str">
        <f>'Bunkers &amp; Lubs'!V40</f>
        <v/>
      </c>
      <c r="Q46" s="51" t="str">
        <f>'Bunkers &amp; Lubs'!W40</f>
        <v/>
      </c>
      <c r="R46" s="55" t="str">
        <f>Environmental!G43</f>
        <v/>
      </c>
      <c r="S46" s="53" t="str">
        <f>Environmental!L43</f>
        <v/>
      </c>
      <c r="T46" s="106" t="str">
        <f>'Noon Position '!AC46&amp;IF('Noon Position '!AC46&lt;&gt;""," ~ ","")&amp;'Weather Condition'!W40&amp;IF('Weather Condition'!W40&lt;&gt;""," ~ ","")&amp;'Bunkers &amp; Lubs'!AB40&amp;IF('Bunkers &amp; Lubs'!AB40&lt;&gt;""," ~ ","")&amp;Environmental!M43</f>
        <v/>
      </c>
    </row>
    <row r="47" spans="1:20">
      <c r="A47" s="385" t="str">
        <f>IF('Noon Position '!A47&lt;&gt;"",'Noon Position '!A47,"")</f>
        <v/>
      </c>
      <c r="B47" s="23" t="str">
        <f>IF('Noon Position '!B47&lt;&gt;"",'Noon Position '!B47,"")</f>
        <v/>
      </c>
      <c r="C47" s="18" t="str">
        <f>IF('Noon Position '!M47&lt;&gt;"",'Noon Position '!M47,"")</f>
        <v/>
      </c>
      <c r="D47" s="18" t="str">
        <f>IF('Noon Position '!N47&lt;&gt;"",'Noon Position '!N47,"")</f>
        <v/>
      </c>
      <c r="E47" s="19" t="str">
        <f>IF('Noon Position '!N47&lt;&gt;"",'Noon Position '!L47,"")</f>
        <v/>
      </c>
      <c r="F47" s="19" t="str">
        <f>'Noon Position '!U47</f>
        <v/>
      </c>
      <c r="G47" s="22" t="str">
        <f>'Noon Position '!V47</f>
        <v/>
      </c>
      <c r="H47" s="22" t="str">
        <f>'Weather Condition'!V41</f>
        <v/>
      </c>
      <c r="I47" s="19" t="str">
        <f>'Noon Position '!Z47</f>
        <v/>
      </c>
      <c r="J47" s="19" t="str">
        <f>'Noon Position '!AA47</f>
        <v/>
      </c>
      <c r="K47" s="56" t="str">
        <f>'Bunkers &amp; Lubs'!P41</f>
        <v/>
      </c>
      <c r="L47" s="51" t="str">
        <f>'Bunkers &amp; Lubs'!Q41</f>
        <v/>
      </c>
      <c r="M47" s="51" t="str">
        <f>'Bunkers &amp; Lubs'!R41</f>
        <v/>
      </c>
      <c r="N47" s="51" t="str">
        <f>'Bunkers &amp; Lubs'!T41</f>
        <v/>
      </c>
      <c r="O47" s="51" t="str">
        <f>'Bunkers &amp; Lubs'!U41</f>
        <v/>
      </c>
      <c r="P47" s="51" t="str">
        <f>'Bunkers &amp; Lubs'!V41</f>
        <v/>
      </c>
      <c r="Q47" s="51" t="str">
        <f>'Bunkers &amp; Lubs'!W41</f>
        <v/>
      </c>
      <c r="R47" s="55" t="str">
        <f>Environmental!G44</f>
        <v/>
      </c>
      <c r="S47" s="53" t="str">
        <f>Environmental!L44</f>
        <v/>
      </c>
      <c r="T47" s="106" t="str">
        <f>'Noon Position '!AC47&amp;IF('Noon Position '!AC47&lt;&gt;""," ~ ","")&amp;'Weather Condition'!W41&amp;IF('Weather Condition'!W41&lt;&gt;""," ~ ","")&amp;'Bunkers &amp; Lubs'!AB41&amp;IF('Bunkers &amp; Lubs'!AB41&lt;&gt;""," ~ ","")&amp;Environmental!M44</f>
        <v/>
      </c>
    </row>
    <row r="48" spans="1:20">
      <c r="A48" s="385" t="str">
        <f>IF('Noon Position '!A48&lt;&gt;"",'Noon Position '!A48,"")</f>
        <v/>
      </c>
      <c r="B48" s="23" t="str">
        <f>IF('Noon Position '!B48&lt;&gt;"",'Noon Position '!B48,"")</f>
        <v/>
      </c>
      <c r="C48" s="18" t="str">
        <f>IF('Noon Position '!M48&lt;&gt;"",'Noon Position '!M48,"")</f>
        <v/>
      </c>
      <c r="D48" s="18" t="str">
        <f>IF('Noon Position '!N48&lt;&gt;"",'Noon Position '!N48,"")</f>
        <v/>
      </c>
      <c r="E48" s="19" t="str">
        <f>IF('Noon Position '!N48&lt;&gt;"",'Noon Position '!L48,"")</f>
        <v/>
      </c>
      <c r="F48" s="19" t="str">
        <f>'Noon Position '!U48</f>
        <v/>
      </c>
      <c r="G48" s="22" t="str">
        <f>'Noon Position '!V48</f>
        <v/>
      </c>
      <c r="H48" s="22" t="str">
        <f>'Weather Condition'!V42</f>
        <v/>
      </c>
      <c r="I48" s="19" t="str">
        <f>'Noon Position '!Z48</f>
        <v/>
      </c>
      <c r="J48" s="19" t="str">
        <f>'Noon Position '!AA48</f>
        <v/>
      </c>
      <c r="K48" s="56" t="str">
        <f>'Bunkers &amp; Lubs'!P42</f>
        <v/>
      </c>
      <c r="L48" s="51" t="str">
        <f>'Bunkers &amp; Lubs'!Q42</f>
        <v/>
      </c>
      <c r="M48" s="51" t="str">
        <f>'Bunkers &amp; Lubs'!R42</f>
        <v/>
      </c>
      <c r="N48" s="51" t="str">
        <f>'Bunkers &amp; Lubs'!T42</f>
        <v/>
      </c>
      <c r="O48" s="51" t="str">
        <f>'Bunkers &amp; Lubs'!U42</f>
        <v/>
      </c>
      <c r="P48" s="51" t="str">
        <f>'Bunkers &amp; Lubs'!V42</f>
        <v/>
      </c>
      <c r="Q48" s="51" t="str">
        <f>'Bunkers &amp; Lubs'!W42</f>
        <v/>
      </c>
      <c r="R48" s="55" t="str">
        <f>Environmental!G45</f>
        <v/>
      </c>
      <c r="S48" s="53" t="str">
        <f>Environmental!L45</f>
        <v/>
      </c>
      <c r="T48" s="106" t="str">
        <f>'Noon Position '!AC48&amp;IF('Noon Position '!AC48&lt;&gt;""," ~ ","")&amp;'Weather Condition'!W42&amp;IF('Weather Condition'!W42&lt;&gt;""," ~ ","")&amp;'Bunkers &amp; Lubs'!AB42&amp;IF('Bunkers &amp; Lubs'!AB42&lt;&gt;""," ~ ","")&amp;Environmental!M45</f>
        <v/>
      </c>
    </row>
    <row r="49" spans="1:20">
      <c r="A49" s="385" t="str">
        <f>IF('Noon Position '!A49&lt;&gt;"",'Noon Position '!A49,"")</f>
        <v/>
      </c>
      <c r="B49" s="23" t="str">
        <f>IF('Noon Position '!B49&lt;&gt;"",'Noon Position '!B49,"")</f>
        <v/>
      </c>
      <c r="C49" s="18" t="str">
        <f>IF('Noon Position '!M49&lt;&gt;"",'Noon Position '!M49,"")</f>
        <v/>
      </c>
      <c r="D49" s="18" t="str">
        <f>IF('Noon Position '!N49&lt;&gt;"",'Noon Position '!N49,"")</f>
        <v/>
      </c>
      <c r="E49" s="19" t="str">
        <f>IF('Noon Position '!N49&lt;&gt;"",'Noon Position '!L49,"")</f>
        <v/>
      </c>
      <c r="F49" s="19" t="str">
        <f>'Noon Position '!U49</f>
        <v/>
      </c>
      <c r="G49" s="22" t="str">
        <f>'Noon Position '!V49</f>
        <v/>
      </c>
      <c r="H49" s="22" t="str">
        <f>'Weather Condition'!V43</f>
        <v/>
      </c>
      <c r="I49" s="19" t="str">
        <f>'Noon Position '!Z49</f>
        <v/>
      </c>
      <c r="J49" s="19" t="str">
        <f>'Noon Position '!AA49</f>
        <v/>
      </c>
      <c r="K49" s="56" t="str">
        <f>'Bunkers &amp; Lubs'!P43</f>
        <v/>
      </c>
      <c r="L49" s="51" t="str">
        <f>'Bunkers &amp; Lubs'!Q43</f>
        <v/>
      </c>
      <c r="M49" s="51" t="str">
        <f>'Bunkers &amp; Lubs'!R43</f>
        <v/>
      </c>
      <c r="N49" s="51" t="str">
        <f>'Bunkers &amp; Lubs'!T43</f>
        <v/>
      </c>
      <c r="O49" s="51" t="str">
        <f>'Bunkers &amp; Lubs'!U43</f>
        <v/>
      </c>
      <c r="P49" s="51" t="str">
        <f>'Bunkers &amp; Lubs'!V43</f>
        <v/>
      </c>
      <c r="Q49" s="51" t="str">
        <f>'Bunkers &amp; Lubs'!W43</f>
        <v/>
      </c>
      <c r="R49" s="55" t="str">
        <f>Environmental!G46</f>
        <v/>
      </c>
      <c r="S49" s="53" t="str">
        <f>Environmental!L46</f>
        <v/>
      </c>
      <c r="T49" s="106" t="str">
        <f>'Noon Position '!AC49&amp;IF('Noon Position '!AC49&lt;&gt;""," ~ ","")&amp;'Weather Condition'!W43&amp;IF('Weather Condition'!W43&lt;&gt;""," ~ ","")&amp;'Bunkers &amp; Lubs'!AB43&amp;IF('Bunkers &amp; Lubs'!AB43&lt;&gt;""," ~ ","")&amp;Environmental!M46</f>
        <v/>
      </c>
    </row>
    <row r="50" spans="1:20">
      <c r="A50" s="385" t="str">
        <f>IF('Noon Position '!A50&lt;&gt;"",'Noon Position '!A50,"")</f>
        <v/>
      </c>
      <c r="B50" s="23" t="str">
        <f>IF('Noon Position '!B50&lt;&gt;"",'Noon Position '!B50,"")</f>
        <v/>
      </c>
      <c r="C50" s="18" t="str">
        <f>IF('Noon Position '!M50&lt;&gt;"",'Noon Position '!M50,"")</f>
        <v/>
      </c>
      <c r="D50" s="18" t="str">
        <f>IF('Noon Position '!N50&lt;&gt;"",'Noon Position '!N50,"")</f>
        <v/>
      </c>
      <c r="E50" s="19" t="str">
        <f>IF('Noon Position '!N50&lt;&gt;"",'Noon Position '!L50,"")</f>
        <v/>
      </c>
      <c r="F50" s="19" t="str">
        <f>'Noon Position '!U50</f>
        <v/>
      </c>
      <c r="G50" s="22" t="str">
        <f>'Noon Position '!V50</f>
        <v/>
      </c>
      <c r="H50" s="22" t="str">
        <f>'Weather Condition'!V44</f>
        <v/>
      </c>
      <c r="I50" s="19" t="str">
        <f>'Noon Position '!Z50</f>
        <v/>
      </c>
      <c r="J50" s="19" t="str">
        <f>'Noon Position '!AA50</f>
        <v/>
      </c>
      <c r="K50" s="56" t="str">
        <f>'Bunkers &amp; Lubs'!P44</f>
        <v/>
      </c>
      <c r="L50" s="51" t="str">
        <f>'Bunkers &amp; Lubs'!Q44</f>
        <v/>
      </c>
      <c r="M50" s="51" t="str">
        <f>'Bunkers &amp; Lubs'!R44</f>
        <v/>
      </c>
      <c r="N50" s="51" t="str">
        <f>'Bunkers &amp; Lubs'!T44</f>
        <v/>
      </c>
      <c r="O50" s="51" t="str">
        <f>'Bunkers &amp; Lubs'!U44</f>
        <v/>
      </c>
      <c r="P50" s="51" t="str">
        <f>'Bunkers &amp; Lubs'!V44</f>
        <v/>
      </c>
      <c r="Q50" s="51" t="str">
        <f>'Bunkers &amp; Lubs'!W44</f>
        <v/>
      </c>
      <c r="R50" s="55" t="str">
        <f>Environmental!G47</f>
        <v/>
      </c>
      <c r="S50" s="53" t="str">
        <f>Environmental!L47</f>
        <v/>
      </c>
      <c r="T50" s="106" t="str">
        <f>'Noon Position '!AC50&amp;IF('Noon Position '!AC50&lt;&gt;""," ~ ","")&amp;'Weather Condition'!W44&amp;IF('Weather Condition'!W44&lt;&gt;""," ~ ","")&amp;'Bunkers &amp; Lubs'!AB44&amp;IF('Bunkers &amp; Lubs'!AB44&lt;&gt;""," ~ ","")&amp;Environmental!M47</f>
        <v/>
      </c>
    </row>
    <row r="51" spans="1:20">
      <c r="A51" s="385" t="str">
        <f>IF('Noon Position '!A51&lt;&gt;"",'Noon Position '!A51,"")</f>
        <v/>
      </c>
      <c r="B51" s="23" t="str">
        <f>IF('Noon Position '!B51&lt;&gt;"",'Noon Position '!B51,"")</f>
        <v/>
      </c>
      <c r="C51" s="18" t="str">
        <f>IF('Noon Position '!M51&lt;&gt;"",'Noon Position '!M51,"")</f>
        <v/>
      </c>
      <c r="D51" s="18" t="str">
        <f>IF('Noon Position '!N51&lt;&gt;"",'Noon Position '!N51,"")</f>
        <v/>
      </c>
      <c r="E51" s="19" t="str">
        <f>IF('Noon Position '!N51&lt;&gt;"",'Noon Position '!L51,"")</f>
        <v/>
      </c>
      <c r="F51" s="19" t="str">
        <f>'Noon Position '!U51</f>
        <v/>
      </c>
      <c r="G51" s="22" t="str">
        <f>'Noon Position '!V51</f>
        <v/>
      </c>
      <c r="H51" s="22" t="str">
        <f>'Weather Condition'!V45</f>
        <v/>
      </c>
      <c r="I51" s="19" t="str">
        <f>'Noon Position '!Z51</f>
        <v/>
      </c>
      <c r="J51" s="19" t="str">
        <f>'Noon Position '!AA51</f>
        <v/>
      </c>
      <c r="K51" s="56" t="str">
        <f>'Bunkers &amp; Lubs'!P45</f>
        <v/>
      </c>
      <c r="L51" s="51" t="str">
        <f>'Bunkers &amp; Lubs'!Q45</f>
        <v/>
      </c>
      <c r="M51" s="51" t="str">
        <f>'Bunkers &amp; Lubs'!R45</f>
        <v/>
      </c>
      <c r="N51" s="51" t="str">
        <f>'Bunkers &amp; Lubs'!T45</f>
        <v/>
      </c>
      <c r="O51" s="51" t="str">
        <f>'Bunkers &amp; Lubs'!U45</f>
        <v/>
      </c>
      <c r="P51" s="51" t="str">
        <f>'Bunkers &amp; Lubs'!V45</f>
        <v/>
      </c>
      <c r="Q51" s="51" t="str">
        <f>'Bunkers &amp; Lubs'!W45</f>
        <v/>
      </c>
      <c r="R51" s="55" t="str">
        <f>Environmental!G48</f>
        <v/>
      </c>
      <c r="S51" s="53" t="str">
        <f>Environmental!L48</f>
        <v/>
      </c>
      <c r="T51" s="106" t="str">
        <f>'Noon Position '!AC51&amp;IF('Noon Position '!AC51&lt;&gt;""," ~ ","")&amp;'Weather Condition'!W45&amp;IF('Weather Condition'!W45&lt;&gt;""," ~ ","")&amp;'Bunkers &amp; Lubs'!AB45&amp;IF('Bunkers &amp; Lubs'!AB45&lt;&gt;""," ~ ","")&amp;Environmental!M48</f>
        <v/>
      </c>
    </row>
    <row r="52" spans="1:20">
      <c r="A52" s="385" t="str">
        <f>IF('Noon Position '!A52&lt;&gt;"",'Noon Position '!A52,"")</f>
        <v/>
      </c>
      <c r="B52" s="23" t="str">
        <f>IF('Noon Position '!B52&lt;&gt;"",'Noon Position '!B52,"")</f>
        <v/>
      </c>
      <c r="C52" s="18" t="str">
        <f>IF('Noon Position '!M52&lt;&gt;"",'Noon Position '!M52,"")</f>
        <v/>
      </c>
      <c r="D52" s="18" t="str">
        <f>IF('Noon Position '!N52&lt;&gt;"",'Noon Position '!N52,"")</f>
        <v/>
      </c>
      <c r="E52" s="19" t="str">
        <f>IF('Noon Position '!N52&lt;&gt;"",'Noon Position '!L52,"")</f>
        <v/>
      </c>
      <c r="F52" s="19" t="str">
        <f>'Noon Position '!U52</f>
        <v/>
      </c>
      <c r="G52" s="22" t="str">
        <f>'Noon Position '!V52</f>
        <v/>
      </c>
      <c r="H52" s="22" t="str">
        <f>'Weather Condition'!V46</f>
        <v/>
      </c>
      <c r="I52" s="19" t="str">
        <f>'Noon Position '!Z52</f>
        <v/>
      </c>
      <c r="J52" s="19" t="str">
        <f>'Noon Position '!AA52</f>
        <v/>
      </c>
      <c r="K52" s="56" t="str">
        <f>'Bunkers &amp; Lubs'!P46</f>
        <v/>
      </c>
      <c r="L52" s="51" t="str">
        <f>'Bunkers &amp; Lubs'!Q46</f>
        <v/>
      </c>
      <c r="M52" s="51" t="str">
        <f>'Bunkers &amp; Lubs'!R46</f>
        <v/>
      </c>
      <c r="N52" s="51" t="str">
        <f>'Bunkers &amp; Lubs'!T46</f>
        <v/>
      </c>
      <c r="O52" s="51" t="str">
        <f>'Bunkers &amp; Lubs'!U46</f>
        <v/>
      </c>
      <c r="P52" s="51" t="str">
        <f>'Bunkers &amp; Lubs'!V46</f>
        <v/>
      </c>
      <c r="Q52" s="51" t="str">
        <f>'Bunkers &amp; Lubs'!W46</f>
        <v/>
      </c>
      <c r="R52" s="55" t="str">
        <f>Environmental!G49</f>
        <v/>
      </c>
      <c r="S52" s="53" t="str">
        <f>Environmental!L49</f>
        <v/>
      </c>
      <c r="T52" s="106" t="str">
        <f>'Noon Position '!AC52&amp;IF('Noon Position '!AC52&lt;&gt;""," ~ ","")&amp;'Weather Condition'!W46&amp;IF('Weather Condition'!W46&lt;&gt;""," ~ ","")&amp;'Bunkers &amp; Lubs'!AB46&amp;IF('Bunkers &amp; Lubs'!AB46&lt;&gt;""," ~ ","")&amp;Environmental!M49</f>
        <v/>
      </c>
    </row>
    <row r="53" spans="1:20">
      <c r="A53" s="385" t="str">
        <f>IF('Noon Position '!A53&lt;&gt;"",'Noon Position '!A53,"")</f>
        <v/>
      </c>
      <c r="B53" s="23" t="str">
        <f>IF('Noon Position '!B53&lt;&gt;"",'Noon Position '!B53,"")</f>
        <v/>
      </c>
      <c r="C53" s="18" t="str">
        <f>IF('Noon Position '!M53&lt;&gt;"",'Noon Position '!M53,"")</f>
        <v/>
      </c>
      <c r="D53" s="18" t="str">
        <f>IF('Noon Position '!N53&lt;&gt;"",'Noon Position '!N53,"")</f>
        <v/>
      </c>
      <c r="E53" s="19" t="str">
        <f>IF('Noon Position '!N53&lt;&gt;"",'Noon Position '!L53,"")</f>
        <v/>
      </c>
      <c r="F53" s="19" t="str">
        <f>'Noon Position '!U53</f>
        <v/>
      </c>
      <c r="G53" s="22" t="str">
        <f>'Noon Position '!V53</f>
        <v/>
      </c>
      <c r="H53" s="22" t="str">
        <f>'Weather Condition'!V47</f>
        <v/>
      </c>
      <c r="I53" s="19" t="str">
        <f>'Noon Position '!Z53</f>
        <v/>
      </c>
      <c r="J53" s="19" t="str">
        <f>'Noon Position '!AA53</f>
        <v/>
      </c>
      <c r="K53" s="56" t="str">
        <f>'Bunkers &amp; Lubs'!P47</f>
        <v/>
      </c>
      <c r="L53" s="51" t="str">
        <f>'Bunkers &amp; Lubs'!Q47</f>
        <v/>
      </c>
      <c r="M53" s="51" t="str">
        <f>'Bunkers &amp; Lubs'!R47</f>
        <v/>
      </c>
      <c r="N53" s="51" t="str">
        <f>'Bunkers &amp; Lubs'!T47</f>
        <v/>
      </c>
      <c r="O53" s="51" t="str">
        <f>'Bunkers &amp; Lubs'!U47</f>
        <v/>
      </c>
      <c r="P53" s="51" t="str">
        <f>'Bunkers &amp; Lubs'!V47</f>
        <v/>
      </c>
      <c r="Q53" s="51" t="str">
        <f>'Bunkers &amp; Lubs'!W47</f>
        <v/>
      </c>
      <c r="R53" s="55" t="str">
        <f>Environmental!G50</f>
        <v/>
      </c>
      <c r="S53" s="53" t="str">
        <f>Environmental!L50</f>
        <v/>
      </c>
      <c r="T53" s="106" t="str">
        <f>'Noon Position '!AC53&amp;IF('Noon Position '!AC53&lt;&gt;""," ~ ","")&amp;'Weather Condition'!W47&amp;IF('Weather Condition'!W47&lt;&gt;""," ~ ","")&amp;'Bunkers &amp; Lubs'!AB47&amp;IF('Bunkers &amp; Lubs'!AB47&lt;&gt;""," ~ ","")&amp;Environmental!M50</f>
        <v/>
      </c>
    </row>
    <row r="54" spans="1:20">
      <c r="A54" s="385" t="str">
        <f>IF('Noon Position '!A54&lt;&gt;"",'Noon Position '!A54,"")</f>
        <v/>
      </c>
      <c r="B54" s="23" t="str">
        <f>IF('Noon Position '!B54&lt;&gt;"",'Noon Position '!B54,"")</f>
        <v/>
      </c>
      <c r="C54" s="18" t="str">
        <f>IF('Noon Position '!M54&lt;&gt;"",'Noon Position '!M54,"")</f>
        <v/>
      </c>
      <c r="D54" s="18" t="str">
        <f>IF('Noon Position '!N54&lt;&gt;"",'Noon Position '!N54,"")</f>
        <v/>
      </c>
      <c r="E54" s="19" t="str">
        <f>IF('Noon Position '!N54&lt;&gt;"",'Noon Position '!L54,"")</f>
        <v/>
      </c>
      <c r="F54" s="19" t="str">
        <f>'Noon Position '!U54</f>
        <v/>
      </c>
      <c r="G54" s="22" t="str">
        <f>'Noon Position '!V54</f>
        <v/>
      </c>
      <c r="H54" s="22" t="str">
        <f>'Weather Condition'!V48</f>
        <v/>
      </c>
      <c r="I54" s="19" t="str">
        <f>'Noon Position '!Z54</f>
        <v/>
      </c>
      <c r="J54" s="19" t="str">
        <f>'Noon Position '!AA54</f>
        <v/>
      </c>
      <c r="K54" s="56" t="str">
        <f>'Bunkers &amp; Lubs'!P48</f>
        <v/>
      </c>
      <c r="L54" s="51" t="str">
        <f>'Bunkers &amp; Lubs'!Q48</f>
        <v/>
      </c>
      <c r="M54" s="51" t="str">
        <f>'Bunkers &amp; Lubs'!R48</f>
        <v/>
      </c>
      <c r="N54" s="51" t="str">
        <f>'Bunkers &amp; Lubs'!T48</f>
        <v/>
      </c>
      <c r="O54" s="51" t="str">
        <f>'Bunkers &amp; Lubs'!U48</f>
        <v/>
      </c>
      <c r="P54" s="51" t="str">
        <f>'Bunkers &amp; Lubs'!V48</f>
        <v/>
      </c>
      <c r="Q54" s="51" t="str">
        <f>'Bunkers &amp; Lubs'!W48</f>
        <v/>
      </c>
      <c r="R54" s="55" t="str">
        <f>Environmental!G51</f>
        <v/>
      </c>
      <c r="S54" s="53" t="str">
        <f>Environmental!L51</f>
        <v/>
      </c>
      <c r="T54" s="106" t="str">
        <f>'Noon Position '!AC54&amp;IF('Noon Position '!AC54&lt;&gt;""," ~ ","")&amp;'Weather Condition'!W48&amp;IF('Weather Condition'!W48&lt;&gt;""," ~ ","")&amp;'Bunkers &amp; Lubs'!AB48&amp;IF('Bunkers &amp; Lubs'!AB48&lt;&gt;""," ~ ","")&amp;Environmental!M51</f>
        <v/>
      </c>
    </row>
    <row r="55" spans="1:20">
      <c r="A55" s="385" t="str">
        <f>IF('Noon Position '!A55&lt;&gt;"",'Noon Position '!A55,"")</f>
        <v/>
      </c>
      <c r="B55" s="23" t="str">
        <f>IF('Noon Position '!B55&lt;&gt;"",'Noon Position '!B55,"")</f>
        <v/>
      </c>
      <c r="C55" s="18" t="str">
        <f>IF('Noon Position '!M55&lt;&gt;"",'Noon Position '!M55,"")</f>
        <v/>
      </c>
      <c r="D55" s="18" t="str">
        <f>IF('Noon Position '!N55&lt;&gt;"",'Noon Position '!N55,"")</f>
        <v/>
      </c>
      <c r="E55" s="19" t="str">
        <f>IF('Noon Position '!N55&lt;&gt;"",'Noon Position '!L55,"")</f>
        <v/>
      </c>
      <c r="F55" s="19" t="str">
        <f>'Noon Position '!U55</f>
        <v/>
      </c>
      <c r="G55" s="22" t="str">
        <f>'Noon Position '!V55</f>
        <v/>
      </c>
      <c r="H55" s="22" t="str">
        <f>'Weather Condition'!V49</f>
        <v/>
      </c>
      <c r="I55" s="19" t="str">
        <f>'Noon Position '!Z55</f>
        <v/>
      </c>
      <c r="J55" s="19" t="str">
        <f>'Noon Position '!AA55</f>
        <v/>
      </c>
      <c r="K55" s="56" t="str">
        <f>'Bunkers &amp; Lubs'!P49</f>
        <v/>
      </c>
      <c r="L55" s="51" t="str">
        <f>'Bunkers &amp; Lubs'!Q49</f>
        <v/>
      </c>
      <c r="M55" s="51" t="str">
        <f>'Bunkers &amp; Lubs'!R49</f>
        <v/>
      </c>
      <c r="N55" s="51" t="str">
        <f>'Bunkers &amp; Lubs'!T49</f>
        <v/>
      </c>
      <c r="O55" s="51" t="str">
        <f>'Bunkers &amp; Lubs'!U49</f>
        <v/>
      </c>
      <c r="P55" s="51" t="str">
        <f>'Bunkers &amp; Lubs'!V49</f>
        <v/>
      </c>
      <c r="Q55" s="51" t="str">
        <f>'Bunkers &amp; Lubs'!W49</f>
        <v/>
      </c>
      <c r="R55" s="55" t="str">
        <f>Environmental!G52</f>
        <v/>
      </c>
      <c r="S55" s="53" t="str">
        <f>Environmental!L52</f>
        <v/>
      </c>
      <c r="T55" s="106" t="str">
        <f>'Noon Position '!AC55&amp;IF('Noon Position '!AC55&lt;&gt;""," ~ ","")&amp;'Weather Condition'!W49&amp;IF('Weather Condition'!W49&lt;&gt;""," ~ ","")&amp;'Bunkers &amp; Lubs'!AB49&amp;IF('Bunkers &amp; Lubs'!AB49&lt;&gt;""," ~ ","")&amp;Environmental!M52</f>
        <v/>
      </c>
    </row>
    <row r="56" spans="1:20">
      <c r="A56" s="385" t="str">
        <f>IF('Noon Position '!A56&lt;&gt;"",'Noon Position '!A56,"")</f>
        <v/>
      </c>
      <c r="B56" s="23" t="str">
        <f>IF('Noon Position '!B56&lt;&gt;"",'Noon Position '!B56,"")</f>
        <v/>
      </c>
      <c r="C56" s="18" t="str">
        <f>IF('Noon Position '!M56&lt;&gt;"",'Noon Position '!M56,"")</f>
        <v/>
      </c>
      <c r="D56" s="18" t="str">
        <f>IF('Noon Position '!N56&lt;&gt;"",'Noon Position '!N56,"")</f>
        <v/>
      </c>
      <c r="E56" s="19" t="str">
        <f>IF('Noon Position '!N56&lt;&gt;"",'Noon Position '!L56,"")</f>
        <v/>
      </c>
      <c r="F56" s="19" t="str">
        <f>'Noon Position '!U56</f>
        <v/>
      </c>
      <c r="G56" s="22" t="str">
        <f>'Noon Position '!V56</f>
        <v/>
      </c>
      <c r="H56" s="22" t="str">
        <f>'Weather Condition'!V50</f>
        <v/>
      </c>
      <c r="I56" s="19" t="str">
        <f>'Noon Position '!Z56</f>
        <v/>
      </c>
      <c r="J56" s="19" t="str">
        <f>'Noon Position '!AA56</f>
        <v/>
      </c>
      <c r="K56" s="56" t="str">
        <f>'Bunkers &amp; Lubs'!P50</f>
        <v/>
      </c>
      <c r="L56" s="51" t="str">
        <f>'Bunkers &amp; Lubs'!Q50</f>
        <v/>
      </c>
      <c r="M56" s="51" t="str">
        <f>'Bunkers &amp; Lubs'!R50</f>
        <v/>
      </c>
      <c r="N56" s="51" t="str">
        <f>'Bunkers &amp; Lubs'!T50</f>
        <v/>
      </c>
      <c r="O56" s="51" t="str">
        <f>'Bunkers &amp; Lubs'!U50</f>
        <v/>
      </c>
      <c r="P56" s="51" t="str">
        <f>'Bunkers &amp; Lubs'!V50</f>
        <v/>
      </c>
      <c r="Q56" s="51" t="str">
        <f>'Bunkers &amp; Lubs'!W50</f>
        <v/>
      </c>
      <c r="R56" s="55" t="str">
        <f>Environmental!G53</f>
        <v/>
      </c>
      <c r="S56" s="53" t="str">
        <f>Environmental!L53</f>
        <v/>
      </c>
      <c r="T56" s="106" t="str">
        <f>'Noon Position '!AC56&amp;IF('Noon Position '!AC56&lt;&gt;""," ~ ","")&amp;'Weather Condition'!W50&amp;IF('Weather Condition'!W50&lt;&gt;""," ~ ","")&amp;'Bunkers &amp; Lubs'!AB50&amp;IF('Bunkers &amp; Lubs'!AB50&lt;&gt;""," ~ ","")&amp;Environmental!M53</f>
        <v/>
      </c>
    </row>
    <row r="57" spans="1:20">
      <c r="A57" s="385" t="str">
        <f>IF('Noon Position '!A57&lt;&gt;"",'Noon Position '!A57,"")</f>
        <v/>
      </c>
      <c r="B57" s="23" t="str">
        <f>IF('Noon Position '!B57&lt;&gt;"",'Noon Position '!B57,"")</f>
        <v/>
      </c>
      <c r="C57" s="18" t="str">
        <f>IF('Noon Position '!M57&lt;&gt;"",'Noon Position '!M57,"")</f>
        <v/>
      </c>
      <c r="D57" s="18" t="str">
        <f>IF('Noon Position '!N57&lt;&gt;"",'Noon Position '!N57,"")</f>
        <v/>
      </c>
      <c r="E57" s="19" t="str">
        <f>IF('Noon Position '!N57&lt;&gt;"",'Noon Position '!L57,"")</f>
        <v/>
      </c>
      <c r="F57" s="19" t="str">
        <f>'Noon Position '!U57</f>
        <v/>
      </c>
      <c r="G57" s="22" t="str">
        <f>'Noon Position '!V57</f>
        <v/>
      </c>
      <c r="H57" s="22" t="str">
        <f>'Weather Condition'!V51</f>
        <v/>
      </c>
      <c r="I57" s="19" t="str">
        <f>'Noon Position '!Z57</f>
        <v/>
      </c>
      <c r="J57" s="19" t="str">
        <f>'Noon Position '!AA57</f>
        <v/>
      </c>
      <c r="K57" s="56" t="str">
        <f>'Bunkers &amp; Lubs'!P51</f>
        <v/>
      </c>
      <c r="L57" s="51" t="str">
        <f>'Bunkers &amp; Lubs'!Q51</f>
        <v/>
      </c>
      <c r="M57" s="51" t="str">
        <f>'Bunkers &amp; Lubs'!R51</f>
        <v/>
      </c>
      <c r="N57" s="51" t="str">
        <f>'Bunkers &amp; Lubs'!T51</f>
        <v/>
      </c>
      <c r="O57" s="51" t="str">
        <f>'Bunkers &amp; Lubs'!U51</f>
        <v/>
      </c>
      <c r="P57" s="51" t="str">
        <f>'Bunkers &amp; Lubs'!V51</f>
        <v/>
      </c>
      <c r="Q57" s="51" t="str">
        <f>'Bunkers &amp; Lubs'!W51</f>
        <v/>
      </c>
      <c r="R57" s="55" t="str">
        <f>Environmental!G54</f>
        <v/>
      </c>
      <c r="S57" s="53" t="str">
        <f>Environmental!L54</f>
        <v/>
      </c>
      <c r="T57" s="106" t="str">
        <f>'Noon Position '!AC57&amp;IF('Noon Position '!AC57&lt;&gt;""," ~ ","")&amp;'Weather Condition'!W51&amp;IF('Weather Condition'!W51&lt;&gt;""," ~ ","")&amp;'Bunkers &amp; Lubs'!AB51&amp;IF('Bunkers &amp; Lubs'!AB51&lt;&gt;""," ~ ","")&amp;Environmental!M54</f>
        <v/>
      </c>
    </row>
    <row r="58" spans="1:20">
      <c r="A58" s="385" t="str">
        <f>IF('Noon Position '!A58&lt;&gt;"",'Noon Position '!A58,"")</f>
        <v/>
      </c>
      <c r="B58" s="23" t="str">
        <f>IF('Noon Position '!B58&lt;&gt;"",'Noon Position '!B58,"")</f>
        <v/>
      </c>
      <c r="C58" s="18" t="str">
        <f>IF('Noon Position '!M58&lt;&gt;"",'Noon Position '!M58,"")</f>
        <v/>
      </c>
      <c r="D58" s="18" t="str">
        <f>IF('Noon Position '!N58&lt;&gt;"",'Noon Position '!N58,"")</f>
        <v/>
      </c>
      <c r="E58" s="19" t="str">
        <f>IF('Noon Position '!N58&lt;&gt;"",'Noon Position '!L58,"")</f>
        <v/>
      </c>
      <c r="F58" s="19" t="str">
        <f>'Noon Position '!U58</f>
        <v/>
      </c>
      <c r="G58" s="22" t="str">
        <f>'Noon Position '!V58</f>
        <v/>
      </c>
      <c r="H58" s="22" t="str">
        <f>'Weather Condition'!V52</f>
        <v/>
      </c>
      <c r="I58" s="19" t="str">
        <f>'Noon Position '!Z58</f>
        <v/>
      </c>
      <c r="J58" s="19" t="str">
        <f>'Noon Position '!AA58</f>
        <v/>
      </c>
      <c r="K58" s="56" t="str">
        <f>'Bunkers &amp; Lubs'!P52</f>
        <v/>
      </c>
      <c r="L58" s="51" t="str">
        <f>'Bunkers &amp; Lubs'!Q52</f>
        <v/>
      </c>
      <c r="M58" s="51" t="str">
        <f>'Bunkers &amp; Lubs'!R52</f>
        <v/>
      </c>
      <c r="N58" s="51" t="str">
        <f>'Bunkers &amp; Lubs'!T52</f>
        <v/>
      </c>
      <c r="O58" s="51" t="str">
        <f>'Bunkers &amp; Lubs'!U52</f>
        <v/>
      </c>
      <c r="P58" s="51" t="str">
        <f>'Bunkers &amp; Lubs'!V52</f>
        <v/>
      </c>
      <c r="Q58" s="51" t="str">
        <f>'Bunkers &amp; Lubs'!W52</f>
        <v/>
      </c>
      <c r="R58" s="55" t="str">
        <f>Environmental!G55</f>
        <v/>
      </c>
      <c r="S58" s="53" t="str">
        <f>Environmental!L55</f>
        <v/>
      </c>
      <c r="T58" s="106" t="str">
        <f>'Noon Position '!AC58&amp;IF('Noon Position '!AC58&lt;&gt;""," ~ ","")&amp;'Weather Condition'!W52&amp;IF('Weather Condition'!W52&lt;&gt;""," ~ ","")&amp;'Bunkers &amp; Lubs'!AB52&amp;IF('Bunkers &amp; Lubs'!AB52&lt;&gt;""," ~ ","")&amp;Environmental!M55</f>
        <v/>
      </c>
    </row>
    <row r="59" spans="1:20">
      <c r="A59" s="385" t="str">
        <f>IF('Noon Position '!A59&lt;&gt;"",'Noon Position '!A59,"")</f>
        <v/>
      </c>
      <c r="B59" s="23" t="str">
        <f>IF('Noon Position '!B59&lt;&gt;"",'Noon Position '!B59,"")</f>
        <v/>
      </c>
      <c r="C59" s="18" t="str">
        <f>IF('Noon Position '!M59&lt;&gt;"",'Noon Position '!M59,"")</f>
        <v/>
      </c>
      <c r="D59" s="18" t="str">
        <f>IF('Noon Position '!N59&lt;&gt;"",'Noon Position '!N59,"")</f>
        <v/>
      </c>
      <c r="E59" s="19" t="str">
        <f>IF('Noon Position '!N59&lt;&gt;"",'Noon Position '!L59,"")</f>
        <v/>
      </c>
      <c r="F59" s="19" t="str">
        <f>'Noon Position '!U59</f>
        <v/>
      </c>
      <c r="G59" s="22" t="str">
        <f>'Noon Position '!V59</f>
        <v/>
      </c>
      <c r="H59" s="22" t="str">
        <f>'Weather Condition'!V53</f>
        <v/>
      </c>
      <c r="I59" s="19" t="str">
        <f>'Noon Position '!Z59</f>
        <v/>
      </c>
      <c r="J59" s="19" t="str">
        <f>'Noon Position '!AA59</f>
        <v/>
      </c>
      <c r="K59" s="56" t="str">
        <f>'Bunkers &amp; Lubs'!P53</f>
        <v/>
      </c>
      <c r="L59" s="51" t="str">
        <f>'Bunkers &amp; Lubs'!Q53</f>
        <v/>
      </c>
      <c r="M59" s="51" t="str">
        <f>'Bunkers &amp; Lubs'!R53</f>
        <v/>
      </c>
      <c r="N59" s="51" t="str">
        <f>'Bunkers &amp; Lubs'!T53</f>
        <v/>
      </c>
      <c r="O59" s="51" t="str">
        <f>'Bunkers &amp; Lubs'!U53</f>
        <v/>
      </c>
      <c r="P59" s="51" t="str">
        <f>'Bunkers &amp; Lubs'!V53</f>
        <v/>
      </c>
      <c r="Q59" s="51" t="str">
        <f>'Bunkers &amp; Lubs'!W53</f>
        <v/>
      </c>
      <c r="R59" s="55" t="str">
        <f>Environmental!G56</f>
        <v/>
      </c>
      <c r="S59" s="53" t="str">
        <f>Environmental!L56</f>
        <v/>
      </c>
      <c r="T59" s="106" t="str">
        <f>'Noon Position '!AC59&amp;IF('Noon Position '!AC59&lt;&gt;""," ~ ","")&amp;'Weather Condition'!W53&amp;IF('Weather Condition'!W53&lt;&gt;""," ~ ","")&amp;'Bunkers &amp; Lubs'!AB53&amp;IF('Bunkers &amp; Lubs'!AB53&lt;&gt;""," ~ ","")&amp;Environmental!M56</f>
        <v/>
      </c>
    </row>
    <row r="60" spans="1:20">
      <c r="A60" s="385" t="str">
        <f>IF('Noon Position '!A60&lt;&gt;"",'Noon Position '!A60,"")</f>
        <v/>
      </c>
      <c r="B60" s="23" t="str">
        <f>IF('Noon Position '!B60&lt;&gt;"",'Noon Position '!B60,"")</f>
        <v/>
      </c>
      <c r="C60" s="18" t="str">
        <f>IF('Noon Position '!M60&lt;&gt;"",'Noon Position '!M60,"")</f>
        <v/>
      </c>
      <c r="D60" s="18" t="str">
        <f>IF('Noon Position '!N60&lt;&gt;"",'Noon Position '!N60,"")</f>
        <v/>
      </c>
      <c r="E60" s="19" t="str">
        <f>IF('Noon Position '!N60&lt;&gt;"",'Noon Position '!L60,"")</f>
        <v/>
      </c>
      <c r="F60" s="19" t="str">
        <f>'Noon Position '!U60</f>
        <v/>
      </c>
      <c r="G60" s="22" t="str">
        <f>'Noon Position '!V60</f>
        <v/>
      </c>
      <c r="H60" s="22" t="str">
        <f>'Weather Condition'!V54</f>
        <v/>
      </c>
      <c r="I60" s="19" t="str">
        <f>'Noon Position '!Z60</f>
        <v/>
      </c>
      <c r="J60" s="19" t="str">
        <f>'Noon Position '!AA60</f>
        <v/>
      </c>
      <c r="K60" s="56" t="str">
        <f>'Bunkers &amp; Lubs'!P54</f>
        <v/>
      </c>
      <c r="L60" s="51" t="str">
        <f>'Bunkers &amp; Lubs'!Q54</f>
        <v/>
      </c>
      <c r="M60" s="51" t="str">
        <f>'Bunkers &amp; Lubs'!R54</f>
        <v/>
      </c>
      <c r="N60" s="51" t="str">
        <f>'Bunkers &amp; Lubs'!T54</f>
        <v/>
      </c>
      <c r="O60" s="51" t="str">
        <f>'Bunkers &amp; Lubs'!U54</f>
        <v/>
      </c>
      <c r="P60" s="51" t="str">
        <f>'Bunkers &amp; Lubs'!V54</f>
        <v/>
      </c>
      <c r="Q60" s="51" t="str">
        <f>'Bunkers &amp; Lubs'!W54</f>
        <v/>
      </c>
      <c r="R60" s="55" t="str">
        <f>Environmental!G57</f>
        <v/>
      </c>
      <c r="S60" s="53" t="str">
        <f>Environmental!L57</f>
        <v/>
      </c>
      <c r="T60" s="106" t="str">
        <f>'Noon Position '!AC60&amp;IF('Noon Position '!AC60&lt;&gt;""," ~ ","")&amp;'Weather Condition'!W54&amp;IF('Weather Condition'!W54&lt;&gt;""," ~ ","")&amp;'Bunkers &amp; Lubs'!AB54&amp;IF('Bunkers &amp; Lubs'!AB54&lt;&gt;""," ~ ","")&amp;Environmental!M57</f>
        <v/>
      </c>
    </row>
    <row r="61" spans="1:20">
      <c r="A61" s="385" t="str">
        <f>IF('Noon Position '!A61&lt;&gt;"",'Noon Position '!A61,"")</f>
        <v/>
      </c>
      <c r="B61" s="23" t="str">
        <f>IF('Noon Position '!B61&lt;&gt;"",'Noon Position '!B61,"")</f>
        <v/>
      </c>
      <c r="C61" s="18" t="str">
        <f>IF('Noon Position '!M61&lt;&gt;"",'Noon Position '!M61,"")</f>
        <v/>
      </c>
      <c r="D61" s="18" t="str">
        <f>IF('Noon Position '!N61&lt;&gt;"",'Noon Position '!N61,"")</f>
        <v/>
      </c>
      <c r="E61" s="19" t="str">
        <f>IF('Noon Position '!N61&lt;&gt;"",'Noon Position '!L61,"")</f>
        <v/>
      </c>
      <c r="F61" s="19" t="str">
        <f>'Noon Position '!U61</f>
        <v/>
      </c>
      <c r="G61" s="22" t="str">
        <f>'Noon Position '!V61</f>
        <v/>
      </c>
      <c r="H61" s="22" t="str">
        <f>'Weather Condition'!V55</f>
        <v/>
      </c>
      <c r="I61" s="19" t="str">
        <f>'Noon Position '!Z61</f>
        <v/>
      </c>
      <c r="J61" s="19" t="str">
        <f>'Noon Position '!AA61</f>
        <v/>
      </c>
      <c r="K61" s="56" t="str">
        <f>'Bunkers &amp; Lubs'!P55</f>
        <v/>
      </c>
      <c r="L61" s="51" t="str">
        <f>'Bunkers &amp; Lubs'!Q55</f>
        <v/>
      </c>
      <c r="M61" s="51" t="str">
        <f>'Bunkers &amp; Lubs'!R55</f>
        <v/>
      </c>
      <c r="N61" s="51" t="str">
        <f>'Bunkers &amp; Lubs'!T55</f>
        <v/>
      </c>
      <c r="O61" s="51" t="str">
        <f>'Bunkers &amp; Lubs'!U55</f>
        <v/>
      </c>
      <c r="P61" s="51" t="str">
        <f>'Bunkers &amp; Lubs'!V55</f>
        <v/>
      </c>
      <c r="Q61" s="51" t="str">
        <f>'Bunkers &amp; Lubs'!W55</f>
        <v/>
      </c>
      <c r="R61" s="55" t="str">
        <f>Environmental!G58</f>
        <v/>
      </c>
      <c r="S61" s="53" t="str">
        <f>Environmental!L58</f>
        <v/>
      </c>
      <c r="T61" s="106" t="str">
        <f>'Noon Position '!AC61&amp;IF('Noon Position '!AC61&lt;&gt;""," ~ ","")&amp;'Weather Condition'!W55&amp;IF('Weather Condition'!W55&lt;&gt;""," ~ ","")&amp;'Bunkers &amp; Lubs'!AB55&amp;IF('Bunkers &amp; Lubs'!AB55&lt;&gt;""," ~ ","")&amp;Environmental!M58</f>
        <v/>
      </c>
    </row>
    <row r="62" spans="1:20">
      <c r="A62" s="385" t="str">
        <f>IF('Noon Position '!A62&lt;&gt;"",'Noon Position '!A62,"")</f>
        <v/>
      </c>
      <c r="B62" s="23" t="str">
        <f>IF('Noon Position '!B62&lt;&gt;"",'Noon Position '!B62,"")</f>
        <v/>
      </c>
      <c r="C62" s="18" t="str">
        <f>IF('Noon Position '!M62&lt;&gt;"",'Noon Position '!M62,"")</f>
        <v/>
      </c>
      <c r="D62" s="18" t="str">
        <f>IF('Noon Position '!N62&lt;&gt;"",'Noon Position '!N62,"")</f>
        <v/>
      </c>
      <c r="E62" s="19" t="str">
        <f>IF('Noon Position '!N62&lt;&gt;"",'Noon Position '!L62,"")</f>
        <v/>
      </c>
      <c r="F62" s="19" t="str">
        <f>'Noon Position '!U62</f>
        <v/>
      </c>
      <c r="G62" s="22" t="str">
        <f>'Noon Position '!V62</f>
        <v/>
      </c>
      <c r="H62" s="22" t="str">
        <f>'Weather Condition'!V56</f>
        <v/>
      </c>
      <c r="I62" s="19" t="str">
        <f>'Noon Position '!Z62</f>
        <v/>
      </c>
      <c r="J62" s="19" t="str">
        <f>'Noon Position '!AA62</f>
        <v/>
      </c>
      <c r="K62" s="56" t="str">
        <f>'Bunkers &amp; Lubs'!P56</f>
        <v/>
      </c>
      <c r="L62" s="51" t="str">
        <f>'Bunkers &amp; Lubs'!Q56</f>
        <v/>
      </c>
      <c r="M62" s="51" t="str">
        <f>'Bunkers &amp; Lubs'!R56</f>
        <v/>
      </c>
      <c r="N62" s="51" t="str">
        <f>'Bunkers &amp; Lubs'!T56</f>
        <v/>
      </c>
      <c r="O62" s="51" t="str">
        <f>'Bunkers &amp; Lubs'!U56</f>
        <v/>
      </c>
      <c r="P62" s="51" t="str">
        <f>'Bunkers &amp; Lubs'!V56</f>
        <v/>
      </c>
      <c r="Q62" s="51" t="str">
        <f>'Bunkers &amp; Lubs'!W56</f>
        <v/>
      </c>
      <c r="R62" s="55" t="str">
        <f>Environmental!G59</f>
        <v/>
      </c>
      <c r="S62" s="53" t="str">
        <f>Environmental!L59</f>
        <v/>
      </c>
      <c r="T62" s="106" t="str">
        <f>'Noon Position '!AC62&amp;IF('Noon Position '!AC62&lt;&gt;""," ~ ","")&amp;'Weather Condition'!W56&amp;IF('Weather Condition'!W56&lt;&gt;""," ~ ","")&amp;'Bunkers &amp; Lubs'!AB56&amp;IF('Bunkers &amp; Lubs'!AB56&lt;&gt;""," ~ ","")&amp;Environmental!M59</f>
        <v/>
      </c>
    </row>
    <row r="63" spans="1:20">
      <c r="A63" s="385" t="str">
        <f>IF('Noon Position '!A63&lt;&gt;"",'Noon Position '!A63,"")</f>
        <v/>
      </c>
      <c r="B63" s="23" t="str">
        <f>IF('Noon Position '!B63&lt;&gt;"",'Noon Position '!B63,"")</f>
        <v/>
      </c>
      <c r="C63" s="18" t="str">
        <f>IF('Noon Position '!M63&lt;&gt;"",'Noon Position '!M63,"")</f>
        <v/>
      </c>
      <c r="D63" s="18" t="str">
        <f>IF('Noon Position '!N63&lt;&gt;"",'Noon Position '!N63,"")</f>
        <v/>
      </c>
      <c r="E63" s="19" t="str">
        <f>IF('Noon Position '!N63&lt;&gt;"",'Noon Position '!L63,"")</f>
        <v/>
      </c>
      <c r="F63" s="19" t="str">
        <f>'Noon Position '!U63</f>
        <v/>
      </c>
      <c r="G63" s="22" t="str">
        <f>'Noon Position '!V63</f>
        <v/>
      </c>
      <c r="H63" s="22" t="str">
        <f>'Weather Condition'!V57</f>
        <v/>
      </c>
      <c r="I63" s="19" t="str">
        <f>'Noon Position '!Z63</f>
        <v/>
      </c>
      <c r="J63" s="19" t="str">
        <f>'Noon Position '!AA63</f>
        <v/>
      </c>
      <c r="K63" s="56" t="str">
        <f>'Bunkers &amp; Lubs'!P57</f>
        <v/>
      </c>
      <c r="L63" s="51" t="str">
        <f>'Bunkers &amp; Lubs'!Q57</f>
        <v/>
      </c>
      <c r="M63" s="51" t="str">
        <f>'Bunkers &amp; Lubs'!R57</f>
        <v/>
      </c>
      <c r="N63" s="51" t="str">
        <f>'Bunkers &amp; Lubs'!T57</f>
        <v/>
      </c>
      <c r="O63" s="51" t="str">
        <f>'Bunkers &amp; Lubs'!U57</f>
        <v/>
      </c>
      <c r="P63" s="51" t="str">
        <f>'Bunkers &amp; Lubs'!V57</f>
        <v/>
      </c>
      <c r="Q63" s="51" t="str">
        <f>'Bunkers &amp; Lubs'!W57</f>
        <v/>
      </c>
      <c r="R63" s="55" t="str">
        <f>Environmental!G60</f>
        <v/>
      </c>
      <c r="S63" s="53" t="str">
        <f>Environmental!L60</f>
        <v/>
      </c>
      <c r="T63" s="106" t="str">
        <f>'Noon Position '!AC63&amp;IF('Noon Position '!AC63&lt;&gt;""," ~ ","")&amp;'Weather Condition'!W57&amp;IF('Weather Condition'!W57&lt;&gt;""," ~ ","")&amp;'Bunkers &amp; Lubs'!AB57&amp;IF('Bunkers &amp; Lubs'!AB57&lt;&gt;""," ~ ","")&amp;Environmental!M60</f>
        <v/>
      </c>
    </row>
    <row r="64" spans="1:20">
      <c r="A64" s="385" t="str">
        <f>IF('Noon Position '!A64&lt;&gt;"",'Noon Position '!A64,"")</f>
        <v/>
      </c>
      <c r="B64" s="23" t="str">
        <f>IF('Noon Position '!B64&lt;&gt;"",'Noon Position '!B64,"")</f>
        <v/>
      </c>
      <c r="C64" s="18" t="str">
        <f>IF('Noon Position '!M64&lt;&gt;"",'Noon Position '!M64,"")</f>
        <v/>
      </c>
      <c r="D64" s="18" t="str">
        <f>IF('Noon Position '!N64&lt;&gt;"",'Noon Position '!N64,"")</f>
        <v/>
      </c>
      <c r="E64" s="19" t="str">
        <f>IF('Noon Position '!N64&lt;&gt;"",'Noon Position '!L64,"")</f>
        <v/>
      </c>
      <c r="F64" s="19" t="str">
        <f>'Noon Position '!U64</f>
        <v/>
      </c>
      <c r="G64" s="22" t="str">
        <f>'Noon Position '!V64</f>
        <v/>
      </c>
      <c r="H64" s="22" t="str">
        <f>'Weather Condition'!V58</f>
        <v/>
      </c>
      <c r="I64" s="19" t="str">
        <f>'Noon Position '!Z64</f>
        <v/>
      </c>
      <c r="J64" s="19" t="str">
        <f>'Noon Position '!AA64</f>
        <v/>
      </c>
      <c r="K64" s="56" t="str">
        <f>'Bunkers &amp; Lubs'!P58</f>
        <v/>
      </c>
      <c r="L64" s="51" t="str">
        <f>'Bunkers &amp; Lubs'!Q58</f>
        <v/>
      </c>
      <c r="M64" s="51" t="str">
        <f>'Bunkers &amp; Lubs'!R58</f>
        <v/>
      </c>
      <c r="N64" s="51" t="str">
        <f>'Bunkers &amp; Lubs'!T58</f>
        <v/>
      </c>
      <c r="O64" s="51" t="str">
        <f>'Bunkers &amp; Lubs'!U58</f>
        <v/>
      </c>
      <c r="P64" s="51" t="str">
        <f>'Bunkers &amp; Lubs'!V58</f>
        <v/>
      </c>
      <c r="Q64" s="51" t="str">
        <f>'Bunkers &amp; Lubs'!W58</f>
        <v/>
      </c>
      <c r="R64" s="55" t="str">
        <f>Environmental!G61</f>
        <v/>
      </c>
      <c r="S64" s="53" t="str">
        <f>Environmental!L61</f>
        <v/>
      </c>
      <c r="T64" s="106" t="str">
        <f>'Noon Position '!AC64&amp;IF('Noon Position '!AC64&lt;&gt;""," ~ ","")&amp;'Weather Condition'!W58&amp;IF('Weather Condition'!W58&lt;&gt;""," ~ ","")&amp;'Bunkers &amp; Lubs'!AB58&amp;IF('Bunkers &amp; Lubs'!AB58&lt;&gt;""," ~ ","")&amp;Environmental!M61</f>
        <v/>
      </c>
    </row>
    <row r="65" spans="1:20">
      <c r="A65" s="385" t="str">
        <f>IF('Noon Position '!A65&lt;&gt;"",'Noon Position '!A65,"")</f>
        <v/>
      </c>
      <c r="B65" s="23" t="str">
        <f>IF('Noon Position '!B65&lt;&gt;"",'Noon Position '!B65,"")</f>
        <v/>
      </c>
      <c r="C65" s="18" t="str">
        <f>IF('Noon Position '!M65&lt;&gt;"",'Noon Position '!M65,"")</f>
        <v/>
      </c>
      <c r="D65" s="18" t="str">
        <f>IF('Noon Position '!N65&lt;&gt;"",'Noon Position '!N65,"")</f>
        <v/>
      </c>
      <c r="E65" s="19" t="str">
        <f>IF('Noon Position '!N65&lt;&gt;"",'Noon Position '!L65,"")</f>
        <v/>
      </c>
      <c r="F65" s="19" t="str">
        <f>'Noon Position '!U65</f>
        <v/>
      </c>
      <c r="G65" s="22" t="str">
        <f>'Noon Position '!V65</f>
        <v/>
      </c>
      <c r="H65" s="22" t="str">
        <f>'Weather Condition'!V59</f>
        <v/>
      </c>
      <c r="I65" s="19" t="str">
        <f>'Noon Position '!Z65</f>
        <v/>
      </c>
      <c r="J65" s="19" t="str">
        <f>'Noon Position '!AA65</f>
        <v/>
      </c>
      <c r="K65" s="56" t="str">
        <f>'Bunkers &amp; Lubs'!P59</f>
        <v/>
      </c>
      <c r="L65" s="51" t="str">
        <f>'Bunkers &amp; Lubs'!Q59</f>
        <v/>
      </c>
      <c r="M65" s="51" t="str">
        <f>'Bunkers &amp; Lubs'!R59</f>
        <v/>
      </c>
      <c r="N65" s="51" t="str">
        <f>'Bunkers &amp; Lubs'!T59</f>
        <v/>
      </c>
      <c r="O65" s="51" t="str">
        <f>'Bunkers &amp; Lubs'!U59</f>
        <v/>
      </c>
      <c r="P65" s="51" t="str">
        <f>'Bunkers &amp; Lubs'!V59</f>
        <v/>
      </c>
      <c r="Q65" s="51" t="str">
        <f>'Bunkers &amp; Lubs'!W59</f>
        <v/>
      </c>
      <c r="R65" s="55" t="str">
        <f>Environmental!G62</f>
        <v/>
      </c>
      <c r="S65" s="53" t="str">
        <f>Environmental!L62</f>
        <v/>
      </c>
      <c r="T65" s="106" t="str">
        <f>'Noon Position '!AC65&amp;IF('Noon Position '!AC65&lt;&gt;""," ~ ","")&amp;'Weather Condition'!W59&amp;IF('Weather Condition'!W59&lt;&gt;""," ~ ","")&amp;'Bunkers &amp; Lubs'!AB59&amp;IF('Bunkers &amp; Lubs'!AB59&lt;&gt;""," ~ ","")&amp;Environmental!M62</f>
        <v/>
      </c>
    </row>
    <row r="66" spans="1:20">
      <c r="A66" s="385" t="str">
        <f>IF('Noon Position '!A66&lt;&gt;"",'Noon Position '!A66,"")</f>
        <v/>
      </c>
      <c r="B66" s="23" t="str">
        <f>IF('Noon Position '!B66&lt;&gt;"",'Noon Position '!B66,"")</f>
        <v/>
      </c>
      <c r="C66" s="18" t="str">
        <f>IF('Noon Position '!M66&lt;&gt;"",'Noon Position '!M66,"")</f>
        <v/>
      </c>
      <c r="D66" s="18" t="str">
        <f>IF('Noon Position '!N66&lt;&gt;"",'Noon Position '!N66,"")</f>
        <v/>
      </c>
      <c r="E66" s="19" t="str">
        <f>IF('Noon Position '!N66&lt;&gt;"",'Noon Position '!L66,"")</f>
        <v/>
      </c>
      <c r="F66" s="19" t="str">
        <f>'Noon Position '!U66</f>
        <v/>
      </c>
      <c r="G66" s="22" t="str">
        <f>'Noon Position '!V66</f>
        <v/>
      </c>
      <c r="H66" s="22" t="str">
        <f>'Weather Condition'!V60</f>
        <v/>
      </c>
      <c r="I66" s="19" t="str">
        <f>'Noon Position '!Z66</f>
        <v/>
      </c>
      <c r="J66" s="19" t="str">
        <f>'Noon Position '!AA66</f>
        <v/>
      </c>
      <c r="K66" s="56" t="str">
        <f>'Bunkers &amp; Lubs'!P60</f>
        <v/>
      </c>
      <c r="L66" s="51" t="str">
        <f>'Bunkers &amp; Lubs'!Q60</f>
        <v/>
      </c>
      <c r="M66" s="51" t="str">
        <f>'Bunkers &amp; Lubs'!R60</f>
        <v/>
      </c>
      <c r="N66" s="51" t="str">
        <f>'Bunkers &amp; Lubs'!T60</f>
        <v/>
      </c>
      <c r="O66" s="51" t="str">
        <f>'Bunkers &amp; Lubs'!U60</f>
        <v/>
      </c>
      <c r="P66" s="51" t="str">
        <f>'Bunkers &amp; Lubs'!V60</f>
        <v/>
      </c>
      <c r="Q66" s="51" t="str">
        <f>'Bunkers &amp; Lubs'!W60</f>
        <v/>
      </c>
      <c r="R66" s="55" t="str">
        <f>Environmental!G63</f>
        <v/>
      </c>
      <c r="S66" s="53" t="str">
        <f>Environmental!L63</f>
        <v/>
      </c>
      <c r="T66" s="106" t="str">
        <f>'Noon Position '!AC66&amp;IF('Noon Position '!AC66&lt;&gt;""," ~ ","")&amp;'Weather Condition'!W60&amp;IF('Weather Condition'!W60&lt;&gt;""," ~ ","")&amp;'Bunkers &amp; Lubs'!AB60&amp;IF('Bunkers &amp; Lubs'!AB60&lt;&gt;""," ~ ","")&amp;Environmental!M63</f>
        <v/>
      </c>
    </row>
    <row r="67" spans="1:20">
      <c r="A67" s="385" t="str">
        <f>IF('Noon Position '!A67&lt;&gt;"",'Noon Position '!A67,"")</f>
        <v/>
      </c>
      <c r="B67" s="23" t="str">
        <f>IF('Noon Position '!B67&lt;&gt;"",'Noon Position '!B67,"")</f>
        <v/>
      </c>
      <c r="C67" s="18" t="str">
        <f>IF('Noon Position '!M67&lt;&gt;"",'Noon Position '!M67,"")</f>
        <v/>
      </c>
      <c r="D67" s="18" t="str">
        <f>IF('Noon Position '!N67&lt;&gt;"",'Noon Position '!N67,"")</f>
        <v/>
      </c>
      <c r="E67" s="19" t="str">
        <f>IF('Noon Position '!N67&lt;&gt;"",'Noon Position '!L67,"")</f>
        <v/>
      </c>
      <c r="F67" s="19" t="str">
        <f>'Noon Position '!U67</f>
        <v/>
      </c>
      <c r="G67" s="22" t="str">
        <f>'Noon Position '!V67</f>
        <v/>
      </c>
      <c r="H67" s="22" t="str">
        <f>'Weather Condition'!V61</f>
        <v/>
      </c>
      <c r="I67" s="19" t="str">
        <f>'Noon Position '!Z67</f>
        <v/>
      </c>
      <c r="J67" s="19" t="str">
        <f>'Noon Position '!AA67</f>
        <v/>
      </c>
      <c r="K67" s="56" t="str">
        <f>'Bunkers &amp; Lubs'!P61</f>
        <v/>
      </c>
      <c r="L67" s="51" t="str">
        <f>'Bunkers &amp; Lubs'!Q61</f>
        <v/>
      </c>
      <c r="M67" s="51" t="str">
        <f>'Bunkers &amp; Lubs'!R61</f>
        <v/>
      </c>
      <c r="N67" s="51" t="str">
        <f>'Bunkers &amp; Lubs'!T61</f>
        <v/>
      </c>
      <c r="O67" s="51" t="str">
        <f>'Bunkers &amp; Lubs'!U61</f>
        <v/>
      </c>
      <c r="P67" s="51" t="str">
        <f>'Bunkers &amp; Lubs'!V61</f>
        <v/>
      </c>
      <c r="Q67" s="51" t="str">
        <f>'Bunkers &amp; Lubs'!W61</f>
        <v/>
      </c>
      <c r="R67" s="55" t="str">
        <f>Environmental!G64</f>
        <v/>
      </c>
      <c r="S67" s="53" t="str">
        <f>Environmental!L64</f>
        <v/>
      </c>
      <c r="T67" s="106" t="str">
        <f>'Noon Position '!AC67&amp;IF('Noon Position '!AC67&lt;&gt;""," ~ ","")&amp;'Weather Condition'!W61&amp;IF('Weather Condition'!W61&lt;&gt;""," ~ ","")&amp;'Bunkers &amp; Lubs'!AB61&amp;IF('Bunkers &amp; Lubs'!AB61&lt;&gt;""," ~ ","")&amp;Environmental!M64</f>
        <v/>
      </c>
    </row>
    <row r="68" spans="1:20">
      <c r="A68" s="385" t="str">
        <f>IF('Noon Position '!A68&lt;&gt;"",'Noon Position '!A68,"")</f>
        <v/>
      </c>
      <c r="B68" s="23" t="str">
        <f>IF('Noon Position '!B68&lt;&gt;"",'Noon Position '!B68,"")</f>
        <v/>
      </c>
      <c r="C68" s="18" t="str">
        <f>IF('Noon Position '!M68&lt;&gt;"",'Noon Position '!M68,"")</f>
        <v/>
      </c>
      <c r="D68" s="18" t="str">
        <f>IF('Noon Position '!N68&lt;&gt;"",'Noon Position '!N68,"")</f>
        <v/>
      </c>
      <c r="E68" s="19" t="str">
        <f>IF('Noon Position '!N68&lt;&gt;"",'Noon Position '!L68,"")</f>
        <v/>
      </c>
      <c r="F68" s="19" t="str">
        <f>'Noon Position '!U68</f>
        <v/>
      </c>
      <c r="G68" s="22" t="str">
        <f>'Noon Position '!V68</f>
        <v/>
      </c>
      <c r="H68" s="22" t="str">
        <f>'Weather Condition'!V62</f>
        <v/>
      </c>
      <c r="I68" s="19" t="str">
        <f>'Noon Position '!Z68</f>
        <v/>
      </c>
      <c r="J68" s="19" t="str">
        <f>'Noon Position '!AA68</f>
        <v/>
      </c>
      <c r="K68" s="56" t="str">
        <f>'Bunkers &amp; Lubs'!P62</f>
        <v/>
      </c>
      <c r="L68" s="51" t="str">
        <f>'Bunkers &amp; Lubs'!Q62</f>
        <v/>
      </c>
      <c r="M68" s="51" t="str">
        <f>'Bunkers &amp; Lubs'!R62</f>
        <v/>
      </c>
      <c r="N68" s="51" t="str">
        <f>'Bunkers &amp; Lubs'!T62</f>
        <v/>
      </c>
      <c r="O68" s="51" t="str">
        <f>'Bunkers &amp; Lubs'!U62</f>
        <v/>
      </c>
      <c r="P68" s="51" t="str">
        <f>'Bunkers &amp; Lubs'!V62</f>
        <v/>
      </c>
      <c r="Q68" s="51" t="str">
        <f>'Bunkers &amp; Lubs'!W62</f>
        <v/>
      </c>
      <c r="R68" s="55" t="str">
        <f>Environmental!G65</f>
        <v/>
      </c>
      <c r="S68" s="53" t="str">
        <f>Environmental!L65</f>
        <v/>
      </c>
      <c r="T68" s="106" t="str">
        <f>'Noon Position '!AC68&amp;IF('Noon Position '!AC68&lt;&gt;""," ~ ","")&amp;'Weather Condition'!W62&amp;IF('Weather Condition'!W62&lt;&gt;""," ~ ","")&amp;'Bunkers &amp; Lubs'!AB62&amp;IF('Bunkers &amp; Lubs'!AB62&lt;&gt;""," ~ ","")&amp;Environmental!M65</f>
        <v/>
      </c>
    </row>
    <row r="69" spans="1:20">
      <c r="A69" s="385" t="str">
        <f>IF('Noon Position '!A69&lt;&gt;"",'Noon Position '!A69,"")</f>
        <v/>
      </c>
      <c r="B69" s="23" t="str">
        <f>IF('Noon Position '!B69&lt;&gt;"",'Noon Position '!B69,"")</f>
        <v/>
      </c>
      <c r="C69" s="18" t="str">
        <f>IF('Noon Position '!M69&lt;&gt;"",'Noon Position '!M69,"")</f>
        <v/>
      </c>
      <c r="D69" s="18" t="str">
        <f>IF('Noon Position '!N69&lt;&gt;"",'Noon Position '!N69,"")</f>
        <v/>
      </c>
      <c r="E69" s="19" t="str">
        <f>IF('Noon Position '!N69&lt;&gt;"",'Noon Position '!L69,"")</f>
        <v/>
      </c>
      <c r="F69" s="19" t="str">
        <f>'Noon Position '!U69</f>
        <v/>
      </c>
      <c r="G69" s="22" t="str">
        <f>'Noon Position '!V69</f>
        <v/>
      </c>
      <c r="H69" s="22" t="str">
        <f>'Weather Condition'!V63</f>
        <v/>
      </c>
      <c r="I69" s="19" t="str">
        <f>'Noon Position '!Z69</f>
        <v/>
      </c>
      <c r="J69" s="19" t="str">
        <f>'Noon Position '!AA69</f>
        <v/>
      </c>
      <c r="K69" s="56" t="str">
        <f>'Bunkers &amp; Lubs'!P63</f>
        <v/>
      </c>
      <c r="L69" s="51" t="str">
        <f>'Bunkers &amp; Lubs'!Q63</f>
        <v/>
      </c>
      <c r="M69" s="51" t="str">
        <f>'Bunkers &amp; Lubs'!R63</f>
        <v/>
      </c>
      <c r="N69" s="51" t="str">
        <f>'Bunkers &amp; Lubs'!T63</f>
        <v/>
      </c>
      <c r="O69" s="51" t="str">
        <f>'Bunkers &amp; Lubs'!U63</f>
        <v/>
      </c>
      <c r="P69" s="51" t="str">
        <f>'Bunkers &amp; Lubs'!V63</f>
        <v/>
      </c>
      <c r="Q69" s="51" t="str">
        <f>'Bunkers &amp; Lubs'!W63</f>
        <v/>
      </c>
      <c r="R69" s="55" t="str">
        <f>Environmental!G66</f>
        <v/>
      </c>
      <c r="S69" s="53" t="str">
        <f>Environmental!L66</f>
        <v/>
      </c>
      <c r="T69" s="106" t="str">
        <f>'Noon Position '!AC69&amp;IF('Noon Position '!AC69&lt;&gt;""," ~ ","")&amp;'Weather Condition'!W63&amp;IF('Weather Condition'!W63&lt;&gt;""," ~ ","")&amp;'Bunkers &amp; Lubs'!AB63&amp;IF('Bunkers &amp; Lubs'!AB63&lt;&gt;""," ~ ","")&amp;Environmental!M66</f>
        <v/>
      </c>
    </row>
    <row r="70" spans="1:20">
      <c r="A70" s="385" t="str">
        <f>IF('Noon Position '!A70&lt;&gt;"",'Noon Position '!A70,"")</f>
        <v/>
      </c>
      <c r="B70" s="23" t="str">
        <f>IF('Noon Position '!B70&lt;&gt;"",'Noon Position '!B70,"")</f>
        <v/>
      </c>
      <c r="C70" s="18" t="str">
        <f>IF('Noon Position '!M70&lt;&gt;"",'Noon Position '!M70,"")</f>
        <v/>
      </c>
      <c r="D70" s="18" t="str">
        <f>IF('Noon Position '!N70&lt;&gt;"",'Noon Position '!N70,"")</f>
        <v/>
      </c>
      <c r="E70" s="19" t="str">
        <f>IF('Noon Position '!N70&lt;&gt;"",'Noon Position '!L70,"")</f>
        <v/>
      </c>
      <c r="F70" s="19" t="str">
        <f>'Noon Position '!U70</f>
        <v/>
      </c>
      <c r="G70" s="22" t="str">
        <f>'Noon Position '!V70</f>
        <v/>
      </c>
      <c r="H70" s="22" t="str">
        <f>'Weather Condition'!V64</f>
        <v/>
      </c>
      <c r="I70" s="19" t="str">
        <f>'Noon Position '!Z70</f>
        <v/>
      </c>
      <c r="J70" s="19" t="str">
        <f>'Noon Position '!AA70</f>
        <v/>
      </c>
      <c r="K70" s="56" t="str">
        <f>'Bunkers &amp; Lubs'!P64</f>
        <v/>
      </c>
      <c r="L70" s="51" t="str">
        <f>'Bunkers &amp; Lubs'!Q64</f>
        <v/>
      </c>
      <c r="M70" s="51" t="str">
        <f>'Bunkers &amp; Lubs'!R64</f>
        <v/>
      </c>
      <c r="N70" s="51" t="str">
        <f>'Bunkers &amp; Lubs'!T64</f>
        <v/>
      </c>
      <c r="O70" s="51" t="str">
        <f>'Bunkers &amp; Lubs'!U64</f>
        <v/>
      </c>
      <c r="P70" s="51" t="str">
        <f>'Bunkers &amp; Lubs'!V64</f>
        <v/>
      </c>
      <c r="Q70" s="51" t="str">
        <f>'Bunkers &amp; Lubs'!W64</f>
        <v/>
      </c>
      <c r="R70" s="55" t="str">
        <f>Environmental!G67</f>
        <v/>
      </c>
      <c r="S70" s="53" t="str">
        <f>Environmental!L67</f>
        <v/>
      </c>
      <c r="T70" s="106" t="str">
        <f>'Noon Position '!AC70&amp;IF('Noon Position '!AC70&lt;&gt;""," ~ ","")&amp;'Weather Condition'!W64&amp;IF('Weather Condition'!W64&lt;&gt;""," ~ ","")&amp;'Bunkers &amp; Lubs'!AB64&amp;IF('Bunkers &amp; Lubs'!AB64&lt;&gt;""," ~ ","")&amp;Environmental!M67</f>
        <v/>
      </c>
    </row>
    <row r="71" spans="1:20">
      <c r="A71" s="385" t="str">
        <f>IF('Noon Position '!A71&lt;&gt;"",'Noon Position '!A71,"")</f>
        <v/>
      </c>
      <c r="B71" s="23" t="str">
        <f>IF('Noon Position '!B71&lt;&gt;"",'Noon Position '!B71,"")</f>
        <v/>
      </c>
      <c r="C71" s="18" t="str">
        <f>IF('Noon Position '!M71&lt;&gt;"",'Noon Position '!M71,"")</f>
        <v/>
      </c>
      <c r="D71" s="18" t="str">
        <f>IF('Noon Position '!N71&lt;&gt;"",'Noon Position '!N71,"")</f>
        <v/>
      </c>
      <c r="E71" s="19" t="str">
        <f>IF('Noon Position '!N71&lt;&gt;"",'Noon Position '!L71,"")</f>
        <v/>
      </c>
      <c r="F71" s="19" t="str">
        <f>'Noon Position '!U71</f>
        <v/>
      </c>
      <c r="G71" s="22" t="str">
        <f>'Noon Position '!V71</f>
        <v/>
      </c>
      <c r="H71" s="22" t="str">
        <f>'Weather Condition'!V65</f>
        <v/>
      </c>
      <c r="I71" s="19" t="str">
        <f>'Noon Position '!Z71</f>
        <v/>
      </c>
      <c r="J71" s="19" t="str">
        <f>'Noon Position '!AA71</f>
        <v/>
      </c>
      <c r="K71" s="56" t="str">
        <f>'Bunkers &amp; Lubs'!P65</f>
        <v/>
      </c>
      <c r="L71" s="51" t="str">
        <f>'Bunkers &amp; Lubs'!Q65</f>
        <v/>
      </c>
      <c r="M71" s="51" t="str">
        <f>'Bunkers &amp; Lubs'!R65</f>
        <v/>
      </c>
      <c r="N71" s="51" t="str">
        <f>'Bunkers &amp; Lubs'!T65</f>
        <v/>
      </c>
      <c r="O71" s="51" t="str">
        <f>'Bunkers &amp; Lubs'!U65</f>
        <v/>
      </c>
      <c r="P71" s="51" t="str">
        <f>'Bunkers &amp; Lubs'!V65</f>
        <v/>
      </c>
      <c r="Q71" s="51" t="str">
        <f>'Bunkers &amp; Lubs'!W65</f>
        <v/>
      </c>
      <c r="R71" s="55" t="str">
        <f>Environmental!G68</f>
        <v/>
      </c>
      <c r="S71" s="53" t="str">
        <f>Environmental!L68</f>
        <v/>
      </c>
      <c r="T71" s="106" t="str">
        <f>'Noon Position '!AC71&amp;IF('Noon Position '!AC71&lt;&gt;""," ~ ","")&amp;'Weather Condition'!W65&amp;IF('Weather Condition'!W65&lt;&gt;""," ~ ","")&amp;'Bunkers &amp; Lubs'!AB65&amp;IF('Bunkers &amp; Lubs'!AB65&lt;&gt;""," ~ ","")&amp;Environmental!M68</f>
        <v/>
      </c>
    </row>
    <row r="72" spans="1:20">
      <c r="A72" s="385" t="str">
        <f>IF('Noon Position '!A72&lt;&gt;"",'Noon Position '!A72,"")</f>
        <v/>
      </c>
      <c r="B72" s="23" t="str">
        <f>IF('Noon Position '!B72&lt;&gt;"",'Noon Position '!B72,"")</f>
        <v/>
      </c>
      <c r="C72" s="18" t="str">
        <f>IF('Noon Position '!M72&lt;&gt;"",'Noon Position '!M72,"")</f>
        <v/>
      </c>
      <c r="D72" s="18" t="str">
        <f>IF('Noon Position '!N72&lt;&gt;"",'Noon Position '!N72,"")</f>
        <v/>
      </c>
      <c r="E72" s="19" t="str">
        <f>IF('Noon Position '!N72&lt;&gt;"",'Noon Position '!L72,"")</f>
        <v/>
      </c>
      <c r="F72" s="19" t="str">
        <f>'Noon Position '!U72</f>
        <v/>
      </c>
      <c r="G72" s="22" t="str">
        <f>'Noon Position '!V72</f>
        <v/>
      </c>
      <c r="H72" s="22" t="str">
        <f>'Weather Condition'!V66</f>
        <v/>
      </c>
      <c r="I72" s="19" t="str">
        <f>'Noon Position '!Z72</f>
        <v/>
      </c>
      <c r="J72" s="19" t="str">
        <f>'Noon Position '!AA72</f>
        <v/>
      </c>
      <c r="K72" s="56" t="str">
        <f>'Bunkers &amp; Lubs'!P66</f>
        <v/>
      </c>
      <c r="L72" s="51" t="str">
        <f>'Bunkers &amp; Lubs'!Q66</f>
        <v/>
      </c>
      <c r="M72" s="51" t="str">
        <f>'Bunkers &amp; Lubs'!R66</f>
        <v/>
      </c>
      <c r="N72" s="51" t="str">
        <f>'Bunkers &amp; Lubs'!T66</f>
        <v/>
      </c>
      <c r="O72" s="51" t="str">
        <f>'Bunkers &amp; Lubs'!U66</f>
        <v/>
      </c>
      <c r="P72" s="51" t="str">
        <f>'Bunkers &amp; Lubs'!V66</f>
        <v/>
      </c>
      <c r="Q72" s="51" t="str">
        <f>'Bunkers &amp; Lubs'!W66</f>
        <v/>
      </c>
      <c r="R72" s="55" t="str">
        <f>Environmental!G69</f>
        <v/>
      </c>
      <c r="S72" s="53" t="str">
        <f>Environmental!L69</f>
        <v/>
      </c>
      <c r="T72" s="106" t="str">
        <f>'Noon Position '!AC72&amp;IF('Noon Position '!AC72&lt;&gt;""," ~ ","")&amp;'Weather Condition'!W66&amp;IF('Weather Condition'!W66&lt;&gt;""," ~ ","")&amp;'Bunkers &amp; Lubs'!AB66&amp;IF('Bunkers &amp; Lubs'!AB66&lt;&gt;""," ~ ","")&amp;Environmental!M69</f>
        <v/>
      </c>
    </row>
    <row r="73" spans="1:20">
      <c r="A73" s="385" t="str">
        <f>IF('Noon Position '!A73&lt;&gt;"",'Noon Position '!A73,"")</f>
        <v/>
      </c>
      <c r="B73" s="23" t="str">
        <f>IF('Noon Position '!B73&lt;&gt;"",'Noon Position '!B73,"")</f>
        <v/>
      </c>
      <c r="C73" s="18" t="str">
        <f>IF('Noon Position '!M73&lt;&gt;"",'Noon Position '!M73,"")</f>
        <v/>
      </c>
      <c r="D73" s="18" t="str">
        <f>IF('Noon Position '!N73&lt;&gt;"",'Noon Position '!N73,"")</f>
        <v/>
      </c>
      <c r="E73" s="19" t="str">
        <f>IF('Noon Position '!N73&lt;&gt;"",'Noon Position '!L73,"")</f>
        <v/>
      </c>
      <c r="F73" s="19" t="str">
        <f>'Noon Position '!U73</f>
        <v/>
      </c>
      <c r="G73" s="22" t="str">
        <f>'Noon Position '!V73</f>
        <v/>
      </c>
      <c r="H73" s="22" t="str">
        <f>'Weather Condition'!V67</f>
        <v/>
      </c>
      <c r="I73" s="19" t="str">
        <f>'Noon Position '!Z73</f>
        <v/>
      </c>
      <c r="J73" s="19" t="str">
        <f>'Noon Position '!AA73</f>
        <v/>
      </c>
      <c r="K73" s="56" t="str">
        <f>'Bunkers &amp; Lubs'!P67</f>
        <v/>
      </c>
      <c r="L73" s="51" t="str">
        <f>'Bunkers &amp; Lubs'!Q67</f>
        <v/>
      </c>
      <c r="M73" s="51" t="str">
        <f>'Bunkers &amp; Lubs'!R67</f>
        <v/>
      </c>
      <c r="N73" s="51" t="str">
        <f>'Bunkers &amp; Lubs'!T67</f>
        <v/>
      </c>
      <c r="O73" s="51" t="str">
        <f>'Bunkers &amp; Lubs'!U67</f>
        <v/>
      </c>
      <c r="P73" s="51" t="str">
        <f>'Bunkers &amp; Lubs'!V67</f>
        <v/>
      </c>
      <c r="Q73" s="51" t="str">
        <f>'Bunkers &amp; Lubs'!W67</f>
        <v/>
      </c>
      <c r="R73" s="55" t="str">
        <f>Environmental!G70</f>
        <v/>
      </c>
      <c r="S73" s="53" t="str">
        <f>Environmental!L70</f>
        <v/>
      </c>
      <c r="T73" s="106" t="str">
        <f>'Noon Position '!AC73&amp;IF('Noon Position '!AC73&lt;&gt;""," ~ ","")&amp;'Weather Condition'!W67&amp;IF('Weather Condition'!W67&lt;&gt;""," ~ ","")&amp;'Bunkers &amp; Lubs'!AB67&amp;IF('Bunkers &amp; Lubs'!AB67&lt;&gt;""," ~ ","")&amp;Environmental!M70</f>
        <v/>
      </c>
    </row>
    <row r="74" spans="1:20">
      <c r="A74" s="385" t="str">
        <f>IF('Noon Position '!A74&lt;&gt;"",'Noon Position '!A74,"")</f>
        <v/>
      </c>
      <c r="B74" s="23" t="str">
        <f>IF('Noon Position '!B74&lt;&gt;"",'Noon Position '!B74,"")</f>
        <v/>
      </c>
      <c r="C74" s="18" t="str">
        <f>IF('Noon Position '!M74&lt;&gt;"",'Noon Position '!M74,"")</f>
        <v/>
      </c>
      <c r="D74" s="18" t="str">
        <f>IF('Noon Position '!N74&lt;&gt;"",'Noon Position '!N74,"")</f>
        <v/>
      </c>
      <c r="E74" s="19" t="str">
        <f>IF('Noon Position '!N74&lt;&gt;"",'Noon Position '!L74,"")</f>
        <v/>
      </c>
      <c r="F74" s="19" t="str">
        <f>'Noon Position '!U74</f>
        <v/>
      </c>
      <c r="G74" s="22" t="str">
        <f>'Noon Position '!V74</f>
        <v/>
      </c>
      <c r="H74" s="22" t="str">
        <f>'Weather Condition'!V68</f>
        <v/>
      </c>
      <c r="I74" s="19" t="str">
        <f>'Noon Position '!Z74</f>
        <v/>
      </c>
      <c r="J74" s="19" t="str">
        <f>'Noon Position '!AA74</f>
        <v/>
      </c>
      <c r="K74" s="56" t="str">
        <f>'Bunkers &amp; Lubs'!P68</f>
        <v/>
      </c>
      <c r="L74" s="51" t="str">
        <f>'Bunkers &amp; Lubs'!Q68</f>
        <v/>
      </c>
      <c r="M74" s="51" t="str">
        <f>'Bunkers &amp; Lubs'!R68</f>
        <v/>
      </c>
      <c r="N74" s="51" t="str">
        <f>'Bunkers &amp; Lubs'!T68</f>
        <v/>
      </c>
      <c r="O74" s="51" t="str">
        <f>'Bunkers &amp; Lubs'!U68</f>
        <v/>
      </c>
      <c r="P74" s="51" t="str">
        <f>'Bunkers &amp; Lubs'!V68</f>
        <v/>
      </c>
      <c r="Q74" s="51" t="str">
        <f>'Bunkers &amp; Lubs'!W68</f>
        <v/>
      </c>
      <c r="R74" s="55" t="str">
        <f>Environmental!G71</f>
        <v/>
      </c>
      <c r="S74" s="53" t="str">
        <f>Environmental!L71</f>
        <v/>
      </c>
      <c r="T74" s="106" t="str">
        <f>'Noon Position '!AC74&amp;IF('Noon Position '!AC74&lt;&gt;""," ~ ","")&amp;'Weather Condition'!W68&amp;IF('Weather Condition'!W68&lt;&gt;""," ~ ","")&amp;'Bunkers &amp; Lubs'!AB68&amp;IF('Bunkers &amp; Lubs'!AB68&lt;&gt;""," ~ ","")&amp;Environmental!M71</f>
        <v/>
      </c>
    </row>
    <row r="75" spans="1:20">
      <c r="A75" s="385" t="str">
        <f>IF('Noon Position '!A75&lt;&gt;"",'Noon Position '!A75,"")</f>
        <v/>
      </c>
      <c r="B75" s="23" t="str">
        <f>IF('Noon Position '!B75&lt;&gt;"",'Noon Position '!B75,"")</f>
        <v/>
      </c>
      <c r="C75" s="18" t="str">
        <f>IF('Noon Position '!M75&lt;&gt;"",'Noon Position '!M75,"")</f>
        <v/>
      </c>
      <c r="D75" s="18" t="str">
        <f>IF('Noon Position '!N75&lt;&gt;"",'Noon Position '!N75,"")</f>
        <v/>
      </c>
      <c r="E75" s="19" t="str">
        <f>IF('Noon Position '!N75&lt;&gt;"",'Noon Position '!L75,"")</f>
        <v/>
      </c>
      <c r="F75" s="19" t="str">
        <f>'Noon Position '!U75</f>
        <v/>
      </c>
      <c r="G75" s="22" t="str">
        <f>'Noon Position '!V75</f>
        <v/>
      </c>
      <c r="H75" s="22" t="str">
        <f>'Weather Condition'!V69</f>
        <v/>
      </c>
      <c r="I75" s="19" t="str">
        <f>'Noon Position '!Z75</f>
        <v/>
      </c>
      <c r="J75" s="19" t="str">
        <f>'Noon Position '!AA75</f>
        <v/>
      </c>
      <c r="K75" s="56" t="str">
        <f>'Bunkers &amp; Lubs'!P69</f>
        <v/>
      </c>
      <c r="L75" s="51" t="str">
        <f>'Bunkers &amp; Lubs'!Q69</f>
        <v/>
      </c>
      <c r="M75" s="51" t="str">
        <f>'Bunkers &amp; Lubs'!R69</f>
        <v/>
      </c>
      <c r="N75" s="51" t="str">
        <f>'Bunkers &amp; Lubs'!T69</f>
        <v/>
      </c>
      <c r="O75" s="51" t="str">
        <f>'Bunkers &amp; Lubs'!U69</f>
        <v/>
      </c>
      <c r="P75" s="51" t="str">
        <f>'Bunkers &amp; Lubs'!V69</f>
        <v/>
      </c>
      <c r="Q75" s="51" t="str">
        <f>'Bunkers &amp; Lubs'!W69</f>
        <v/>
      </c>
      <c r="R75" s="55" t="str">
        <f>Environmental!G72</f>
        <v/>
      </c>
      <c r="S75" s="53" t="str">
        <f>Environmental!L72</f>
        <v/>
      </c>
      <c r="T75" s="106" t="str">
        <f>'Noon Position '!AC75&amp;IF('Noon Position '!AC75&lt;&gt;""," ~ ","")&amp;'Weather Condition'!W69&amp;IF('Weather Condition'!W69&lt;&gt;""," ~ ","")&amp;'Bunkers &amp; Lubs'!AB69&amp;IF('Bunkers &amp; Lubs'!AB69&lt;&gt;""," ~ ","")&amp;Environmental!M72</f>
        <v/>
      </c>
    </row>
    <row r="76" spans="1:20">
      <c r="A76" s="385" t="str">
        <f>IF('Noon Position '!A76&lt;&gt;"",'Noon Position '!A76,"")</f>
        <v/>
      </c>
      <c r="B76" s="23" t="str">
        <f>IF('Noon Position '!B76&lt;&gt;"",'Noon Position '!B76,"")</f>
        <v/>
      </c>
      <c r="C76" s="18" t="str">
        <f>IF('Noon Position '!M76&lt;&gt;"",'Noon Position '!M76,"")</f>
        <v/>
      </c>
      <c r="D76" s="18" t="str">
        <f>IF('Noon Position '!N76&lt;&gt;"",'Noon Position '!N76,"")</f>
        <v/>
      </c>
      <c r="E76" s="19" t="str">
        <f>IF('Noon Position '!N76&lt;&gt;"",'Noon Position '!L76,"")</f>
        <v/>
      </c>
      <c r="F76" s="19" t="str">
        <f>'Noon Position '!U76</f>
        <v/>
      </c>
      <c r="G76" s="22" t="str">
        <f>'Noon Position '!V76</f>
        <v/>
      </c>
      <c r="H76" s="22" t="str">
        <f>'Weather Condition'!V70</f>
        <v/>
      </c>
      <c r="I76" s="19" t="str">
        <f>'Noon Position '!Z76</f>
        <v/>
      </c>
      <c r="J76" s="19" t="str">
        <f>'Noon Position '!AA76</f>
        <v/>
      </c>
      <c r="K76" s="56" t="str">
        <f>'Bunkers &amp; Lubs'!P70</f>
        <v/>
      </c>
      <c r="L76" s="51" t="str">
        <f>'Bunkers &amp; Lubs'!Q70</f>
        <v/>
      </c>
      <c r="M76" s="51" t="str">
        <f>'Bunkers &amp; Lubs'!R70</f>
        <v/>
      </c>
      <c r="N76" s="51" t="str">
        <f>'Bunkers &amp; Lubs'!T70</f>
        <v/>
      </c>
      <c r="O76" s="51" t="str">
        <f>'Bunkers &amp; Lubs'!U70</f>
        <v/>
      </c>
      <c r="P76" s="51" t="str">
        <f>'Bunkers &amp; Lubs'!V70</f>
        <v/>
      </c>
      <c r="Q76" s="51" t="str">
        <f>'Bunkers &amp; Lubs'!W70</f>
        <v/>
      </c>
      <c r="R76" s="55" t="str">
        <f>Environmental!G73</f>
        <v/>
      </c>
      <c r="S76" s="53" t="str">
        <f>Environmental!L73</f>
        <v/>
      </c>
      <c r="T76" s="106" t="str">
        <f>'Noon Position '!AC76&amp;IF('Noon Position '!AC76&lt;&gt;""," ~ ","")&amp;'Weather Condition'!W70&amp;IF('Weather Condition'!W70&lt;&gt;""," ~ ","")&amp;'Bunkers &amp; Lubs'!AB70&amp;IF('Bunkers &amp; Lubs'!AB70&lt;&gt;""," ~ ","")&amp;Environmental!M73</f>
        <v/>
      </c>
    </row>
    <row r="77" spans="1:20">
      <c r="A77" s="385" t="str">
        <f>IF('Noon Position '!A77&lt;&gt;"",'Noon Position '!A77,"")</f>
        <v/>
      </c>
      <c r="B77" s="23" t="str">
        <f>IF('Noon Position '!B77&lt;&gt;"",'Noon Position '!B77,"")</f>
        <v/>
      </c>
      <c r="C77" s="18" t="str">
        <f>IF('Noon Position '!M77&lt;&gt;"",'Noon Position '!M77,"")</f>
        <v/>
      </c>
      <c r="D77" s="18" t="str">
        <f>IF('Noon Position '!N77&lt;&gt;"",'Noon Position '!N77,"")</f>
        <v/>
      </c>
      <c r="E77" s="19" t="str">
        <f>IF('Noon Position '!N77&lt;&gt;"",'Noon Position '!L77,"")</f>
        <v/>
      </c>
      <c r="F77" s="19" t="str">
        <f>'Noon Position '!U77</f>
        <v/>
      </c>
      <c r="G77" s="22" t="str">
        <f>'Noon Position '!V77</f>
        <v/>
      </c>
      <c r="H77" s="22" t="str">
        <f>'Weather Condition'!V71</f>
        <v/>
      </c>
      <c r="I77" s="19" t="str">
        <f>'Noon Position '!Z77</f>
        <v/>
      </c>
      <c r="J77" s="19" t="str">
        <f>'Noon Position '!AA77</f>
        <v/>
      </c>
      <c r="K77" s="56" t="str">
        <f>'Bunkers &amp; Lubs'!P71</f>
        <v/>
      </c>
      <c r="L77" s="51" t="str">
        <f>'Bunkers &amp; Lubs'!Q71</f>
        <v/>
      </c>
      <c r="M77" s="51" t="str">
        <f>'Bunkers &amp; Lubs'!R71</f>
        <v/>
      </c>
      <c r="N77" s="51" t="str">
        <f>'Bunkers &amp; Lubs'!T71</f>
        <v/>
      </c>
      <c r="O77" s="51" t="str">
        <f>'Bunkers &amp; Lubs'!U71</f>
        <v/>
      </c>
      <c r="P77" s="51" t="str">
        <f>'Bunkers &amp; Lubs'!V71</f>
        <v/>
      </c>
      <c r="Q77" s="51" t="str">
        <f>'Bunkers &amp; Lubs'!W71</f>
        <v/>
      </c>
      <c r="R77" s="55" t="str">
        <f>Environmental!G74</f>
        <v/>
      </c>
      <c r="S77" s="53" t="str">
        <f>Environmental!L74</f>
        <v/>
      </c>
      <c r="T77" s="106" t="str">
        <f>'Noon Position '!AC77&amp;IF('Noon Position '!AC77&lt;&gt;""," ~ ","")&amp;'Weather Condition'!W71&amp;IF('Weather Condition'!W71&lt;&gt;""," ~ ","")&amp;'Bunkers &amp; Lubs'!AB71&amp;IF('Bunkers &amp; Lubs'!AB71&lt;&gt;""," ~ ","")&amp;Environmental!M74</f>
        <v/>
      </c>
    </row>
    <row r="78" spans="1:20">
      <c r="A78" s="385" t="str">
        <f>IF('Noon Position '!A78&lt;&gt;"",'Noon Position '!A78,"")</f>
        <v/>
      </c>
      <c r="B78" s="23" t="str">
        <f>IF('Noon Position '!B78&lt;&gt;"",'Noon Position '!B78,"")</f>
        <v/>
      </c>
      <c r="C78" s="18" t="str">
        <f>IF('Noon Position '!M78&lt;&gt;"",'Noon Position '!M78,"")</f>
        <v/>
      </c>
      <c r="D78" s="18" t="str">
        <f>IF('Noon Position '!N78&lt;&gt;"",'Noon Position '!N78,"")</f>
        <v/>
      </c>
      <c r="E78" s="19" t="str">
        <f>IF('Noon Position '!N78&lt;&gt;"",'Noon Position '!L78,"")</f>
        <v/>
      </c>
      <c r="F78" s="19" t="str">
        <f>'Noon Position '!U78</f>
        <v/>
      </c>
      <c r="G78" s="22" t="str">
        <f>'Noon Position '!V78</f>
        <v/>
      </c>
      <c r="H78" s="22" t="str">
        <f>'Weather Condition'!V72</f>
        <v/>
      </c>
      <c r="I78" s="19" t="str">
        <f>'Noon Position '!Z78</f>
        <v/>
      </c>
      <c r="J78" s="19" t="str">
        <f>'Noon Position '!AA78</f>
        <v/>
      </c>
      <c r="K78" s="56" t="str">
        <f>'Bunkers &amp; Lubs'!P72</f>
        <v/>
      </c>
      <c r="L78" s="51" t="str">
        <f>'Bunkers &amp; Lubs'!Q72</f>
        <v/>
      </c>
      <c r="M78" s="51" t="str">
        <f>'Bunkers &amp; Lubs'!R72</f>
        <v/>
      </c>
      <c r="N78" s="51" t="str">
        <f>'Bunkers &amp; Lubs'!T72</f>
        <v/>
      </c>
      <c r="O78" s="51" t="str">
        <f>'Bunkers &amp; Lubs'!U72</f>
        <v/>
      </c>
      <c r="P78" s="51" t="str">
        <f>'Bunkers &amp; Lubs'!V72</f>
        <v/>
      </c>
      <c r="Q78" s="51" t="str">
        <f>'Bunkers &amp; Lubs'!W72</f>
        <v/>
      </c>
      <c r="R78" s="55" t="str">
        <f>Environmental!G75</f>
        <v/>
      </c>
      <c r="S78" s="53" t="str">
        <f>Environmental!L75</f>
        <v/>
      </c>
      <c r="T78" s="106" t="str">
        <f>'Noon Position '!AC78&amp;IF('Noon Position '!AC78&lt;&gt;""," ~ ","")&amp;'Weather Condition'!W72&amp;IF('Weather Condition'!W72&lt;&gt;""," ~ ","")&amp;'Bunkers &amp; Lubs'!AB72&amp;IF('Bunkers &amp; Lubs'!AB72&lt;&gt;""," ~ ","")&amp;Environmental!M75</f>
        <v/>
      </c>
    </row>
    <row r="79" spans="1:20">
      <c r="A79" s="385" t="str">
        <f>IF('Noon Position '!A79&lt;&gt;"",'Noon Position '!A79,"")</f>
        <v/>
      </c>
      <c r="B79" s="23" t="str">
        <f>IF('Noon Position '!B79&lt;&gt;"",'Noon Position '!B79,"")</f>
        <v/>
      </c>
      <c r="C79" s="18" t="str">
        <f>IF('Noon Position '!M79&lt;&gt;"",'Noon Position '!M79,"")</f>
        <v/>
      </c>
      <c r="D79" s="18" t="str">
        <f>IF('Noon Position '!N79&lt;&gt;"",'Noon Position '!N79,"")</f>
        <v/>
      </c>
      <c r="E79" s="19" t="str">
        <f>IF('Noon Position '!N79&lt;&gt;"",'Noon Position '!L79,"")</f>
        <v/>
      </c>
      <c r="F79" s="19" t="str">
        <f>'Noon Position '!U79</f>
        <v/>
      </c>
      <c r="G79" s="22" t="str">
        <f>'Noon Position '!V79</f>
        <v/>
      </c>
      <c r="H79" s="22" t="str">
        <f>'Weather Condition'!V73</f>
        <v/>
      </c>
      <c r="I79" s="19" t="str">
        <f>'Noon Position '!Z79</f>
        <v/>
      </c>
      <c r="J79" s="19" t="str">
        <f>'Noon Position '!AA79</f>
        <v/>
      </c>
      <c r="K79" s="56" t="str">
        <f>'Bunkers &amp; Lubs'!P73</f>
        <v/>
      </c>
      <c r="L79" s="51" t="str">
        <f>'Bunkers &amp; Lubs'!Q73</f>
        <v/>
      </c>
      <c r="M79" s="51" t="str">
        <f>'Bunkers &amp; Lubs'!R73</f>
        <v/>
      </c>
      <c r="N79" s="51" t="str">
        <f>'Bunkers &amp; Lubs'!T73</f>
        <v/>
      </c>
      <c r="O79" s="51" t="str">
        <f>'Bunkers &amp; Lubs'!U73</f>
        <v/>
      </c>
      <c r="P79" s="51" t="str">
        <f>'Bunkers &amp; Lubs'!V73</f>
        <v/>
      </c>
      <c r="Q79" s="51" t="str">
        <f>'Bunkers &amp; Lubs'!W73</f>
        <v/>
      </c>
      <c r="R79" s="55" t="str">
        <f>Environmental!G76</f>
        <v/>
      </c>
      <c r="S79" s="53" t="str">
        <f>Environmental!L76</f>
        <v/>
      </c>
      <c r="T79" s="106" t="str">
        <f>'Noon Position '!AC79&amp;IF('Noon Position '!AC79&lt;&gt;""," ~ ","")&amp;'Weather Condition'!W73&amp;IF('Weather Condition'!W73&lt;&gt;""," ~ ","")&amp;'Bunkers &amp; Lubs'!AB73&amp;IF('Bunkers &amp; Lubs'!AB73&lt;&gt;""," ~ ","")&amp;Environmental!M76</f>
        <v/>
      </c>
    </row>
    <row r="80" spans="1:20">
      <c r="A80" s="385" t="str">
        <f>IF('Noon Position '!A80&lt;&gt;"",'Noon Position '!A80,"")</f>
        <v/>
      </c>
      <c r="B80" s="23" t="str">
        <f>IF('Noon Position '!B80&lt;&gt;"",'Noon Position '!B80,"")</f>
        <v/>
      </c>
      <c r="C80" s="18" t="str">
        <f>IF('Noon Position '!M80&lt;&gt;"",'Noon Position '!M80,"")</f>
        <v/>
      </c>
      <c r="D80" s="18" t="str">
        <f>IF('Noon Position '!N80&lt;&gt;"",'Noon Position '!N80,"")</f>
        <v/>
      </c>
      <c r="E80" s="19" t="str">
        <f>IF('Noon Position '!N80&lt;&gt;"",'Noon Position '!L80,"")</f>
        <v/>
      </c>
      <c r="F80" s="19" t="str">
        <f>'Noon Position '!U80</f>
        <v/>
      </c>
      <c r="G80" s="22" t="str">
        <f>'Noon Position '!V80</f>
        <v/>
      </c>
      <c r="H80" s="22" t="str">
        <f>'Weather Condition'!V74</f>
        <v/>
      </c>
      <c r="I80" s="19" t="str">
        <f>'Noon Position '!Z80</f>
        <v/>
      </c>
      <c r="J80" s="19" t="str">
        <f>'Noon Position '!AA80</f>
        <v/>
      </c>
      <c r="K80" s="56" t="str">
        <f>'Bunkers &amp; Lubs'!P74</f>
        <v/>
      </c>
      <c r="L80" s="51" t="str">
        <f>'Bunkers &amp; Lubs'!Q74</f>
        <v/>
      </c>
      <c r="M80" s="51" t="str">
        <f>'Bunkers &amp; Lubs'!R74</f>
        <v/>
      </c>
      <c r="N80" s="51" t="str">
        <f>'Bunkers &amp; Lubs'!T74</f>
        <v/>
      </c>
      <c r="O80" s="51" t="str">
        <f>'Bunkers &amp; Lubs'!U74</f>
        <v/>
      </c>
      <c r="P80" s="51" t="str">
        <f>'Bunkers &amp; Lubs'!V74</f>
        <v/>
      </c>
      <c r="Q80" s="51" t="str">
        <f>'Bunkers &amp; Lubs'!W74</f>
        <v/>
      </c>
      <c r="R80" s="55" t="str">
        <f>Environmental!G77</f>
        <v/>
      </c>
      <c r="S80" s="53" t="str">
        <f>Environmental!L77</f>
        <v/>
      </c>
      <c r="T80" s="106" t="str">
        <f>'Noon Position '!AC80&amp;IF('Noon Position '!AC80&lt;&gt;""," ~ ","")&amp;'Weather Condition'!W74&amp;IF('Weather Condition'!W74&lt;&gt;""," ~ ","")&amp;'Bunkers &amp; Lubs'!AB74&amp;IF('Bunkers &amp; Lubs'!AB74&lt;&gt;""," ~ ","")&amp;Environmental!M77</f>
        <v/>
      </c>
    </row>
    <row r="81" spans="1:20">
      <c r="A81" s="385" t="str">
        <f>IF('Noon Position '!A81&lt;&gt;"",'Noon Position '!A81,"")</f>
        <v/>
      </c>
      <c r="B81" s="23" t="str">
        <f>IF('Noon Position '!B81&lt;&gt;"",'Noon Position '!B81,"")</f>
        <v/>
      </c>
      <c r="C81" s="18" t="str">
        <f>IF('Noon Position '!M81&lt;&gt;"",'Noon Position '!M81,"")</f>
        <v/>
      </c>
      <c r="D81" s="18" t="str">
        <f>IF('Noon Position '!N81&lt;&gt;"",'Noon Position '!N81,"")</f>
        <v/>
      </c>
      <c r="E81" s="19" t="str">
        <f>IF('Noon Position '!N81&lt;&gt;"",'Noon Position '!L81,"")</f>
        <v/>
      </c>
      <c r="F81" s="19" t="str">
        <f>'Noon Position '!U81</f>
        <v/>
      </c>
      <c r="G81" s="22" t="str">
        <f>'Noon Position '!V81</f>
        <v/>
      </c>
      <c r="H81" s="22" t="str">
        <f>'Weather Condition'!V75</f>
        <v/>
      </c>
      <c r="I81" s="19" t="str">
        <f>'Noon Position '!Z81</f>
        <v/>
      </c>
      <c r="J81" s="19" t="str">
        <f>'Noon Position '!AA81</f>
        <v/>
      </c>
      <c r="K81" s="56" t="str">
        <f>'Bunkers &amp; Lubs'!P75</f>
        <v/>
      </c>
      <c r="L81" s="51" t="str">
        <f>'Bunkers &amp; Lubs'!Q75</f>
        <v/>
      </c>
      <c r="M81" s="51" t="str">
        <f>'Bunkers &amp; Lubs'!R75</f>
        <v/>
      </c>
      <c r="N81" s="51" t="str">
        <f>'Bunkers &amp; Lubs'!T75</f>
        <v/>
      </c>
      <c r="O81" s="51" t="str">
        <f>'Bunkers &amp; Lubs'!U75</f>
        <v/>
      </c>
      <c r="P81" s="51" t="str">
        <f>'Bunkers &amp; Lubs'!V75</f>
        <v/>
      </c>
      <c r="Q81" s="51" t="str">
        <f>'Bunkers &amp; Lubs'!W75</f>
        <v/>
      </c>
      <c r="R81" s="55" t="str">
        <f>Environmental!G78</f>
        <v/>
      </c>
      <c r="S81" s="53" t="str">
        <f>Environmental!L78</f>
        <v/>
      </c>
      <c r="T81" s="106" t="str">
        <f>'Noon Position '!AC81&amp;IF('Noon Position '!AC81&lt;&gt;""," ~ ","")&amp;'Weather Condition'!W75&amp;IF('Weather Condition'!W75&lt;&gt;""," ~ ","")&amp;'Bunkers &amp; Lubs'!AB75&amp;IF('Bunkers &amp; Lubs'!AB75&lt;&gt;""," ~ ","")&amp;Environmental!M78</f>
        <v/>
      </c>
    </row>
    <row r="82" spans="1:20">
      <c r="A82" s="385" t="str">
        <f>IF('Noon Position '!A82&lt;&gt;"",'Noon Position '!A82,"")</f>
        <v/>
      </c>
      <c r="B82" s="23" t="str">
        <f>IF('Noon Position '!B82&lt;&gt;"",'Noon Position '!B82,"")</f>
        <v/>
      </c>
      <c r="C82" s="18" t="str">
        <f>IF('Noon Position '!M82&lt;&gt;"",'Noon Position '!M82,"")</f>
        <v/>
      </c>
      <c r="D82" s="18" t="str">
        <f>IF('Noon Position '!N82&lt;&gt;"",'Noon Position '!N82,"")</f>
        <v/>
      </c>
      <c r="E82" s="19" t="str">
        <f>IF('Noon Position '!N82&lt;&gt;"",'Noon Position '!L82,"")</f>
        <v/>
      </c>
      <c r="F82" s="19" t="str">
        <f>'Noon Position '!U82</f>
        <v/>
      </c>
      <c r="G82" s="22" t="str">
        <f>'Noon Position '!V82</f>
        <v/>
      </c>
      <c r="H82" s="22" t="str">
        <f>'Weather Condition'!V76</f>
        <v/>
      </c>
      <c r="I82" s="19" t="str">
        <f>'Noon Position '!Z82</f>
        <v/>
      </c>
      <c r="J82" s="19" t="str">
        <f>'Noon Position '!AA82</f>
        <v/>
      </c>
      <c r="K82" s="56" t="str">
        <f>'Bunkers &amp; Lubs'!P76</f>
        <v/>
      </c>
      <c r="L82" s="51" t="str">
        <f>'Bunkers &amp; Lubs'!Q76</f>
        <v/>
      </c>
      <c r="M82" s="51" t="str">
        <f>'Bunkers &amp; Lubs'!R76</f>
        <v/>
      </c>
      <c r="N82" s="51" t="str">
        <f>'Bunkers &amp; Lubs'!T76</f>
        <v/>
      </c>
      <c r="O82" s="51" t="str">
        <f>'Bunkers &amp; Lubs'!U76</f>
        <v/>
      </c>
      <c r="P82" s="51" t="str">
        <f>'Bunkers &amp; Lubs'!V76</f>
        <v/>
      </c>
      <c r="Q82" s="51" t="str">
        <f>'Bunkers &amp; Lubs'!W76</f>
        <v/>
      </c>
      <c r="R82" s="55" t="str">
        <f>Environmental!G79</f>
        <v/>
      </c>
      <c r="S82" s="53" t="str">
        <f>Environmental!L79</f>
        <v/>
      </c>
      <c r="T82" s="106" t="str">
        <f>'Noon Position '!AC82&amp;IF('Noon Position '!AC82&lt;&gt;""," ~ ","")&amp;'Weather Condition'!W76&amp;IF('Weather Condition'!W76&lt;&gt;""," ~ ","")&amp;'Bunkers &amp; Lubs'!AB76&amp;IF('Bunkers &amp; Lubs'!AB76&lt;&gt;""," ~ ","")&amp;Environmental!M79</f>
        <v/>
      </c>
    </row>
    <row r="83" spans="1:20">
      <c r="A83" s="385" t="str">
        <f>IF('Noon Position '!A83&lt;&gt;"",'Noon Position '!A83,"")</f>
        <v/>
      </c>
      <c r="B83" s="23" t="str">
        <f>IF('Noon Position '!B83&lt;&gt;"",'Noon Position '!B83,"")</f>
        <v/>
      </c>
      <c r="C83" s="18" t="str">
        <f>IF('Noon Position '!M83&lt;&gt;"",'Noon Position '!M83,"")</f>
        <v/>
      </c>
      <c r="D83" s="18" t="str">
        <f>IF('Noon Position '!N83&lt;&gt;"",'Noon Position '!N83,"")</f>
        <v/>
      </c>
      <c r="E83" s="19" t="str">
        <f>IF('Noon Position '!N83&lt;&gt;"",'Noon Position '!L83,"")</f>
        <v/>
      </c>
      <c r="F83" s="19" t="str">
        <f>'Noon Position '!U83</f>
        <v/>
      </c>
      <c r="G83" s="22" t="str">
        <f>'Noon Position '!V83</f>
        <v/>
      </c>
      <c r="H83" s="22" t="str">
        <f>'Weather Condition'!V77</f>
        <v/>
      </c>
      <c r="I83" s="19" t="str">
        <f>'Noon Position '!Z83</f>
        <v/>
      </c>
      <c r="J83" s="19" t="str">
        <f>'Noon Position '!AA83</f>
        <v/>
      </c>
      <c r="K83" s="56" t="str">
        <f>'Bunkers &amp; Lubs'!P77</f>
        <v/>
      </c>
      <c r="L83" s="51" t="str">
        <f>'Bunkers &amp; Lubs'!Q77</f>
        <v/>
      </c>
      <c r="M83" s="51" t="str">
        <f>'Bunkers &amp; Lubs'!R77</f>
        <v/>
      </c>
      <c r="N83" s="51" t="str">
        <f>'Bunkers &amp; Lubs'!T77</f>
        <v/>
      </c>
      <c r="O83" s="51" t="str">
        <f>'Bunkers &amp; Lubs'!U77</f>
        <v/>
      </c>
      <c r="P83" s="51" t="str">
        <f>'Bunkers &amp; Lubs'!V77</f>
        <v/>
      </c>
      <c r="Q83" s="51" t="str">
        <f>'Bunkers &amp; Lubs'!W77</f>
        <v/>
      </c>
      <c r="R83" s="55" t="str">
        <f>Environmental!G80</f>
        <v/>
      </c>
      <c r="S83" s="53" t="str">
        <f>Environmental!L80</f>
        <v/>
      </c>
      <c r="T83" s="106" t="str">
        <f>'Noon Position '!AC83&amp;IF('Noon Position '!AC83&lt;&gt;""," ~ ","")&amp;'Weather Condition'!W77&amp;IF('Weather Condition'!W77&lt;&gt;""," ~ ","")&amp;'Bunkers &amp; Lubs'!AB77&amp;IF('Bunkers &amp; Lubs'!AB77&lt;&gt;""," ~ ","")&amp;Environmental!M80</f>
        <v/>
      </c>
    </row>
    <row r="84" spans="1:20">
      <c r="A84" s="385" t="str">
        <f>IF('Noon Position '!A84&lt;&gt;"",'Noon Position '!A84,"")</f>
        <v/>
      </c>
      <c r="B84" s="23" t="str">
        <f>IF('Noon Position '!B84&lt;&gt;"",'Noon Position '!B84,"")</f>
        <v/>
      </c>
      <c r="C84" s="18" t="str">
        <f>IF('Noon Position '!M84&lt;&gt;"",'Noon Position '!M84,"")</f>
        <v/>
      </c>
      <c r="D84" s="18" t="str">
        <f>IF('Noon Position '!N84&lt;&gt;"",'Noon Position '!N84,"")</f>
        <v/>
      </c>
      <c r="E84" s="19" t="str">
        <f>IF('Noon Position '!N84&lt;&gt;"",'Noon Position '!L84,"")</f>
        <v/>
      </c>
      <c r="F84" s="19" t="str">
        <f>'Noon Position '!U84</f>
        <v/>
      </c>
      <c r="G84" s="22" t="str">
        <f>'Noon Position '!V84</f>
        <v/>
      </c>
      <c r="H84" s="22" t="str">
        <f>'Weather Condition'!V78</f>
        <v/>
      </c>
      <c r="I84" s="19" t="str">
        <f>'Noon Position '!Z84</f>
        <v/>
      </c>
      <c r="J84" s="19" t="str">
        <f>'Noon Position '!AA84</f>
        <v/>
      </c>
      <c r="K84" s="56" t="str">
        <f>'Bunkers &amp; Lubs'!P78</f>
        <v/>
      </c>
      <c r="L84" s="51" t="str">
        <f>'Bunkers &amp; Lubs'!Q78</f>
        <v/>
      </c>
      <c r="M84" s="51" t="str">
        <f>'Bunkers &amp; Lubs'!R78</f>
        <v/>
      </c>
      <c r="N84" s="51" t="str">
        <f>'Bunkers &amp; Lubs'!T78</f>
        <v/>
      </c>
      <c r="O84" s="51" t="str">
        <f>'Bunkers &amp; Lubs'!U78</f>
        <v/>
      </c>
      <c r="P84" s="51" t="str">
        <f>'Bunkers &amp; Lubs'!V78</f>
        <v/>
      </c>
      <c r="Q84" s="51" t="str">
        <f>'Bunkers &amp; Lubs'!W78</f>
        <v/>
      </c>
      <c r="R84" s="55" t="str">
        <f>Environmental!G81</f>
        <v/>
      </c>
      <c r="S84" s="53" t="str">
        <f>Environmental!L81</f>
        <v/>
      </c>
      <c r="T84" s="106" t="str">
        <f>'Noon Position '!AC84&amp;IF('Noon Position '!AC84&lt;&gt;""," ~ ","")&amp;'Weather Condition'!W78&amp;IF('Weather Condition'!W78&lt;&gt;""," ~ ","")&amp;'Bunkers &amp; Lubs'!AB78&amp;IF('Bunkers &amp; Lubs'!AB78&lt;&gt;""," ~ ","")&amp;Environmental!M81</f>
        <v/>
      </c>
    </row>
    <row r="85" spans="1:20">
      <c r="A85" s="385" t="str">
        <f>IF('Noon Position '!A85&lt;&gt;"",'Noon Position '!A85,"")</f>
        <v/>
      </c>
      <c r="B85" s="23" t="str">
        <f>IF('Noon Position '!B85&lt;&gt;"",'Noon Position '!B85,"")</f>
        <v/>
      </c>
      <c r="C85" s="18" t="str">
        <f>IF('Noon Position '!M85&lt;&gt;"",'Noon Position '!M85,"")</f>
        <v/>
      </c>
      <c r="D85" s="18" t="str">
        <f>IF('Noon Position '!N85&lt;&gt;"",'Noon Position '!N85,"")</f>
        <v/>
      </c>
      <c r="E85" s="19" t="str">
        <f>IF('Noon Position '!N85&lt;&gt;"",'Noon Position '!L85,"")</f>
        <v/>
      </c>
      <c r="F85" s="19" t="str">
        <f>'Noon Position '!U85</f>
        <v/>
      </c>
      <c r="G85" s="22" t="str">
        <f>'Noon Position '!V85</f>
        <v/>
      </c>
      <c r="H85" s="22" t="str">
        <f>'Weather Condition'!V79</f>
        <v/>
      </c>
      <c r="I85" s="19" t="str">
        <f>'Noon Position '!Z85</f>
        <v/>
      </c>
      <c r="J85" s="19" t="str">
        <f>'Noon Position '!AA85</f>
        <v/>
      </c>
      <c r="K85" s="56" t="str">
        <f>'Bunkers &amp; Lubs'!P79</f>
        <v/>
      </c>
      <c r="L85" s="51" t="str">
        <f>'Bunkers &amp; Lubs'!Q79</f>
        <v/>
      </c>
      <c r="M85" s="51" t="str">
        <f>'Bunkers &amp; Lubs'!R79</f>
        <v/>
      </c>
      <c r="N85" s="51" t="str">
        <f>'Bunkers &amp; Lubs'!T79</f>
        <v/>
      </c>
      <c r="O85" s="51" t="str">
        <f>'Bunkers &amp; Lubs'!U79</f>
        <v/>
      </c>
      <c r="P85" s="51" t="str">
        <f>'Bunkers &amp; Lubs'!V79</f>
        <v/>
      </c>
      <c r="Q85" s="51" t="str">
        <f>'Bunkers &amp; Lubs'!W79</f>
        <v/>
      </c>
      <c r="R85" s="55" t="str">
        <f>Environmental!G82</f>
        <v/>
      </c>
      <c r="S85" s="53" t="str">
        <f>Environmental!L82</f>
        <v/>
      </c>
      <c r="T85" s="106" t="str">
        <f>'Noon Position '!AC85&amp;IF('Noon Position '!AC85&lt;&gt;""," ~ ","")&amp;'Weather Condition'!W79&amp;IF('Weather Condition'!W79&lt;&gt;""," ~ ","")&amp;'Bunkers &amp; Lubs'!AB79&amp;IF('Bunkers &amp; Lubs'!AB79&lt;&gt;""," ~ ","")&amp;Environmental!M82</f>
        <v/>
      </c>
    </row>
    <row r="86" spans="1:20">
      <c r="A86" s="385" t="str">
        <f>IF('Noon Position '!A86&lt;&gt;"",'Noon Position '!A86,"")</f>
        <v/>
      </c>
      <c r="B86" s="23" t="str">
        <f>IF('Noon Position '!B86&lt;&gt;"",'Noon Position '!B86,"")</f>
        <v/>
      </c>
      <c r="C86" s="18" t="str">
        <f>IF('Noon Position '!M86&lt;&gt;"",'Noon Position '!M86,"")</f>
        <v/>
      </c>
      <c r="D86" s="18" t="str">
        <f>IF('Noon Position '!N86&lt;&gt;"",'Noon Position '!N86,"")</f>
        <v/>
      </c>
      <c r="E86" s="19" t="str">
        <f>IF('Noon Position '!N86&lt;&gt;"",'Noon Position '!L86,"")</f>
        <v/>
      </c>
      <c r="F86" s="19" t="str">
        <f>'Noon Position '!U86</f>
        <v/>
      </c>
      <c r="G86" s="22" t="str">
        <f>'Noon Position '!V86</f>
        <v/>
      </c>
      <c r="H86" s="22" t="str">
        <f>'Weather Condition'!V80</f>
        <v/>
      </c>
      <c r="I86" s="19" t="str">
        <f>'Noon Position '!Z86</f>
        <v/>
      </c>
      <c r="J86" s="19" t="str">
        <f>'Noon Position '!AA86</f>
        <v/>
      </c>
      <c r="K86" s="56" t="str">
        <f>'Bunkers &amp; Lubs'!P80</f>
        <v/>
      </c>
      <c r="L86" s="51" t="str">
        <f>'Bunkers &amp; Lubs'!Q80</f>
        <v/>
      </c>
      <c r="M86" s="51" t="str">
        <f>'Bunkers &amp; Lubs'!R80</f>
        <v/>
      </c>
      <c r="N86" s="51" t="str">
        <f>'Bunkers &amp; Lubs'!T80</f>
        <v/>
      </c>
      <c r="O86" s="51" t="str">
        <f>'Bunkers &amp; Lubs'!U80</f>
        <v/>
      </c>
      <c r="P86" s="51" t="str">
        <f>'Bunkers &amp; Lubs'!V80</f>
        <v/>
      </c>
      <c r="Q86" s="51" t="str">
        <f>'Bunkers &amp; Lubs'!W80</f>
        <v/>
      </c>
      <c r="R86" s="55" t="str">
        <f>Environmental!G83</f>
        <v/>
      </c>
      <c r="S86" s="53" t="str">
        <f>Environmental!L83</f>
        <v/>
      </c>
      <c r="T86" s="106" t="str">
        <f>'Noon Position '!AC86&amp;IF('Noon Position '!AC86&lt;&gt;""," ~ ","")&amp;'Weather Condition'!W80&amp;IF('Weather Condition'!W80&lt;&gt;""," ~ ","")&amp;'Bunkers &amp; Lubs'!AB80&amp;IF('Bunkers &amp; Lubs'!AB80&lt;&gt;""," ~ ","")&amp;Environmental!M83</f>
        <v/>
      </c>
    </row>
    <row r="87" spans="1:20">
      <c r="A87" s="385" t="str">
        <f>IF('Noon Position '!A87&lt;&gt;"",'Noon Position '!A87,"")</f>
        <v/>
      </c>
      <c r="B87" s="23" t="str">
        <f>IF('Noon Position '!B87&lt;&gt;"",'Noon Position '!B87,"")</f>
        <v/>
      </c>
      <c r="C87" s="18" t="str">
        <f>IF('Noon Position '!M87&lt;&gt;"",'Noon Position '!M87,"")</f>
        <v/>
      </c>
      <c r="D87" s="18" t="str">
        <f>IF('Noon Position '!N87&lt;&gt;"",'Noon Position '!N87,"")</f>
        <v/>
      </c>
      <c r="E87" s="19" t="str">
        <f>IF('Noon Position '!N87&lt;&gt;"",'Noon Position '!L87,"")</f>
        <v/>
      </c>
      <c r="F87" s="19" t="str">
        <f>'Noon Position '!U87</f>
        <v/>
      </c>
      <c r="G87" s="22" t="str">
        <f>'Noon Position '!V87</f>
        <v/>
      </c>
      <c r="H87" s="22" t="str">
        <f>'Weather Condition'!V81</f>
        <v/>
      </c>
      <c r="I87" s="19" t="str">
        <f>'Noon Position '!Z87</f>
        <v/>
      </c>
      <c r="J87" s="19" t="str">
        <f>'Noon Position '!AA87</f>
        <v/>
      </c>
      <c r="K87" s="56" t="str">
        <f>'Bunkers &amp; Lubs'!P81</f>
        <v/>
      </c>
      <c r="L87" s="51" t="str">
        <f>'Bunkers &amp; Lubs'!Q81</f>
        <v/>
      </c>
      <c r="M87" s="51" t="str">
        <f>'Bunkers &amp; Lubs'!R81</f>
        <v/>
      </c>
      <c r="N87" s="51" t="str">
        <f>'Bunkers &amp; Lubs'!T81</f>
        <v/>
      </c>
      <c r="O87" s="51" t="str">
        <f>'Bunkers &amp; Lubs'!U81</f>
        <v/>
      </c>
      <c r="P87" s="51" t="str">
        <f>'Bunkers &amp; Lubs'!V81</f>
        <v/>
      </c>
      <c r="Q87" s="51" t="str">
        <f>'Bunkers &amp; Lubs'!W81</f>
        <v/>
      </c>
      <c r="R87" s="55" t="str">
        <f>Environmental!G84</f>
        <v/>
      </c>
      <c r="S87" s="53" t="str">
        <f>Environmental!L84</f>
        <v/>
      </c>
      <c r="T87" s="106" t="str">
        <f>'Noon Position '!AC87&amp;IF('Noon Position '!AC87&lt;&gt;""," ~ ","")&amp;'Weather Condition'!W81&amp;IF('Weather Condition'!W81&lt;&gt;""," ~ ","")&amp;'Bunkers &amp; Lubs'!AB81&amp;IF('Bunkers &amp; Lubs'!AB81&lt;&gt;""," ~ ","")&amp;Environmental!M84</f>
        <v/>
      </c>
    </row>
    <row r="88" spans="1:20">
      <c r="A88" s="385" t="str">
        <f>IF('Noon Position '!A88&lt;&gt;"",'Noon Position '!A88,"")</f>
        <v/>
      </c>
      <c r="B88" s="23" t="str">
        <f>IF('Noon Position '!B88&lt;&gt;"",'Noon Position '!B88,"")</f>
        <v/>
      </c>
      <c r="C88" s="18" t="str">
        <f>IF('Noon Position '!M88&lt;&gt;"",'Noon Position '!M88,"")</f>
        <v/>
      </c>
      <c r="D88" s="18" t="str">
        <f>IF('Noon Position '!N88&lt;&gt;"",'Noon Position '!N88,"")</f>
        <v/>
      </c>
      <c r="E88" s="19" t="str">
        <f>IF('Noon Position '!N88&lt;&gt;"",'Noon Position '!L88,"")</f>
        <v/>
      </c>
      <c r="F88" s="19" t="str">
        <f>'Noon Position '!U88</f>
        <v/>
      </c>
      <c r="G88" s="22" t="str">
        <f>'Noon Position '!V88</f>
        <v/>
      </c>
      <c r="H88" s="22" t="str">
        <f>'Weather Condition'!V82</f>
        <v/>
      </c>
      <c r="I88" s="19" t="str">
        <f>'Noon Position '!Z88</f>
        <v/>
      </c>
      <c r="J88" s="19" t="str">
        <f>'Noon Position '!AA88</f>
        <v/>
      </c>
      <c r="K88" s="56" t="str">
        <f>'Bunkers &amp; Lubs'!P82</f>
        <v/>
      </c>
      <c r="L88" s="51" t="str">
        <f>'Bunkers &amp; Lubs'!Q82</f>
        <v/>
      </c>
      <c r="M88" s="51" t="str">
        <f>'Bunkers &amp; Lubs'!R82</f>
        <v/>
      </c>
      <c r="N88" s="51" t="str">
        <f>'Bunkers &amp; Lubs'!T82</f>
        <v/>
      </c>
      <c r="O88" s="51" t="str">
        <f>'Bunkers &amp; Lubs'!U82</f>
        <v/>
      </c>
      <c r="P88" s="51" t="str">
        <f>'Bunkers &amp; Lubs'!V82</f>
        <v/>
      </c>
      <c r="Q88" s="51" t="str">
        <f>'Bunkers &amp; Lubs'!W82</f>
        <v/>
      </c>
      <c r="R88" s="55" t="str">
        <f>Environmental!G85</f>
        <v/>
      </c>
      <c r="S88" s="53" t="str">
        <f>Environmental!L85</f>
        <v/>
      </c>
      <c r="T88" s="106" t="str">
        <f>'Noon Position '!AC88&amp;IF('Noon Position '!AC88&lt;&gt;""," ~ ","")&amp;'Weather Condition'!W82&amp;IF('Weather Condition'!W82&lt;&gt;""," ~ ","")&amp;'Bunkers &amp; Lubs'!AB82&amp;IF('Bunkers &amp; Lubs'!AB82&lt;&gt;""," ~ ","")&amp;Environmental!M85</f>
        <v/>
      </c>
    </row>
    <row r="89" spans="1:20">
      <c r="A89" s="385" t="str">
        <f>IF('Noon Position '!A89&lt;&gt;"",'Noon Position '!A89,"")</f>
        <v/>
      </c>
      <c r="B89" s="23" t="str">
        <f>IF('Noon Position '!B89&lt;&gt;"",'Noon Position '!B89,"")</f>
        <v/>
      </c>
      <c r="C89" s="18" t="str">
        <f>IF('Noon Position '!M89&lt;&gt;"",'Noon Position '!M89,"")</f>
        <v/>
      </c>
      <c r="D89" s="18" t="str">
        <f>IF('Noon Position '!N89&lt;&gt;"",'Noon Position '!N89,"")</f>
        <v/>
      </c>
      <c r="E89" s="19" t="str">
        <f>IF('Noon Position '!N89&lt;&gt;"",'Noon Position '!L89,"")</f>
        <v/>
      </c>
      <c r="F89" s="19" t="str">
        <f>'Noon Position '!U89</f>
        <v/>
      </c>
      <c r="G89" s="22" t="str">
        <f>'Noon Position '!V89</f>
        <v/>
      </c>
      <c r="H89" s="22" t="str">
        <f>'Weather Condition'!V83</f>
        <v/>
      </c>
      <c r="I89" s="19" t="str">
        <f>'Noon Position '!Z89</f>
        <v/>
      </c>
      <c r="J89" s="19" t="str">
        <f>'Noon Position '!AA89</f>
        <v/>
      </c>
      <c r="K89" s="56" t="str">
        <f>'Bunkers &amp; Lubs'!P83</f>
        <v/>
      </c>
      <c r="L89" s="51" t="str">
        <f>'Bunkers &amp; Lubs'!Q83</f>
        <v/>
      </c>
      <c r="M89" s="51" t="str">
        <f>'Bunkers &amp; Lubs'!R83</f>
        <v/>
      </c>
      <c r="N89" s="51" t="str">
        <f>'Bunkers &amp; Lubs'!T83</f>
        <v/>
      </c>
      <c r="O89" s="51" t="str">
        <f>'Bunkers &amp; Lubs'!U83</f>
        <v/>
      </c>
      <c r="P89" s="51" t="str">
        <f>'Bunkers &amp; Lubs'!V83</f>
        <v/>
      </c>
      <c r="Q89" s="51" t="str">
        <f>'Bunkers &amp; Lubs'!W83</f>
        <v/>
      </c>
      <c r="R89" s="55" t="str">
        <f>Environmental!G86</f>
        <v/>
      </c>
      <c r="S89" s="53" t="str">
        <f>Environmental!L86</f>
        <v/>
      </c>
      <c r="T89" s="106" t="str">
        <f>'Noon Position '!AC89&amp;IF('Noon Position '!AC89&lt;&gt;""," ~ ","")&amp;'Weather Condition'!W83&amp;IF('Weather Condition'!W83&lt;&gt;""," ~ ","")&amp;'Bunkers &amp; Lubs'!AB83&amp;IF('Bunkers &amp; Lubs'!AB83&lt;&gt;""," ~ ","")&amp;Environmental!M86</f>
        <v/>
      </c>
    </row>
    <row r="90" spans="1:20">
      <c r="A90" s="385" t="str">
        <f>IF('Noon Position '!A90&lt;&gt;"",'Noon Position '!A90,"")</f>
        <v/>
      </c>
      <c r="B90" s="23" t="str">
        <f>IF('Noon Position '!B90&lt;&gt;"",'Noon Position '!B90,"")</f>
        <v/>
      </c>
      <c r="C90" s="18" t="str">
        <f>IF('Noon Position '!M90&lt;&gt;"",'Noon Position '!M90,"")</f>
        <v/>
      </c>
      <c r="D90" s="18" t="str">
        <f>IF('Noon Position '!N90&lt;&gt;"",'Noon Position '!N90,"")</f>
        <v/>
      </c>
      <c r="E90" s="19" t="str">
        <f>IF('Noon Position '!N90&lt;&gt;"",'Noon Position '!L90,"")</f>
        <v/>
      </c>
      <c r="F90" s="19" t="str">
        <f>'Noon Position '!U90</f>
        <v/>
      </c>
      <c r="G90" s="22" t="str">
        <f>'Noon Position '!V90</f>
        <v/>
      </c>
      <c r="H90" s="22" t="str">
        <f>'Weather Condition'!V84</f>
        <v/>
      </c>
      <c r="I90" s="19" t="str">
        <f>'Noon Position '!Z90</f>
        <v/>
      </c>
      <c r="J90" s="19" t="str">
        <f>'Noon Position '!AA90</f>
        <v/>
      </c>
      <c r="K90" s="56" t="str">
        <f>'Bunkers &amp; Lubs'!P84</f>
        <v/>
      </c>
      <c r="L90" s="51" t="str">
        <f>'Bunkers &amp; Lubs'!Q84</f>
        <v/>
      </c>
      <c r="M90" s="51" t="str">
        <f>'Bunkers &amp; Lubs'!R84</f>
        <v/>
      </c>
      <c r="N90" s="51" t="str">
        <f>'Bunkers &amp; Lubs'!T84</f>
        <v/>
      </c>
      <c r="O90" s="51" t="str">
        <f>'Bunkers &amp; Lubs'!U84</f>
        <v/>
      </c>
      <c r="P90" s="51" t="str">
        <f>'Bunkers &amp; Lubs'!V84</f>
        <v/>
      </c>
      <c r="Q90" s="51" t="str">
        <f>'Bunkers &amp; Lubs'!W84</f>
        <v/>
      </c>
      <c r="R90" s="55" t="str">
        <f>Environmental!G87</f>
        <v/>
      </c>
      <c r="S90" s="53" t="str">
        <f>Environmental!L87</f>
        <v/>
      </c>
      <c r="T90" s="106" t="str">
        <f>'Noon Position '!AC90&amp;IF('Noon Position '!AC90&lt;&gt;""," ~ ","")&amp;'Weather Condition'!W84&amp;IF('Weather Condition'!W84&lt;&gt;""," ~ ","")&amp;'Bunkers &amp; Lubs'!AB84&amp;IF('Bunkers &amp; Lubs'!AB84&lt;&gt;""," ~ ","")&amp;Environmental!M87</f>
        <v/>
      </c>
    </row>
    <row r="91" spans="1:20">
      <c r="A91" s="385" t="str">
        <f>IF('Noon Position '!A91&lt;&gt;"",'Noon Position '!A91,"")</f>
        <v/>
      </c>
      <c r="B91" s="23" t="str">
        <f>IF('Noon Position '!B91&lt;&gt;"",'Noon Position '!B91,"")</f>
        <v/>
      </c>
      <c r="C91" s="18" t="str">
        <f>IF('Noon Position '!M91&lt;&gt;"",'Noon Position '!M91,"")</f>
        <v/>
      </c>
      <c r="D91" s="18" t="str">
        <f>IF('Noon Position '!N91&lt;&gt;"",'Noon Position '!N91,"")</f>
        <v/>
      </c>
      <c r="E91" s="19" t="str">
        <f>IF('Noon Position '!N91&lt;&gt;"",'Noon Position '!L91,"")</f>
        <v/>
      </c>
      <c r="F91" s="19" t="str">
        <f>'Noon Position '!U91</f>
        <v/>
      </c>
      <c r="G91" s="22" t="str">
        <f>'Noon Position '!V91</f>
        <v/>
      </c>
      <c r="H91" s="22" t="str">
        <f>'Weather Condition'!V85</f>
        <v/>
      </c>
      <c r="I91" s="19" t="str">
        <f>'Noon Position '!Z91</f>
        <v/>
      </c>
      <c r="J91" s="19" t="str">
        <f>'Noon Position '!AA91</f>
        <v/>
      </c>
      <c r="K91" s="56" t="str">
        <f>'Bunkers &amp; Lubs'!P85</f>
        <v/>
      </c>
      <c r="L91" s="51" t="str">
        <f>'Bunkers &amp; Lubs'!Q85</f>
        <v/>
      </c>
      <c r="M91" s="51" t="str">
        <f>'Bunkers &amp; Lubs'!R85</f>
        <v/>
      </c>
      <c r="N91" s="51" t="str">
        <f>'Bunkers &amp; Lubs'!T85</f>
        <v/>
      </c>
      <c r="O91" s="51" t="str">
        <f>'Bunkers &amp; Lubs'!U85</f>
        <v/>
      </c>
      <c r="P91" s="51" t="str">
        <f>'Bunkers &amp; Lubs'!V85</f>
        <v/>
      </c>
      <c r="Q91" s="51" t="str">
        <f>'Bunkers &amp; Lubs'!W85</f>
        <v/>
      </c>
      <c r="R91" s="55" t="str">
        <f>Environmental!G88</f>
        <v/>
      </c>
      <c r="S91" s="53" t="str">
        <f>Environmental!L88</f>
        <v/>
      </c>
      <c r="T91" s="106" t="str">
        <f>'Noon Position '!AC91&amp;IF('Noon Position '!AC91&lt;&gt;""," ~ ","")&amp;'Weather Condition'!W85&amp;IF('Weather Condition'!W85&lt;&gt;""," ~ ","")&amp;'Bunkers &amp; Lubs'!AB85&amp;IF('Bunkers &amp; Lubs'!AB85&lt;&gt;""," ~ ","")&amp;Environmental!M88</f>
        <v/>
      </c>
    </row>
    <row r="92" spans="1:20">
      <c r="A92" s="385" t="str">
        <f>IF('Noon Position '!A92&lt;&gt;"",'Noon Position '!A92,"")</f>
        <v/>
      </c>
      <c r="B92" s="23" t="str">
        <f>IF('Noon Position '!B92&lt;&gt;"",'Noon Position '!B92,"")</f>
        <v/>
      </c>
      <c r="C92" s="18" t="str">
        <f>IF('Noon Position '!M92&lt;&gt;"",'Noon Position '!M92,"")</f>
        <v/>
      </c>
      <c r="D92" s="18" t="str">
        <f>IF('Noon Position '!N92&lt;&gt;"",'Noon Position '!N92,"")</f>
        <v/>
      </c>
      <c r="E92" s="19" t="str">
        <f>IF('Noon Position '!N92&lt;&gt;"",'Noon Position '!L92,"")</f>
        <v/>
      </c>
      <c r="F92" s="19" t="str">
        <f>'Noon Position '!U92</f>
        <v/>
      </c>
      <c r="G92" s="22" t="str">
        <f>'Noon Position '!V92</f>
        <v/>
      </c>
      <c r="H92" s="22" t="str">
        <f>'Weather Condition'!V86</f>
        <v/>
      </c>
      <c r="I92" s="19" t="str">
        <f>'Noon Position '!Z92</f>
        <v/>
      </c>
      <c r="J92" s="19" t="str">
        <f>'Noon Position '!AA92</f>
        <v/>
      </c>
      <c r="K92" s="56" t="str">
        <f>'Bunkers &amp; Lubs'!P86</f>
        <v/>
      </c>
      <c r="L92" s="51" t="str">
        <f>'Bunkers &amp; Lubs'!Q86</f>
        <v/>
      </c>
      <c r="M92" s="51" t="str">
        <f>'Bunkers &amp; Lubs'!R86</f>
        <v/>
      </c>
      <c r="N92" s="51" t="str">
        <f>'Bunkers &amp; Lubs'!T86</f>
        <v/>
      </c>
      <c r="O92" s="51" t="str">
        <f>'Bunkers &amp; Lubs'!U86</f>
        <v/>
      </c>
      <c r="P92" s="51" t="str">
        <f>'Bunkers &amp; Lubs'!V86</f>
        <v/>
      </c>
      <c r="Q92" s="51" t="str">
        <f>'Bunkers &amp; Lubs'!W86</f>
        <v/>
      </c>
      <c r="R92" s="55" t="str">
        <f>Environmental!G89</f>
        <v/>
      </c>
      <c r="S92" s="53" t="str">
        <f>Environmental!L89</f>
        <v/>
      </c>
      <c r="T92" s="106" t="str">
        <f>'Noon Position '!AC92&amp;IF('Noon Position '!AC92&lt;&gt;""," ~ ","")&amp;'Weather Condition'!W86&amp;IF('Weather Condition'!W86&lt;&gt;""," ~ ","")&amp;'Bunkers &amp; Lubs'!AB86&amp;IF('Bunkers &amp; Lubs'!AB86&lt;&gt;""," ~ ","")&amp;Environmental!M89</f>
        <v/>
      </c>
    </row>
    <row r="93" spans="1:20">
      <c r="A93" s="385" t="str">
        <f>IF('Noon Position '!A93&lt;&gt;"",'Noon Position '!A93,"")</f>
        <v/>
      </c>
      <c r="B93" s="23" t="str">
        <f>IF('Noon Position '!B93&lt;&gt;"",'Noon Position '!B93,"")</f>
        <v/>
      </c>
      <c r="C93" s="18" t="str">
        <f>IF('Noon Position '!M93&lt;&gt;"",'Noon Position '!M93,"")</f>
        <v/>
      </c>
      <c r="D93" s="18" t="str">
        <f>IF('Noon Position '!N93&lt;&gt;"",'Noon Position '!N93,"")</f>
        <v/>
      </c>
      <c r="E93" s="19" t="str">
        <f>IF('Noon Position '!N93&lt;&gt;"",'Noon Position '!L93,"")</f>
        <v/>
      </c>
      <c r="F93" s="19" t="str">
        <f>'Noon Position '!U93</f>
        <v/>
      </c>
      <c r="G93" s="22" t="str">
        <f>'Noon Position '!V93</f>
        <v/>
      </c>
      <c r="H93" s="22" t="str">
        <f>'Weather Condition'!V87</f>
        <v/>
      </c>
      <c r="I93" s="19" t="str">
        <f>'Noon Position '!Z93</f>
        <v/>
      </c>
      <c r="J93" s="19" t="str">
        <f>'Noon Position '!AA93</f>
        <v/>
      </c>
      <c r="K93" s="56" t="str">
        <f>'Bunkers &amp; Lubs'!P87</f>
        <v/>
      </c>
      <c r="L93" s="51" t="str">
        <f>'Bunkers &amp; Lubs'!Q87</f>
        <v/>
      </c>
      <c r="M93" s="51" t="str">
        <f>'Bunkers &amp; Lubs'!R87</f>
        <v/>
      </c>
      <c r="N93" s="51" t="str">
        <f>'Bunkers &amp; Lubs'!T87</f>
        <v/>
      </c>
      <c r="O93" s="51" t="str">
        <f>'Bunkers &amp; Lubs'!U87</f>
        <v/>
      </c>
      <c r="P93" s="51" t="str">
        <f>'Bunkers &amp; Lubs'!V87</f>
        <v/>
      </c>
      <c r="Q93" s="51" t="str">
        <f>'Bunkers &amp; Lubs'!W87</f>
        <v/>
      </c>
      <c r="R93" s="55" t="str">
        <f>Environmental!G90</f>
        <v/>
      </c>
      <c r="S93" s="53" t="str">
        <f>Environmental!L90</f>
        <v/>
      </c>
      <c r="T93" s="106" t="str">
        <f>'Noon Position '!AC93&amp;IF('Noon Position '!AC93&lt;&gt;""," ~ ","")&amp;'Weather Condition'!W87&amp;IF('Weather Condition'!W87&lt;&gt;""," ~ ","")&amp;'Bunkers &amp; Lubs'!AB87&amp;IF('Bunkers &amp; Lubs'!AB87&lt;&gt;""," ~ ","")&amp;Environmental!M90</f>
        <v/>
      </c>
    </row>
    <row r="94" spans="1:20">
      <c r="A94" s="385" t="str">
        <f>IF('Noon Position '!A94&lt;&gt;"",'Noon Position '!A94,"")</f>
        <v/>
      </c>
      <c r="B94" s="23" t="str">
        <f>IF('Noon Position '!B94&lt;&gt;"",'Noon Position '!B94,"")</f>
        <v/>
      </c>
      <c r="C94" s="18" t="str">
        <f>IF('Noon Position '!M94&lt;&gt;"",'Noon Position '!M94,"")</f>
        <v/>
      </c>
      <c r="D94" s="18" t="str">
        <f>IF('Noon Position '!N94&lt;&gt;"",'Noon Position '!N94,"")</f>
        <v/>
      </c>
      <c r="E94" s="19" t="str">
        <f>IF('Noon Position '!N94&lt;&gt;"",'Noon Position '!L94,"")</f>
        <v/>
      </c>
      <c r="F94" s="19" t="str">
        <f>'Noon Position '!U94</f>
        <v/>
      </c>
      <c r="G94" s="22" t="str">
        <f>'Noon Position '!V94</f>
        <v/>
      </c>
      <c r="H94" s="22" t="str">
        <f>'Weather Condition'!V88</f>
        <v/>
      </c>
      <c r="I94" s="19" t="str">
        <f>'Noon Position '!Z94</f>
        <v/>
      </c>
      <c r="J94" s="19" t="str">
        <f>'Noon Position '!AA94</f>
        <v/>
      </c>
      <c r="K94" s="56" t="str">
        <f>'Bunkers &amp; Lubs'!P88</f>
        <v/>
      </c>
      <c r="L94" s="51" t="str">
        <f>'Bunkers &amp; Lubs'!Q88</f>
        <v/>
      </c>
      <c r="M94" s="51" t="str">
        <f>'Bunkers &amp; Lubs'!R88</f>
        <v/>
      </c>
      <c r="N94" s="51" t="str">
        <f>'Bunkers &amp; Lubs'!T88</f>
        <v/>
      </c>
      <c r="O94" s="51" t="str">
        <f>'Bunkers &amp; Lubs'!U88</f>
        <v/>
      </c>
      <c r="P94" s="51" t="str">
        <f>'Bunkers &amp; Lubs'!V88</f>
        <v/>
      </c>
      <c r="Q94" s="51" t="str">
        <f>'Bunkers &amp; Lubs'!W88</f>
        <v/>
      </c>
      <c r="R94" s="55" t="str">
        <f>Environmental!G91</f>
        <v/>
      </c>
      <c r="S94" s="53" t="str">
        <f>Environmental!L91</f>
        <v/>
      </c>
      <c r="T94" s="106" t="str">
        <f>'Noon Position '!AC94&amp;IF('Noon Position '!AC94&lt;&gt;""," ~ ","")&amp;'Weather Condition'!W88&amp;IF('Weather Condition'!W88&lt;&gt;""," ~ ","")&amp;'Bunkers &amp; Lubs'!AB88&amp;IF('Bunkers &amp; Lubs'!AB88&lt;&gt;""," ~ ","")&amp;Environmental!M91</f>
        <v/>
      </c>
    </row>
    <row r="95" spans="1:20">
      <c r="A95" s="385" t="str">
        <f>IF('Noon Position '!A95&lt;&gt;"",'Noon Position '!A95,"")</f>
        <v/>
      </c>
      <c r="B95" s="23" t="str">
        <f>IF('Noon Position '!B95&lt;&gt;"",'Noon Position '!B95,"")</f>
        <v/>
      </c>
      <c r="C95" s="18" t="str">
        <f>IF('Noon Position '!M95&lt;&gt;"",'Noon Position '!M95,"")</f>
        <v/>
      </c>
      <c r="D95" s="18" t="str">
        <f>IF('Noon Position '!N95&lt;&gt;"",'Noon Position '!N95,"")</f>
        <v/>
      </c>
      <c r="E95" s="19" t="str">
        <f>IF('Noon Position '!N95&lt;&gt;"",'Noon Position '!L95,"")</f>
        <v/>
      </c>
      <c r="F95" s="19" t="str">
        <f>'Noon Position '!U95</f>
        <v/>
      </c>
      <c r="G95" s="22" t="str">
        <f>'Noon Position '!V95</f>
        <v/>
      </c>
      <c r="H95" s="22" t="str">
        <f>'Weather Condition'!V89</f>
        <v/>
      </c>
      <c r="I95" s="19" t="str">
        <f>'Noon Position '!Z95</f>
        <v/>
      </c>
      <c r="J95" s="19" t="str">
        <f>'Noon Position '!AA95</f>
        <v/>
      </c>
      <c r="K95" s="56" t="str">
        <f>'Bunkers &amp; Lubs'!P89</f>
        <v/>
      </c>
      <c r="L95" s="51" t="str">
        <f>'Bunkers &amp; Lubs'!Q89</f>
        <v/>
      </c>
      <c r="M95" s="51" t="str">
        <f>'Bunkers &amp; Lubs'!R89</f>
        <v/>
      </c>
      <c r="N95" s="51" t="str">
        <f>'Bunkers &amp; Lubs'!T89</f>
        <v/>
      </c>
      <c r="O95" s="51" t="str">
        <f>'Bunkers &amp; Lubs'!U89</f>
        <v/>
      </c>
      <c r="P95" s="51" t="str">
        <f>'Bunkers &amp; Lubs'!V89</f>
        <v/>
      </c>
      <c r="Q95" s="51" t="str">
        <f>'Bunkers &amp; Lubs'!W89</f>
        <v/>
      </c>
      <c r="R95" s="55" t="str">
        <f>Environmental!G92</f>
        <v/>
      </c>
      <c r="S95" s="53" t="str">
        <f>Environmental!L92</f>
        <v/>
      </c>
      <c r="T95" s="106" t="str">
        <f>'Noon Position '!AC95&amp;IF('Noon Position '!AC95&lt;&gt;""," ~ ","")&amp;'Weather Condition'!W89&amp;IF('Weather Condition'!W89&lt;&gt;""," ~ ","")&amp;'Bunkers &amp; Lubs'!AB89&amp;IF('Bunkers &amp; Lubs'!AB89&lt;&gt;""," ~ ","")&amp;Environmental!M92</f>
        <v/>
      </c>
    </row>
    <row r="96" spans="1:20">
      <c r="A96" s="385" t="str">
        <f>IF('Noon Position '!A96&lt;&gt;"",'Noon Position '!A96,"")</f>
        <v/>
      </c>
      <c r="B96" s="23" t="str">
        <f>IF('Noon Position '!B96&lt;&gt;"",'Noon Position '!B96,"")</f>
        <v/>
      </c>
      <c r="C96" s="18" t="str">
        <f>IF('Noon Position '!M96&lt;&gt;"",'Noon Position '!M96,"")</f>
        <v/>
      </c>
      <c r="D96" s="18" t="str">
        <f>IF('Noon Position '!N96&lt;&gt;"",'Noon Position '!N96,"")</f>
        <v/>
      </c>
      <c r="E96" s="19" t="str">
        <f>IF('Noon Position '!N96&lt;&gt;"",'Noon Position '!L96,"")</f>
        <v/>
      </c>
      <c r="F96" s="19" t="str">
        <f>'Noon Position '!U96</f>
        <v/>
      </c>
      <c r="G96" s="22" t="str">
        <f>'Noon Position '!V96</f>
        <v/>
      </c>
      <c r="H96" s="22" t="str">
        <f>'Weather Condition'!V90</f>
        <v/>
      </c>
      <c r="I96" s="19" t="str">
        <f>'Noon Position '!Z96</f>
        <v/>
      </c>
      <c r="J96" s="19" t="str">
        <f>'Noon Position '!AA96</f>
        <v/>
      </c>
      <c r="K96" s="56" t="str">
        <f>'Bunkers &amp; Lubs'!P90</f>
        <v/>
      </c>
      <c r="L96" s="51" t="str">
        <f>'Bunkers &amp; Lubs'!Q90</f>
        <v/>
      </c>
      <c r="M96" s="51" t="str">
        <f>'Bunkers &amp; Lubs'!R90</f>
        <v/>
      </c>
      <c r="N96" s="51" t="str">
        <f>'Bunkers &amp; Lubs'!T90</f>
        <v/>
      </c>
      <c r="O96" s="51" t="str">
        <f>'Bunkers &amp; Lubs'!U90</f>
        <v/>
      </c>
      <c r="P96" s="51" t="str">
        <f>'Bunkers &amp; Lubs'!V90</f>
        <v/>
      </c>
      <c r="Q96" s="51" t="str">
        <f>'Bunkers &amp; Lubs'!W90</f>
        <v/>
      </c>
      <c r="R96" s="55" t="str">
        <f>Environmental!G93</f>
        <v/>
      </c>
      <c r="S96" s="53" t="str">
        <f>Environmental!L93</f>
        <v/>
      </c>
      <c r="T96" s="106" t="str">
        <f>'Noon Position '!AC96&amp;IF('Noon Position '!AC96&lt;&gt;""," ~ ","")&amp;'Weather Condition'!W90&amp;IF('Weather Condition'!W90&lt;&gt;""," ~ ","")&amp;'Bunkers &amp; Lubs'!AB90&amp;IF('Bunkers &amp; Lubs'!AB90&lt;&gt;""," ~ ","")&amp;Environmental!M93</f>
        <v/>
      </c>
    </row>
    <row r="97" spans="1:20">
      <c r="A97" s="385" t="str">
        <f>IF('Noon Position '!A97&lt;&gt;"",'Noon Position '!A97,"")</f>
        <v/>
      </c>
      <c r="B97" s="23" t="str">
        <f>IF('Noon Position '!B97&lt;&gt;"",'Noon Position '!B97,"")</f>
        <v/>
      </c>
      <c r="C97" s="18" t="str">
        <f>IF('Noon Position '!M97&lt;&gt;"",'Noon Position '!M97,"")</f>
        <v/>
      </c>
      <c r="D97" s="18" t="str">
        <f>IF('Noon Position '!N97&lt;&gt;"",'Noon Position '!N97,"")</f>
        <v/>
      </c>
      <c r="E97" s="19" t="str">
        <f>IF('Noon Position '!N97&lt;&gt;"",'Noon Position '!L97,"")</f>
        <v/>
      </c>
      <c r="F97" s="19" t="str">
        <f>'Noon Position '!U97</f>
        <v/>
      </c>
      <c r="G97" s="22" t="str">
        <f>'Noon Position '!V97</f>
        <v/>
      </c>
      <c r="H97" s="22" t="str">
        <f>'Weather Condition'!V91</f>
        <v/>
      </c>
      <c r="I97" s="19" t="str">
        <f>'Noon Position '!Z97</f>
        <v/>
      </c>
      <c r="J97" s="19" t="str">
        <f>'Noon Position '!AA97</f>
        <v/>
      </c>
      <c r="K97" s="56" t="str">
        <f>'Bunkers &amp; Lubs'!P91</f>
        <v/>
      </c>
      <c r="L97" s="51" t="str">
        <f>'Bunkers &amp; Lubs'!Q91</f>
        <v/>
      </c>
      <c r="M97" s="51" t="str">
        <f>'Bunkers &amp; Lubs'!R91</f>
        <v/>
      </c>
      <c r="N97" s="51" t="str">
        <f>'Bunkers &amp; Lubs'!T91</f>
        <v/>
      </c>
      <c r="O97" s="51" t="str">
        <f>'Bunkers &amp; Lubs'!U91</f>
        <v/>
      </c>
      <c r="P97" s="51" t="str">
        <f>'Bunkers &amp; Lubs'!V91</f>
        <v/>
      </c>
      <c r="Q97" s="51" t="str">
        <f>'Bunkers &amp; Lubs'!W91</f>
        <v/>
      </c>
      <c r="R97" s="55" t="str">
        <f>Environmental!G94</f>
        <v/>
      </c>
      <c r="S97" s="53" t="str">
        <f>Environmental!L94</f>
        <v/>
      </c>
      <c r="T97" s="106" t="str">
        <f>'Noon Position '!AC97&amp;IF('Noon Position '!AC97&lt;&gt;""," ~ ","")&amp;'Weather Condition'!W91&amp;IF('Weather Condition'!W91&lt;&gt;""," ~ ","")&amp;'Bunkers &amp; Lubs'!AB91&amp;IF('Bunkers &amp; Lubs'!AB91&lt;&gt;""," ~ ","")&amp;Environmental!M94</f>
        <v/>
      </c>
    </row>
    <row r="98" spans="1:20">
      <c r="A98" s="385" t="str">
        <f>IF('Noon Position '!A98&lt;&gt;"",'Noon Position '!A98,"")</f>
        <v/>
      </c>
      <c r="B98" s="23" t="str">
        <f>IF('Noon Position '!B98&lt;&gt;"",'Noon Position '!B98,"")</f>
        <v/>
      </c>
      <c r="C98" s="18" t="str">
        <f>IF('Noon Position '!M98&lt;&gt;"",'Noon Position '!M98,"")</f>
        <v/>
      </c>
      <c r="D98" s="18" t="str">
        <f>IF('Noon Position '!N98&lt;&gt;"",'Noon Position '!N98,"")</f>
        <v/>
      </c>
      <c r="E98" s="19" t="str">
        <f>IF('Noon Position '!N98&lt;&gt;"",'Noon Position '!L98,"")</f>
        <v/>
      </c>
      <c r="F98" s="19" t="str">
        <f>'Noon Position '!U98</f>
        <v/>
      </c>
      <c r="G98" s="22" t="str">
        <f>'Noon Position '!V98</f>
        <v/>
      </c>
      <c r="H98" s="22" t="str">
        <f>'Weather Condition'!V92</f>
        <v/>
      </c>
      <c r="I98" s="19" t="str">
        <f>'Noon Position '!Z98</f>
        <v/>
      </c>
      <c r="J98" s="19" t="str">
        <f>'Noon Position '!AA98</f>
        <v/>
      </c>
      <c r="K98" s="56" t="str">
        <f>'Bunkers &amp; Lubs'!P92</f>
        <v/>
      </c>
      <c r="L98" s="51" t="str">
        <f>'Bunkers &amp; Lubs'!Q92</f>
        <v/>
      </c>
      <c r="M98" s="51" t="str">
        <f>'Bunkers &amp; Lubs'!R92</f>
        <v/>
      </c>
      <c r="N98" s="51" t="str">
        <f>'Bunkers &amp; Lubs'!T92</f>
        <v/>
      </c>
      <c r="O98" s="51" t="str">
        <f>'Bunkers &amp; Lubs'!U92</f>
        <v/>
      </c>
      <c r="P98" s="51" t="str">
        <f>'Bunkers &amp; Lubs'!V92</f>
        <v/>
      </c>
      <c r="Q98" s="51" t="str">
        <f>'Bunkers &amp; Lubs'!W92</f>
        <v/>
      </c>
      <c r="R98" s="55" t="str">
        <f>Environmental!G95</f>
        <v/>
      </c>
      <c r="S98" s="53" t="str">
        <f>Environmental!L95</f>
        <v/>
      </c>
      <c r="T98" s="106" t="str">
        <f>'Noon Position '!AC98&amp;IF('Noon Position '!AC98&lt;&gt;""," ~ ","")&amp;'Weather Condition'!W92&amp;IF('Weather Condition'!W92&lt;&gt;""," ~ ","")&amp;'Bunkers &amp; Lubs'!AB92&amp;IF('Bunkers &amp; Lubs'!AB92&lt;&gt;""," ~ ","")&amp;Environmental!M95</f>
        <v/>
      </c>
    </row>
    <row r="99" spans="1:20">
      <c r="A99" s="385" t="str">
        <f>IF('Noon Position '!A99&lt;&gt;"",'Noon Position '!A99,"")</f>
        <v/>
      </c>
      <c r="B99" s="23" t="str">
        <f>IF('Noon Position '!B99&lt;&gt;"",'Noon Position '!B99,"")</f>
        <v/>
      </c>
      <c r="C99" s="18" t="str">
        <f>IF('Noon Position '!M99&lt;&gt;"",'Noon Position '!M99,"")</f>
        <v/>
      </c>
      <c r="D99" s="18" t="str">
        <f>IF('Noon Position '!N99&lt;&gt;"",'Noon Position '!N99,"")</f>
        <v/>
      </c>
      <c r="E99" s="19" t="str">
        <f>IF('Noon Position '!N99&lt;&gt;"",'Noon Position '!L99,"")</f>
        <v/>
      </c>
      <c r="F99" s="19" t="str">
        <f>'Noon Position '!U99</f>
        <v/>
      </c>
      <c r="G99" s="22" t="str">
        <f>'Noon Position '!V99</f>
        <v/>
      </c>
      <c r="H99" s="22" t="str">
        <f>'Weather Condition'!V93</f>
        <v/>
      </c>
      <c r="I99" s="19" t="str">
        <f>'Noon Position '!Z99</f>
        <v/>
      </c>
      <c r="J99" s="19" t="str">
        <f>'Noon Position '!AA99</f>
        <v/>
      </c>
      <c r="K99" s="56" t="str">
        <f>'Bunkers &amp; Lubs'!P93</f>
        <v/>
      </c>
      <c r="L99" s="51" t="str">
        <f>'Bunkers &amp; Lubs'!Q93</f>
        <v/>
      </c>
      <c r="M99" s="51" t="str">
        <f>'Bunkers &amp; Lubs'!R93</f>
        <v/>
      </c>
      <c r="N99" s="51" t="str">
        <f>'Bunkers &amp; Lubs'!T93</f>
        <v/>
      </c>
      <c r="O99" s="51" t="str">
        <f>'Bunkers &amp; Lubs'!U93</f>
        <v/>
      </c>
      <c r="P99" s="51" t="str">
        <f>'Bunkers &amp; Lubs'!V93</f>
        <v/>
      </c>
      <c r="Q99" s="51" t="str">
        <f>'Bunkers &amp; Lubs'!W93</f>
        <v/>
      </c>
      <c r="R99" s="55" t="str">
        <f>Environmental!G96</f>
        <v/>
      </c>
      <c r="S99" s="53" t="str">
        <f>Environmental!L96</f>
        <v/>
      </c>
      <c r="T99" s="106" t="str">
        <f>'Noon Position '!AC99&amp;IF('Noon Position '!AC99&lt;&gt;""," ~ ","")&amp;'Weather Condition'!W93&amp;IF('Weather Condition'!W93&lt;&gt;""," ~ ","")&amp;'Bunkers &amp; Lubs'!AB93&amp;IF('Bunkers &amp; Lubs'!AB93&lt;&gt;""," ~ ","")&amp;Environmental!M96</f>
        <v/>
      </c>
    </row>
    <row r="100" spans="1:20">
      <c r="A100" s="385" t="str">
        <f>IF('Noon Position '!A100&lt;&gt;"",'Noon Position '!A100,"")</f>
        <v/>
      </c>
      <c r="B100" s="23" t="str">
        <f>IF('Noon Position '!B100&lt;&gt;"",'Noon Position '!B100,"")</f>
        <v/>
      </c>
      <c r="C100" s="18" t="str">
        <f>IF('Noon Position '!M100&lt;&gt;"",'Noon Position '!M100,"")</f>
        <v/>
      </c>
      <c r="D100" s="18" t="str">
        <f>IF('Noon Position '!N100&lt;&gt;"",'Noon Position '!N100,"")</f>
        <v/>
      </c>
      <c r="E100" s="19" t="str">
        <f>IF('Noon Position '!N100&lt;&gt;"",'Noon Position '!L100,"")</f>
        <v/>
      </c>
      <c r="F100" s="19" t="str">
        <f>'Noon Position '!U100</f>
        <v/>
      </c>
      <c r="G100" s="22" t="str">
        <f>'Noon Position '!V100</f>
        <v/>
      </c>
      <c r="H100" s="22" t="str">
        <f>'Weather Condition'!V94</f>
        <v/>
      </c>
      <c r="I100" s="19" t="str">
        <f>'Noon Position '!Z100</f>
        <v/>
      </c>
      <c r="J100" s="19" t="str">
        <f>'Noon Position '!AA100</f>
        <v/>
      </c>
      <c r="K100" s="56" t="str">
        <f>'Bunkers &amp; Lubs'!P94</f>
        <v/>
      </c>
      <c r="L100" s="51" t="str">
        <f>'Bunkers &amp; Lubs'!Q94</f>
        <v/>
      </c>
      <c r="M100" s="51" t="str">
        <f>'Bunkers &amp; Lubs'!R94</f>
        <v/>
      </c>
      <c r="N100" s="51" t="str">
        <f>'Bunkers &amp; Lubs'!T94</f>
        <v/>
      </c>
      <c r="O100" s="51" t="str">
        <f>'Bunkers &amp; Lubs'!U94</f>
        <v/>
      </c>
      <c r="P100" s="51" t="str">
        <f>'Bunkers &amp; Lubs'!V94</f>
        <v/>
      </c>
      <c r="Q100" s="51" t="str">
        <f>'Bunkers &amp; Lubs'!W94</f>
        <v/>
      </c>
      <c r="R100" s="55" t="str">
        <f>Environmental!G97</f>
        <v/>
      </c>
      <c r="S100" s="53" t="str">
        <f>Environmental!L97</f>
        <v/>
      </c>
      <c r="T100" s="106" t="str">
        <f>'Noon Position '!AC100&amp;IF('Noon Position '!AC100&lt;&gt;""," ~ ","")&amp;'Weather Condition'!W94&amp;IF('Weather Condition'!W94&lt;&gt;""," ~ ","")&amp;'Bunkers &amp; Lubs'!AB94&amp;IF('Bunkers &amp; Lubs'!AB94&lt;&gt;""," ~ ","")&amp;Environmental!M97</f>
        <v/>
      </c>
    </row>
    <row r="101" spans="1:20">
      <c r="A101" s="385" t="str">
        <f>IF('Noon Position '!A101&lt;&gt;"",'Noon Position '!A101,"")</f>
        <v/>
      </c>
      <c r="B101" s="23" t="str">
        <f>IF('Noon Position '!B101&lt;&gt;"",'Noon Position '!B101,"")</f>
        <v/>
      </c>
      <c r="C101" s="18" t="str">
        <f>IF('Noon Position '!M101&lt;&gt;"",'Noon Position '!M101,"")</f>
        <v/>
      </c>
      <c r="D101" s="18" t="str">
        <f>IF('Noon Position '!N101&lt;&gt;"",'Noon Position '!N101,"")</f>
        <v/>
      </c>
      <c r="E101" s="19" t="str">
        <f>IF('Noon Position '!N101&lt;&gt;"",'Noon Position '!L101,"")</f>
        <v/>
      </c>
      <c r="F101" s="19" t="str">
        <f>'Noon Position '!U101</f>
        <v/>
      </c>
      <c r="G101" s="22" t="str">
        <f>'Noon Position '!V101</f>
        <v/>
      </c>
      <c r="H101" s="22" t="str">
        <f>'Weather Condition'!V95</f>
        <v/>
      </c>
      <c r="I101" s="19" t="str">
        <f>'Noon Position '!Z101</f>
        <v/>
      </c>
      <c r="J101" s="19" t="str">
        <f>'Noon Position '!AA101</f>
        <v/>
      </c>
      <c r="K101" s="56" t="str">
        <f>'Bunkers &amp; Lubs'!P95</f>
        <v/>
      </c>
      <c r="L101" s="51" t="str">
        <f>'Bunkers &amp; Lubs'!Q95</f>
        <v/>
      </c>
      <c r="M101" s="51" t="str">
        <f>'Bunkers &amp; Lubs'!R95</f>
        <v/>
      </c>
      <c r="N101" s="51" t="str">
        <f>'Bunkers &amp; Lubs'!T95</f>
        <v/>
      </c>
      <c r="O101" s="51" t="str">
        <f>'Bunkers &amp; Lubs'!U95</f>
        <v/>
      </c>
      <c r="P101" s="51" t="str">
        <f>'Bunkers &amp; Lubs'!V95</f>
        <v/>
      </c>
      <c r="Q101" s="51" t="str">
        <f>'Bunkers &amp; Lubs'!W95</f>
        <v/>
      </c>
      <c r="R101" s="55" t="str">
        <f>Environmental!G98</f>
        <v/>
      </c>
      <c r="S101" s="53" t="str">
        <f>Environmental!L98</f>
        <v/>
      </c>
      <c r="T101" s="106" t="str">
        <f>'Noon Position '!AC101&amp;IF('Noon Position '!AC101&lt;&gt;""," ~ ","")&amp;'Weather Condition'!W95&amp;IF('Weather Condition'!W95&lt;&gt;""," ~ ","")&amp;'Bunkers &amp; Lubs'!AB95&amp;IF('Bunkers &amp; Lubs'!AB95&lt;&gt;""," ~ ","")&amp;Environmental!M98</f>
        <v/>
      </c>
    </row>
    <row r="102" spans="1:20">
      <c r="A102" s="385" t="str">
        <f>IF('Noon Position '!A102&lt;&gt;"",'Noon Position '!A102,"")</f>
        <v/>
      </c>
      <c r="B102" s="23" t="str">
        <f>IF('Noon Position '!B102&lt;&gt;"",'Noon Position '!B102,"")</f>
        <v/>
      </c>
      <c r="C102" s="18" t="str">
        <f>IF('Noon Position '!M102&lt;&gt;"",'Noon Position '!M102,"")</f>
        <v/>
      </c>
      <c r="D102" s="18" t="str">
        <f>IF('Noon Position '!N102&lt;&gt;"",'Noon Position '!N102,"")</f>
        <v/>
      </c>
      <c r="E102" s="19" t="str">
        <f>IF('Noon Position '!N102&lt;&gt;"",'Noon Position '!L102,"")</f>
        <v/>
      </c>
      <c r="F102" s="19" t="str">
        <f>'Noon Position '!U102</f>
        <v/>
      </c>
      <c r="G102" s="22" t="str">
        <f>'Noon Position '!V102</f>
        <v/>
      </c>
      <c r="H102" s="22" t="str">
        <f>'Weather Condition'!V96</f>
        <v/>
      </c>
      <c r="I102" s="19" t="str">
        <f>'Noon Position '!Z102</f>
        <v/>
      </c>
      <c r="J102" s="19" t="str">
        <f>'Noon Position '!AA102</f>
        <v/>
      </c>
      <c r="K102" s="56" t="str">
        <f>'Bunkers &amp; Lubs'!P96</f>
        <v/>
      </c>
      <c r="L102" s="51" t="str">
        <f>'Bunkers &amp; Lubs'!Q96</f>
        <v/>
      </c>
      <c r="M102" s="51" t="str">
        <f>'Bunkers &amp; Lubs'!R96</f>
        <v/>
      </c>
      <c r="N102" s="51" t="str">
        <f>'Bunkers &amp; Lubs'!T96</f>
        <v/>
      </c>
      <c r="O102" s="51" t="str">
        <f>'Bunkers &amp; Lubs'!U96</f>
        <v/>
      </c>
      <c r="P102" s="51" t="str">
        <f>'Bunkers &amp; Lubs'!V96</f>
        <v/>
      </c>
      <c r="Q102" s="51" t="str">
        <f>'Bunkers &amp; Lubs'!W96</f>
        <v/>
      </c>
      <c r="R102" s="55" t="str">
        <f>Environmental!G99</f>
        <v/>
      </c>
      <c r="S102" s="53" t="str">
        <f>Environmental!L99</f>
        <v/>
      </c>
      <c r="T102" s="106" t="str">
        <f>'Noon Position '!AC102&amp;IF('Noon Position '!AC102&lt;&gt;""," ~ ","")&amp;'Weather Condition'!W96&amp;IF('Weather Condition'!W96&lt;&gt;""," ~ ","")&amp;'Bunkers &amp; Lubs'!AB96&amp;IF('Bunkers &amp; Lubs'!AB96&lt;&gt;""," ~ ","")&amp;Environmental!M99</f>
        <v/>
      </c>
    </row>
    <row r="103" spans="1:20">
      <c r="A103" s="385" t="str">
        <f>IF('Noon Position '!A103&lt;&gt;"",'Noon Position '!A103,"")</f>
        <v/>
      </c>
      <c r="B103" s="23" t="str">
        <f>IF('Noon Position '!B103&lt;&gt;"",'Noon Position '!B103,"")</f>
        <v/>
      </c>
      <c r="C103" s="18" t="str">
        <f>IF('Noon Position '!M103&lt;&gt;"",'Noon Position '!M103,"")</f>
        <v/>
      </c>
      <c r="D103" s="18" t="str">
        <f>IF('Noon Position '!N103&lt;&gt;"",'Noon Position '!N103,"")</f>
        <v/>
      </c>
      <c r="E103" s="19" t="str">
        <f>IF('Noon Position '!N103&lt;&gt;"",'Noon Position '!L103,"")</f>
        <v/>
      </c>
      <c r="F103" s="19" t="str">
        <f>'Noon Position '!U103</f>
        <v/>
      </c>
      <c r="G103" s="22" t="str">
        <f>'Noon Position '!V103</f>
        <v/>
      </c>
      <c r="H103" s="22" t="str">
        <f>'Weather Condition'!V97</f>
        <v/>
      </c>
      <c r="I103" s="19" t="str">
        <f>'Noon Position '!Z103</f>
        <v/>
      </c>
      <c r="J103" s="19" t="str">
        <f>'Noon Position '!AA103</f>
        <v/>
      </c>
      <c r="K103" s="56" t="str">
        <f>'Bunkers &amp; Lubs'!P97</f>
        <v/>
      </c>
      <c r="L103" s="51" t="str">
        <f>'Bunkers &amp; Lubs'!Q97</f>
        <v/>
      </c>
      <c r="M103" s="51" t="str">
        <f>'Bunkers &amp; Lubs'!R97</f>
        <v/>
      </c>
      <c r="N103" s="51" t="str">
        <f>'Bunkers &amp; Lubs'!T97</f>
        <v/>
      </c>
      <c r="O103" s="51" t="str">
        <f>'Bunkers &amp; Lubs'!U97</f>
        <v/>
      </c>
      <c r="P103" s="51" t="str">
        <f>'Bunkers &amp; Lubs'!V97</f>
        <v/>
      </c>
      <c r="Q103" s="51" t="str">
        <f>'Bunkers &amp; Lubs'!W97</f>
        <v/>
      </c>
      <c r="R103" s="55" t="str">
        <f>Environmental!G100</f>
        <v/>
      </c>
      <c r="S103" s="53" t="str">
        <f>Environmental!L100</f>
        <v/>
      </c>
      <c r="T103" s="106" t="str">
        <f>'Noon Position '!AC103&amp;IF('Noon Position '!AC103&lt;&gt;""," ~ ","")&amp;'Weather Condition'!W97&amp;IF('Weather Condition'!W97&lt;&gt;""," ~ ","")&amp;'Bunkers &amp; Lubs'!AB97&amp;IF('Bunkers &amp; Lubs'!AB97&lt;&gt;""," ~ ","")&amp;Environmental!M100</f>
        <v/>
      </c>
    </row>
    <row r="104" spans="1:20">
      <c r="A104" s="385" t="str">
        <f>IF('Noon Position '!A104&lt;&gt;"",'Noon Position '!A104,"")</f>
        <v/>
      </c>
      <c r="B104" s="23" t="str">
        <f>IF('Noon Position '!B104&lt;&gt;"",'Noon Position '!B104,"")</f>
        <v/>
      </c>
      <c r="C104" s="18" t="str">
        <f>IF('Noon Position '!M104&lt;&gt;"",'Noon Position '!M104,"")</f>
        <v/>
      </c>
      <c r="D104" s="18" t="str">
        <f>IF('Noon Position '!N104&lt;&gt;"",'Noon Position '!N104,"")</f>
        <v/>
      </c>
      <c r="E104" s="19" t="str">
        <f>IF('Noon Position '!N104&lt;&gt;"",'Noon Position '!L104,"")</f>
        <v/>
      </c>
      <c r="F104" s="19" t="str">
        <f>'Noon Position '!U104</f>
        <v/>
      </c>
      <c r="G104" s="22" t="str">
        <f>'Noon Position '!V104</f>
        <v/>
      </c>
      <c r="H104" s="22" t="str">
        <f>'Weather Condition'!V98</f>
        <v/>
      </c>
      <c r="I104" s="19" t="str">
        <f>'Noon Position '!Z104</f>
        <v/>
      </c>
      <c r="J104" s="19" t="str">
        <f>'Noon Position '!AA104</f>
        <v/>
      </c>
      <c r="K104" s="56" t="str">
        <f>'Bunkers &amp; Lubs'!P98</f>
        <v/>
      </c>
      <c r="L104" s="51" t="str">
        <f>'Bunkers &amp; Lubs'!Q98</f>
        <v/>
      </c>
      <c r="M104" s="51" t="str">
        <f>'Bunkers &amp; Lubs'!R98</f>
        <v/>
      </c>
      <c r="N104" s="51" t="str">
        <f>'Bunkers &amp; Lubs'!T98</f>
        <v/>
      </c>
      <c r="O104" s="51" t="str">
        <f>'Bunkers &amp; Lubs'!U98</f>
        <v/>
      </c>
      <c r="P104" s="51" t="str">
        <f>'Bunkers &amp; Lubs'!V98</f>
        <v/>
      </c>
      <c r="Q104" s="51" t="str">
        <f>'Bunkers &amp; Lubs'!W98</f>
        <v/>
      </c>
      <c r="R104" s="55" t="str">
        <f>Environmental!G101</f>
        <v/>
      </c>
      <c r="S104" s="53" t="str">
        <f>Environmental!L101</f>
        <v/>
      </c>
      <c r="T104" s="106" t="str">
        <f>'Noon Position '!AC104&amp;IF('Noon Position '!AC104&lt;&gt;""," ~ ","")&amp;'Weather Condition'!W98&amp;IF('Weather Condition'!W98&lt;&gt;""," ~ ","")&amp;'Bunkers &amp; Lubs'!AB98&amp;IF('Bunkers &amp; Lubs'!AB98&lt;&gt;""," ~ ","")&amp;Environmental!M101</f>
        <v/>
      </c>
    </row>
    <row r="105" spans="1:20">
      <c r="A105" s="385" t="str">
        <f>IF('Noon Position '!A105&lt;&gt;"",'Noon Position '!A105,"")</f>
        <v/>
      </c>
      <c r="B105" s="23" t="str">
        <f>IF('Noon Position '!B105&lt;&gt;"",'Noon Position '!B105,"")</f>
        <v/>
      </c>
      <c r="C105" s="18" t="str">
        <f>IF('Noon Position '!M105&lt;&gt;"",'Noon Position '!M105,"")</f>
        <v/>
      </c>
      <c r="D105" s="18" t="str">
        <f>IF('Noon Position '!N105&lt;&gt;"",'Noon Position '!N105,"")</f>
        <v/>
      </c>
      <c r="E105" s="19" t="str">
        <f>IF('Noon Position '!N105&lt;&gt;"",'Noon Position '!L105,"")</f>
        <v/>
      </c>
      <c r="F105" s="19" t="str">
        <f>'Noon Position '!U105</f>
        <v/>
      </c>
      <c r="G105" s="22" t="str">
        <f>'Noon Position '!V105</f>
        <v/>
      </c>
      <c r="H105" s="22" t="str">
        <f>'Weather Condition'!V99</f>
        <v/>
      </c>
      <c r="I105" s="19" t="str">
        <f>'Noon Position '!Z105</f>
        <v/>
      </c>
      <c r="J105" s="19" t="str">
        <f>'Noon Position '!AA105</f>
        <v/>
      </c>
      <c r="K105" s="56" t="str">
        <f>'Bunkers &amp; Lubs'!P99</f>
        <v/>
      </c>
      <c r="L105" s="51" t="str">
        <f>'Bunkers &amp; Lubs'!Q99</f>
        <v/>
      </c>
      <c r="M105" s="51" t="str">
        <f>'Bunkers &amp; Lubs'!R99</f>
        <v/>
      </c>
      <c r="N105" s="51" t="str">
        <f>'Bunkers &amp; Lubs'!T99</f>
        <v/>
      </c>
      <c r="O105" s="51" t="str">
        <f>'Bunkers &amp; Lubs'!U99</f>
        <v/>
      </c>
      <c r="P105" s="51" t="str">
        <f>'Bunkers &amp; Lubs'!V99</f>
        <v/>
      </c>
      <c r="Q105" s="51" t="str">
        <f>'Bunkers &amp; Lubs'!W99</f>
        <v/>
      </c>
      <c r="R105" s="55" t="str">
        <f>Environmental!G102</f>
        <v/>
      </c>
      <c r="S105" s="53" t="str">
        <f>Environmental!L102</f>
        <v/>
      </c>
      <c r="T105" s="106" t="str">
        <f>'Noon Position '!AC105&amp;IF('Noon Position '!AC105&lt;&gt;""," ~ ","")&amp;'Weather Condition'!W99&amp;IF('Weather Condition'!W99&lt;&gt;""," ~ ","")&amp;'Bunkers &amp; Lubs'!AB99&amp;IF('Bunkers &amp; Lubs'!AB99&lt;&gt;""," ~ ","")&amp;Environmental!M102</f>
        <v/>
      </c>
    </row>
    <row r="106" spans="1:20">
      <c r="A106" s="385" t="str">
        <f>IF('Noon Position '!A106&lt;&gt;"",'Noon Position '!A106,"")</f>
        <v/>
      </c>
      <c r="B106" s="23" t="str">
        <f>IF('Noon Position '!B106&lt;&gt;"",'Noon Position '!B106,"")</f>
        <v/>
      </c>
      <c r="C106" s="18" t="str">
        <f>IF('Noon Position '!M106&lt;&gt;"",'Noon Position '!M106,"")</f>
        <v/>
      </c>
      <c r="D106" s="18" t="str">
        <f>IF('Noon Position '!N106&lt;&gt;"",'Noon Position '!N106,"")</f>
        <v/>
      </c>
      <c r="E106" s="19" t="str">
        <f>IF('Noon Position '!N106&lt;&gt;"",'Noon Position '!L106,"")</f>
        <v/>
      </c>
      <c r="F106" s="19" t="str">
        <f>'Noon Position '!U106</f>
        <v/>
      </c>
      <c r="G106" s="22" t="str">
        <f>'Noon Position '!V106</f>
        <v/>
      </c>
      <c r="H106" s="22" t="str">
        <f>'Weather Condition'!V100</f>
        <v/>
      </c>
      <c r="I106" s="19" t="str">
        <f>'Noon Position '!Z106</f>
        <v/>
      </c>
      <c r="J106" s="19" t="str">
        <f>'Noon Position '!AA106</f>
        <v/>
      </c>
      <c r="K106" s="56" t="str">
        <f>'Bunkers &amp; Lubs'!P100</f>
        <v/>
      </c>
      <c r="L106" s="51" t="str">
        <f>'Bunkers &amp; Lubs'!Q100</f>
        <v/>
      </c>
      <c r="M106" s="51" t="str">
        <f>'Bunkers &amp; Lubs'!R100</f>
        <v/>
      </c>
      <c r="N106" s="51" t="str">
        <f>'Bunkers &amp; Lubs'!T100</f>
        <v/>
      </c>
      <c r="O106" s="51" t="str">
        <f>'Bunkers &amp; Lubs'!U100</f>
        <v/>
      </c>
      <c r="P106" s="51" t="str">
        <f>'Bunkers &amp; Lubs'!V100</f>
        <v/>
      </c>
      <c r="Q106" s="51" t="str">
        <f>'Bunkers &amp; Lubs'!W100</f>
        <v/>
      </c>
      <c r="R106" s="55" t="str">
        <f>Environmental!G103</f>
        <v/>
      </c>
      <c r="S106" s="53" t="str">
        <f>Environmental!L103</f>
        <v/>
      </c>
      <c r="T106" s="106" t="str">
        <f>'Noon Position '!AC106&amp;IF('Noon Position '!AC106&lt;&gt;""," ~ ","")&amp;'Weather Condition'!W100&amp;IF('Weather Condition'!W100&lt;&gt;""," ~ ","")&amp;'Bunkers &amp; Lubs'!AB100&amp;IF('Bunkers &amp; Lubs'!AB100&lt;&gt;""," ~ ","")&amp;Environmental!M103</f>
        <v/>
      </c>
    </row>
    <row r="107" spans="1:20">
      <c r="A107" s="385" t="str">
        <f>IF('Noon Position '!A107&lt;&gt;"",'Noon Position '!A107,"")</f>
        <v/>
      </c>
      <c r="B107" s="23" t="str">
        <f>IF('Noon Position '!B107&lt;&gt;"",'Noon Position '!B107,"")</f>
        <v/>
      </c>
      <c r="C107" s="18" t="str">
        <f>IF('Noon Position '!M107&lt;&gt;"",'Noon Position '!M107,"")</f>
        <v/>
      </c>
      <c r="D107" s="18" t="str">
        <f>IF('Noon Position '!N107&lt;&gt;"",'Noon Position '!N107,"")</f>
        <v/>
      </c>
      <c r="E107" s="19" t="str">
        <f>IF('Noon Position '!N107&lt;&gt;"",'Noon Position '!L107,"")</f>
        <v/>
      </c>
      <c r="F107" s="19" t="str">
        <f>'Noon Position '!U107</f>
        <v/>
      </c>
      <c r="G107" s="22" t="str">
        <f>'Noon Position '!V107</f>
        <v/>
      </c>
      <c r="H107" s="22" t="str">
        <f>'Weather Condition'!V101</f>
        <v/>
      </c>
      <c r="I107" s="19" t="str">
        <f>'Noon Position '!Z107</f>
        <v/>
      </c>
      <c r="J107" s="19" t="str">
        <f>'Noon Position '!AA107</f>
        <v/>
      </c>
      <c r="K107" s="56" t="str">
        <f>'Bunkers &amp; Lubs'!P101</f>
        <v/>
      </c>
      <c r="L107" s="51" t="str">
        <f>'Bunkers &amp; Lubs'!Q101</f>
        <v/>
      </c>
      <c r="M107" s="51" t="str">
        <f>'Bunkers &amp; Lubs'!R101</f>
        <v/>
      </c>
      <c r="N107" s="51" t="str">
        <f>'Bunkers &amp; Lubs'!T101</f>
        <v/>
      </c>
      <c r="O107" s="51" t="str">
        <f>'Bunkers &amp; Lubs'!U101</f>
        <v/>
      </c>
      <c r="P107" s="51" t="str">
        <f>'Bunkers &amp; Lubs'!V101</f>
        <v/>
      </c>
      <c r="Q107" s="51" t="str">
        <f>'Bunkers &amp; Lubs'!W101</f>
        <v/>
      </c>
      <c r="R107" s="55" t="str">
        <f>Environmental!G104</f>
        <v/>
      </c>
      <c r="S107" s="53" t="str">
        <f>Environmental!L104</f>
        <v/>
      </c>
      <c r="T107" s="106" t="str">
        <f>'Noon Position '!AC107&amp;IF('Noon Position '!AC107&lt;&gt;""," ~ ","")&amp;'Weather Condition'!W101&amp;IF('Weather Condition'!W101&lt;&gt;""," ~ ","")&amp;'Bunkers &amp; Lubs'!AB101&amp;IF('Bunkers &amp; Lubs'!AB101&lt;&gt;""," ~ ","")&amp;Environmental!M104</f>
        <v/>
      </c>
    </row>
    <row r="108" spans="1:20">
      <c r="A108" s="385" t="str">
        <f>IF('Noon Position '!A108&lt;&gt;"",'Noon Position '!A108,"")</f>
        <v/>
      </c>
      <c r="B108" s="23" t="str">
        <f>IF('Noon Position '!B108&lt;&gt;"",'Noon Position '!B108,"")</f>
        <v/>
      </c>
      <c r="C108" s="18" t="str">
        <f>IF('Noon Position '!M108&lt;&gt;"",'Noon Position '!M108,"")</f>
        <v/>
      </c>
      <c r="D108" s="18" t="str">
        <f>IF('Noon Position '!N108&lt;&gt;"",'Noon Position '!N108,"")</f>
        <v/>
      </c>
      <c r="E108" s="19" t="str">
        <f>IF('Noon Position '!N108&lt;&gt;"",'Noon Position '!L108,"")</f>
        <v/>
      </c>
      <c r="F108" s="19" t="str">
        <f>'Noon Position '!U108</f>
        <v/>
      </c>
      <c r="G108" s="22" t="str">
        <f>'Noon Position '!V108</f>
        <v/>
      </c>
      <c r="H108" s="22" t="str">
        <f>'Weather Condition'!V102</f>
        <v/>
      </c>
      <c r="I108" s="19" t="str">
        <f>'Noon Position '!Z108</f>
        <v/>
      </c>
      <c r="J108" s="19" t="str">
        <f>'Noon Position '!AA108</f>
        <v/>
      </c>
      <c r="K108" s="56" t="str">
        <f>'Bunkers &amp; Lubs'!P102</f>
        <v/>
      </c>
      <c r="L108" s="51" t="str">
        <f>'Bunkers &amp; Lubs'!Q102</f>
        <v/>
      </c>
      <c r="M108" s="51" t="str">
        <f>'Bunkers &amp; Lubs'!R102</f>
        <v/>
      </c>
      <c r="N108" s="51" t="str">
        <f>'Bunkers &amp; Lubs'!T102</f>
        <v/>
      </c>
      <c r="O108" s="51" t="str">
        <f>'Bunkers &amp; Lubs'!U102</f>
        <v/>
      </c>
      <c r="P108" s="51" t="str">
        <f>'Bunkers &amp; Lubs'!V102</f>
        <v/>
      </c>
      <c r="Q108" s="51" t="str">
        <f>'Bunkers &amp; Lubs'!W102</f>
        <v/>
      </c>
      <c r="R108" s="55" t="str">
        <f>Environmental!G105</f>
        <v/>
      </c>
      <c r="S108" s="53" t="str">
        <f>Environmental!L105</f>
        <v/>
      </c>
      <c r="T108" s="106" t="str">
        <f>'Noon Position '!AC108&amp;IF('Noon Position '!AC108&lt;&gt;""," ~ ","")&amp;'Weather Condition'!W102&amp;IF('Weather Condition'!W102&lt;&gt;""," ~ ","")&amp;'Bunkers &amp; Lubs'!AB102&amp;IF('Bunkers &amp; Lubs'!AB102&lt;&gt;""," ~ ","")&amp;Environmental!M105</f>
        <v/>
      </c>
    </row>
    <row r="109" spans="1:20">
      <c r="A109" s="385" t="str">
        <f>IF('Noon Position '!A109&lt;&gt;"",'Noon Position '!A109,"")</f>
        <v/>
      </c>
      <c r="B109" s="23" t="str">
        <f>IF('Noon Position '!B109&lt;&gt;"",'Noon Position '!B109,"")</f>
        <v/>
      </c>
      <c r="C109" s="18" t="str">
        <f>IF('Noon Position '!M109&lt;&gt;"",'Noon Position '!M109,"")</f>
        <v/>
      </c>
      <c r="D109" s="18" t="str">
        <f>IF('Noon Position '!N109&lt;&gt;"",'Noon Position '!N109,"")</f>
        <v/>
      </c>
      <c r="E109" s="19" t="str">
        <f>IF('Noon Position '!N109&lt;&gt;"",'Noon Position '!L109,"")</f>
        <v/>
      </c>
      <c r="F109" s="19" t="str">
        <f>'Noon Position '!U109</f>
        <v/>
      </c>
      <c r="G109" s="22" t="str">
        <f>'Noon Position '!V109</f>
        <v/>
      </c>
      <c r="H109" s="22" t="str">
        <f>'Weather Condition'!V103</f>
        <v/>
      </c>
      <c r="I109" s="19" t="str">
        <f>'Noon Position '!Z109</f>
        <v/>
      </c>
      <c r="J109" s="19" t="str">
        <f>'Noon Position '!AA109</f>
        <v/>
      </c>
      <c r="K109" s="56" t="str">
        <f>'Bunkers &amp; Lubs'!P103</f>
        <v/>
      </c>
      <c r="L109" s="51" t="str">
        <f>'Bunkers &amp; Lubs'!Q103</f>
        <v/>
      </c>
      <c r="M109" s="51" t="str">
        <f>'Bunkers &amp; Lubs'!R103</f>
        <v/>
      </c>
      <c r="N109" s="51" t="str">
        <f>'Bunkers &amp; Lubs'!T103</f>
        <v/>
      </c>
      <c r="O109" s="51" t="str">
        <f>'Bunkers &amp; Lubs'!U103</f>
        <v/>
      </c>
      <c r="P109" s="51" t="str">
        <f>'Bunkers &amp; Lubs'!V103</f>
        <v/>
      </c>
      <c r="Q109" s="51" t="str">
        <f>'Bunkers &amp; Lubs'!W103</f>
        <v/>
      </c>
      <c r="R109" s="55" t="str">
        <f>Environmental!G106</f>
        <v/>
      </c>
      <c r="S109" s="53" t="str">
        <f>Environmental!L106</f>
        <v/>
      </c>
      <c r="T109" s="106" t="str">
        <f>'Noon Position '!AC109&amp;IF('Noon Position '!AC109&lt;&gt;""," ~ ","")&amp;'Weather Condition'!W103&amp;IF('Weather Condition'!W103&lt;&gt;""," ~ ","")&amp;'Bunkers &amp; Lubs'!AB103&amp;IF('Bunkers &amp; Lubs'!AB103&lt;&gt;""," ~ ","")&amp;Environmental!M106</f>
        <v/>
      </c>
    </row>
  </sheetData>
  <sheetProtection password="CC50" sheet="1" objects="1" scenarios="1"/>
  <mergeCells count="39">
    <mergeCell ref="R7:S7"/>
    <mergeCell ref="K7:Q7"/>
    <mergeCell ref="C7:J7"/>
    <mergeCell ref="E5:G5"/>
    <mergeCell ref="C3:D3"/>
    <mergeCell ref="E3:G3"/>
    <mergeCell ref="H3:H5"/>
    <mergeCell ref="C4:D4"/>
    <mergeCell ref="E4:G4"/>
    <mergeCell ref="C5:D5"/>
    <mergeCell ref="N4:O4"/>
    <mergeCell ref="J4:K4"/>
    <mergeCell ref="N3:O3"/>
    <mergeCell ref="L3:L5"/>
    <mergeCell ref="J3:K3"/>
    <mergeCell ref="N5:O5"/>
    <mergeCell ref="J5:K5"/>
    <mergeCell ref="N2:O2"/>
    <mergeCell ref="C1:D1"/>
    <mergeCell ref="E1:G1"/>
    <mergeCell ref="H1:I1"/>
    <mergeCell ref="J1:K1"/>
    <mergeCell ref="L1:M1"/>
    <mergeCell ref="N1:O1"/>
    <mergeCell ref="C2:D2"/>
    <mergeCell ref="E2:G2"/>
    <mergeCell ref="H2:I2"/>
    <mergeCell ref="J2:K2"/>
    <mergeCell ref="L2:M2"/>
    <mergeCell ref="P5:Q5"/>
    <mergeCell ref="P4:Q4"/>
    <mergeCell ref="P3:Q3"/>
    <mergeCell ref="P2:Q2"/>
    <mergeCell ref="P1:Q1"/>
    <mergeCell ref="R1:S1"/>
    <mergeCell ref="R2:S2"/>
    <mergeCell ref="R5:S5"/>
    <mergeCell ref="R4:S4"/>
    <mergeCell ref="R3:S3"/>
  </mergeCells>
  <conditionalFormatting sqref="E1:G5 J1:K5 N1:O5">
    <cfRule type="cellIs" dxfId="2" priority="2" operator="equal">
      <formula>0</formula>
    </cfRule>
  </conditionalFormatting>
  <conditionalFormatting sqref="R1:S2 R4:S5">
    <cfRule type="cellIs" dxfId="1" priority="1" operator="equal">
      <formula>0</formula>
    </cfRule>
  </conditionalFormatting>
  <pageMargins left="0.7" right="0.7" top="0.75" bottom="0.75" header="0.3" footer="0.3"/>
  <pageSetup paperSize="9" scale="48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AY1502"/>
  <sheetViews>
    <sheetView topLeftCell="AD1" workbookViewId="0">
      <selection activeCell="AX4" sqref="AX4"/>
    </sheetView>
  </sheetViews>
  <sheetFormatPr defaultRowHeight="15"/>
  <cols>
    <col min="1" max="2" width="8.42578125" style="25" hidden="1" customWidth="1"/>
    <col min="3" max="4" width="10.7109375" style="25" hidden="1" customWidth="1"/>
    <col min="5" max="5" width="9.7109375" style="25" hidden="1" customWidth="1"/>
    <col min="6" max="6" width="8.28515625" style="25" hidden="1" customWidth="1"/>
    <col min="7" max="7" width="10.28515625" style="25" hidden="1" customWidth="1"/>
    <col min="8" max="8" width="8.42578125" style="25" hidden="1" customWidth="1"/>
    <col min="9" max="9" width="3.42578125" style="25" hidden="1" customWidth="1"/>
    <col min="10" max="10" width="4" style="25" hidden="1" customWidth="1"/>
    <col min="11" max="11" width="7.140625" style="25" hidden="1" customWidth="1"/>
    <col min="12" max="12" width="18.5703125" style="25" hidden="1" customWidth="1"/>
    <col min="13" max="13" width="6" style="25" hidden="1" customWidth="1"/>
    <col min="14" max="14" width="8.7109375" style="25" hidden="1" customWidth="1"/>
    <col min="15" max="15" width="14.5703125" style="284" hidden="1" customWidth="1"/>
    <col min="16" max="16" width="6" style="25" hidden="1" customWidth="1"/>
    <col min="17" max="17" width="9.140625" style="25" hidden="1" customWidth="1"/>
    <col min="18" max="18" width="3.5703125" style="25" hidden="1" customWidth="1"/>
    <col min="19" max="19" width="9.140625" style="25" hidden="1" customWidth="1"/>
    <col min="20" max="20" width="8.28515625" style="25" hidden="1" customWidth="1"/>
    <col min="21" max="21" width="7.7109375" style="25" hidden="1" customWidth="1"/>
    <col min="22" max="22" width="6.140625" style="25" hidden="1" customWidth="1"/>
    <col min="23" max="29" width="10.5703125" style="25" hidden="1" customWidth="1"/>
    <col min="30" max="30" width="9.140625" style="25"/>
    <col min="31" max="31" width="20" style="25" bestFit="1" customWidth="1"/>
    <col min="32" max="32" width="6.5703125" style="25" bestFit="1" customWidth="1"/>
    <col min="33" max="33" width="9.85546875" style="25" bestFit="1" customWidth="1"/>
    <col min="34" max="34" width="10.7109375" style="25" bestFit="1" customWidth="1"/>
    <col min="35" max="35" width="6.5703125" style="25" bestFit="1" customWidth="1"/>
    <col min="36" max="36" width="9.85546875" style="25" bestFit="1" customWidth="1"/>
    <col min="37" max="37" width="10.7109375" style="25" bestFit="1" customWidth="1"/>
    <col min="38" max="38" width="6.5703125" style="25" bestFit="1" customWidth="1"/>
    <col min="39" max="39" width="9.85546875" style="25" bestFit="1" customWidth="1"/>
    <col min="40" max="40" width="10.7109375" style="25" bestFit="1" customWidth="1"/>
    <col min="41" max="41" width="6.5703125" style="25" bestFit="1" customWidth="1"/>
    <col min="42" max="42" width="9.85546875" style="25" bestFit="1" customWidth="1"/>
    <col min="43" max="43" width="10.7109375" style="25" bestFit="1" customWidth="1"/>
    <col min="44" max="44" width="9.85546875" style="25" bestFit="1" customWidth="1"/>
    <col min="45" max="45" width="10.7109375" style="25" bestFit="1" customWidth="1"/>
    <col min="46" max="46" width="9.85546875" style="25" bestFit="1" customWidth="1"/>
    <col min="47" max="47" width="10.7109375" style="25" bestFit="1" customWidth="1"/>
    <col min="48" max="48" width="9.85546875" style="25" bestFit="1" customWidth="1"/>
    <col min="49" max="49" width="10.7109375" style="25" bestFit="1" customWidth="1"/>
    <col min="50" max="51" width="11" style="25" customWidth="1"/>
    <col min="52" max="16384" width="9.140625" style="25"/>
  </cols>
  <sheetData>
    <row r="1" spans="1:51" s="280" customFormat="1" ht="15.75" thickBot="1">
      <c r="A1" s="280" t="s">
        <v>219</v>
      </c>
      <c r="B1" s="280" t="s">
        <v>222</v>
      </c>
      <c r="C1" s="280" t="s">
        <v>0</v>
      </c>
      <c r="D1" s="280" t="s">
        <v>1</v>
      </c>
      <c r="E1" s="280" t="s">
        <v>223</v>
      </c>
      <c r="F1" s="280" t="s">
        <v>187</v>
      </c>
      <c r="G1" s="280" t="s">
        <v>195</v>
      </c>
      <c r="H1" s="280" t="s">
        <v>201</v>
      </c>
      <c r="I1" s="280" t="s">
        <v>188</v>
      </c>
      <c r="J1" s="280" t="s">
        <v>189</v>
      </c>
      <c r="K1" s="280" t="s">
        <v>190</v>
      </c>
      <c r="L1" s="280" t="s">
        <v>191</v>
      </c>
      <c r="M1" s="280" t="s">
        <v>3</v>
      </c>
      <c r="N1" s="280" t="s">
        <v>192</v>
      </c>
      <c r="O1" s="280" t="s">
        <v>193</v>
      </c>
      <c r="P1" s="280" t="s">
        <v>186</v>
      </c>
      <c r="R1" s="280" t="s">
        <v>196</v>
      </c>
      <c r="S1" s="280" t="s">
        <v>7</v>
      </c>
      <c r="T1" s="280" t="s">
        <v>200</v>
      </c>
      <c r="U1" s="280" t="s">
        <v>197</v>
      </c>
      <c r="V1" s="280" t="s">
        <v>198</v>
      </c>
    </row>
    <row r="2" spans="1:51">
      <c r="A2" s="25" t="s">
        <v>140</v>
      </c>
      <c r="B2" s="25">
        <v>0</v>
      </c>
      <c r="C2" s="281">
        <v>42339</v>
      </c>
      <c r="D2" s="282">
        <v>0</v>
      </c>
      <c r="E2" s="25" t="s">
        <v>82</v>
      </c>
      <c r="F2" s="25">
        <v>0</v>
      </c>
      <c r="G2" s="25">
        <v>0</v>
      </c>
      <c r="H2" s="25">
        <v>0</v>
      </c>
      <c r="I2" s="25" t="s">
        <v>69</v>
      </c>
      <c r="J2" s="25" t="s">
        <v>70</v>
      </c>
      <c r="K2" s="283" t="s">
        <v>185</v>
      </c>
      <c r="L2" s="25" t="s">
        <v>139</v>
      </c>
      <c r="M2" s="283" t="s">
        <v>185</v>
      </c>
      <c r="N2" s="283" t="s">
        <v>185</v>
      </c>
      <c r="O2" s="284">
        <v>0</v>
      </c>
      <c r="P2" s="284">
        <v>0</v>
      </c>
      <c r="R2" s="25">
        <v>0</v>
      </c>
      <c r="S2" s="25" t="s">
        <v>69</v>
      </c>
      <c r="T2" s="25">
        <v>1</v>
      </c>
      <c r="U2" s="25">
        <v>0</v>
      </c>
      <c r="V2" s="25">
        <v>0</v>
      </c>
      <c r="AF2" s="558" t="s">
        <v>210</v>
      </c>
      <c r="AG2" s="559"/>
      <c r="AH2" s="560"/>
      <c r="AI2" s="558" t="s">
        <v>213</v>
      </c>
      <c r="AJ2" s="559"/>
      <c r="AK2" s="560"/>
      <c r="AL2" s="558" t="s">
        <v>214</v>
      </c>
      <c r="AM2" s="559"/>
      <c r="AN2" s="560"/>
      <c r="AO2" s="558" t="s">
        <v>215</v>
      </c>
      <c r="AP2" s="559"/>
      <c r="AQ2" s="560"/>
      <c r="AR2" s="556" t="s">
        <v>162</v>
      </c>
      <c r="AS2" s="557"/>
      <c r="AT2" s="556" t="s">
        <v>216</v>
      </c>
      <c r="AU2" s="557"/>
      <c r="AV2" s="556" t="s">
        <v>217</v>
      </c>
      <c r="AW2" s="557"/>
      <c r="AX2" s="556" t="s">
        <v>238</v>
      </c>
      <c r="AY2" s="557"/>
    </row>
    <row r="3" spans="1:51" ht="15.75" thickBot="1">
      <c r="A3" s="25" t="s">
        <v>218</v>
      </c>
      <c r="B3" s="25">
        <v>0.01</v>
      </c>
      <c r="C3" s="281">
        <f>C2+1</f>
        <v>42340</v>
      </c>
      <c r="D3" s="282">
        <v>6.9444444444444447E-4</v>
      </c>
      <c r="E3" s="25" t="s">
        <v>224</v>
      </c>
      <c r="F3" s="25">
        <v>1</v>
      </c>
      <c r="G3" s="25">
        <v>1</v>
      </c>
      <c r="H3" s="25">
        <v>1</v>
      </c>
      <c r="I3" s="25" t="s">
        <v>141</v>
      </c>
      <c r="J3" s="25" t="s">
        <v>144</v>
      </c>
      <c r="K3" s="283">
        <v>0</v>
      </c>
      <c r="L3" s="25" t="s">
        <v>147</v>
      </c>
      <c r="M3" s="283">
        <v>50</v>
      </c>
      <c r="N3" s="283">
        <v>1</v>
      </c>
      <c r="O3" s="284">
        <v>0.25</v>
      </c>
      <c r="P3" s="284">
        <v>1</v>
      </c>
      <c r="R3" s="25">
        <v>1</v>
      </c>
      <c r="S3" s="25" t="s">
        <v>178</v>
      </c>
      <c r="T3" s="25">
        <v>2</v>
      </c>
      <c r="U3" s="25">
        <v>0.5</v>
      </c>
      <c r="V3" s="25">
        <v>0.25</v>
      </c>
      <c r="AF3" s="396" t="s">
        <v>164</v>
      </c>
      <c r="AG3" s="394" t="s">
        <v>211</v>
      </c>
      <c r="AH3" s="395" t="s">
        <v>212</v>
      </c>
      <c r="AI3" s="396" t="s">
        <v>164</v>
      </c>
      <c r="AJ3" s="394" t="s">
        <v>211</v>
      </c>
      <c r="AK3" s="395" t="s">
        <v>212</v>
      </c>
      <c r="AL3" s="396" t="s">
        <v>164</v>
      </c>
      <c r="AM3" s="394" t="s">
        <v>211</v>
      </c>
      <c r="AN3" s="395" t="s">
        <v>212</v>
      </c>
      <c r="AO3" s="396" t="s">
        <v>164</v>
      </c>
      <c r="AP3" s="394" t="s">
        <v>211</v>
      </c>
      <c r="AQ3" s="395" t="s">
        <v>212</v>
      </c>
      <c r="AR3" s="396" t="s">
        <v>211</v>
      </c>
      <c r="AS3" s="395" t="s">
        <v>212</v>
      </c>
      <c r="AT3" s="396" t="s">
        <v>211</v>
      </c>
      <c r="AU3" s="395" t="s">
        <v>212</v>
      </c>
      <c r="AV3" s="396" t="s">
        <v>211</v>
      </c>
      <c r="AW3" s="395" t="s">
        <v>212</v>
      </c>
      <c r="AX3" s="396" t="s">
        <v>239</v>
      </c>
      <c r="AY3" s="395" t="s">
        <v>240</v>
      </c>
    </row>
    <row r="4" spans="1:51">
      <c r="B4" s="25">
        <v>0.02</v>
      </c>
      <c r="C4" s="281">
        <f t="shared" ref="C4:C67" si="0">C3+1</f>
        <v>42341</v>
      </c>
      <c r="D4" s="282">
        <v>1.38888888888889E-3</v>
      </c>
      <c r="E4" s="285"/>
      <c r="F4" s="25">
        <v>2</v>
      </c>
      <c r="G4" s="25">
        <v>2</v>
      </c>
      <c r="H4" s="25">
        <v>2</v>
      </c>
      <c r="K4" s="283">
        <v>1</v>
      </c>
      <c r="L4" s="25" t="s">
        <v>180</v>
      </c>
      <c r="M4" s="283">
        <v>50.1</v>
      </c>
      <c r="N4" s="100">
        <v>2</v>
      </c>
      <c r="O4" s="284">
        <v>0.5</v>
      </c>
      <c r="P4" s="284">
        <v>2</v>
      </c>
      <c r="R4" s="25">
        <v>2</v>
      </c>
      <c r="S4" s="25" t="s">
        <v>199</v>
      </c>
      <c r="T4" s="25">
        <v>3</v>
      </c>
      <c r="U4" s="25">
        <v>1</v>
      </c>
      <c r="V4" s="25">
        <v>0.5</v>
      </c>
      <c r="AE4" s="286" t="s">
        <v>257</v>
      </c>
      <c r="AF4" s="287">
        <v>12</v>
      </c>
      <c r="AG4" s="288">
        <v>21</v>
      </c>
      <c r="AH4" s="289">
        <v>0.2</v>
      </c>
      <c r="AI4" s="287">
        <v>12</v>
      </c>
      <c r="AJ4" s="288">
        <v>22</v>
      </c>
      <c r="AK4" s="289">
        <v>0.2</v>
      </c>
      <c r="AL4" s="287">
        <v>14</v>
      </c>
      <c r="AM4" s="288">
        <v>27.5</v>
      </c>
      <c r="AN4" s="289">
        <v>0.2</v>
      </c>
      <c r="AO4" s="287">
        <v>14</v>
      </c>
      <c r="AP4" s="288">
        <v>29</v>
      </c>
      <c r="AQ4" s="289">
        <v>0.2</v>
      </c>
      <c r="AR4" s="287">
        <v>2.5</v>
      </c>
      <c r="AS4" s="289">
        <v>0.2</v>
      </c>
      <c r="AT4" s="287">
        <v>4.5</v>
      </c>
      <c r="AU4" s="289">
        <v>0.2</v>
      </c>
      <c r="AV4" s="287">
        <v>4.5</v>
      </c>
      <c r="AW4" s="289">
        <v>0</v>
      </c>
      <c r="AX4" s="287">
        <v>28.8</v>
      </c>
      <c r="AY4" s="289">
        <v>32.9</v>
      </c>
    </row>
    <row r="5" spans="1:51">
      <c r="B5" s="25">
        <v>0.03</v>
      </c>
      <c r="C5" s="281">
        <f t="shared" si="0"/>
        <v>42342</v>
      </c>
      <c r="D5" s="282">
        <v>2.0833333333333298E-3</v>
      </c>
      <c r="E5" s="285"/>
      <c r="F5" s="25">
        <v>3</v>
      </c>
      <c r="G5" s="25">
        <v>3</v>
      </c>
      <c r="H5" s="25">
        <v>3</v>
      </c>
      <c r="K5" s="283">
        <v>2</v>
      </c>
      <c r="L5" s="25" t="s">
        <v>181</v>
      </c>
      <c r="M5" s="283">
        <v>50.2</v>
      </c>
      <c r="N5" s="283">
        <v>3</v>
      </c>
      <c r="O5" s="284">
        <v>0.75</v>
      </c>
      <c r="P5" s="284">
        <v>3</v>
      </c>
      <c r="R5" s="25">
        <v>3</v>
      </c>
      <c r="S5" s="25" t="s">
        <v>150</v>
      </c>
      <c r="T5" s="25">
        <v>4</v>
      </c>
      <c r="U5" s="25">
        <v>1.5</v>
      </c>
      <c r="V5" s="25">
        <v>0.75</v>
      </c>
      <c r="AE5" s="290" t="s">
        <v>258</v>
      </c>
      <c r="AF5" s="291">
        <v>12</v>
      </c>
      <c r="AG5" s="292">
        <v>25</v>
      </c>
      <c r="AH5" s="293">
        <v>0.2</v>
      </c>
      <c r="AI5" s="291">
        <v>11.5</v>
      </c>
      <c r="AJ5" s="292">
        <v>25</v>
      </c>
      <c r="AK5" s="293">
        <v>0.2</v>
      </c>
      <c r="AL5" s="291">
        <v>13.5</v>
      </c>
      <c r="AM5" s="292">
        <v>31</v>
      </c>
      <c r="AN5" s="293">
        <v>0.2</v>
      </c>
      <c r="AO5" s="291">
        <v>13.5</v>
      </c>
      <c r="AP5" s="292">
        <v>36.5</v>
      </c>
      <c r="AQ5" s="293">
        <v>0.2</v>
      </c>
      <c r="AR5" s="291">
        <v>2.5</v>
      </c>
      <c r="AS5" s="293">
        <v>0.2</v>
      </c>
      <c r="AT5" s="291">
        <v>4.5</v>
      </c>
      <c r="AU5" s="293">
        <v>0.2</v>
      </c>
      <c r="AV5" s="291">
        <v>0</v>
      </c>
      <c r="AW5" s="293">
        <v>0</v>
      </c>
      <c r="AX5" s="291">
        <v>30</v>
      </c>
      <c r="AY5" s="293">
        <v>69.7</v>
      </c>
    </row>
    <row r="6" spans="1:51">
      <c r="B6" s="25">
        <v>0.04</v>
      </c>
      <c r="C6" s="281">
        <f t="shared" si="0"/>
        <v>42343</v>
      </c>
      <c r="D6" s="282">
        <v>2.7777777777777801E-3</v>
      </c>
      <c r="E6" s="285"/>
      <c r="F6" s="25">
        <v>4</v>
      </c>
      <c r="G6" s="25">
        <v>4</v>
      </c>
      <c r="H6" s="25">
        <v>4</v>
      </c>
      <c r="K6" s="283">
        <v>3</v>
      </c>
      <c r="L6" s="25" t="s">
        <v>182</v>
      </c>
      <c r="M6" s="283">
        <v>50.3</v>
      </c>
      <c r="N6" s="100">
        <v>4</v>
      </c>
      <c r="O6" s="284">
        <v>1</v>
      </c>
      <c r="P6" s="284">
        <v>4</v>
      </c>
      <c r="R6" s="25">
        <v>4</v>
      </c>
      <c r="S6" s="25" t="s">
        <v>70</v>
      </c>
      <c r="T6" s="25">
        <v>5</v>
      </c>
      <c r="U6" s="25">
        <v>2</v>
      </c>
      <c r="V6" s="25">
        <v>1</v>
      </c>
      <c r="AE6" s="290" t="s">
        <v>259</v>
      </c>
      <c r="AF6" s="287">
        <v>12</v>
      </c>
      <c r="AG6" s="288">
        <v>21</v>
      </c>
      <c r="AH6" s="289">
        <v>0</v>
      </c>
      <c r="AI6" s="287">
        <v>12</v>
      </c>
      <c r="AJ6" s="288">
        <v>22</v>
      </c>
      <c r="AK6" s="289">
        <v>0</v>
      </c>
      <c r="AL6" s="287">
        <v>14</v>
      </c>
      <c r="AM6" s="288">
        <v>27.5</v>
      </c>
      <c r="AN6" s="289">
        <v>0</v>
      </c>
      <c r="AO6" s="287">
        <v>14</v>
      </c>
      <c r="AP6" s="288">
        <v>29</v>
      </c>
      <c r="AQ6" s="289">
        <v>0</v>
      </c>
      <c r="AR6" s="287">
        <v>2.5</v>
      </c>
      <c r="AS6" s="289">
        <v>0</v>
      </c>
      <c r="AT6" s="287">
        <v>5.5</v>
      </c>
      <c r="AU6" s="289">
        <v>0</v>
      </c>
      <c r="AV6" s="291">
        <v>0</v>
      </c>
      <c r="AW6" s="293">
        <v>0</v>
      </c>
      <c r="AX6" s="291">
        <v>28.8</v>
      </c>
      <c r="AY6" s="293">
        <v>33.03</v>
      </c>
    </row>
    <row r="7" spans="1:51">
      <c r="B7" s="25">
        <v>0.05</v>
      </c>
      <c r="C7" s="281">
        <f t="shared" si="0"/>
        <v>42344</v>
      </c>
      <c r="D7" s="282">
        <v>3.4722222222222199E-3</v>
      </c>
      <c r="E7" s="285"/>
      <c r="F7" s="25">
        <v>5</v>
      </c>
      <c r="G7" s="25">
        <v>5</v>
      </c>
      <c r="H7" s="25">
        <v>5</v>
      </c>
      <c r="K7" s="283">
        <v>4</v>
      </c>
      <c r="L7" s="25" t="s">
        <v>183</v>
      </c>
      <c r="M7" s="283">
        <v>50.4</v>
      </c>
      <c r="N7" s="283">
        <v>5</v>
      </c>
      <c r="O7" s="284">
        <v>1.25</v>
      </c>
      <c r="P7" s="284">
        <v>5</v>
      </c>
      <c r="R7" s="25">
        <v>5</v>
      </c>
      <c r="S7" s="25" t="s">
        <v>145</v>
      </c>
      <c r="T7" s="25">
        <v>6</v>
      </c>
      <c r="U7" s="25">
        <v>2.5</v>
      </c>
      <c r="V7" s="25">
        <v>1.25</v>
      </c>
      <c r="AE7" s="290" t="s">
        <v>260</v>
      </c>
      <c r="AF7" s="291">
        <v>12</v>
      </c>
      <c r="AG7" s="292">
        <v>21</v>
      </c>
      <c r="AH7" s="293">
        <v>0</v>
      </c>
      <c r="AI7" s="291">
        <v>12</v>
      </c>
      <c r="AJ7" s="292">
        <v>23</v>
      </c>
      <c r="AK7" s="293">
        <v>0</v>
      </c>
      <c r="AL7" s="291">
        <v>13.8</v>
      </c>
      <c r="AM7" s="292">
        <v>29</v>
      </c>
      <c r="AN7" s="293">
        <v>0</v>
      </c>
      <c r="AO7" s="291">
        <v>13.8</v>
      </c>
      <c r="AP7" s="292">
        <v>32</v>
      </c>
      <c r="AQ7" s="293">
        <v>0</v>
      </c>
      <c r="AR7" s="291">
        <v>3</v>
      </c>
      <c r="AS7" s="293">
        <v>0</v>
      </c>
      <c r="AT7" s="291">
        <v>3</v>
      </c>
      <c r="AU7" s="293">
        <v>0</v>
      </c>
      <c r="AV7" s="291">
        <v>0</v>
      </c>
      <c r="AW7" s="293">
        <v>0</v>
      </c>
      <c r="AX7" s="291">
        <v>21.5</v>
      </c>
      <c r="AY7" s="293">
        <v>30.9</v>
      </c>
    </row>
    <row r="8" spans="1:51">
      <c r="B8" s="25">
        <v>0.06</v>
      </c>
      <c r="C8" s="281">
        <f t="shared" si="0"/>
        <v>42345</v>
      </c>
      <c r="D8" s="282">
        <v>4.1666666666666701E-3</v>
      </c>
      <c r="E8" s="285"/>
      <c r="F8" s="25">
        <v>6</v>
      </c>
      <c r="G8" s="25">
        <v>6</v>
      </c>
      <c r="H8" s="25">
        <v>6</v>
      </c>
      <c r="K8" s="283">
        <v>5</v>
      </c>
      <c r="L8" s="25" t="s">
        <v>156</v>
      </c>
      <c r="M8" s="283">
        <v>50.5</v>
      </c>
      <c r="N8" s="100">
        <v>6</v>
      </c>
      <c r="O8" s="284">
        <v>1.5</v>
      </c>
      <c r="P8" s="284">
        <v>6</v>
      </c>
      <c r="R8" s="25">
        <v>6</v>
      </c>
      <c r="S8" s="25" t="s">
        <v>143</v>
      </c>
      <c r="T8" s="25">
        <v>7</v>
      </c>
      <c r="U8" s="25">
        <v>3</v>
      </c>
      <c r="V8" s="25">
        <v>1.5</v>
      </c>
      <c r="AE8" s="290" t="s">
        <v>261</v>
      </c>
      <c r="AF8" s="291">
        <v>12</v>
      </c>
      <c r="AG8" s="292">
        <v>15</v>
      </c>
      <c r="AH8" s="293">
        <v>0.2</v>
      </c>
      <c r="AI8" s="291">
        <v>12</v>
      </c>
      <c r="AJ8" s="292">
        <v>18</v>
      </c>
      <c r="AK8" s="293">
        <v>0.2</v>
      </c>
      <c r="AL8" s="291">
        <v>14</v>
      </c>
      <c r="AM8" s="292">
        <v>24</v>
      </c>
      <c r="AN8" s="293">
        <v>0.2</v>
      </c>
      <c r="AO8" s="291">
        <v>14</v>
      </c>
      <c r="AP8" s="292">
        <v>26.5</v>
      </c>
      <c r="AQ8" s="293">
        <v>0.2</v>
      </c>
      <c r="AR8" s="291">
        <v>3</v>
      </c>
      <c r="AS8" s="293">
        <v>0.2</v>
      </c>
      <c r="AT8" s="291">
        <v>5</v>
      </c>
      <c r="AU8" s="293">
        <v>0.2</v>
      </c>
      <c r="AV8" s="291">
        <v>2</v>
      </c>
      <c r="AW8" s="293">
        <v>0</v>
      </c>
      <c r="AX8" s="291">
        <v>35</v>
      </c>
      <c r="AY8" s="293">
        <v>48</v>
      </c>
    </row>
    <row r="9" spans="1:51">
      <c r="B9" s="25">
        <v>7.0000000000000007E-2</v>
      </c>
      <c r="C9" s="281">
        <f t="shared" si="0"/>
        <v>42346</v>
      </c>
      <c r="D9" s="282">
        <v>4.8611111111111103E-3</v>
      </c>
      <c r="E9" s="285"/>
      <c r="F9" s="25">
        <v>7</v>
      </c>
      <c r="G9" s="25">
        <v>7</v>
      </c>
      <c r="H9" s="25">
        <v>7</v>
      </c>
      <c r="K9" s="283">
        <v>6</v>
      </c>
      <c r="M9" s="283">
        <v>50.6</v>
      </c>
      <c r="N9" s="283">
        <v>7</v>
      </c>
      <c r="O9" s="284">
        <v>1.75</v>
      </c>
      <c r="P9" s="284">
        <v>7</v>
      </c>
      <c r="R9" s="25">
        <v>7</v>
      </c>
      <c r="S9" s="25" t="s">
        <v>142</v>
      </c>
      <c r="T9" s="25">
        <v>8</v>
      </c>
      <c r="U9" s="25">
        <v>3.5</v>
      </c>
      <c r="V9" s="25">
        <v>1.75</v>
      </c>
      <c r="AE9" s="290" t="s">
        <v>262</v>
      </c>
      <c r="AF9" s="291">
        <v>13</v>
      </c>
      <c r="AG9" s="292">
        <v>22.5</v>
      </c>
      <c r="AH9" s="293">
        <v>0.2</v>
      </c>
      <c r="AI9" s="291">
        <v>12</v>
      </c>
      <c r="AJ9" s="292">
        <v>23</v>
      </c>
      <c r="AK9" s="293">
        <v>0.2</v>
      </c>
      <c r="AL9" s="291">
        <v>13.5</v>
      </c>
      <c r="AM9" s="292">
        <v>28</v>
      </c>
      <c r="AN9" s="293">
        <v>0.2</v>
      </c>
      <c r="AO9" s="291">
        <v>13.5</v>
      </c>
      <c r="AP9" s="292">
        <v>31</v>
      </c>
      <c r="AQ9" s="293">
        <v>0.2</v>
      </c>
      <c r="AR9" s="291">
        <v>2.5</v>
      </c>
      <c r="AS9" s="293">
        <v>0.2</v>
      </c>
      <c r="AT9" s="291">
        <v>4.5</v>
      </c>
      <c r="AU9" s="293">
        <v>0.2</v>
      </c>
      <c r="AV9" s="291">
        <v>4.5</v>
      </c>
      <c r="AW9" s="293">
        <v>0</v>
      </c>
      <c r="AX9" s="291">
        <v>25.8</v>
      </c>
      <c r="AY9" s="293">
        <v>42.7</v>
      </c>
    </row>
    <row r="10" spans="1:51">
      <c r="B10" s="25">
        <v>0.08</v>
      </c>
      <c r="C10" s="281">
        <f t="shared" si="0"/>
        <v>42347</v>
      </c>
      <c r="D10" s="282">
        <v>5.5555555555555601E-3</v>
      </c>
      <c r="E10" s="285"/>
      <c r="F10" s="25">
        <v>8</v>
      </c>
      <c r="G10" s="25">
        <v>8</v>
      </c>
      <c r="H10" s="25">
        <v>8</v>
      </c>
      <c r="K10" s="283">
        <v>7</v>
      </c>
      <c r="M10" s="283">
        <v>50.7</v>
      </c>
      <c r="N10" s="100">
        <v>8</v>
      </c>
      <c r="O10" s="284">
        <v>2</v>
      </c>
      <c r="P10" s="284">
        <v>8</v>
      </c>
      <c r="R10" s="25">
        <v>8</v>
      </c>
      <c r="S10" s="25" t="s">
        <v>141</v>
      </c>
      <c r="U10" s="25">
        <v>4</v>
      </c>
      <c r="V10" s="25">
        <v>2</v>
      </c>
      <c r="AE10" s="290" t="s">
        <v>263</v>
      </c>
      <c r="AF10" s="291">
        <v>12</v>
      </c>
      <c r="AG10" s="292">
        <v>21</v>
      </c>
      <c r="AH10" s="293">
        <v>0.2</v>
      </c>
      <c r="AI10" s="291">
        <v>12</v>
      </c>
      <c r="AJ10" s="292">
        <v>22</v>
      </c>
      <c r="AK10" s="293">
        <v>0.2</v>
      </c>
      <c r="AL10" s="291">
        <v>13.8</v>
      </c>
      <c r="AM10" s="292">
        <v>27</v>
      </c>
      <c r="AN10" s="293">
        <v>0.2</v>
      </c>
      <c r="AO10" s="291">
        <v>13.8</v>
      </c>
      <c r="AP10" s="292">
        <v>28</v>
      </c>
      <c r="AQ10" s="293">
        <v>0.2</v>
      </c>
      <c r="AR10" s="291">
        <v>3</v>
      </c>
      <c r="AS10" s="293">
        <v>0</v>
      </c>
      <c r="AT10" s="291">
        <v>4.5</v>
      </c>
      <c r="AU10" s="293">
        <v>0</v>
      </c>
      <c r="AV10" s="291">
        <v>0</v>
      </c>
      <c r="AW10" s="293">
        <v>0</v>
      </c>
      <c r="AX10" s="291">
        <v>25.9</v>
      </c>
      <c r="AY10" s="293">
        <v>19.600000000000001</v>
      </c>
    </row>
    <row r="11" spans="1:51">
      <c r="B11" s="25">
        <v>0.09</v>
      </c>
      <c r="C11" s="281">
        <f t="shared" si="0"/>
        <v>42348</v>
      </c>
      <c r="D11" s="282">
        <v>6.2500000000000003E-3</v>
      </c>
      <c r="E11" s="285"/>
      <c r="F11" s="25">
        <v>9</v>
      </c>
      <c r="G11" s="25">
        <v>9</v>
      </c>
      <c r="H11" s="25">
        <v>9</v>
      </c>
      <c r="K11" s="283">
        <v>8</v>
      </c>
      <c r="M11" s="283">
        <v>50.8</v>
      </c>
      <c r="N11" s="283">
        <v>9</v>
      </c>
      <c r="O11" s="284">
        <v>2.25</v>
      </c>
      <c r="P11" s="284">
        <v>9</v>
      </c>
      <c r="R11" s="25">
        <v>9</v>
      </c>
      <c r="S11" s="25" t="s">
        <v>151</v>
      </c>
      <c r="U11" s="25">
        <v>4.5</v>
      </c>
      <c r="V11" s="25">
        <v>2.5</v>
      </c>
      <c r="AE11" s="290"/>
      <c r="AF11" s="291"/>
      <c r="AG11" s="292"/>
      <c r="AH11" s="293"/>
      <c r="AI11" s="291"/>
      <c r="AJ11" s="292"/>
      <c r="AK11" s="293"/>
      <c r="AL11" s="291"/>
      <c r="AM11" s="292"/>
      <c r="AN11" s="293"/>
      <c r="AO11" s="291"/>
      <c r="AP11" s="292"/>
      <c r="AQ11" s="293"/>
      <c r="AR11" s="291"/>
      <c r="AS11" s="293"/>
      <c r="AT11" s="291"/>
      <c r="AU11" s="293"/>
      <c r="AV11" s="291">
        <v>0</v>
      </c>
      <c r="AW11" s="293">
        <v>0</v>
      </c>
      <c r="AX11" s="291"/>
      <c r="AY11" s="293"/>
    </row>
    <row r="12" spans="1:51">
      <c r="B12" s="25">
        <v>0.1</v>
      </c>
      <c r="C12" s="281">
        <f t="shared" si="0"/>
        <v>42349</v>
      </c>
      <c r="D12" s="282">
        <v>6.9444444444444397E-3</v>
      </c>
      <c r="E12" s="285"/>
      <c r="F12" s="25">
        <v>10</v>
      </c>
      <c r="G12" s="25">
        <v>10</v>
      </c>
      <c r="H12" s="25">
        <v>10</v>
      </c>
      <c r="K12" s="283">
        <v>9</v>
      </c>
      <c r="M12" s="283">
        <v>50.9</v>
      </c>
      <c r="N12" s="100">
        <v>10</v>
      </c>
      <c r="O12" s="284">
        <v>2.5</v>
      </c>
      <c r="P12" s="284">
        <v>10</v>
      </c>
      <c r="R12" s="25">
        <v>10</v>
      </c>
      <c r="S12" s="25" t="s">
        <v>63</v>
      </c>
      <c r="U12" s="25">
        <v>5</v>
      </c>
      <c r="V12" s="25">
        <v>3</v>
      </c>
      <c r="AE12" s="290" t="s">
        <v>264</v>
      </c>
      <c r="AF12" s="291">
        <v>12</v>
      </c>
      <c r="AG12" s="292">
        <v>25</v>
      </c>
      <c r="AH12" s="293">
        <v>0.2</v>
      </c>
      <c r="AI12" s="291">
        <v>12</v>
      </c>
      <c r="AJ12" s="292">
        <v>26</v>
      </c>
      <c r="AK12" s="293">
        <v>0.2</v>
      </c>
      <c r="AL12" s="291">
        <v>14</v>
      </c>
      <c r="AM12" s="292">
        <v>31</v>
      </c>
      <c r="AN12" s="293">
        <v>0.2</v>
      </c>
      <c r="AO12" s="291">
        <v>14</v>
      </c>
      <c r="AP12" s="292">
        <v>34.5</v>
      </c>
      <c r="AQ12" s="293">
        <v>0.2</v>
      </c>
      <c r="AR12" s="291">
        <v>4.5</v>
      </c>
      <c r="AS12" s="293">
        <v>0</v>
      </c>
      <c r="AT12" s="291">
        <v>6.5</v>
      </c>
      <c r="AU12" s="293">
        <v>0</v>
      </c>
      <c r="AV12" s="291">
        <v>0</v>
      </c>
      <c r="AW12" s="293">
        <v>0</v>
      </c>
      <c r="AX12" s="291">
        <v>20.399999999999999</v>
      </c>
      <c r="AY12" s="293">
        <v>23.7</v>
      </c>
    </row>
    <row r="13" spans="1:51" ht="15.75" thickBot="1">
      <c r="B13" s="25">
        <v>0.11</v>
      </c>
      <c r="C13" s="281">
        <f t="shared" si="0"/>
        <v>42350</v>
      </c>
      <c r="D13" s="282">
        <v>7.6388888888888904E-3</v>
      </c>
      <c r="E13" s="285"/>
      <c r="F13" s="25">
        <v>11</v>
      </c>
      <c r="G13" s="25">
        <v>11</v>
      </c>
      <c r="H13" s="25">
        <v>11</v>
      </c>
      <c r="K13" s="283">
        <v>10</v>
      </c>
      <c r="M13" s="283">
        <v>51</v>
      </c>
      <c r="N13" s="283">
        <v>11</v>
      </c>
      <c r="O13" s="284">
        <v>2.75</v>
      </c>
      <c r="P13" s="284">
        <v>11</v>
      </c>
      <c r="R13" s="25">
        <v>11</v>
      </c>
      <c r="S13" s="25" t="s">
        <v>148</v>
      </c>
      <c r="V13" s="25">
        <v>3.5</v>
      </c>
      <c r="AE13" s="294" t="s">
        <v>265</v>
      </c>
      <c r="AF13" s="295">
        <v>13</v>
      </c>
      <c r="AG13" s="296">
        <v>25.5</v>
      </c>
      <c r="AH13" s="297">
        <v>0</v>
      </c>
      <c r="AI13" s="295">
        <v>12.5</v>
      </c>
      <c r="AJ13" s="296">
        <v>25.5</v>
      </c>
      <c r="AK13" s="297">
        <v>0</v>
      </c>
      <c r="AL13" s="295">
        <v>14</v>
      </c>
      <c r="AM13" s="296">
        <v>28</v>
      </c>
      <c r="AN13" s="297">
        <v>0</v>
      </c>
      <c r="AO13" s="295">
        <v>14</v>
      </c>
      <c r="AP13" s="296">
        <v>32.5</v>
      </c>
      <c r="AQ13" s="297">
        <v>0</v>
      </c>
      <c r="AR13" s="295">
        <v>3.5</v>
      </c>
      <c r="AS13" s="297">
        <v>0.1</v>
      </c>
      <c r="AT13" s="295">
        <v>3.5</v>
      </c>
      <c r="AU13" s="297">
        <v>0.1</v>
      </c>
      <c r="AV13" s="295">
        <v>0</v>
      </c>
      <c r="AW13" s="297">
        <v>0</v>
      </c>
      <c r="AX13" s="295">
        <v>46.7</v>
      </c>
      <c r="AY13" s="297">
        <v>33.700000000000003</v>
      </c>
    </row>
    <row r="14" spans="1:51">
      <c r="B14" s="25">
        <v>0.12</v>
      </c>
      <c r="C14" s="281">
        <f t="shared" si="0"/>
        <v>42351</v>
      </c>
      <c r="D14" s="282">
        <v>8.3333333333333297E-3</v>
      </c>
      <c r="E14" s="285"/>
      <c r="F14" s="25">
        <v>12</v>
      </c>
      <c r="G14" s="25">
        <v>12</v>
      </c>
      <c r="H14" s="25">
        <v>12</v>
      </c>
      <c r="K14" s="283">
        <v>11</v>
      </c>
      <c r="M14" s="283">
        <v>51.1</v>
      </c>
      <c r="N14" s="100">
        <v>12</v>
      </c>
      <c r="O14" s="284">
        <v>3</v>
      </c>
      <c r="P14" s="284">
        <v>12</v>
      </c>
      <c r="R14" s="25">
        <v>12</v>
      </c>
      <c r="S14" s="25" t="s">
        <v>144</v>
      </c>
      <c r="V14" s="25">
        <v>4</v>
      </c>
    </row>
    <row r="15" spans="1:51">
      <c r="B15" s="25">
        <v>0.13</v>
      </c>
      <c r="C15" s="281">
        <f t="shared" si="0"/>
        <v>42352</v>
      </c>
      <c r="D15" s="282">
        <v>9.0277777777777804E-3</v>
      </c>
      <c r="E15" s="285"/>
      <c r="F15" s="25">
        <v>13</v>
      </c>
      <c r="G15" s="25">
        <v>13</v>
      </c>
      <c r="H15" s="25">
        <v>13</v>
      </c>
      <c r="K15" s="283">
        <v>12</v>
      </c>
      <c r="M15" s="283">
        <v>51.2</v>
      </c>
      <c r="N15" s="283">
        <v>13</v>
      </c>
      <c r="O15" s="284">
        <v>3.25</v>
      </c>
      <c r="P15" s="284">
        <v>13</v>
      </c>
      <c r="S15" s="25" t="s">
        <v>149</v>
      </c>
      <c r="V15" s="25">
        <v>4.5</v>
      </c>
    </row>
    <row r="16" spans="1:51">
      <c r="B16" s="25">
        <v>0.14000000000000001</v>
      </c>
      <c r="C16" s="281">
        <f t="shared" si="0"/>
        <v>42353</v>
      </c>
      <c r="D16" s="282">
        <v>9.7222222222222206E-3</v>
      </c>
      <c r="E16" s="285"/>
      <c r="F16" s="25">
        <v>14</v>
      </c>
      <c r="G16" s="25">
        <v>14</v>
      </c>
      <c r="H16" s="25">
        <v>14</v>
      </c>
      <c r="K16" s="283">
        <v>13</v>
      </c>
      <c r="M16" s="283">
        <v>51.3</v>
      </c>
      <c r="N16" s="100">
        <v>14</v>
      </c>
      <c r="O16" s="284">
        <v>3.5</v>
      </c>
      <c r="P16" s="284">
        <v>14</v>
      </c>
      <c r="S16" s="25" t="s">
        <v>146</v>
      </c>
      <c r="V16" s="25">
        <v>5</v>
      </c>
    </row>
    <row r="17" spans="2:40">
      <c r="B17" s="25">
        <v>0.15</v>
      </c>
      <c r="C17" s="281">
        <f t="shared" si="0"/>
        <v>42354</v>
      </c>
      <c r="D17" s="282">
        <v>1.0416666666666701E-2</v>
      </c>
      <c r="E17" s="285"/>
      <c r="F17" s="25">
        <v>15</v>
      </c>
      <c r="G17" s="25">
        <v>15</v>
      </c>
      <c r="H17" s="25">
        <v>15</v>
      </c>
      <c r="K17" s="283">
        <v>14</v>
      </c>
      <c r="M17" s="283">
        <v>51.4</v>
      </c>
      <c r="N17" s="283">
        <v>15</v>
      </c>
      <c r="O17" s="284">
        <v>3.75</v>
      </c>
      <c r="P17" s="284">
        <v>15</v>
      </c>
      <c r="S17" s="25" t="s">
        <v>177</v>
      </c>
      <c r="V17" s="25">
        <v>6</v>
      </c>
    </row>
    <row r="18" spans="2:40">
      <c r="B18" s="25">
        <v>0.16</v>
      </c>
      <c r="C18" s="281">
        <f t="shared" si="0"/>
        <v>42355</v>
      </c>
      <c r="D18" s="282">
        <v>1.1111111111111099E-2</v>
      </c>
      <c r="E18" s="285"/>
      <c r="F18" s="25">
        <v>16</v>
      </c>
      <c r="G18" s="25">
        <v>16</v>
      </c>
      <c r="H18" s="25">
        <v>16</v>
      </c>
      <c r="K18" s="283">
        <v>15</v>
      </c>
      <c r="M18" s="283">
        <v>51.5</v>
      </c>
      <c r="N18" s="100">
        <v>16</v>
      </c>
      <c r="O18" s="284">
        <v>4</v>
      </c>
      <c r="P18" s="284">
        <v>16</v>
      </c>
      <c r="V18" s="25">
        <v>7</v>
      </c>
    </row>
    <row r="19" spans="2:40" ht="15.75" thickBot="1">
      <c r="B19" s="25">
        <v>0.17</v>
      </c>
      <c r="C19" s="281">
        <f t="shared" si="0"/>
        <v>42356</v>
      </c>
      <c r="D19" s="282">
        <v>1.18055555555556E-2</v>
      </c>
      <c r="E19" s="285"/>
      <c r="F19" s="25">
        <v>17</v>
      </c>
      <c r="G19" s="25">
        <v>17</v>
      </c>
      <c r="H19" s="25">
        <v>17</v>
      </c>
      <c r="K19" s="283">
        <v>16</v>
      </c>
      <c r="M19" s="283">
        <v>51.6</v>
      </c>
      <c r="N19" s="283">
        <v>17</v>
      </c>
      <c r="O19" s="284">
        <v>4.25</v>
      </c>
      <c r="P19" s="284">
        <v>17</v>
      </c>
      <c r="V19" s="25">
        <v>8</v>
      </c>
    </row>
    <row r="20" spans="2:40">
      <c r="B20" s="25">
        <v>0.18</v>
      </c>
      <c r="C20" s="281">
        <f t="shared" si="0"/>
        <v>42357</v>
      </c>
      <c r="D20" s="282">
        <v>1.2500000000000001E-2</v>
      </c>
      <c r="E20" s="285"/>
      <c r="F20" s="25">
        <v>18</v>
      </c>
      <c r="G20" s="25">
        <v>18</v>
      </c>
      <c r="H20" s="25">
        <v>18</v>
      </c>
      <c r="K20" s="283">
        <v>17</v>
      </c>
      <c r="M20" s="283">
        <v>51.7</v>
      </c>
      <c r="N20" s="100">
        <v>18</v>
      </c>
      <c r="O20" s="284">
        <v>4.5</v>
      </c>
      <c r="P20" s="284">
        <v>18</v>
      </c>
      <c r="V20" s="25">
        <v>9</v>
      </c>
      <c r="AG20" s="548" t="s">
        <v>241</v>
      </c>
      <c r="AH20" s="546"/>
      <c r="AI20" s="546"/>
      <c r="AJ20" s="547"/>
    </row>
    <row r="21" spans="2:40" ht="15.75" thickBot="1">
      <c r="B21" s="25">
        <v>0.19</v>
      </c>
      <c r="C21" s="281">
        <f t="shared" si="0"/>
        <v>42358</v>
      </c>
      <c r="D21" s="282">
        <v>1.3194444444444399E-2</v>
      </c>
      <c r="E21" s="285"/>
      <c r="F21" s="25">
        <v>19</v>
      </c>
      <c r="G21" s="25">
        <v>19</v>
      </c>
      <c r="H21" s="25">
        <v>19</v>
      </c>
      <c r="K21" s="283">
        <v>18</v>
      </c>
      <c r="M21" s="283">
        <v>51.8</v>
      </c>
      <c r="N21" s="283">
        <v>19</v>
      </c>
      <c r="O21" s="284">
        <v>4.75</v>
      </c>
      <c r="P21" s="284">
        <v>19</v>
      </c>
      <c r="V21" s="25">
        <v>10</v>
      </c>
      <c r="AG21" s="553" t="str">
        <f>INDEX('Noon Position '!L10:L110,COUNTA('Noon Position '!L10:L110),1)</f>
        <v>Eco</v>
      </c>
      <c r="AH21" s="554"/>
      <c r="AI21" s="554"/>
      <c r="AJ21" s="555"/>
    </row>
    <row r="22" spans="2:40" ht="15.75" thickBot="1">
      <c r="B22" s="25">
        <v>0.2</v>
      </c>
      <c r="C22" s="281">
        <f t="shared" si="0"/>
        <v>42359</v>
      </c>
      <c r="D22" s="282">
        <v>1.38888888888889E-2</v>
      </c>
      <c r="E22" s="285"/>
      <c r="F22" s="25">
        <v>20</v>
      </c>
      <c r="G22" s="25">
        <v>20</v>
      </c>
      <c r="H22" s="25">
        <v>20</v>
      </c>
      <c r="K22" s="283">
        <v>19</v>
      </c>
      <c r="M22" s="283">
        <v>51.9</v>
      </c>
      <c r="N22" s="100">
        <v>20</v>
      </c>
      <c r="O22" s="284">
        <v>5</v>
      </c>
      <c r="P22" s="284">
        <v>20</v>
      </c>
      <c r="V22" s="25">
        <v>11</v>
      </c>
      <c r="AG22" s="548" t="s">
        <v>242</v>
      </c>
      <c r="AH22" s="546"/>
      <c r="AI22" s="546"/>
      <c r="AJ22" s="547"/>
    </row>
    <row r="23" spans="2:40" ht="15.75" thickBot="1">
      <c r="B23" s="25">
        <v>0.21</v>
      </c>
      <c r="C23" s="281">
        <f t="shared" si="0"/>
        <v>42360</v>
      </c>
      <c r="D23" s="282">
        <v>1.4583333333333301E-2</v>
      </c>
      <c r="E23" s="285"/>
      <c r="F23" s="25">
        <v>21</v>
      </c>
      <c r="G23" s="25">
        <v>21</v>
      </c>
      <c r="H23" s="25">
        <v>21</v>
      </c>
      <c r="K23" s="283">
        <v>20</v>
      </c>
      <c r="M23" s="283">
        <v>52</v>
      </c>
      <c r="N23" s="283">
        <v>21</v>
      </c>
      <c r="O23" s="284">
        <v>5.25</v>
      </c>
      <c r="P23" s="284">
        <v>21</v>
      </c>
      <c r="V23" s="25">
        <v>12</v>
      </c>
      <c r="AG23" s="552" t="str">
        <f>'Noon Position '!H3</f>
        <v>LADEN</v>
      </c>
      <c r="AH23" s="541"/>
      <c r="AI23" s="541"/>
      <c r="AJ23" s="542"/>
      <c r="AL23" s="344"/>
      <c r="AM23" s="546" t="s">
        <v>249</v>
      </c>
      <c r="AN23" s="547"/>
    </row>
    <row r="24" spans="2:40">
      <c r="B24" s="25">
        <v>0.22</v>
      </c>
      <c r="C24" s="281">
        <f t="shared" si="0"/>
        <v>42361</v>
      </c>
      <c r="D24" s="282">
        <v>1.52777777777778E-2</v>
      </c>
      <c r="E24" s="285"/>
      <c r="F24" s="25">
        <v>22</v>
      </c>
      <c r="G24" s="25">
        <v>22</v>
      </c>
      <c r="H24" s="25">
        <v>22</v>
      </c>
      <c r="K24" s="283">
        <v>21</v>
      </c>
      <c r="M24" s="283">
        <v>52.1</v>
      </c>
      <c r="N24" s="100">
        <v>22</v>
      </c>
      <c r="O24" s="284">
        <v>5.5</v>
      </c>
      <c r="P24" s="284">
        <v>22</v>
      </c>
      <c r="V24" s="25">
        <v>13</v>
      </c>
      <c r="AG24" s="548" t="s">
        <v>243</v>
      </c>
      <c r="AH24" s="546"/>
      <c r="AI24" s="546"/>
      <c r="AJ24" s="547"/>
      <c r="AL24" s="345" t="s">
        <v>164</v>
      </c>
      <c r="AM24" s="292">
        <f>IF(AG25=1,'Charter Party Details'!C5,IF(AG25=2,'Charter Party Details'!I5,IF(AG25=3,'Charter Party Details'!C10,IF(AG25=4,'Charter Party Details'!I10,"~.~"))))</f>
        <v>12</v>
      </c>
      <c r="AN24" s="293">
        <f>IF(AG25=1,'Charter Party Details'!C7,IF(AG25=2,'Charter Party Details'!I7,IF(AG25=3,'Charter Party Details'!C12,IF(AG25=4,'Charter Party Details'!I12,"~.~"))))</f>
        <v>11.5</v>
      </c>
    </row>
    <row r="25" spans="2:40" ht="15.75" thickBot="1">
      <c r="B25" s="25">
        <v>0.23</v>
      </c>
      <c r="C25" s="281">
        <f t="shared" si="0"/>
        <v>42362</v>
      </c>
      <c r="D25" s="282">
        <v>1.59722222222222E-2</v>
      </c>
      <c r="E25" s="285"/>
      <c r="F25" s="25">
        <v>23</v>
      </c>
      <c r="G25" s="25">
        <v>23</v>
      </c>
      <c r="H25" s="25">
        <v>23</v>
      </c>
      <c r="K25" s="283">
        <v>22</v>
      </c>
      <c r="M25" s="283">
        <v>52.2</v>
      </c>
      <c r="N25" s="283">
        <v>23</v>
      </c>
      <c r="O25" s="284">
        <v>5.75</v>
      </c>
      <c r="P25" s="284">
        <v>23</v>
      </c>
      <c r="V25" s="25">
        <v>14</v>
      </c>
      <c r="AG25" s="549">
        <f>IF(AND(AG21="Eco",AG23="BALLAST"),1,IF(AND(AG21="Eco",AG23="LADEN"),2,IF(AND(AG21="Full",AG23="BALLAST"),3,IF(AND(AG21="Full",AG23="LADEN"),4,5))))</f>
        <v>2</v>
      </c>
      <c r="AH25" s="550"/>
      <c r="AI25" s="550"/>
      <c r="AJ25" s="551"/>
      <c r="AL25" s="346" t="s">
        <v>250</v>
      </c>
      <c r="AM25" s="296">
        <f>IF(AG25=1,'Charter Party Details'!E5,IF(AG25=2,'Charter Party Details'!K5,IF(AG25=3,'Charter Party Details'!E10,IF(AG25=4,'Charter Party Details'!K10,"~.~"))))</f>
        <v>18</v>
      </c>
      <c r="AN25" s="297">
        <f>IF(AG25=1,'Charter Party Details'!E7,IF(AG25=2,'Charter Party Details'!K7,IF(AG25=3,'Charter Party Details'!E12,IF(AG25=4,'Charter Party Details'!K12,"~.~"))))</f>
        <v>18.900000000000002</v>
      </c>
    </row>
    <row r="26" spans="2:40">
      <c r="B26" s="25">
        <v>0.24</v>
      </c>
      <c r="C26" s="281">
        <f t="shared" si="0"/>
        <v>42363</v>
      </c>
      <c r="D26" s="282">
        <v>1.6666666666666701E-2</v>
      </c>
      <c r="E26" s="285"/>
      <c r="F26" s="25">
        <v>24</v>
      </c>
      <c r="G26" s="25">
        <v>24</v>
      </c>
      <c r="H26" s="25">
        <v>24</v>
      </c>
      <c r="K26" s="283">
        <v>23</v>
      </c>
      <c r="M26" s="283">
        <v>52.3</v>
      </c>
      <c r="N26" s="100">
        <v>24</v>
      </c>
      <c r="O26" s="284">
        <v>6</v>
      </c>
      <c r="P26" s="284">
        <v>24</v>
      </c>
      <c r="V26" s="25">
        <v>15</v>
      </c>
      <c r="AG26" s="543" t="s">
        <v>248</v>
      </c>
      <c r="AH26" s="544"/>
      <c r="AI26" s="544"/>
      <c r="AJ26" s="545"/>
    </row>
    <row r="27" spans="2:40">
      <c r="B27" s="25">
        <v>0.25</v>
      </c>
      <c r="C27" s="281">
        <f t="shared" si="0"/>
        <v>42364</v>
      </c>
      <c r="D27" s="282">
        <v>1.7361111111111101E-2</v>
      </c>
      <c r="E27" s="285"/>
      <c r="F27" s="25">
        <v>25</v>
      </c>
      <c r="G27" s="25">
        <v>25</v>
      </c>
      <c r="H27" s="25">
        <v>25</v>
      </c>
      <c r="K27" s="283">
        <v>24</v>
      </c>
      <c r="M27" s="283">
        <v>52.4</v>
      </c>
      <c r="N27" s="283">
        <v>25</v>
      </c>
      <c r="O27" s="284">
        <v>6.25</v>
      </c>
      <c r="P27" s="284">
        <v>25</v>
      </c>
      <c r="V27" s="25">
        <v>16</v>
      </c>
      <c r="AG27" s="291" t="s">
        <v>244</v>
      </c>
      <c r="AH27" s="539">
        <v>1</v>
      </c>
      <c r="AI27" s="539"/>
      <c r="AJ27" s="540"/>
    </row>
    <row r="28" spans="2:40">
      <c r="B28" s="25">
        <v>0.26</v>
      </c>
      <c r="C28" s="281">
        <f t="shared" si="0"/>
        <v>42365</v>
      </c>
      <c r="D28" s="282">
        <v>1.8055555555555599E-2</v>
      </c>
      <c r="E28" s="285"/>
      <c r="F28" s="25">
        <v>26</v>
      </c>
      <c r="G28" s="25">
        <v>26</v>
      </c>
      <c r="H28" s="25">
        <v>26</v>
      </c>
      <c r="K28" s="283">
        <v>25</v>
      </c>
      <c r="M28" s="283">
        <v>52.5</v>
      </c>
      <c r="N28" s="100">
        <v>26</v>
      </c>
      <c r="O28" s="284">
        <v>6.5</v>
      </c>
      <c r="P28" s="284">
        <v>26</v>
      </c>
      <c r="V28" s="25">
        <v>17</v>
      </c>
      <c r="AG28" s="291" t="s">
        <v>245</v>
      </c>
      <c r="AH28" s="539">
        <v>2</v>
      </c>
      <c r="AI28" s="539"/>
      <c r="AJ28" s="540"/>
    </row>
    <row r="29" spans="2:40">
      <c r="B29" s="25">
        <v>0.27</v>
      </c>
      <c r="C29" s="281">
        <f t="shared" si="0"/>
        <v>42366</v>
      </c>
      <c r="D29" s="282">
        <v>1.8749999999999999E-2</v>
      </c>
      <c r="E29" s="285"/>
      <c r="F29" s="25">
        <v>27</v>
      </c>
      <c r="G29" s="25">
        <v>27</v>
      </c>
      <c r="H29" s="25">
        <v>27</v>
      </c>
      <c r="K29" s="283">
        <v>26</v>
      </c>
      <c r="M29" s="283">
        <v>52.6</v>
      </c>
      <c r="N29" s="283">
        <v>27</v>
      </c>
      <c r="O29" s="284">
        <v>6.75</v>
      </c>
      <c r="P29" s="284">
        <v>27</v>
      </c>
      <c r="V29" s="25">
        <v>18</v>
      </c>
      <c r="AG29" s="291" t="s">
        <v>246</v>
      </c>
      <c r="AH29" s="539">
        <v>3</v>
      </c>
      <c r="AI29" s="539"/>
      <c r="AJ29" s="540"/>
    </row>
    <row r="30" spans="2:40">
      <c r="B30" s="25">
        <v>0.28000000000000003</v>
      </c>
      <c r="C30" s="281">
        <f t="shared" si="0"/>
        <v>42367</v>
      </c>
      <c r="D30" s="282">
        <v>1.94444444444444E-2</v>
      </c>
      <c r="E30" s="285"/>
      <c r="F30" s="25">
        <v>28</v>
      </c>
      <c r="G30" s="25">
        <v>28</v>
      </c>
      <c r="H30" s="25">
        <v>28</v>
      </c>
      <c r="K30" s="283">
        <v>27</v>
      </c>
      <c r="M30" s="283">
        <v>52.7</v>
      </c>
      <c r="N30" s="100">
        <v>28</v>
      </c>
      <c r="O30" s="284">
        <v>7</v>
      </c>
      <c r="P30" s="284">
        <v>28</v>
      </c>
      <c r="V30" s="25">
        <v>19</v>
      </c>
      <c r="AG30" s="291" t="s">
        <v>247</v>
      </c>
      <c r="AH30" s="539">
        <v>4</v>
      </c>
      <c r="AI30" s="539"/>
      <c r="AJ30" s="540"/>
    </row>
    <row r="31" spans="2:40" ht="15.75" thickBot="1">
      <c r="B31" s="25">
        <v>0.28999999999999998</v>
      </c>
      <c r="C31" s="281">
        <f t="shared" si="0"/>
        <v>42368</v>
      </c>
      <c r="D31" s="282">
        <v>2.0138888888888901E-2</v>
      </c>
      <c r="E31" s="285"/>
      <c r="F31" s="25">
        <v>29</v>
      </c>
      <c r="G31" s="25">
        <v>29</v>
      </c>
      <c r="H31" s="25">
        <v>29</v>
      </c>
      <c r="K31" s="283">
        <v>28</v>
      </c>
      <c r="M31" s="283">
        <v>52.8</v>
      </c>
      <c r="N31" s="283">
        <v>29</v>
      </c>
      <c r="O31" s="284">
        <v>7.25</v>
      </c>
      <c r="P31" s="284">
        <v>29</v>
      </c>
      <c r="V31" s="25">
        <v>20</v>
      </c>
      <c r="AG31" s="295" t="s">
        <v>156</v>
      </c>
      <c r="AH31" s="541">
        <v>5</v>
      </c>
      <c r="AI31" s="541"/>
      <c r="AJ31" s="542"/>
    </row>
    <row r="32" spans="2:40">
      <c r="B32" s="25">
        <v>0.3</v>
      </c>
      <c r="C32" s="281">
        <f t="shared" si="0"/>
        <v>42369</v>
      </c>
      <c r="D32" s="282">
        <v>2.0833333333333301E-2</v>
      </c>
      <c r="E32" s="285"/>
      <c r="F32" s="25">
        <v>30</v>
      </c>
      <c r="G32" s="25">
        <v>30</v>
      </c>
      <c r="H32" s="25">
        <v>30</v>
      </c>
      <c r="K32" s="283">
        <v>29</v>
      </c>
      <c r="M32" s="283">
        <v>52.9</v>
      </c>
      <c r="N32" s="100">
        <v>30</v>
      </c>
      <c r="O32" s="284">
        <v>7.5</v>
      </c>
      <c r="P32" s="284">
        <v>30</v>
      </c>
    </row>
    <row r="33" spans="2:16">
      <c r="B33" s="25">
        <v>0.31</v>
      </c>
      <c r="C33" s="281">
        <f t="shared" si="0"/>
        <v>42370</v>
      </c>
      <c r="D33" s="282">
        <v>2.1527777777777798E-2</v>
      </c>
      <c r="E33" s="285"/>
      <c r="F33" s="25">
        <v>31</v>
      </c>
      <c r="G33" s="25">
        <v>31</v>
      </c>
      <c r="H33" s="25">
        <v>31</v>
      </c>
      <c r="K33" s="283">
        <v>30</v>
      </c>
      <c r="M33" s="283">
        <v>53</v>
      </c>
      <c r="N33" s="283">
        <v>31</v>
      </c>
      <c r="O33" s="284">
        <v>7.75</v>
      </c>
      <c r="P33" s="284">
        <v>31</v>
      </c>
    </row>
    <row r="34" spans="2:16">
      <c r="B34" s="25">
        <v>0.32</v>
      </c>
      <c r="C34" s="281">
        <f t="shared" si="0"/>
        <v>42371</v>
      </c>
      <c r="D34" s="282">
        <v>2.2222222222222199E-2</v>
      </c>
      <c r="E34" s="285"/>
      <c r="F34" s="25">
        <v>32</v>
      </c>
      <c r="G34" s="25">
        <v>32</v>
      </c>
      <c r="H34" s="25">
        <v>32</v>
      </c>
      <c r="K34" s="283">
        <v>31</v>
      </c>
      <c r="M34" s="283">
        <v>53.1</v>
      </c>
      <c r="N34" s="100">
        <v>32</v>
      </c>
      <c r="O34" s="284">
        <v>8</v>
      </c>
      <c r="P34" s="284">
        <v>32</v>
      </c>
    </row>
    <row r="35" spans="2:16">
      <c r="B35" s="25">
        <v>0.33</v>
      </c>
      <c r="C35" s="281">
        <f t="shared" si="0"/>
        <v>42372</v>
      </c>
      <c r="D35" s="282">
        <v>2.29166666666667E-2</v>
      </c>
      <c r="E35" s="285"/>
      <c r="F35" s="25">
        <v>33</v>
      </c>
      <c r="G35" s="25">
        <v>33</v>
      </c>
      <c r="H35" s="25">
        <v>33</v>
      </c>
      <c r="K35" s="283">
        <v>32</v>
      </c>
      <c r="M35" s="283">
        <v>53.200000000000102</v>
      </c>
      <c r="N35" s="283">
        <v>33</v>
      </c>
      <c r="O35" s="284">
        <v>8.25</v>
      </c>
      <c r="P35" s="284">
        <v>33</v>
      </c>
    </row>
    <row r="36" spans="2:16">
      <c r="B36" s="25">
        <v>0.34</v>
      </c>
      <c r="C36" s="281">
        <f t="shared" si="0"/>
        <v>42373</v>
      </c>
      <c r="D36" s="282">
        <v>2.36111111111111E-2</v>
      </c>
      <c r="E36" s="285"/>
      <c r="F36" s="25">
        <v>34</v>
      </c>
      <c r="G36" s="25">
        <v>34</v>
      </c>
      <c r="H36" s="25">
        <v>34</v>
      </c>
      <c r="K36" s="283">
        <v>33</v>
      </c>
      <c r="M36" s="283">
        <v>53.3</v>
      </c>
      <c r="N36" s="100">
        <v>34</v>
      </c>
      <c r="O36" s="284">
        <v>8.5</v>
      </c>
      <c r="P36" s="284">
        <v>34</v>
      </c>
    </row>
    <row r="37" spans="2:16">
      <c r="B37" s="25">
        <v>0.35</v>
      </c>
      <c r="C37" s="281">
        <f t="shared" si="0"/>
        <v>42374</v>
      </c>
      <c r="D37" s="282">
        <v>2.4305555555555601E-2</v>
      </c>
      <c r="E37" s="285"/>
      <c r="F37" s="25">
        <v>35</v>
      </c>
      <c r="G37" s="25">
        <v>35</v>
      </c>
      <c r="H37" s="25">
        <v>35</v>
      </c>
      <c r="K37" s="283">
        <v>34</v>
      </c>
      <c r="M37" s="283">
        <v>53.4</v>
      </c>
      <c r="N37" s="283">
        <v>35</v>
      </c>
      <c r="O37" s="284">
        <v>8.75</v>
      </c>
      <c r="P37" s="284">
        <v>35</v>
      </c>
    </row>
    <row r="38" spans="2:16">
      <c r="B38" s="25">
        <v>0.36</v>
      </c>
      <c r="C38" s="281">
        <f t="shared" si="0"/>
        <v>42375</v>
      </c>
      <c r="D38" s="282">
        <v>2.5000000000000001E-2</v>
      </c>
      <c r="E38" s="285"/>
      <c r="F38" s="25">
        <v>36</v>
      </c>
      <c r="G38" s="25">
        <v>36</v>
      </c>
      <c r="H38" s="25">
        <v>36</v>
      </c>
      <c r="K38" s="283">
        <v>35</v>
      </c>
      <c r="M38" s="283">
        <v>53.5</v>
      </c>
      <c r="N38" s="100">
        <v>36</v>
      </c>
      <c r="O38" s="284">
        <v>9</v>
      </c>
      <c r="P38" s="284">
        <v>36</v>
      </c>
    </row>
    <row r="39" spans="2:16">
      <c r="B39" s="25">
        <v>0.37</v>
      </c>
      <c r="C39" s="281">
        <f t="shared" si="0"/>
        <v>42376</v>
      </c>
      <c r="D39" s="282">
        <v>2.5694444444444402E-2</v>
      </c>
      <c r="E39" s="285"/>
      <c r="F39" s="25">
        <v>37</v>
      </c>
      <c r="G39" s="25">
        <v>37</v>
      </c>
      <c r="H39" s="25">
        <v>37</v>
      </c>
      <c r="K39" s="283">
        <v>36</v>
      </c>
      <c r="M39" s="283">
        <v>53.600000000000101</v>
      </c>
      <c r="N39" s="283">
        <v>37</v>
      </c>
      <c r="O39" s="284">
        <v>9.25</v>
      </c>
      <c r="P39" s="284">
        <v>37</v>
      </c>
    </row>
    <row r="40" spans="2:16">
      <c r="B40" s="25">
        <v>0.38</v>
      </c>
      <c r="C40" s="281">
        <f t="shared" si="0"/>
        <v>42377</v>
      </c>
      <c r="D40" s="282">
        <v>2.6388888888888899E-2</v>
      </c>
      <c r="F40" s="25">
        <v>38</v>
      </c>
      <c r="G40" s="25">
        <v>38</v>
      </c>
      <c r="H40" s="25">
        <v>38</v>
      </c>
      <c r="K40" s="283">
        <v>37</v>
      </c>
      <c r="M40" s="283">
        <v>53.700000000000102</v>
      </c>
      <c r="N40" s="100">
        <v>38</v>
      </c>
      <c r="O40" s="284">
        <v>9.5</v>
      </c>
      <c r="P40" s="284">
        <v>38</v>
      </c>
    </row>
    <row r="41" spans="2:16">
      <c r="B41" s="25">
        <v>0.39</v>
      </c>
      <c r="C41" s="281">
        <f t="shared" si="0"/>
        <v>42378</v>
      </c>
      <c r="D41" s="282">
        <v>2.70833333333333E-2</v>
      </c>
      <c r="E41" s="285"/>
      <c r="F41" s="25">
        <v>39</v>
      </c>
      <c r="G41" s="25">
        <v>39</v>
      </c>
      <c r="H41" s="25">
        <v>39</v>
      </c>
      <c r="K41" s="283">
        <v>38</v>
      </c>
      <c r="M41" s="283">
        <v>53.8</v>
      </c>
      <c r="N41" s="283">
        <v>39</v>
      </c>
      <c r="O41" s="284">
        <v>9.75</v>
      </c>
      <c r="P41" s="284">
        <v>39</v>
      </c>
    </row>
    <row r="42" spans="2:16">
      <c r="B42" s="25">
        <v>0.4</v>
      </c>
      <c r="C42" s="281">
        <f t="shared" si="0"/>
        <v>42379</v>
      </c>
      <c r="D42" s="282">
        <v>2.7777777777777801E-2</v>
      </c>
      <c r="F42" s="25">
        <v>40</v>
      </c>
      <c r="G42" s="25">
        <v>40</v>
      </c>
      <c r="H42" s="25">
        <v>40</v>
      </c>
      <c r="K42" s="283">
        <v>39</v>
      </c>
      <c r="M42" s="283">
        <v>53.900000000000098</v>
      </c>
      <c r="N42" s="100">
        <v>40</v>
      </c>
      <c r="O42" s="284">
        <v>10</v>
      </c>
      <c r="P42" s="284">
        <v>40</v>
      </c>
    </row>
    <row r="43" spans="2:16">
      <c r="B43" s="25">
        <v>0.41</v>
      </c>
      <c r="C43" s="281">
        <f t="shared" si="0"/>
        <v>42380</v>
      </c>
      <c r="D43" s="282">
        <v>2.8472222222222201E-2</v>
      </c>
      <c r="F43" s="25">
        <v>41</v>
      </c>
      <c r="G43" s="25">
        <v>41</v>
      </c>
      <c r="H43" s="25">
        <v>41</v>
      </c>
      <c r="K43" s="283">
        <v>40</v>
      </c>
      <c r="M43" s="283">
        <v>54.000000000000099</v>
      </c>
      <c r="N43" s="283">
        <v>41</v>
      </c>
      <c r="O43" s="284">
        <v>10.25</v>
      </c>
      <c r="P43" s="284">
        <v>41</v>
      </c>
    </row>
    <row r="44" spans="2:16">
      <c r="B44" s="25">
        <v>0.42</v>
      </c>
      <c r="C44" s="281">
        <f t="shared" si="0"/>
        <v>42381</v>
      </c>
      <c r="D44" s="282">
        <v>2.9166666666666698E-2</v>
      </c>
      <c r="F44" s="25">
        <v>42</v>
      </c>
      <c r="G44" s="25">
        <v>42</v>
      </c>
      <c r="H44" s="25">
        <v>42</v>
      </c>
      <c r="K44" s="283">
        <v>41</v>
      </c>
      <c r="M44" s="283">
        <v>54.100000000000101</v>
      </c>
      <c r="N44" s="100">
        <v>42</v>
      </c>
      <c r="O44" s="284">
        <v>10.5</v>
      </c>
      <c r="P44" s="284">
        <v>42</v>
      </c>
    </row>
    <row r="45" spans="2:16">
      <c r="B45" s="25">
        <v>0.43</v>
      </c>
      <c r="C45" s="281">
        <f t="shared" si="0"/>
        <v>42382</v>
      </c>
      <c r="D45" s="282">
        <v>2.9861111111111099E-2</v>
      </c>
      <c r="F45" s="25">
        <v>43</v>
      </c>
      <c r="G45" s="25">
        <v>43</v>
      </c>
      <c r="H45" s="25">
        <v>43</v>
      </c>
      <c r="K45" s="283">
        <v>42</v>
      </c>
      <c r="M45" s="283">
        <v>54.200000000000102</v>
      </c>
      <c r="N45" s="283">
        <v>43</v>
      </c>
      <c r="O45" s="284">
        <v>10.75</v>
      </c>
      <c r="P45" s="284">
        <v>43</v>
      </c>
    </row>
    <row r="46" spans="2:16">
      <c r="B46" s="25">
        <v>0.44</v>
      </c>
      <c r="C46" s="281">
        <f t="shared" si="0"/>
        <v>42383</v>
      </c>
      <c r="D46" s="282">
        <v>3.05555555555556E-2</v>
      </c>
      <c r="F46" s="25">
        <v>44</v>
      </c>
      <c r="G46" s="25">
        <v>44</v>
      </c>
      <c r="H46" s="25">
        <v>44</v>
      </c>
      <c r="K46" s="283">
        <v>43</v>
      </c>
      <c r="M46" s="283">
        <v>54.300000000000097</v>
      </c>
      <c r="N46" s="100">
        <v>44</v>
      </c>
      <c r="O46" s="284">
        <v>11</v>
      </c>
      <c r="P46" s="284">
        <v>44</v>
      </c>
    </row>
    <row r="47" spans="2:16">
      <c r="B47" s="25">
        <v>0.45</v>
      </c>
      <c r="C47" s="281">
        <f t="shared" si="0"/>
        <v>42384</v>
      </c>
      <c r="D47" s="282">
        <v>3.125E-2</v>
      </c>
      <c r="F47" s="25">
        <v>45</v>
      </c>
      <c r="G47" s="25">
        <v>45</v>
      </c>
      <c r="H47" s="25">
        <v>45</v>
      </c>
      <c r="K47" s="283">
        <v>44</v>
      </c>
      <c r="M47" s="283">
        <v>54.400000000000098</v>
      </c>
      <c r="N47" s="283">
        <v>45</v>
      </c>
      <c r="O47" s="284">
        <v>11.25</v>
      </c>
      <c r="P47" s="284">
        <v>45</v>
      </c>
    </row>
    <row r="48" spans="2:16">
      <c r="B48" s="25">
        <v>0.46</v>
      </c>
      <c r="C48" s="281">
        <f t="shared" si="0"/>
        <v>42385</v>
      </c>
      <c r="D48" s="282">
        <v>3.19444444444444E-2</v>
      </c>
      <c r="F48" s="25">
        <v>46</v>
      </c>
      <c r="G48" s="25">
        <v>46</v>
      </c>
      <c r="H48" s="25">
        <v>46</v>
      </c>
      <c r="K48" s="283">
        <v>45</v>
      </c>
      <c r="M48" s="283">
        <v>54.500000000000099</v>
      </c>
      <c r="N48" s="100">
        <v>46</v>
      </c>
      <c r="O48" s="284">
        <v>11.5</v>
      </c>
      <c r="P48" s="284">
        <v>46</v>
      </c>
    </row>
    <row r="49" spans="2:16">
      <c r="B49" s="25">
        <v>0.47</v>
      </c>
      <c r="C49" s="281">
        <f t="shared" si="0"/>
        <v>42386</v>
      </c>
      <c r="D49" s="282">
        <v>3.2638888888888898E-2</v>
      </c>
      <c r="F49" s="25">
        <v>47</v>
      </c>
      <c r="G49" s="25">
        <v>47</v>
      </c>
      <c r="H49" s="25">
        <v>47</v>
      </c>
      <c r="K49" s="283">
        <v>46</v>
      </c>
      <c r="M49" s="283">
        <v>54.600000000000101</v>
      </c>
      <c r="N49" s="283">
        <v>47</v>
      </c>
      <c r="O49" s="284">
        <v>11.75</v>
      </c>
      <c r="P49" s="284">
        <v>47</v>
      </c>
    </row>
    <row r="50" spans="2:16">
      <c r="B50" s="25">
        <v>0.48</v>
      </c>
      <c r="C50" s="281">
        <f t="shared" si="0"/>
        <v>42387</v>
      </c>
      <c r="D50" s="282">
        <v>3.3333333333333298E-2</v>
      </c>
      <c r="F50" s="25">
        <v>48</v>
      </c>
      <c r="G50" s="25">
        <v>48</v>
      </c>
      <c r="H50" s="25">
        <v>48</v>
      </c>
      <c r="K50" s="283">
        <v>47</v>
      </c>
      <c r="M50" s="283">
        <v>54.700000000000102</v>
      </c>
      <c r="N50" s="100">
        <v>48</v>
      </c>
      <c r="O50" s="284">
        <v>12</v>
      </c>
      <c r="P50" s="284">
        <v>48</v>
      </c>
    </row>
    <row r="51" spans="2:16">
      <c r="B51" s="25">
        <v>0.49</v>
      </c>
      <c r="C51" s="281">
        <f t="shared" si="0"/>
        <v>42388</v>
      </c>
      <c r="D51" s="282">
        <v>3.4027777777777803E-2</v>
      </c>
      <c r="F51" s="25">
        <v>49</v>
      </c>
      <c r="G51" s="25">
        <v>49</v>
      </c>
      <c r="H51" s="25">
        <v>49</v>
      </c>
      <c r="K51" s="283">
        <v>48</v>
      </c>
      <c r="M51" s="283">
        <v>54.800000000000097</v>
      </c>
      <c r="N51" s="283">
        <v>49</v>
      </c>
      <c r="O51" s="284">
        <v>12.25</v>
      </c>
      <c r="P51" s="284">
        <v>49</v>
      </c>
    </row>
    <row r="52" spans="2:16">
      <c r="B52" s="25">
        <v>0.5</v>
      </c>
      <c r="C52" s="281">
        <f t="shared" si="0"/>
        <v>42389</v>
      </c>
      <c r="D52" s="282">
        <v>3.4722222222222203E-2</v>
      </c>
      <c r="F52" s="25">
        <v>50</v>
      </c>
      <c r="G52" s="25">
        <v>50</v>
      </c>
      <c r="H52" s="25">
        <v>50</v>
      </c>
      <c r="K52" s="283">
        <v>49</v>
      </c>
      <c r="M52" s="283">
        <v>54.900000000000098</v>
      </c>
      <c r="N52" s="100">
        <v>50</v>
      </c>
      <c r="O52" s="284">
        <v>12.5</v>
      </c>
      <c r="P52" s="284">
        <v>50</v>
      </c>
    </row>
    <row r="53" spans="2:16">
      <c r="B53" s="25">
        <v>0.51</v>
      </c>
      <c r="C53" s="281">
        <f t="shared" si="0"/>
        <v>42390</v>
      </c>
      <c r="D53" s="282">
        <v>3.54166666666667E-2</v>
      </c>
      <c r="F53" s="25">
        <v>51</v>
      </c>
      <c r="G53" s="25">
        <v>51</v>
      </c>
      <c r="H53" s="25">
        <v>51</v>
      </c>
      <c r="K53" s="283">
        <v>50</v>
      </c>
      <c r="M53" s="283">
        <v>55.000000000000099</v>
      </c>
      <c r="N53" s="283">
        <v>51</v>
      </c>
      <c r="O53" s="284">
        <v>12.75</v>
      </c>
      <c r="P53" s="284">
        <v>51</v>
      </c>
    </row>
    <row r="54" spans="2:16">
      <c r="B54" s="25">
        <v>0.52</v>
      </c>
      <c r="C54" s="281">
        <f t="shared" si="0"/>
        <v>42391</v>
      </c>
      <c r="D54" s="282">
        <v>3.6111111111111101E-2</v>
      </c>
      <c r="F54" s="25">
        <v>52</v>
      </c>
      <c r="G54" s="25">
        <v>52</v>
      </c>
      <c r="H54" s="25">
        <v>52</v>
      </c>
      <c r="K54" s="283">
        <v>51</v>
      </c>
      <c r="M54" s="283">
        <v>55.100000000000101</v>
      </c>
      <c r="N54" s="100">
        <v>52</v>
      </c>
      <c r="O54" s="284">
        <v>13</v>
      </c>
      <c r="P54" s="284">
        <v>52</v>
      </c>
    </row>
    <row r="55" spans="2:16">
      <c r="B55" s="25">
        <v>0.53</v>
      </c>
      <c r="C55" s="281">
        <f t="shared" si="0"/>
        <v>42392</v>
      </c>
      <c r="D55" s="282">
        <v>3.6805555555555598E-2</v>
      </c>
      <c r="F55" s="25">
        <v>53</v>
      </c>
      <c r="G55" s="25">
        <v>53</v>
      </c>
      <c r="H55" s="25">
        <v>53</v>
      </c>
      <c r="K55" s="283">
        <v>52</v>
      </c>
      <c r="M55" s="283">
        <v>55.200000000000102</v>
      </c>
      <c r="N55" s="283">
        <v>53</v>
      </c>
      <c r="O55" s="284">
        <v>13.25</v>
      </c>
      <c r="P55" s="284">
        <v>53</v>
      </c>
    </row>
    <row r="56" spans="2:16">
      <c r="B56" s="25">
        <v>0.54</v>
      </c>
      <c r="C56" s="281">
        <f t="shared" si="0"/>
        <v>42393</v>
      </c>
      <c r="D56" s="282">
        <v>3.7499999999999999E-2</v>
      </c>
      <c r="F56" s="25">
        <v>54</v>
      </c>
      <c r="G56" s="25">
        <v>54</v>
      </c>
      <c r="H56" s="25">
        <v>54</v>
      </c>
      <c r="K56" s="283">
        <v>53</v>
      </c>
      <c r="M56" s="283">
        <v>55.300000000000097</v>
      </c>
      <c r="N56" s="100">
        <v>54</v>
      </c>
      <c r="O56" s="284">
        <v>13.5</v>
      </c>
      <c r="P56" s="284">
        <v>54</v>
      </c>
    </row>
    <row r="57" spans="2:16">
      <c r="B57" s="25">
        <v>0.55000000000000004</v>
      </c>
      <c r="C57" s="281">
        <f t="shared" si="0"/>
        <v>42394</v>
      </c>
      <c r="D57" s="282">
        <v>3.8194444444444399E-2</v>
      </c>
      <c r="F57" s="25">
        <v>55</v>
      </c>
      <c r="G57" s="25">
        <v>55</v>
      </c>
      <c r="H57" s="25">
        <v>55</v>
      </c>
      <c r="K57" s="283">
        <v>54</v>
      </c>
      <c r="M57" s="283">
        <v>55.400000000000098</v>
      </c>
      <c r="N57" s="283">
        <v>55</v>
      </c>
      <c r="O57" s="284">
        <v>13.75</v>
      </c>
      <c r="P57" s="284">
        <v>55</v>
      </c>
    </row>
    <row r="58" spans="2:16">
      <c r="B58" s="25">
        <v>0.56000000000000005</v>
      </c>
      <c r="C58" s="281">
        <f t="shared" si="0"/>
        <v>42395</v>
      </c>
      <c r="D58" s="282">
        <v>3.8888888888888903E-2</v>
      </c>
      <c r="F58" s="25">
        <v>56</v>
      </c>
      <c r="G58" s="25">
        <v>56</v>
      </c>
      <c r="H58" s="25">
        <v>56</v>
      </c>
      <c r="K58" s="283">
        <v>55</v>
      </c>
      <c r="M58" s="283">
        <v>55.500000000000099</v>
      </c>
      <c r="N58" s="100">
        <v>56</v>
      </c>
      <c r="O58" s="284">
        <v>14</v>
      </c>
      <c r="P58" s="284">
        <v>56</v>
      </c>
    </row>
    <row r="59" spans="2:16">
      <c r="B59" s="25">
        <v>0.56999999999999995</v>
      </c>
      <c r="C59" s="281">
        <f t="shared" si="0"/>
        <v>42396</v>
      </c>
      <c r="D59" s="282">
        <v>3.9583333333333297E-2</v>
      </c>
      <c r="F59" s="25">
        <v>57</v>
      </c>
      <c r="G59" s="25">
        <v>57</v>
      </c>
      <c r="H59" s="25">
        <v>57</v>
      </c>
      <c r="K59" s="283">
        <v>56</v>
      </c>
      <c r="M59" s="283">
        <v>55.600000000000101</v>
      </c>
      <c r="N59" s="283">
        <v>57</v>
      </c>
      <c r="O59" s="284">
        <v>14.25</v>
      </c>
      <c r="P59" s="284">
        <v>57</v>
      </c>
    </row>
    <row r="60" spans="2:16">
      <c r="B60" s="25">
        <v>0.57999999999999996</v>
      </c>
      <c r="C60" s="281">
        <f t="shared" si="0"/>
        <v>42397</v>
      </c>
      <c r="D60" s="282">
        <v>4.0277777777777801E-2</v>
      </c>
      <c r="F60" s="25">
        <v>58</v>
      </c>
      <c r="G60" s="25">
        <v>58</v>
      </c>
      <c r="H60" s="25">
        <v>58</v>
      </c>
      <c r="K60" s="283">
        <v>57</v>
      </c>
      <c r="M60" s="283">
        <v>55.700000000000102</v>
      </c>
      <c r="N60" s="100">
        <v>58</v>
      </c>
      <c r="O60" s="284">
        <v>14.5</v>
      </c>
      <c r="P60" s="284">
        <v>58</v>
      </c>
    </row>
    <row r="61" spans="2:16">
      <c r="B61" s="25">
        <v>0.59</v>
      </c>
      <c r="C61" s="281">
        <f t="shared" si="0"/>
        <v>42398</v>
      </c>
      <c r="D61" s="282">
        <v>4.0972222222222202E-2</v>
      </c>
      <c r="F61" s="25">
        <v>59</v>
      </c>
      <c r="G61" s="25">
        <v>59</v>
      </c>
      <c r="H61" s="25">
        <v>59</v>
      </c>
      <c r="K61" s="283">
        <v>58</v>
      </c>
      <c r="M61" s="283">
        <v>55.800000000000097</v>
      </c>
      <c r="N61" s="283">
        <v>59</v>
      </c>
      <c r="O61" s="284">
        <v>14.75</v>
      </c>
      <c r="P61" s="284">
        <v>59</v>
      </c>
    </row>
    <row r="62" spans="2:16">
      <c r="B62" s="25">
        <v>0.6</v>
      </c>
      <c r="C62" s="281">
        <f t="shared" si="0"/>
        <v>42399</v>
      </c>
      <c r="D62" s="282">
        <v>4.1666666666666699E-2</v>
      </c>
      <c r="F62" s="25">
        <v>60</v>
      </c>
      <c r="G62" s="25">
        <v>60</v>
      </c>
      <c r="H62" s="25">
        <v>60</v>
      </c>
      <c r="K62" s="283">
        <v>59</v>
      </c>
      <c r="M62" s="283">
        <v>55.900000000000098</v>
      </c>
      <c r="N62" s="100">
        <v>60</v>
      </c>
      <c r="O62" s="284">
        <v>15</v>
      </c>
      <c r="P62" s="284">
        <v>60</v>
      </c>
    </row>
    <row r="63" spans="2:16">
      <c r="B63" s="25">
        <v>0.61</v>
      </c>
      <c r="C63" s="281">
        <f t="shared" si="0"/>
        <v>42400</v>
      </c>
      <c r="D63" s="282">
        <v>4.2361111111111099E-2</v>
      </c>
      <c r="F63" s="25">
        <v>61</v>
      </c>
      <c r="G63" s="25">
        <v>61</v>
      </c>
      <c r="K63" s="283">
        <v>60</v>
      </c>
      <c r="M63" s="283">
        <v>56.000000000000099</v>
      </c>
      <c r="N63" s="283">
        <v>61</v>
      </c>
      <c r="O63" s="284">
        <v>15.25</v>
      </c>
      <c r="P63" s="284">
        <v>61</v>
      </c>
    </row>
    <row r="64" spans="2:16">
      <c r="B64" s="25">
        <v>0.62</v>
      </c>
      <c r="C64" s="281">
        <f t="shared" si="0"/>
        <v>42401</v>
      </c>
      <c r="D64" s="282">
        <v>4.3055555555555597E-2</v>
      </c>
      <c r="F64" s="25">
        <v>62</v>
      </c>
      <c r="G64" s="25">
        <v>62</v>
      </c>
      <c r="K64" s="283">
        <v>61</v>
      </c>
      <c r="M64" s="283">
        <v>56.100000000000101</v>
      </c>
      <c r="N64" s="100">
        <v>62</v>
      </c>
      <c r="O64" s="284">
        <v>15.5</v>
      </c>
      <c r="P64" s="284">
        <v>62</v>
      </c>
    </row>
    <row r="65" spans="2:16">
      <c r="B65" s="25">
        <v>0.63</v>
      </c>
      <c r="C65" s="281">
        <f t="shared" si="0"/>
        <v>42402</v>
      </c>
      <c r="D65" s="282">
        <v>4.3749999999999997E-2</v>
      </c>
      <c r="F65" s="25">
        <v>63</v>
      </c>
      <c r="G65" s="25">
        <v>63</v>
      </c>
      <c r="K65" s="283">
        <v>62</v>
      </c>
      <c r="M65" s="283">
        <v>56.200000000000102</v>
      </c>
      <c r="N65" s="283">
        <v>63</v>
      </c>
      <c r="O65" s="284">
        <v>15.75</v>
      </c>
      <c r="P65" s="284">
        <v>63</v>
      </c>
    </row>
    <row r="66" spans="2:16">
      <c r="B66" s="25">
        <v>0.64</v>
      </c>
      <c r="C66" s="281">
        <f t="shared" si="0"/>
        <v>42403</v>
      </c>
      <c r="D66" s="282">
        <v>4.4444444444444398E-2</v>
      </c>
      <c r="F66" s="25">
        <v>64</v>
      </c>
      <c r="G66" s="25">
        <v>64</v>
      </c>
      <c r="K66" s="283">
        <v>63</v>
      </c>
      <c r="M66" s="283">
        <v>56.300000000000097</v>
      </c>
      <c r="N66" s="100">
        <v>64</v>
      </c>
      <c r="O66" s="284">
        <v>16</v>
      </c>
      <c r="P66" s="284">
        <v>64</v>
      </c>
    </row>
    <row r="67" spans="2:16">
      <c r="B67" s="25">
        <v>0.65</v>
      </c>
      <c r="C67" s="281">
        <f t="shared" si="0"/>
        <v>42404</v>
      </c>
      <c r="D67" s="282">
        <v>4.5138888888888902E-2</v>
      </c>
      <c r="F67" s="25">
        <v>65</v>
      </c>
      <c r="G67" s="25">
        <v>65</v>
      </c>
      <c r="K67" s="283">
        <v>64</v>
      </c>
      <c r="M67" s="283">
        <v>56.400000000000098</v>
      </c>
      <c r="N67" s="283">
        <v>65</v>
      </c>
      <c r="O67" s="284">
        <v>16.25</v>
      </c>
      <c r="P67" s="284">
        <v>65</v>
      </c>
    </row>
    <row r="68" spans="2:16">
      <c r="B68" s="25">
        <v>0.66</v>
      </c>
      <c r="C68" s="281">
        <f t="shared" ref="C68:C131" si="1">C67+1</f>
        <v>42405</v>
      </c>
      <c r="D68" s="282">
        <v>4.5833333333333302E-2</v>
      </c>
      <c r="F68" s="25">
        <v>66</v>
      </c>
      <c r="G68" s="25">
        <v>66</v>
      </c>
      <c r="K68" s="283">
        <v>65</v>
      </c>
      <c r="M68" s="283">
        <v>56.500000000000099</v>
      </c>
      <c r="N68" s="100">
        <v>66</v>
      </c>
      <c r="O68" s="284">
        <v>16.5</v>
      </c>
      <c r="P68" s="284">
        <v>66</v>
      </c>
    </row>
    <row r="69" spans="2:16">
      <c r="B69" s="25">
        <v>0.67</v>
      </c>
      <c r="C69" s="281">
        <f t="shared" si="1"/>
        <v>42406</v>
      </c>
      <c r="D69" s="282">
        <v>4.65277777777778E-2</v>
      </c>
      <c r="F69" s="25">
        <v>67</v>
      </c>
      <c r="G69" s="25">
        <v>67</v>
      </c>
      <c r="K69" s="283">
        <v>66</v>
      </c>
      <c r="M69" s="283">
        <v>56.600000000000101</v>
      </c>
      <c r="N69" s="283">
        <v>67</v>
      </c>
      <c r="O69" s="284">
        <v>16.75</v>
      </c>
      <c r="P69" s="284">
        <v>67</v>
      </c>
    </row>
    <row r="70" spans="2:16">
      <c r="B70" s="25">
        <v>0.68</v>
      </c>
      <c r="C70" s="281">
        <f t="shared" si="1"/>
        <v>42407</v>
      </c>
      <c r="D70" s="282">
        <v>4.72222222222222E-2</v>
      </c>
      <c r="F70" s="25">
        <v>68</v>
      </c>
      <c r="G70" s="25">
        <v>68</v>
      </c>
      <c r="K70" s="283">
        <v>67</v>
      </c>
      <c r="M70" s="283">
        <v>56.700000000000102</v>
      </c>
      <c r="N70" s="100">
        <v>68</v>
      </c>
      <c r="O70" s="284">
        <v>17</v>
      </c>
      <c r="P70" s="284">
        <v>68</v>
      </c>
    </row>
    <row r="71" spans="2:16">
      <c r="B71" s="25">
        <v>0.69</v>
      </c>
      <c r="C71" s="281">
        <f t="shared" si="1"/>
        <v>42408</v>
      </c>
      <c r="D71" s="282">
        <v>4.7916666666666698E-2</v>
      </c>
      <c r="F71" s="25">
        <v>69</v>
      </c>
      <c r="G71" s="25">
        <v>69</v>
      </c>
      <c r="K71" s="283">
        <v>68</v>
      </c>
      <c r="M71" s="283">
        <v>56.800000000000097</v>
      </c>
      <c r="N71" s="283">
        <v>69</v>
      </c>
      <c r="O71" s="284">
        <v>17.25</v>
      </c>
      <c r="P71" s="284">
        <v>69</v>
      </c>
    </row>
    <row r="72" spans="2:16">
      <c r="B72" s="25">
        <v>0.7</v>
      </c>
      <c r="C72" s="281">
        <f t="shared" si="1"/>
        <v>42409</v>
      </c>
      <c r="D72" s="282">
        <v>4.8611111111111098E-2</v>
      </c>
      <c r="F72" s="25">
        <v>70</v>
      </c>
      <c r="G72" s="25">
        <v>70</v>
      </c>
      <c r="K72" s="283">
        <v>69</v>
      </c>
      <c r="M72" s="283">
        <v>56.900000000000098</v>
      </c>
      <c r="N72" s="100">
        <v>70</v>
      </c>
      <c r="O72" s="284">
        <v>17.5</v>
      </c>
      <c r="P72" s="284">
        <v>70</v>
      </c>
    </row>
    <row r="73" spans="2:16">
      <c r="B73" s="25">
        <v>0.71</v>
      </c>
      <c r="C73" s="281">
        <f t="shared" si="1"/>
        <v>42410</v>
      </c>
      <c r="D73" s="282">
        <v>4.9305555555555602E-2</v>
      </c>
      <c r="F73" s="25">
        <v>71</v>
      </c>
      <c r="G73" s="25">
        <v>71</v>
      </c>
      <c r="K73" s="283">
        <v>70</v>
      </c>
      <c r="M73" s="283">
        <v>57.000000000000099</v>
      </c>
      <c r="N73" s="283">
        <v>71</v>
      </c>
      <c r="O73" s="284">
        <v>17.75</v>
      </c>
      <c r="P73" s="284">
        <v>71</v>
      </c>
    </row>
    <row r="74" spans="2:16">
      <c r="B74" s="25">
        <v>0.72</v>
      </c>
      <c r="C74" s="281">
        <f t="shared" si="1"/>
        <v>42411</v>
      </c>
      <c r="D74" s="282">
        <v>0.05</v>
      </c>
      <c r="F74" s="25">
        <v>72</v>
      </c>
      <c r="G74" s="25">
        <v>72</v>
      </c>
      <c r="K74" s="283">
        <v>71</v>
      </c>
      <c r="M74" s="283">
        <v>57.100000000000101</v>
      </c>
      <c r="N74" s="100">
        <v>72</v>
      </c>
      <c r="O74" s="284">
        <v>18</v>
      </c>
      <c r="P74" s="284">
        <v>72</v>
      </c>
    </row>
    <row r="75" spans="2:16">
      <c r="B75" s="25">
        <v>0.73</v>
      </c>
      <c r="C75" s="281">
        <f t="shared" si="1"/>
        <v>42412</v>
      </c>
      <c r="D75" s="282">
        <v>5.0694444444444403E-2</v>
      </c>
      <c r="F75" s="25">
        <v>73</v>
      </c>
      <c r="G75" s="25">
        <v>73</v>
      </c>
      <c r="K75" s="283">
        <v>72</v>
      </c>
      <c r="M75" s="283">
        <v>57.200000000000102</v>
      </c>
      <c r="N75" s="283">
        <v>73</v>
      </c>
      <c r="O75" s="284">
        <v>18.25</v>
      </c>
      <c r="P75" s="284">
        <v>73</v>
      </c>
    </row>
    <row r="76" spans="2:16">
      <c r="B76" s="25">
        <v>0.74</v>
      </c>
      <c r="C76" s="281">
        <f t="shared" si="1"/>
        <v>42413</v>
      </c>
      <c r="D76" s="282">
        <v>5.1388888888888901E-2</v>
      </c>
      <c r="F76" s="25">
        <v>74</v>
      </c>
      <c r="G76" s="25">
        <v>74</v>
      </c>
      <c r="K76" s="283">
        <v>73</v>
      </c>
      <c r="M76" s="283">
        <v>57.300000000000097</v>
      </c>
      <c r="N76" s="100">
        <v>74</v>
      </c>
      <c r="O76" s="284">
        <v>18.5</v>
      </c>
      <c r="P76" s="284">
        <v>74</v>
      </c>
    </row>
    <row r="77" spans="2:16">
      <c r="B77" s="25">
        <v>0.75</v>
      </c>
      <c r="C77" s="281">
        <f t="shared" si="1"/>
        <v>42414</v>
      </c>
      <c r="D77" s="282">
        <v>5.2083333333333301E-2</v>
      </c>
      <c r="F77" s="25">
        <v>75</v>
      </c>
      <c r="G77" s="25">
        <v>75</v>
      </c>
      <c r="K77" s="283">
        <v>74</v>
      </c>
      <c r="M77" s="283">
        <v>57.400000000000098</v>
      </c>
      <c r="N77" s="283">
        <v>75</v>
      </c>
      <c r="O77" s="284">
        <v>18.75</v>
      </c>
      <c r="P77" s="284">
        <v>75</v>
      </c>
    </row>
    <row r="78" spans="2:16">
      <c r="B78" s="25">
        <v>0.76</v>
      </c>
      <c r="C78" s="281">
        <f t="shared" si="1"/>
        <v>42415</v>
      </c>
      <c r="D78" s="282">
        <v>5.2777777777777798E-2</v>
      </c>
      <c r="F78" s="25">
        <v>76</v>
      </c>
      <c r="G78" s="25">
        <v>76</v>
      </c>
      <c r="K78" s="283">
        <v>75</v>
      </c>
      <c r="M78" s="283">
        <v>57.500000000000099</v>
      </c>
      <c r="N78" s="100">
        <v>76</v>
      </c>
      <c r="O78" s="284">
        <v>19</v>
      </c>
      <c r="P78" s="284">
        <v>76</v>
      </c>
    </row>
    <row r="79" spans="2:16">
      <c r="B79" s="25">
        <v>0.77</v>
      </c>
      <c r="C79" s="281">
        <f t="shared" si="1"/>
        <v>42416</v>
      </c>
      <c r="D79" s="282">
        <v>5.3472222222222199E-2</v>
      </c>
      <c r="F79" s="25">
        <v>77</v>
      </c>
      <c r="G79" s="25">
        <v>77</v>
      </c>
      <c r="K79" s="283">
        <v>76</v>
      </c>
      <c r="M79" s="283">
        <v>57.600000000000101</v>
      </c>
      <c r="N79" s="283">
        <v>77</v>
      </c>
      <c r="O79" s="284">
        <v>19.25</v>
      </c>
      <c r="P79" s="284">
        <v>77</v>
      </c>
    </row>
    <row r="80" spans="2:16">
      <c r="B80" s="25">
        <v>0.78</v>
      </c>
      <c r="C80" s="281">
        <f t="shared" si="1"/>
        <v>42417</v>
      </c>
      <c r="D80" s="282">
        <v>5.4166666666666703E-2</v>
      </c>
      <c r="F80" s="25">
        <v>78</v>
      </c>
      <c r="G80" s="25">
        <v>78</v>
      </c>
      <c r="K80" s="283">
        <v>77</v>
      </c>
      <c r="M80" s="283">
        <v>57.700000000000102</v>
      </c>
      <c r="N80" s="100">
        <v>78</v>
      </c>
      <c r="O80" s="284">
        <v>19.5</v>
      </c>
      <c r="P80" s="284">
        <v>78</v>
      </c>
    </row>
    <row r="81" spans="2:16">
      <c r="B81" s="25">
        <v>0.79</v>
      </c>
      <c r="C81" s="281">
        <f t="shared" si="1"/>
        <v>42418</v>
      </c>
      <c r="D81" s="282">
        <v>5.4861111111111097E-2</v>
      </c>
      <c r="F81" s="25">
        <v>79</v>
      </c>
      <c r="G81" s="25">
        <v>79</v>
      </c>
      <c r="K81" s="283">
        <v>78</v>
      </c>
      <c r="M81" s="283">
        <v>57.800000000000097</v>
      </c>
      <c r="N81" s="283">
        <v>79</v>
      </c>
      <c r="O81" s="284">
        <v>19.75</v>
      </c>
      <c r="P81" s="284">
        <v>79</v>
      </c>
    </row>
    <row r="82" spans="2:16">
      <c r="B82" s="25">
        <v>0.8</v>
      </c>
      <c r="C82" s="281">
        <f t="shared" si="1"/>
        <v>42419</v>
      </c>
      <c r="D82" s="282">
        <v>5.5555555555555601E-2</v>
      </c>
      <c r="F82" s="25">
        <v>80</v>
      </c>
      <c r="G82" s="25">
        <v>80</v>
      </c>
      <c r="K82" s="283">
        <v>79</v>
      </c>
      <c r="M82" s="283">
        <v>57.900000000000098</v>
      </c>
      <c r="N82" s="100">
        <v>80</v>
      </c>
      <c r="O82" s="284">
        <v>20</v>
      </c>
      <c r="P82" s="284">
        <v>80</v>
      </c>
    </row>
    <row r="83" spans="2:16">
      <c r="B83" s="25">
        <v>0.81</v>
      </c>
      <c r="C83" s="281">
        <f t="shared" si="1"/>
        <v>42420</v>
      </c>
      <c r="D83" s="282">
        <v>5.6250000000000001E-2</v>
      </c>
      <c r="F83" s="25">
        <v>81</v>
      </c>
      <c r="G83" s="25">
        <v>81</v>
      </c>
      <c r="K83" s="283">
        <v>80</v>
      </c>
      <c r="M83" s="283">
        <v>58.000000000000099</v>
      </c>
      <c r="N83" s="283">
        <v>81</v>
      </c>
      <c r="O83" s="284">
        <v>20.25</v>
      </c>
      <c r="P83" s="284">
        <v>81</v>
      </c>
    </row>
    <row r="84" spans="2:16">
      <c r="B84" s="25">
        <v>0.82</v>
      </c>
      <c r="C84" s="281">
        <f t="shared" si="1"/>
        <v>42421</v>
      </c>
      <c r="D84" s="282">
        <v>5.6944444444444402E-2</v>
      </c>
      <c r="F84" s="25">
        <v>82</v>
      </c>
      <c r="G84" s="25">
        <v>82</v>
      </c>
      <c r="K84" s="283">
        <v>81</v>
      </c>
      <c r="M84" s="283">
        <v>58.100000000000101</v>
      </c>
      <c r="N84" s="100">
        <v>82</v>
      </c>
      <c r="O84" s="284">
        <v>20.5</v>
      </c>
      <c r="P84" s="284">
        <v>82</v>
      </c>
    </row>
    <row r="85" spans="2:16">
      <c r="B85" s="25">
        <v>0.83</v>
      </c>
      <c r="C85" s="281">
        <f t="shared" si="1"/>
        <v>42422</v>
      </c>
      <c r="D85" s="282">
        <v>5.7638888888888899E-2</v>
      </c>
      <c r="F85" s="25">
        <v>83</v>
      </c>
      <c r="G85" s="25">
        <v>83</v>
      </c>
      <c r="K85" s="283">
        <v>82</v>
      </c>
      <c r="M85" s="283">
        <v>58.200000000000102</v>
      </c>
      <c r="N85" s="283">
        <v>83</v>
      </c>
      <c r="O85" s="284">
        <v>20.75</v>
      </c>
      <c r="P85" s="284">
        <v>83</v>
      </c>
    </row>
    <row r="86" spans="2:16">
      <c r="B86" s="25">
        <v>0.84</v>
      </c>
      <c r="C86" s="281">
        <f t="shared" si="1"/>
        <v>42423</v>
      </c>
      <c r="D86" s="282">
        <v>5.83333333333333E-2</v>
      </c>
      <c r="F86" s="25">
        <v>84</v>
      </c>
      <c r="G86" s="25">
        <v>84</v>
      </c>
      <c r="K86" s="283">
        <v>83</v>
      </c>
      <c r="M86" s="283">
        <v>58.300000000000097</v>
      </c>
      <c r="N86" s="100">
        <v>84</v>
      </c>
      <c r="O86" s="284">
        <v>21</v>
      </c>
      <c r="P86" s="284">
        <v>84</v>
      </c>
    </row>
    <row r="87" spans="2:16">
      <c r="B87" s="25">
        <v>0.85</v>
      </c>
      <c r="C87" s="281">
        <f t="shared" si="1"/>
        <v>42424</v>
      </c>
      <c r="D87" s="282">
        <v>5.9027777777777797E-2</v>
      </c>
      <c r="F87" s="25">
        <v>85</v>
      </c>
      <c r="G87" s="25">
        <v>85</v>
      </c>
      <c r="K87" s="283">
        <v>84</v>
      </c>
      <c r="M87" s="283">
        <v>58.400000000000098</v>
      </c>
      <c r="N87" s="283">
        <v>85</v>
      </c>
      <c r="O87" s="284">
        <v>21.25</v>
      </c>
      <c r="P87" s="284">
        <v>85</v>
      </c>
    </row>
    <row r="88" spans="2:16">
      <c r="B88" s="25">
        <v>0.86</v>
      </c>
      <c r="C88" s="281">
        <f t="shared" si="1"/>
        <v>42425</v>
      </c>
      <c r="D88" s="282">
        <v>5.9722222222222197E-2</v>
      </c>
      <c r="F88" s="25">
        <v>86</v>
      </c>
      <c r="G88" s="25">
        <v>86</v>
      </c>
      <c r="K88" s="283">
        <v>85</v>
      </c>
      <c r="M88" s="283">
        <v>58.500000000000099</v>
      </c>
      <c r="N88" s="100">
        <v>86</v>
      </c>
      <c r="O88" s="284">
        <v>21.5</v>
      </c>
      <c r="P88" s="284">
        <v>86</v>
      </c>
    </row>
    <row r="89" spans="2:16">
      <c r="B89" s="25">
        <v>0.87</v>
      </c>
      <c r="C89" s="281">
        <f t="shared" si="1"/>
        <v>42426</v>
      </c>
      <c r="D89" s="282">
        <v>6.0416666666666702E-2</v>
      </c>
      <c r="F89" s="25">
        <v>87</v>
      </c>
      <c r="G89" s="25">
        <v>87</v>
      </c>
      <c r="K89" s="283">
        <v>86</v>
      </c>
      <c r="M89" s="283">
        <v>58.600000000000101</v>
      </c>
      <c r="N89" s="283">
        <v>87</v>
      </c>
      <c r="O89" s="284">
        <v>21.75</v>
      </c>
      <c r="P89" s="284">
        <v>87</v>
      </c>
    </row>
    <row r="90" spans="2:16">
      <c r="B90" s="25">
        <v>0.88</v>
      </c>
      <c r="C90" s="281">
        <f t="shared" si="1"/>
        <v>42427</v>
      </c>
      <c r="D90" s="282">
        <v>6.1111111111111102E-2</v>
      </c>
      <c r="F90" s="25">
        <v>88</v>
      </c>
      <c r="G90" s="25">
        <v>88</v>
      </c>
      <c r="K90" s="283">
        <v>87</v>
      </c>
      <c r="M90" s="283">
        <v>58.700000000000102</v>
      </c>
      <c r="N90" s="100">
        <v>88</v>
      </c>
      <c r="O90" s="284">
        <v>22</v>
      </c>
      <c r="P90" s="284">
        <v>88</v>
      </c>
    </row>
    <row r="91" spans="2:16">
      <c r="B91" s="25">
        <v>0.89</v>
      </c>
      <c r="C91" s="281">
        <f t="shared" si="1"/>
        <v>42428</v>
      </c>
      <c r="D91" s="282">
        <v>6.18055555555556E-2</v>
      </c>
      <c r="F91" s="25">
        <v>89</v>
      </c>
      <c r="G91" s="25">
        <v>89</v>
      </c>
      <c r="K91" s="283">
        <v>88</v>
      </c>
      <c r="M91" s="283">
        <v>58.800000000000097</v>
      </c>
      <c r="N91" s="283">
        <v>89</v>
      </c>
      <c r="O91" s="284">
        <v>22.25</v>
      </c>
      <c r="P91" s="284">
        <v>89</v>
      </c>
    </row>
    <row r="92" spans="2:16">
      <c r="B92" s="25">
        <v>0.9</v>
      </c>
      <c r="C92" s="281">
        <f t="shared" si="1"/>
        <v>42429</v>
      </c>
      <c r="D92" s="282">
        <v>6.25E-2</v>
      </c>
      <c r="F92" s="25">
        <v>90</v>
      </c>
      <c r="G92" s="25">
        <v>90</v>
      </c>
      <c r="K92" s="283">
        <v>89</v>
      </c>
      <c r="M92" s="283">
        <v>58.900000000000098</v>
      </c>
      <c r="N92" s="100">
        <v>90</v>
      </c>
      <c r="O92" s="284">
        <v>22.5</v>
      </c>
      <c r="P92" s="284">
        <v>90</v>
      </c>
    </row>
    <row r="93" spans="2:16">
      <c r="B93" s="25">
        <v>0.91</v>
      </c>
      <c r="C93" s="281">
        <f t="shared" si="1"/>
        <v>42430</v>
      </c>
      <c r="D93" s="282">
        <v>6.31944444444444E-2</v>
      </c>
      <c r="G93" s="25">
        <v>91</v>
      </c>
      <c r="K93" s="283">
        <v>90</v>
      </c>
      <c r="M93" s="283">
        <v>59.000000000000099</v>
      </c>
      <c r="N93" s="283">
        <v>91</v>
      </c>
      <c r="O93" s="284">
        <v>22.75</v>
      </c>
      <c r="P93" s="284">
        <v>91</v>
      </c>
    </row>
    <row r="94" spans="2:16">
      <c r="B94" s="25">
        <v>0.92</v>
      </c>
      <c r="C94" s="281">
        <f t="shared" si="1"/>
        <v>42431</v>
      </c>
      <c r="D94" s="282">
        <v>6.3888888888888898E-2</v>
      </c>
      <c r="G94" s="25">
        <v>92</v>
      </c>
      <c r="K94" s="283">
        <v>91</v>
      </c>
      <c r="M94" s="283">
        <v>59.100000000000101</v>
      </c>
      <c r="N94" s="100">
        <v>92</v>
      </c>
      <c r="O94" s="284">
        <v>23</v>
      </c>
      <c r="P94" s="284">
        <v>92</v>
      </c>
    </row>
    <row r="95" spans="2:16">
      <c r="B95" s="25">
        <v>0.93</v>
      </c>
      <c r="C95" s="281">
        <f t="shared" si="1"/>
        <v>42432</v>
      </c>
      <c r="D95" s="282">
        <v>6.4583333333333298E-2</v>
      </c>
      <c r="G95" s="25">
        <v>93</v>
      </c>
      <c r="K95" s="283">
        <v>92</v>
      </c>
      <c r="M95" s="283">
        <v>59.200000000000102</v>
      </c>
      <c r="N95" s="283">
        <v>93</v>
      </c>
      <c r="O95" s="284">
        <v>23.25</v>
      </c>
      <c r="P95" s="284">
        <v>93</v>
      </c>
    </row>
    <row r="96" spans="2:16">
      <c r="B96" s="25">
        <v>0.94</v>
      </c>
      <c r="C96" s="281">
        <f t="shared" si="1"/>
        <v>42433</v>
      </c>
      <c r="D96" s="282">
        <v>6.5277777777777796E-2</v>
      </c>
      <c r="G96" s="25">
        <v>94</v>
      </c>
      <c r="K96" s="283">
        <v>93</v>
      </c>
      <c r="M96" s="283">
        <v>59.300000000000097</v>
      </c>
      <c r="N96" s="100">
        <v>94</v>
      </c>
      <c r="O96" s="284">
        <v>23.5</v>
      </c>
      <c r="P96" s="284">
        <v>94</v>
      </c>
    </row>
    <row r="97" spans="2:16">
      <c r="B97" s="25">
        <v>0.95</v>
      </c>
      <c r="C97" s="281">
        <f t="shared" si="1"/>
        <v>42434</v>
      </c>
      <c r="D97" s="282">
        <v>6.5972222222222196E-2</v>
      </c>
      <c r="G97" s="25">
        <v>95</v>
      </c>
      <c r="K97" s="283">
        <v>94</v>
      </c>
      <c r="M97" s="283">
        <v>59.400000000000098</v>
      </c>
      <c r="N97" s="283">
        <v>95</v>
      </c>
      <c r="O97" s="284">
        <v>23.75</v>
      </c>
      <c r="P97" s="284">
        <v>95</v>
      </c>
    </row>
    <row r="98" spans="2:16">
      <c r="B98" s="25">
        <v>0.96</v>
      </c>
      <c r="C98" s="281">
        <f t="shared" si="1"/>
        <v>42435</v>
      </c>
      <c r="D98" s="282">
        <v>6.6666666666666693E-2</v>
      </c>
      <c r="G98" s="25">
        <v>96</v>
      </c>
      <c r="K98" s="283">
        <v>95</v>
      </c>
      <c r="M98" s="283">
        <v>59.500000000000099</v>
      </c>
      <c r="N98" s="100">
        <v>96</v>
      </c>
      <c r="O98" s="284">
        <v>24</v>
      </c>
      <c r="P98" s="284">
        <v>96</v>
      </c>
    </row>
    <row r="99" spans="2:16">
      <c r="B99" s="25">
        <v>0.97</v>
      </c>
      <c r="C99" s="281">
        <f t="shared" si="1"/>
        <v>42436</v>
      </c>
      <c r="D99" s="282">
        <v>6.7361111111111094E-2</v>
      </c>
      <c r="G99" s="25">
        <v>97</v>
      </c>
      <c r="K99" s="283">
        <v>96</v>
      </c>
      <c r="M99" s="283">
        <v>59.600000000000101</v>
      </c>
      <c r="N99" s="283">
        <v>97</v>
      </c>
      <c r="O99" s="284">
        <v>24.25</v>
      </c>
      <c r="P99" s="284">
        <v>97</v>
      </c>
    </row>
    <row r="100" spans="2:16">
      <c r="B100" s="25">
        <v>0.98</v>
      </c>
      <c r="C100" s="281">
        <f t="shared" si="1"/>
        <v>42437</v>
      </c>
      <c r="D100" s="282">
        <v>6.8055555555555605E-2</v>
      </c>
      <c r="G100" s="25">
        <v>98</v>
      </c>
      <c r="K100" s="283">
        <v>97</v>
      </c>
      <c r="M100" s="283">
        <v>59.700000000000102</v>
      </c>
      <c r="N100" s="100">
        <v>98</v>
      </c>
      <c r="O100" s="284">
        <v>24.5</v>
      </c>
      <c r="P100" s="284">
        <v>98</v>
      </c>
    </row>
    <row r="101" spans="2:16">
      <c r="B101" s="25">
        <v>0.99</v>
      </c>
      <c r="C101" s="281">
        <f t="shared" si="1"/>
        <v>42438</v>
      </c>
      <c r="D101" s="282">
        <v>6.8750000000000006E-2</v>
      </c>
      <c r="G101" s="25">
        <v>99</v>
      </c>
      <c r="K101" s="283">
        <v>98</v>
      </c>
      <c r="M101" s="283">
        <v>59.800000000000097</v>
      </c>
      <c r="N101" s="283">
        <v>99</v>
      </c>
      <c r="O101" s="284">
        <v>24.75</v>
      </c>
      <c r="P101" s="284">
        <v>99</v>
      </c>
    </row>
    <row r="102" spans="2:16">
      <c r="B102" s="25">
        <v>1</v>
      </c>
      <c r="C102" s="281">
        <f t="shared" si="1"/>
        <v>42439</v>
      </c>
      <c r="D102" s="282">
        <v>6.9444444444444406E-2</v>
      </c>
      <c r="G102" s="25">
        <v>100</v>
      </c>
      <c r="K102" s="283">
        <v>99</v>
      </c>
      <c r="M102" s="283">
        <v>59.900000000000098</v>
      </c>
      <c r="N102" s="100">
        <v>100</v>
      </c>
      <c r="O102" s="284">
        <v>25</v>
      </c>
      <c r="P102" s="284">
        <v>100</v>
      </c>
    </row>
    <row r="103" spans="2:16">
      <c r="B103" s="25">
        <v>1.01</v>
      </c>
      <c r="C103" s="281">
        <f t="shared" si="1"/>
        <v>42440</v>
      </c>
      <c r="D103" s="282">
        <v>7.0138888888888903E-2</v>
      </c>
      <c r="G103" s="25">
        <v>101</v>
      </c>
      <c r="K103" s="283">
        <v>100</v>
      </c>
      <c r="M103" s="283">
        <v>60.000000000000099</v>
      </c>
      <c r="N103" s="283">
        <v>101</v>
      </c>
      <c r="O103" s="284">
        <v>25.25</v>
      </c>
      <c r="P103" s="284">
        <v>101</v>
      </c>
    </row>
    <row r="104" spans="2:16">
      <c r="B104" s="25">
        <v>1.02</v>
      </c>
      <c r="C104" s="281">
        <f t="shared" si="1"/>
        <v>42441</v>
      </c>
      <c r="D104" s="282">
        <v>7.0833333333333304E-2</v>
      </c>
      <c r="G104" s="25">
        <v>102</v>
      </c>
      <c r="K104" s="283">
        <v>101</v>
      </c>
      <c r="M104" s="283">
        <v>60.100000000000101</v>
      </c>
      <c r="N104" s="100">
        <v>102</v>
      </c>
      <c r="O104" s="284">
        <v>25.5</v>
      </c>
      <c r="P104" s="284">
        <v>102</v>
      </c>
    </row>
    <row r="105" spans="2:16">
      <c r="B105" s="25">
        <v>1.03</v>
      </c>
      <c r="C105" s="281">
        <f t="shared" si="1"/>
        <v>42442</v>
      </c>
      <c r="D105" s="282">
        <v>7.1527777777777801E-2</v>
      </c>
      <c r="G105" s="25">
        <v>103</v>
      </c>
      <c r="K105" s="283">
        <v>102</v>
      </c>
      <c r="M105" s="283">
        <v>60.200000000000102</v>
      </c>
      <c r="N105" s="283">
        <v>103</v>
      </c>
      <c r="O105" s="284">
        <v>25.75</v>
      </c>
      <c r="P105" s="284">
        <v>103</v>
      </c>
    </row>
    <row r="106" spans="2:16">
      <c r="B106" s="25">
        <v>1.04</v>
      </c>
      <c r="C106" s="281">
        <f t="shared" si="1"/>
        <v>42443</v>
      </c>
      <c r="D106" s="282">
        <v>7.2222222222222202E-2</v>
      </c>
      <c r="G106" s="25">
        <v>104</v>
      </c>
      <c r="K106" s="283">
        <v>103</v>
      </c>
      <c r="M106" s="283">
        <v>60.300000000000097</v>
      </c>
      <c r="N106" s="100">
        <v>104</v>
      </c>
      <c r="O106" s="284">
        <v>26</v>
      </c>
      <c r="P106" s="284">
        <v>104</v>
      </c>
    </row>
    <row r="107" spans="2:16">
      <c r="B107" s="25">
        <v>1.05</v>
      </c>
      <c r="C107" s="281">
        <f t="shared" si="1"/>
        <v>42444</v>
      </c>
      <c r="D107" s="282">
        <v>7.2916666666666699E-2</v>
      </c>
      <c r="G107" s="25">
        <v>105</v>
      </c>
      <c r="K107" s="283">
        <v>104</v>
      </c>
      <c r="M107" s="283">
        <v>60.400000000000098</v>
      </c>
      <c r="N107" s="283">
        <v>105</v>
      </c>
      <c r="O107" s="284">
        <v>26.25</v>
      </c>
      <c r="P107" s="284">
        <v>105</v>
      </c>
    </row>
    <row r="108" spans="2:16">
      <c r="B108" s="25">
        <v>1.06</v>
      </c>
      <c r="C108" s="281">
        <f t="shared" si="1"/>
        <v>42445</v>
      </c>
      <c r="D108" s="282">
        <v>7.3611111111111099E-2</v>
      </c>
      <c r="G108" s="25">
        <v>106</v>
      </c>
      <c r="K108" s="283">
        <v>105</v>
      </c>
      <c r="M108" s="283">
        <v>60.500000000000099</v>
      </c>
      <c r="N108" s="100">
        <v>106</v>
      </c>
      <c r="O108" s="284">
        <v>26.5</v>
      </c>
      <c r="P108" s="284">
        <v>106</v>
      </c>
    </row>
    <row r="109" spans="2:16">
      <c r="B109" s="25">
        <v>1.07</v>
      </c>
      <c r="C109" s="281">
        <f t="shared" si="1"/>
        <v>42446</v>
      </c>
      <c r="D109" s="282">
        <v>7.4305555555555597E-2</v>
      </c>
      <c r="G109" s="25">
        <v>107</v>
      </c>
      <c r="K109" s="283">
        <v>106</v>
      </c>
      <c r="M109" s="283">
        <v>60.6000000000002</v>
      </c>
      <c r="N109" s="283">
        <v>107</v>
      </c>
      <c r="O109" s="284">
        <v>26.75</v>
      </c>
      <c r="P109" s="284">
        <v>107</v>
      </c>
    </row>
    <row r="110" spans="2:16">
      <c r="B110" s="25">
        <v>1.08</v>
      </c>
      <c r="C110" s="281">
        <f t="shared" si="1"/>
        <v>42447</v>
      </c>
      <c r="D110" s="282">
        <v>7.4999999999999997E-2</v>
      </c>
      <c r="G110" s="25">
        <v>108</v>
      </c>
      <c r="K110" s="283">
        <v>107</v>
      </c>
      <c r="M110" s="283">
        <v>60.700000000000202</v>
      </c>
      <c r="N110" s="100">
        <v>108</v>
      </c>
      <c r="O110" s="284">
        <v>27</v>
      </c>
      <c r="P110" s="284">
        <v>108</v>
      </c>
    </row>
    <row r="111" spans="2:16">
      <c r="B111" s="25">
        <v>1.0900000000000001</v>
      </c>
      <c r="C111" s="281">
        <f t="shared" si="1"/>
        <v>42448</v>
      </c>
      <c r="D111" s="282">
        <v>7.5694444444444495E-2</v>
      </c>
      <c r="G111" s="25">
        <v>109</v>
      </c>
      <c r="K111" s="283">
        <v>108</v>
      </c>
      <c r="M111" s="283">
        <v>60.800000000000203</v>
      </c>
      <c r="N111" s="283">
        <v>109</v>
      </c>
      <c r="O111" s="284">
        <v>27.25</v>
      </c>
      <c r="P111" s="284">
        <v>109</v>
      </c>
    </row>
    <row r="112" spans="2:16">
      <c r="B112" s="25">
        <v>1.1000000000000001</v>
      </c>
      <c r="C112" s="281">
        <f t="shared" si="1"/>
        <v>42449</v>
      </c>
      <c r="D112" s="282">
        <v>7.6388888888888895E-2</v>
      </c>
      <c r="G112" s="25">
        <v>110</v>
      </c>
      <c r="K112" s="283">
        <v>109</v>
      </c>
      <c r="M112" s="283">
        <v>60.900000000000198</v>
      </c>
      <c r="N112" s="100">
        <v>110</v>
      </c>
      <c r="O112" s="284">
        <v>27.5</v>
      </c>
      <c r="P112" s="284">
        <v>110</v>
      </c>
    </row>
    <row r="113" spans="2:16">
      <c r="B113" s="25">
        <v>1.1100000000000001</v>
      </c>
      <c r="C113" s="281">
        <f t="shared" si="1"/>
        <v>42450</v>
      </c>
      <c r="D113" s="282">
        <v>7.7083333333333295E-2</v>
      </c>
      <c r="G113" s="25">
        <v>111</v>
      </c>
      <c r="K113" s="283">
        <v>110</v>
      </c>
      <c r="M113" s="283">
        <v>61.000000000000199</v>
      </c>
      <c r="N113" s="283">
        <v>111</v>
      </c>
      <c r="O113" s="284">
        <v>27.75</v>
      </c>
      <c r="P113" s="284">
        <v>111</v>
      </c>
    </row>
    <row r="114" spans="2:16">
      <c r="B114" s="25">
        <v>1.1200000000000001</v>
      </c>
      <c r="C114" s="281">
        <f t="shared" si="1"/>
        <v>42451</v>
      </c>
      <c r="D114" s="282">
        <v>7.7777777777777807E-2</v>
      </c>
      <c r="G114" s="25">
        <v>112</v>
      </c>
      <c r="K114" s="283">
        <v>111</v>
      </c>
      <c r="M114" s="283">
        <v>61.1000000000002</v>
      </c>
      <c r="N114" s="100">
        <v>112</v>
      </c>
      <c r="O114" s="284">
        <v>28</v>
      </c>
      <c r="P114" s="284">
        <v>112</v>
      </c>
    </row>
    <row r="115" spans="2:16">
      <c r="B115" s="25">
        <v>1.1299999999999999</v>
      </c>
      <c r="C115" s="281">
        <f t="shared" si="1"/>
        <v>42452</v>
      </c>
      <c r="D115" s="282">
        <v>7.8472222222222193E-2</v>
      </c>
      <c r="G115" s="25">
        <v>113</v>
      </c>
      <c r="K115" s="283">
        <v>112</v>
      </c>
      <c r="M115" s="283">
        <v>61.200000000000202</v>
      </c>
      <c r="N115" s="283">
        <v>113</v>
      </c>
      <c r="O115" s="284">
        <v>28.25</v>
      </c>
      <c r="P115" s="284">
        <v>113</v>
      </c>
    </row>
    <row r="116" spans="2:16">
      <c r="B116" s="25">
        <v>1.1399999999999999</v>
      </c>
      <c r="C116" s="281">
        <f t="shared" si="1"/>
        <v>42453</v>
      </c>
      <c r="D116" s="282">
        <v>7.9166666666666705E-2</v>
      </c>
      <c r="G116" s="25">
        <v>114</v>
      </c>
      <c r="K116" s="283">
        <v>113</v>
      </c>
      <c r="M116" s="283">
        <v>61.300000000000203</v>
      </c>
      <c r="N116" s="100">
        <v>114</v>
      </c>
      <c r="O116" s="284">
        <v>28.5</v>
      </c>
      <c r="P116" s="284">
        <v>114</v>
      </c>
    </row>
    <row r="117" spans="2:16">
      <c r="B117" s="25">
        <v>1.1499999999999999</v>
      </c>
      <c r="C117" s="281">
        <f t="shared" si="1"/>
        <v>42454</v>
      </c>
      <c r="D117" s="282">
        <v>7.9861111111111105E-2</v>
      </c>
      <c r="G117" s="25">
        <v>115</v>
      </c>
      <c r="K117" s="283">
        <v>114</v>
      </c>
      <c r="M117" s="283">
        <v>61.400000000000198</v>
      </c>
      <c r="N117" s="283">
        <v>115</v>
      </c>
      <c r="O117" s="284">
        <v>28.75</v>
      </c>
      <c r="P117" s="284">
        <v>115</v>
      </c>
    </row>
    <row r="118" spans="2:16">
      <c r="B118" s="25">
        <v>1.1599999999999999</v>
      </c>
      <c r="C118" s="281">
        <f t="shared" si="1"/>
        <v>42455</v>
      </c>
      <c r="D118" s="282">
        <v>8.0555555555555602E-2</v>
      </c>
      <c r="G118" s="25">
        <v>116</v>
      </c>
      <c r="K118" s="283">
        <v>115</v>
      </c>
      <c r="M118" s="283">
        <v>61.500000000000199</v>
      </c>
      <c r="N118" s="100">
        <v>116</v>
      </c>
      <c r="O118" s="284">
        <v>29</v>
      </c>
      <c r="P118" s="284">
        <v>116</v>
      </c>
    </row>
    <row r="119" spans="2:16">
      <c r="B119" s="25">
        <v>1.17</v>
      </c>
      <c r="C119" s="281">
        <f t="shared" si="1"/>
        <v>42456</v>
      </c>
      <c r="D119" s="282">
        <v>8.1250000000000003E-2</v>
      </c>
      <c r="G119" s="25">
        <v>117</v>
      </c>
      <c r="K119" s="283">
        <v>116</v>
      </c>
      <c r="M119" s="283">
        <v>61.6000000000002</v>
      </c>
      <c r="N119" s="283">
        <v>117</v>
      </c>
      <c r="O119" s="284">
        <v>29.25</v>
      </c>
      <c r="P119" s="284">
        <v>117</v>
      </c>
    </row>
    <row r="120" spans="2:16">
      <c r="B120" s="25">
        <v>1.18</v>
      </c>
      <c r="C120" s="281">
        <f t="shared" si="1"/>
        <v>42457</v>
      </c>
      <c r="D120" s="282">
        <v>8.1944444444444403E-2</v>
      </c>
      <c r="G120" s="25">
        <v>118</v>
      </c>
      <c r="K120" s="283">
        <v>117</v>
      </c>
      <c r="M120" s="283">
        <v>61.700000000000202</v>
      </c>
      <c r="N120" s="100">
        <v>118</v>
      </c>
      <c r="O120" s="284">
        <v>29.5</v>
      </c>
      <c r="P120" s="284">
        <v>118</v>
      </c>
    </row>
    <row r="121" spans="2:16">
      <c r="B121" s="25">
        <v>1.19</v>
      </c>
      <c r="C121" s="281">
        <f t="shared" si="1"/>
        <v>42458</v>
      </c>
      <c r="D121" s="282">
        <v>8.2638888888888901E-2</v>
      </c>
      <c r="G121" s="25">
        <v>119</v>
      </c>
      <c r="K121" s="283">
        <v>118</v>
      </c>
      <c r="M121" s="283">
        <v>61.800000000000203</v>
      </c>
      <c r="N121" s="283">
        <v>119</v>
      </c>
      <c r="O121" s="284">
        <v>29.75</v>
      </c>
      <c r="P121" s="284">
        <v>119</v>
      </c>
    </row>
    <row r="122" spans="2:16">
      <c r="B122" s="25">
        <v>1.2</v>
      </c>
      <c r="C122" s="281">
        <f t="shared" si="1"/>
        <v>42459</v>
      </c>
      <c r="D122" s="282">
        <v>8.3333333333333301E-2</v>
      </c>
      <c r="G122" s="25">
        <v>120</v>
      </c>
      <c r="K122" s="283">
        <v>119</v>
      </c>
      <c r="M122" s="283">
        <v>61.900000000000198</v>
      </c>
      <c r="N122" s="100">
        <v>120</v>
      </c>
      <c r="O122" s="284">
        <v>30</v>
      </c>
      <c r="P122" s="284">
        <v>120</v>
      </c>
    </row>
    <row r="123" spans="2:16">
      <c r="B123" s="25">
        <v>1.21</v>
      </c>
      <c r="C123" s="281">
        <f t="shared" si="1"/>
        <v>42460</v>
      </c>
      <c r="D123" s="282">
        <v>8.4027777777777798E-2</v>
      </c>
      <c r="G123" s="25">
        <v>121</v>
      </c>
      <c r="K123" s="283">
        <v>120</v>
      </c>
      <c r="M123" s="283">
        <v>62.000000000000199</v>
      </c>
      <c r="O123" s="284">
        <v>30.25</v>
      </c>
      <c r="P123" s="284">
        <v>121</v>
      </c>
    </row>
    <row r="124" spans="2:16">
      <c r="B124" s="25">
        <v>1.22</v>
      </c>
      <c r="C124" s="281">
        <f t="shared" si="1"/>
        <v>42461</v>
      </c>
      <c r="D124" s="282">
        <v>8.4722222222222199E-2</v>
      </c>
      <c r="G124" s="25">
        <v>122</v>
      </c>
      <c r="K124" s="283">
        <v>121</v>
      </c>
      <c r="M124" s="283">
        <v>62.1000000000002</v>
      </c>
      <c r="O124" s="284">
        <v>30.5</v>
      </c>
      <c r="P124" s="284">
        <v>122</v>
      </c>
    </row>
    <row r="125" spans="2:16">
      <c r="B125" s="25">
        <v>1.23</v>
      </c>
      <c r="C125" s="281">
        <f t="shared" si="1"/>
        <v>42462</v>
      </c>
      <c r="D125" s="282">
        <v>8.5416666666666696E-2</v>
      </c>
      <c r="G125" s="25">
        <v>123</v>
      </c>
      <c r="K125" s="283">
        <v>122</v>
      </c>
      <c r="M125" s="283">
        <v>62.200000000000202</v>
      </c>
      <c r="O125" s="284">
        <v>30.75</v>
      </c>
      <c r="P125" s="284">
        <v>123</v>
      </c>
    </row>
    <row r="126" spans="2:16">
      <c r="B126" s="25">
        <v>1.24</v>
      </c>
      <c r="C126" s="281">
        <f t="shared" si="1"/>
        <v>42463</v>
      </c>
      <c r="D126" s="282">
        <v>8.6111111111111097E-2</v>
      </c>
      <c r="G126" s="25">
        <v>124</v>
      </c>
      <c r="K126" s="283">
        <v>123</v>
      </c>
      <c r="M126" s="283">
        <v>62.300000000000203</v>
      </c>
      <c r="O126" s="284">
        <v>31</v>
      </c>
      <c r="P126" s="284">
        <v>124</v>
      </c>
    </row>
    <row r="127" spans="2:16">
      <c r="B127" s="25">
        <v>1.25</v>
      </c>
      <c r="C127" s="281">
        <f t="shared" si="1"/>
        <v>42464</v>
      </c>
      <c r="D127" s="282">
        <v>8.6805555555555594E-2</v>
      </c>
      <c r="G127" s="25">
        <v>125</v>
      </c>
      <c r="K127" s="283">
        <v>124</v>
      </c>
      <c r="M127" s="283">
        <v>62.400000000000198</v>
      </c>
      <c r="O127" s="284">
        <v>31.25</v>
      </c>
      <c r="P127" s="284">
        <v>125</v>
      </c>
    </row>
    <row r="128" spans="2:16">
      <c r="B128" s="25">
        <v>1.26</v>
      </c>
      <c r="C128" s="281">
        <f t="shared" si="1"/>
        <v>42465</v>
      </c>
      <c r="D128" s="282">
        <v>8.7499999999999994E-2</v>
      </c>
      <c r="G128" s="25">
        <v>126</v>
      </c>
      <c r="K128" s="283">
        <v>125</v>
      </c>
      <c r="M128" s="283">
        <v>62.500000000000199</v>
      </c>
      <c r="O128" s="284">
        <v>31.5</v>
      </c>
      <c r="P128" s="284">
        <v>126</v>
      </c>
    </row>
    <row r="129" spans="2:16">
      <c r="B129" s="25">
        <v>1.27</v>
      </c>
      <c r="C129" s="281">
        <f t="shared" si="1"/>
        <v>42466</v>
      </c>
      <c r="D129" s="282">
        <v>8.8194444444444506E-2</v>
      </c>
      <c r="G129" s="25">
        <v>127</v>
      </c>
      <c r="K129" s="283">
        <v>126</v>
      </c>
      <c r="M129" s="283">
        <v>62.6000000000002</v>
      </c>
      <c r="O129" s="284">
        <v>31.75</v>
      </c>
      <c r="P129" s="284">
        <v>127</v>
      </c>
    </row>
    <row r="130" spans="2:16">
      <c r="B130" s="25">
        <v>1.28</v>
      </c>
      <c r="C130" s="281">
        <f t="shared" si="1"/>
        <v>42467</v>
      </c>
      <c r="D130" s="282">
        <v>8.8888888888888906E-2</v>
      </c>
      <c r="G130" s="25">
        <v>128</v>
      </c>
      <c r="K130" s="283">
        <v>127</v>
      </c>
      <c r="M130" s="283">
        <v>62.700000000000202</v>
      </c>
      <c r="O130" s="284">
        <v>32</v>
      </c>
      <c r="P130" s="284">
        <v>128</v>
      </c>
    </row>
    <row r="131" spans="2:16">
      <c r="B131" s="25">
        <v>1.29</v>
      </c>
      <c r="C131" s="281">
        <f t="shared" si="1"/>
        <v>42468</v>
      </c>
      <c r="D131" s="282">
        <v>8.9583333333333307E-2</v>
      </c>
      <c r="G131" s="25">
        <v>129</v>
      </c>
      <c r="K131" s="283">
        <v>128</v>
      </c>
      <c r="M131" s="283">
        <v>62.800000000000203</v>
      </c>
      <c r="O131" s="284">
        <v>32.25</v>
      </c>
      <c r="P131" s="284">
        <v>129</v>
      </c>
    </row>
    <row r="132" spans="2:16">
      <c r="B132" s="25">
        <v>1.3</v>
      </c>
      <c r="C132" s="281">
        <f t="shared" ref="C132:C195" si="2">C131+1</f>
        <v>42469</v>
      </c>
      <c r="D132" s="282">
        <v>9.0277777777777804E-2</v>
      </c>
      <c r="G132" s="25">
        <v>130</v>
      </c>
      <c r="K132" s="283">
        <v>129</v>
      </c>
      <c r="M132" s="283">
        <v>62.900000000000198</v>
      </c>
      <c r="O132" s="284">
        <v>32.5</v>
      </c>
      <c r="P132" s="284">
        <v>130</v>
      </c>
    </row>
    <row r="133" spans="2:16">
      <c r="B133" s="25">
        <v>1.31</v>
      </c>
      <c r="C133" s="281">
        <f t="shared" si="2"/>
        <v>42470</v>
      </c>
      <c r="D133" s="282">
        <v>9.0972222222222204E-2</v>
      </c>
      <c r="G133" s="25">
        <v>131</v>
      </c>
      <c r="K133" s="283">
        <v>130</v>
      </c>
      <c r="M133" s="283">
        <v>63.000000000000199</v>
      </c>
      <c r="O133" s="284">
        <v>32.75</v>
      </c>
      <c r="P133" s="284">
        <v>131</v>
      </c>
    </row>
    <row r="134" spans="2:16">
      <c r="B134" s="25">
        <v>1.32</v>
      </c>
      <c r="C134" s="281">
        <f t="shared" si="2"/>
        <v>42471</v>
      </c>
      <c r="D134" s="282">
        <v>9.1666666666666702E-2</v>
      </c>
      <c r="G134" s="25">
        <v>132</v>
      </c>
      <c r="K134" s="283">
        <v>131</v>
      </c>
      <c r="M134" s="283">
        <v>63.1000000000002</v>
      </c>
      <c r="O134" s="284">
        <v>33</v>
      </c>
      <c r="P134" s="284">
        <v>132</v>
      </c>
    </row>
    <row r="135" spans="2:16">
      <c r="B135" s="25">
        <v>1.33</v>
      </c>
      <c r="C135" s="281">
        <f t="shared" si="2"/>
        <v>42472</v>
      </c>
      <c r="D135" s="282">
        <v>9.2361111111111102E-2</v>
      </c>
      <c r="G135" s="25">
        <v>133</v>
      </c>
      <c r="K135" s="283">
        <v>132</v>
      </c>
      <c r="M135" s="283">
        <v>63.200000000000202</v>
      </c>
      <c r="O135" s="284">
        <v>33.25</v>
      </c>
      <c r="P135" s="284">
        <v>133</v>
      </c>
    </row>
    <row r="136" spans="2:16">
      <c r="B136" s="25">
        <v>1.34</v>
      </c>
      <c r="C136" s="281">
        <f t="shared" si="2"/>
        <v>42473</v>
      </c>
      <c r="D136" s="282">
        <v>9.30555555555556E-2</v>
      </c>
      <c r="G136" s="25">
        <v>134</v>
      </c>
      <c r="K136" s="283">
        <v>133</v>
      </c>
      <c r="M136" s="283">
        <v>63.300000000000203</v>
      </c>
      <c r="O136" s="284">
        <v>33.5</v>
      </c>
      <c r="P136" s="284">
        <v>134</v>
      </c>
    </row>
    <row r="137" spans="2:16">
      <c r="B137" s="25">
        <v>1.35</v>
      </c>
      <c r="C137" s="281">
        <f t="shared" si="2"/>
        <v>42474</v>
      </c>
      <c r="D137" s="282">
        <v>9.375E-2</v>
      </c>
      <c r="G137" s="25">
        <v>135</v>
      </c>
      <c r="K137" s="283">
        <v>134</v>
      </c>
      <c r="M137" s="283">
        <v>63.400000000000198</v>
      </c>
      <c r="O137" s="284">
        <v>33.75</v>
      </c>
      <c r="P137" s="284">
        <v>135</v>
      </c>
    </row>
    <row r="138" spans="2:16">
      <c r="B138" s="25">
        <v>1.36</v>
      </c>
      <c r="C138" s="281">
        <f t="shared" si="2"/>
        <v>42475</v>
      </c>
      <c r="D138" s="282">
        <v>9.44444444444444E-2</v>
      </c>
      <c r="G138" s="25">
        <v>136</v>
      </c>
      <c r="K138" s="283">
        <v>135</v>
      </c>
      <c r="M138" s="283">
        <v>63.500000000000199</v>
      </c>
      <c r="O138" s="284">
        <v>34</v>
      </c>
      <c r="P138" s="284">
        <v>136</v>
      </c>
    </row>
    <row r="139" spans="2:16">
      <c r="B139" s="25">
        <v>1.37</v>
      </c>
      <c r="C139" s="281">
        <f t="shared" si="2"/>
        <v>42476</v>
      </c>
      <c r="D139" s="282">
        <v>9.5138888888888898E-2</v>
      </c>
      <c r="G139" s="25">
        <v>137</v>
      </c>
      <c r="K139" s="283">
        <v>136</v>
      </c>
      <c r="M139" s="283">
        <v>63.6000000000002</v>
      </c>
      <c r="O139" s="284">
        <v>34.25</v>
      </c>
      <c r="P139" s="284">
        <v>137</v>
      </c>
    </row>
    <row r="140" spans="2:16">
      <c r="B140" s="25">
        <v>1.38</v>
      </c>
      <c r="C140" s="281">
        <f t="shared" si="2"/>
        <v>42477</v>
      </c>
      <c r="D140" s="282">
        <v>9.5833333333333298E-2</v>
      </c>
      <c r="G140" s="25">
        <v>138</v>
      </c>
      <c r="K140" s="283">
        <v>137</v>
      </c>
      <c r="M140" s="283">
        <v>63.700000000000202</v>
      </c>
      <c r="O140" s="284">
        <v>34.5</v>
      </c>
      <c r="P140" s="284">
        <v>138</v>
      </c>
    </row>
    <row r="141" spans="2:16">
      <c r="B141" s="25">
        <v>1.39</v>
      </c>
      <c r="C141" s="281">
        <f t="shared" si="2"/>
        <v>42478</v>
      </c>
      <c r="D141" s="282">
        <v>9.6527777777777796E-2</v>
      </c>
      <c r="G141" s="25">
        <v>139</v>
      </c>
      <c r="K141" s="283">
        <v>138</v>
      </c>
      <c r="M141" s="283">
        <v>63.800000000000203</v>
      </c>
      <c r="O141" s="284">
        <v>34.75</v>
      </c>
      <c r="P141" s="284">
        <v>139</v>
      </c>
    </row>
    <row r="142" spans="2:16">
      <c r="B142" s="25">
        <v>1.4</v>
      </c>
      <c r="C142" s="281">
        <f t="shared" si="2"/>
        <v>42479</v>
      </c>
      <c r="D142" s="282">
        <v>9.7222222222222196E-2</v>
      </c>
      <c r="G142" s="25">
        <v>140</v>
      </c>
      <c r="K142" s="283">
        <v>139</v>
      </c>
      <c r="M142" s="283">
        <v>63.900000000000198</v>
      </c>
      <c r="O142" s="284">
        <v>35</v>
      </c>
      <c r="P142" s="284">
        <v>140</v>
      </c>
    </row>
    <row r="143" spans="2:16">
      <c r="B143" s="25">
        <v>1.41</v>
      </c>
      <c r="C143" s="281">
        <f t="shared" si="2"/>
        <v>42480</v>
      </c>
      <c r="D143" s="282">
        <v>9.7916666666666693E-2</v>
      </c>
      <c r="G143" s="25">
        <v>141</v>
      </c>
      <c r="K143" s="283">
        <v>140</v>
      </c>
      <c r="M143" s="283">
        <v>64.000000000000199</v>
      </c>
      <c r="O143" s="284">
        <v>35.25</v>
      </c>
      <c r="P143" s="284">
        <v>141</v>
      </c>
    </row>
    <row r="144" spans="2:16">
      <c r="B144" s="25">
        <v>1.42</v>
      </c>
      <c r="C144" s="281">
        <f t="shared" si="2"/>
        <v>42481</v>
      </c>
      <c r="D144" s="282">
        <v>9.8611111111111094E-2</v>
      </c>
      <c r="G144" s="25">
        <v>142</v>
      </c>
      <c r="K144" s="283">
        <v>141</v>
      </c>
      <c r="M144" s="283">
        <v>64.100000000000193</v>
      </c>
      <c r="O144" s="284">
        <v>35.5</v>
      </c>
      <c r="P144" s="284">
        <v>142</v>
      </c>
    </row>
    <row r="145" spans="2:16">
      <c r="B145" s="25">
        <v>1.43</v>
      </c>
      <c r="C145" s="281">
        <f t="shared" si="2"/>
        <v>42482</v>
      </c>
      <c r="D145" s="282">
        <v>9.9305555555555605E-2</v>
      </c>
      <c r="G145" s="25">
        <v>143</v>
      </c>
      <c r="K145" s="283">
        <v>142</v>
      </c>
      <c r="M145" s="283">
        <v>64.200000000000202</v>
      </c>
      <c r="O145" s="284">
        <v>35.75</v>
      </c>
      <c r="P145" s="284">
        <v>143</v>
      </c>
    </row>
    <row r="146" spans="2:16">
      <c r="B146" s="25">
        <v>1.44</v>
      </c>
      <c r="C146" s="281">
        <f t="shared" si="2"/>
        <v>42483</v>
      </c>
      <c r="D146" s="282">
        <v>0.1</v>
      </c>
      <c r="G146" s="25">
        <v>144</v>
      </c>
      <c r="K146" s="283">
        <v>143</v>
      </c>
      <c r="M146" s="283">
        <v>64.300000000000196</v>
      </c>
      <c r="O146" s="284">
        <v>36</v>
      </c>
      <c r="P146" s="284">
        <v>144</v>
      </c>
    </row>
    <row r="147" spans="2:16">
      <c r="B147" s="25">
        <v>1.45</v>
      </c>
      <c r="C147" s="281">
        <f t="shared" si="2"/>
        <v>42484</v>
      </c>
      <c r="D147" s="282">
        <v>0.100694444444444</v>
      </c>
      <c r="G147" s="25">
        <v>145</v>
      </c>
      <c r="K147" s="283">
        <v>144</v>
      </c>
      <c r="M147" s="283">
        <v>64.400000000000205</v>
      </c>
      <c r="O147" s="284">
        <v>36.25</v>
      </c>
      <c r="P147" s="284">
        <v>145</v>
      </c>
    </row>
    <row r="148" spans="2:16">
      <c r="B148" s="25">
        <v>1.46</v>
      </c>
      <c r="C148" s="281">
        <f t="shared" si="2"/>
        <v>42485</v>
      </c>
      <c r="D148" s="282">
        <v>0.101388888888889</v>
      </c>
      <c r="G148" s="25">
        <v>146</v>
      </c>
      <c r="K148" s="283">
        <v>145</v>
      </c>
      <c r="M148" s="283">
        <v>64.500000000000199</v>
      </c>
      <c r="O148" s="284">
        <v>36.5</v>
      </c>
      <c r="P148" s="284">
        <v>146</v>
      </c>
    </row>
    <row r="149" spans="2:16">
      <c r="B149" s="25">
        <v>1.47</v>
      </c>
      <c r="C149" s="281">
        <f t="shared" si="2"/>
        <v>42486</v>
      </c>
      <c r="D149" s="282">
        <v>0.102083333333333</v>
      </c>
      <c r="G149" s="25">
        <v>147</v>
      </c>
      <c r="K149" s="283">
        <v>146</v>
      </c>
      <c r="M149" s="283">
        <v>64.600000000000193</v>
      </c>
      <c r="O149" s="284">
        <v>36.75</v>
      </c>
      <c r="P149" s="284">
        <v>147</v>
      </c>
    </row>
    <row r="150" spans="2:16">
      <c r="B150" s="25">
        <v>1.48</v>
      </c>
      <c r="C150" s="281">
        <f t="shared" si="2"/>
        <v>42487</v>
      </c>
      <c r="D150" s="282">
        <v>0.102777777777778</v>
      </c>
      <c r="G150" s="25">
        <v>148</v>
      </c>
      <c r="K150" s="283">
        <v>147</v>
      </c>
      <c r="M150" s="283">
        <v>64.700000000000202</v>
      </c>
      <c r="O150" s="284">
        <v>37</v>
      </c>
      <c r="P150" s="284">
        <v>148</v>
      </c>
    </row>
    <row r="151" spans="2:16">
      <c r="B151" s="25">
        <v>1.49</v>
      </c>
      <c r="C151" s="281">
        <f t="shared" si="2"/>
        <v>42488</v>
      </c>
      <c r="D151" s="282">
        <v>0.10347222222222199</v>
      </c>
      <c r="G151" s="25">
        <v>149</v>
      </c>
      <c r="K151" s="283">
        <v>148</v>
      </c>
      <c r="M151" s="283">
        <v>64.800000000000196</v>
      </c>
      <c r="O151" s="284">
        <v>37.25</v>
      </c>
      <c r="P151" s="284">
        <v>149</v>
      </c>
    </row>
    <row r="152" spans="2:16">
      <c r="B152" s="25">
        <v>1.5</v>
      </c>
      <c r="C152" s="281">
        <f t="shared" si="2"/>
        <v>42489</v>
      </c>
      <c r="D152" s="282">
        <v>0.104166666666667</v>
      </c>
      <c r="G152" s="25">
        <v>150</v>
      </c>
      <c r="K152" s="283">
        <v>149</v>
      </c>
      <c r="M152" s="283">
        <v>64.900000000000205</v>
      </c>
      <c r="O152" s="284">
        <v>37.5</v>
      </c>
      <c r="P152" s="284">
        <v>150</v>
      </c>
    </row>
    <row r="153" spans="2:16">
      <c r="B153" s="25">
        <v>1.51</v>
      </c>
      <c r="C153" s="281">
        <f t="shared" si="2"/>
        <v>42490</v>
      </c>
      <c r="D153" s="282">
        <v>0.104861111111111</v>
      </c>
      <c r="G153" s="25">
        <v>151</v>
      </c>
      <c r="K153" s="283">
        <v>150</v>
      </c>
      <c r="M153" s="283">
        <v>65.000000000000199</v>
      </c>
      <c r="O153" s="284">
        <v>37.75</v>
      </c>
      <c r="P153" s="284">
        <v>151</v>
      </c>
    </row>
    <row r="154" spans="2:16">
      <c r="B154" s="25">
        <v>1.52</v>
      </c>
      <c r="C154" s="281">
        <f t="shared" si="2"/>
        <v>42491</v>
      </c>
      <c r="D154" s="282">
        <v>0.105555555555556</v>
      </c>
      <c r="G154" s="25">
        <v>152</v>
      </c>
      <c r="K154" s="283">
        <v>151</v>
      </c>
      <c r="M154" s="283">
        <v>65.100000000000193</v>
      </c>
      <c r="O154" s="284">
        <v>38</v>
      </c>
      <c r="P154" s="284">
        <v>152</v>
      </c>
    </row>
    <row r="155" spans="2:16">
      <c r="B155" s="25">
        <v>1.53</v>
      </c>
      <c r="C155" s="281">
        <f t="shared" si="2"/>
        <v>42492</v>
      </c>
      <c r="D155" s="282">
        <v>0.10625</v>
      </c>
      <c r="G155" s="25">
        <v>153</v>
      </c>
      <c r="K155" s="283">
        <v>152</v>
      </c>
      <c r="M155" s="283">
        <v>65.200000000000202</v>
      </c>
      <c r="O155" s="284">
        <v>38.25</v>
      </c>
      <c r="P155" s="284">
        <v>153</v>
      </c>
    </row>
    <row r="156" spans="2:16">
      <c r="B156" s="25">
        <v>1.54</v>
      </c>
      <c r="C156" s="281">
        <f t="shared" si="2"/>
        <v>42493</v>
      </c>
      <c r="D156" s="282">
        <v>0.106944444444444</v>
      </c>
      <c r="G156" s="25">
        <v>154</v>
      </c>
      <c r="K156" s="283">
        <v>153</v>
      </c>
      <c r="M156" s="283">
        <v>65.300000000000196</v>
      </c>
      <c r="O156" s="284">
        <v>38.5</v>
      </c>
      <c r="P156" s="284">
        <v>154</v>
      </c>
    </row>
    <row r="157" spans="2:16">
      <c r="B157" s="25">
        <v>1.55</v>
      </c>
      <c r="C157" s="281">
        <f t="shared" si="2"/>
        <v>42494</v>
      </c>
      <c r="D157" s="282">
        <v>0.10763888888888901</v>
      </c>
      <c r="G157" s="25">
        <v>155</v>
      </c>
      <c r="K157" s="283">
        <v>154</v>
      </c>
      <c r="M157" s="283">
        <v>65.400000000000205</v>
      </c>
      <c r="O157" s="284">
        <v>38.75</v>
      </c>
      <c r="P157" s="284">
        <v>155</v>
      </c>
    </row>
    <row r="158" spans="2:16">
      <c r="B158" s="25">
        <v>1.56</v>
      </c>
      <c r="C158" s="281">
        <f t="shared" si="2"/>
        <v>42495</v>
      </c>
      <c r="D158" s="282">
        <v>0.108333333333333</v>
      </c>
      <c r="G158" s="25">
        <v>156</v>
      </c>
      <c r="K158" s="283">
        <v>155</v>
      </c>
      <c r="M158" s="283">
        <v>65.500000000000199</v>
      </c>
      <c r="O158" s="284">
        <v>39</v>
      </c>
      <c r="P158" s="284">
        <v>156</v>
      </c>
    </row>
    <row r="159" spans="2:16">
      <c r="B159" s="25">
        <v>1.57</v>
      </c>
      <c r="C159" s="281">
        <f t="shared" si="2"/>
        <v>42496</v>
      </c>
      <c r="D159" s="282">
        <v>0.109027777777778</v>
      </c>
      <c r="G159" s="25">
        <v>157</v>
      </c>
      <c r="K159" s="283">
        <v>156</v>
      </c>
      <c r="M159" s="283">
        <v>65.600000000000193</v>
      </c>
      <c r="O159" s="284">
        <v>39.25</v>
      </c>
      <c r="P159" s="284">
        <v>157</v>
      </c>
    </row>
    <row r="160" spans="2:16">
      <c r="B160" s="25">
        <v>1.58</v>
      </c>
      <c r="C160" s="281">
        <f t="shared" si="2"/>
        <v>42497</v>
      </c>
      <c r="D160" s="282">
        <v>0.109722222222222</v>
      </c>
      <c r="G160" s="25">
        <v>158</v>
      </c>
      <c r="K160" s="283">
        <v>157</v>
      </c>
      <c r="M160" s="283">
        <v>65.700000000000202</v>
      </c>
      <c r="O160" s="284">
        <v>39.5</v>
      </c>
      <c r="P160" s="284">
        <v>158</v>
      </c>
    </row>
    <row r="161" spans="2:16">
      <c r="B161" s="25">
        <v>1.59</v>
      </c>
      <c r="C161" s="281">
        <f t="shared" si="2"/>
        <v>42498</v>
      </c>
      <c r="D161" s="282">
        <v>0.110416666666667</v>
      </c>
      <c r="G161" s="25">
        <v>159</v>
      </c>
      <c r="K161" s="283">
        <v>158</v>
      </c>
      <c r="M161" s="283">
        <v>65.800000000000196</v>
      </c>
      <c r="O161" s="284">
        <v>39.75</v>
      </c>
      <c r="P161" s="284">
        <v>159</v>
      </c>
    </row>
    <row r="162" spans="2:16">
      <c r="B162" s="25">
        <v>1.6</v>
      </c>
      <c r="C162" s="281">
        <f t="shared" si="2"/>
        <v>42499</v>
      </c>
      <c r="D162" s="282">
        <v>0.11111111111111099</v>
      </c>
      <c r="G162" s="25">
        <v>160</v>
      </c>
      <c r="K162" s="283">
        <v>159</v>
      </c>
      <c r="M162" s="283">
        <v>65.900000000000205</v>
      </c>
      <c r="O162" s="284">
        <v>40</v>
      </c>
      <c r="P162" s="284">
        <v>160</v>
      </c>
    </row>
    <row r="163" spans="2:16">
      <c r="B163" s="25">
        <v>1.61</v>
      </c>
      <c r="C163" s="281">
        <f t="shared" si="2"/>
        <v>42500</v>
      </c>
      <c r="D163" s="282">
        <v>0.111805555555556</v>
      </c>
      <c r="G163" s="25">
        <v>161</v>
      </c>
      <c r="K163" s="283">
        <v>160</v>
      </c>
      <c r="M163" s="283">
        <v>66.000000000000199</v>
      </c>
      <c r="O163" s="284">
        <v>40.25</v>
      </c>
      <c r="P163" s="284">
        <v>161</v>
      </c>
    </row>
    <row r="164" spans="2:16">
      <c r="B164" s="25">
        <v>1.62</v>
      </c>
      <c r="C164" s="281">
        <f t="shared" si="2"/>
        <v>42501</v>
      </c>
      <c r="D164" s="282">
        <v>0.1125</v>
      </c>
      <c r="G164" s="25">
        <v>162</v>
      </c>
      <c r="K164" s="283">
        <v>161</v>
      </c>
      <c r="M164" s="283">
        <v>66.100000000000193</v>
      </c>
      <c r="O164" s="284">
        <v>40.5</v>
      </c>
      <c r="P164" s="284">
        <v>162</v>
      </c>
    </row>
    <row r="165" spans="2:16">
      <c r="B165" s="25">
        <v>1.63</v>
      </c>
      <c r="C165" s="281">
        <f t="shared" si="2"/>
        <v>42502</v>
      </c>
      <c r="D165" s="282">
        <v>0.113194444444444</v>
      </c>
      <c r="G165" s="25">
        <v>163</v>
      </c>
      <c r="K165" s="283">
        <v>162</v>
      </c>
      <c r="M165" s="283">
        <v>66.200000000000202</v>
      </c>
      <c r="O165" s="284">
        <v>40.75</v>
      </c>
      <c r="P165" s="284">
        <v>163</v>
      </c>
    </row>
    <row r="166" spans="2:16">
      <c r="B166" s="25">
        <v>1.64</v>
      </c>
      <c r="C166" s="281">
        <f t="shared" si="2"/>
        <v>42503</v>
      </c>
      <c r="D166" s="282">
        <v>0.113888888888889</v>
      </c>
      <c r="G166" s="25">
        <v>164</v>
      </c>
      <c r="K166" s="283">
        <v>163</v>
      </c>
      <c r="M166" s="283">
        <v>66.300000000000196</v>
      </c>
      <c r="O166" s="284">
        <v>41</v>
      </c>
      <c r="P166" s="284">
        <v>164</v>
      </c>
    </row>
    <row r="167" spans="2:16">
      <c r="B167" s="25">
        <v>1.65</v>
      </c>
      <c r="C167" s="281">
        <f t="shared" si="2"/>
        <v>42504</v>
      </c>
      <c r="D167" s="282">
        <v>0.114583333333333</v>
      </c>
      <c r="G167" s="25">
        <v>165</v>
      </c>
      <c r="K167" s="283">
        <v>164</v>
      </c>
      <c r="M167" s="283">
        <v>66.400000000000205</v>
      </c>
      <c r="O167" s="284">
        <v>41.25</v>
      </c>
      <c r="P167" s="284">
        <v>165</v>
      </c>
    </row>
    <row r="168" spans="2:16">
      <c r="B168" s="25">
        <v>1.66</v>
      </c>
      <c r="C168" s="281">
        <f t="shared" si="2"/>
        <v>42505</v>
      </c>
      <c r="D168" s="282">
        <v>0.11527777777777801</v>
      </c>
      <c r="G168" s="25">
        <v>166</v>
      </c>
      <c r="K168" s="283">
        <v>165</v>
      </c>
      <c r="M168" s="283">
        <v>66.500000000000199</v>
      </c>
      <c r="O168" s="284">
        <v>41.5</v>
      </c>
      <c r="P168" s="284">
        <v>166</v>
      </c>
    </row>
    <row r="169" spans="2:16">
      <c r="B169" s="25">
        <v>1.67</v>
      </c>
      <c r="C169" s="281">
        <f t="shared" si="2"/>
        <v>42506</v>
      </c>
      <c r="D169" s="282">
        <v>0.115972222222222</v>
      </c>
      <c r="G169" s="25">
        <v>167</v>
      </c>
      <c r="K169" s="283">
        <v>166</v>
      </c>
      <c r="M169" s="283">
        <v>66.600000000000193</v>
      </c>
      <c r="O169" s="284">
        <v>41.75</v>
      </c>
      <c r="P169" s="284">
        <v>167</v>
      </c>
    </row>
    <row r="170" spans="2:16">
      <c r="B170" s="25">
        <v>1.68</v>
      </c>
      <c r="C170" s="281">
        <f t="shared" si="2"/>
        <v>42507</v>
      </c>
      <c r="D170" s="282">
        <v>0.116666666666667</v>
      </c>
      <c r="G170" s="25">
        <v>168</v>
      </c>
      <c r="K170" s="283">
        <v>167</v>
      </c>
      <c r="M170" s="283">
        <v>66.700000000000202</v>
      </c>
      <c r="O170" s="284">
        <v>42</v>
      </c>
      <c r="P170" s="284">
        <v>168</v>
      </c>
    </row>
    <row r="171" spans="2:16">
      <c r="B171" s="25">
        <v>1.69</v>
      </c>
      <c r="C171" s="281">
        <f t="shared" si="2"/>
        <v>42508</v>
      </c>
      <c r="D171" s="282">
        <v>0.117361111111111</v>
      </c>
      <c r="G171" s="25">
        <v>169</v>
      </c>
      <c r="K171" s="283">
        <v>168</v>
      </c>
      <c r="M171" s="283">
        <v>66.800000000000196</v>
      </c>
      <c r="O171" s="284">
        <v>42.25</v>
      </c>
      <c r="P171" s="284">
        <v>169</v>
      </c>
    </row>
    <row r="172" spans="2:16">
      <c r="B172" s="25">
        <v>1.7</v>
      </c>
      <c r="C172" s="281">
        <f t="shared" si="2"/>
        <v>42509</v>
      </c>
      <c r="D172" s="282">
        <v>0.118055555555556</v>
      </c>
      <c r="G172" s="25">
        <v>170</v>
      </c>
      <c r="K172" s="283">
        <v>169</v>
      </c>
      <c r="M172" s="283">
        <v>66.900000000000205</v>
      </c>
      <c r="O172" s="284">
        <v>42.5</v>
      </c>
      <c r="P172" s="284">
        <v>170</v>
      </c>
    </row>
    <row r="173" spans="2:16">
      <c r="B173" s="25">
        <v>1.71</v>
      </c>
      <c r="C173" s="281">
        <f t="shared" si="2"/>
        <v>42510</v>
      </c>
      <c r="D173" s="282">
        <v>0.11874999999999999</v>
      </c>
      <c r="G173" s="25">
        <v>171</v>
      </c>
      <c r="K173" s="283">
        <v>170</v>
      </c>
      <c r="M173" s="283">
        <v>67.000000000000199</v>
      </c>
      <c r="O173" s="284">
        <v>42.75</v>
      </c>
      <c r="P173" s="284">
        <v>171</v>
      </c>
    </row>
    <row r="174" spans="2:16">
      <c r="B174" s="25">
        <v>1.72</v>
      </c>
      <c r="C174" s="281">
        <f t="shared" si="2"/>
        <v>42511</v>
      </c>
      <c r="D174" s="282">
        <v>0.11944444444444401</v>
      </c>
      <c r="G174" s="25">
        <v>172</v>
      </c>
      <c r="K174" s="283">
        <v>171</v>
      </c>
      <c r="M174" s="283">
        <v>67.100000000000193</v>
      </c>
      <c r="O174" s="284">
        <v>43</v>
      </c>
      <c r="P174" s="284">
        <v>172</v>
      </c>
    </row>
    <row r="175" spans="2:16">
      <c r="B175" s="25">
        <v>1.73</v>
      </c>
      <c r="C175" s="281">
        <f t="shared" si="2"/>
        <v>42512</v>
      </c>
      <c r="D175" s="282">
        <v>0.120138888888889</v>
      </c>
      <c r="G175" s="25">
        <v>173</v>
      </c>
      <c r="K175" s="283">
        <v>172</v>
      </c>
      <c r="M175" s="283">
        <v>67.200000000000202</v>
      </c>
      <c r="O175" s="284">
        <v>43.25</v>
      </c>
      <c r="P175" s="284">
        <v>173</v>
      </c>
    </row>
    <row r="176" spans="2:16">
      <c r="B176" s="25">
        <v>1.74</v>
      </c>
      <c r="C176" s="281">
        <f t="shared" si="2"/>
        <v>42513</v>
      </c>
      <c r="D176" s="282">
        <v>0.120833333333333</v>
      </c>
      <c r="G176" s="25">
        <v>174</v>
      </c>
      <c r="K176" s="283">
        <v>173</v>
      </c>
      <c r="M176" s="283">
        <v>67.300000000000196</v>
      </c>
      <c r="O176" s="284">
        <v>43.5</v>
      </c>
      <c r="P176" s="284">
        <v>174</v>
      </c>
    </row>
    <row r="177" spans="2:16">
      <c r="B177" s="25">
        <v>1.75</v>
      </c>
      <c r="C177" s="281">
        <f t="shared" si="2"/>
        <v>42514</v>
      </c>
      <c r="D177" s="282">
        <v>0.121527777777778</v>
      </c>
      <c r="G177" s="25">
        <v>175</v>
      </c>
      <c r="K177" s="283">
        <v>174</v>
      </c>
      <c r="M177" s="283">
        <v>67.400000000000205</v>
      </c>
      <c r="O177" s="284">
        <v>43.75</v>
      </c>
      <c r="P177" s="284">
        <v>175</v>
      </c>
    </row>
    <row r="178" spans="2:16">
      <c r="B178" s="25">
        <v>1.76</v>
      </c>
      <c r="C178" s="281">
        <f t="shared" si="2"/>
        <v>42515</v>
      </c>
      <c r="D178" s="282">
        <v>0.122222222222222</v>
      </c>
      <c r="G178" s="25">
        <v>176</v>
      </c>
      <c r="K178" s="283">
        <v>175</v>
      </c>
      <c r="M178" s="283">
        <v>67.500000000000199</v>
      </c>
      <c r="O178" s="284">
        <v>44</v>
      </c>
      <c r="P178" s="284">
        <v>176</v>
      </c>
    </row>
    <row r="179" spans="2:16">
      <c r="B179" s="25">
        <v>1.77</v>
      </c>
      <c r="C179" s="281">
        <f t="shared" si="2"/>
        <v>42516</v>
      </c>
      <c r="D179" s="282">
        <v>0.12291666666666699</v>
      </c>
      <c r="G179" s="25">
        <v>177</v>
      </c>
      <c r="K179" s="283">
        <v>176</v>
      </c>
      <c r="M179" s="283">
        <v>67.600000000000307</v>
      </c>
      <c r="O179" s="284">
        <v>44.25</v>
      </c>
      <c r="P179" s="284">
        <v>177</v>
      </c>
    </row>
    <row r="180" spans="2:16">
      <c r="B180" s="25">
        <v>1.78</v>
      </c>
      <c r="C180" s="281">
        <f t="shared" si="2"/>
        <v>42517</v>
      </c>
      <c r="D180" s="282">
        <v>0.12361111111111101</v>
      </c>
      <c r="G180" s="25">
        <v>178</v>
      </c>
      <c r="K180" s="283">
        <v>177</v>
      </c>
      <c r="M180" s="283">
        <v>67.700000000000301</v>
      </c>
      <c r="O180" s="284">
        <v>44.5</v>
      </c>
      <c r="P180" s="284">
        <v>178</v>
      </c>
    </row>
    <row r="181" spans="2:16">
      <c r="B181" s="25">
        <v>1.79</v>
      </c>
      <c r="C181" s="281">
        <f t="shared" si="2"/>
        <v>42518</v>
      </c>
      <c r="D181" s="282">
        <v>0.124305555555556</v>
      </c>
      <c r="G181" s="25">
        <v>179</v>
      </c>
      <c r="K181" s="283">
        <v>178</v>
      </c>
      <c r="M181" s="283">
        <v>67.800000000000296</v>
      </c>
      <c r="O181" s="284">
        <v>44.75</v>
      </c>
      <c r="P181" s="284">
        <v>179</v>
      </c>
    </row>
    <row r="182" spans="2:16">
      <c r="B182" s="25">
        <v>1.8</v>
      </c>
      <c r="C182" s="281">
        <f t="shared" si="2"/>
        <v>42519</v>
      </c>
      <c r="D182" s="282">
        <v>0.125</v>
      </c>
      <c r="G182" s="25">
        <v>180</v>
      </c>
      <c r="K182" s="283">
        <v>179</v>
      </c>
      <c r="M182" s="283">
        <v>67.900000000000304</v>
      </c>
      <c r="O182" s="284">
        <v>45</v>
      </c>
      <c r="P182" s="284">
        <v>180</v>
      </c>
    </row>
    <row r="183" spans="2:16">
      <c r="B183" s="25">
        <v>1.81</v>
      </c>
      <c r="C183" s="281">
        <f t="shared" si="2"/>
        <v>42520</v>
      </c>
      <c r="D183" s="282">
        <v>0.125694444444444</v>
      </c>
      <c r="K183" s="283">
        <v>180</v>
      </c>
      <c r="M183" s="283">
        <v>68.000000000000298</v>
      </c>
      <c r="O183" s="284">
        <v>45.25</v>
      </c>
      <c r="P183" s="284">
        <v>181</v>
      </c>
    </row>
    <row r="184" spans="2:16">
      <c r="B184" s="25">
        <v>1.82</v>
      </c>
      <c r="C184" s="281">
        <f t="shared" si="2"/>
        <v>42521</v>
      </c>
      <c r="D184" s="282">
        <v>0.12638888888888899</v>
      </c>
      <c r="K184" s="283">
        <v>181</v>
      </c>
      <c r="M184" s="283">
        <v>68.100000000000307</v>
      </c>
      <c r="O184" s="284">
        <v>45.5</v>
      </c>
      <c r="P184" s="284">
        <v>182</v>
      </c>
    </row>
    <row r="185" spans="2:16">
      <c r="B185" s="25">
        <v>1.83</v>
      </c>
      <c r="C185" s="281">
        <f t="shared" si="2"/>
        <v>42522</v>
      </c>
      <c r="D185" s="282">
        <v>0.12708333333333299</v>
      </c>
      <c r="K185" s="283">
        <v>182</v>
      </c>
      <c r="M185" s="283">
        <v>68.200000000000301</v>
      </c>
      <c r="O185" s="284">
        <v>45.75</v>
      </c>
      <c r="P185" s="284">
        <v>183</v>
      </c>
    </row>
    <row r="186" spans="2:16">
      <c r="B186" s="25">
        <v>1.84</v>
      </c>
      <c r="C186" s="281">
        <f t="shared" si="2"/>
        <v>42523</v>
      </c>
      <c r="D186" s="282">
        <v>0.12777777777777799</v>
      </c>
      <c r="K186" s="283">
        <v>183</v>
      </c>
      <c r="M186" s="283">
        <v>68.300000000000296</v>
      </c>
      <c r="O186" s="284">
        <v>46</v>
      </c>
      <c r="P186" s="284">
        <v>184</v>
      </c>
    </row>
    <row r="187" spans="2:16">
      <c r="B187" s="25">
        <v>1.85</v>
      </c>
      <c r="C187" s="281">
        <f t="shared" si="2"/>
        <v>42524</v>
      </c>
      <c r="D187" s="282">
        <v>0.12847222222222199</v>
      </c>
      <c r="K187" s="283">
        <v>184</v>
      </c>
      <c r="M187" s="283">
        <v>68.400000000000304</v>
      </c>
      <c r="O187" s="284">
        <v>46.25</v>
      </c>
      <c r="P187" s="284">
        <v>185</v>
      </c>
    </row>
    <row r="188" spans="2:16">
      <c r="B188" s="25">
        <v>1.86</v>
      </c>
      <c r="C188" s="281">
        <f t="shared" si="2"/>
        <v>42525</v>
      </c>
      <c r="D188" s="282">
        <v>0.12916666666666701</v>
      </c>
      <c r="K188" s="283">
        <v>185</v>
      </c>
      <c r="M188" s="283">
        <v>68.500000000000298</v>
      </c>
      <c r="O188" s="284">
        <v>46.5</v>
      </c>
      <c r="P188" s="284">
        <v>186</v>
      </c>
    </row>
    <row r="189" spans="2:16">
      <c r="B189" s="25">
        <v>1.87</v>
      </c>
      <c r="C189" s="281">
        <f t="shared" si="2"/>
        <v>42526</v>
      </c>
      <c r="D189" s="282">
        <v>0.12986111111111101</v>
      </c>
      <c r="K189" s="283">
        <v>186</v>
      </c>
      <c r="M189" s="283">
        <v>68.600000000000307</v>
      </c>
      <c r="O189" s="284">
        <v>46.75</v>
      </c>
      <c r="P189" s="284">
        <v>187</v>
      </c>
    </row>
    <row r="190" spans="2:16">
      <c r="B190" s="25">
        <v>1.88</v>
      </c>
      <c r="C190" s="281">
        <f t="shared" si="2"/>
        <v>42527</v>
      </c>
      <c r="D190" s="282">
        <v>0.13055555555555601</v>
      </c>
      <c r="K190" s="283">
        <v>187</v>
      </c>
      <c r="M190" s="283">
        <v>68.700000000000301</v>
      </c>
      <c r="O190" s="284">
        <v>47</v>
      </c>
      <c r="P190" s="284">
        <v>188</v>
      </c>
    </row>
    <row r="191" spans="2:16">
      <c r="B191" s="25">
        <v>1.89</v>
      </c>
      <c r="C191" s="281">
        <f t="shared" si="2"/>
        <v>42528</v>
      </c>
      <c r="D191" s="282">
        <v>0.13125000000000001</v>
      </c>
      <c r="K191" s="283">
        <v>188</v>
      </c>
      <c r="M191" s="283">
        <v>68.800000000000296</v>
      </c>
      <c r="O191" s="284">
        <v>47.25</v>
      </c>
      <c r="P191" s="284">
        <v>189</v>
      </c>
    </row>
    <row r="192" spans="2:16">
      <c r="B192" s="25">
        <v>1.9</v>
      </c>
      <c r="C192" s="281">
        <f t="shared" si="2"/>
        <v>42529</v>
      </c>
      <c r="D192" s="282">
        <v>0.131944444444444</v>
      </c>
      <c r="K192" s="283">
        <v>189</v>
      </c>
      <c r="M192" s="283">
        <v>68.900000000000304</v>
      </c>
      <c r="O192" s="284">
        <v>47.5</v>
      </c>
      <c r="P192" s="284">
        <v>190</v>
      </c>
    </row>
    <row r="193" spans="2:16">
      <c r="B193" s="25">
        <v>1.91</v>
      </c>
      <c r="C193" s="281">
        <f t="shared" si="2"/>
        <v>42530</v>
      </c>
      <c r="D193" s="282">
        <v>0.132638888888889</v>
      </c>
      <c r="K193" s="283">
        <v>190</v>
      </c>
      <c r="M193" s="283">
        <v>69.000000000000298</v>
      </c>
      <c r="O193" s="284">
        <v>47.75</v>
      </c>
      <c r="P193" s="284">
        <v>191</v>
      </c>
    </row>
    <row r="194" spans="2:16">
      <c r="B194" s="25">
        <v>1.92</v>
      </c>
      <c r="C194" s="281">
        <f t="shared" si="2"/>
        <v>42531</v>
      </c>
      <c r="D194" s="282">
        <v>0.133333333333333</v>
      </c>
      <c r="K194" s="283">
        <v>191</v>
      </c>
      <c r="M194" s="283">
        <v>69.100000000000307</v>
      </c>
      <c r="O194" s="284">
        <v>48</v>
      </c>
      <c r="P194" s="284">
        <v>192</v>
      </c>
    </row>
    <row r="195" spans="2:16">
      <c r="B195" s="25">
        <v>1.93</v>
      </c>
      <c r="C195" s="281">
        <f t="shared" si="2"/>
        <v>42532</v>
      </c>
      <c r="D195" s="282">
        <v>0.134027777777778</v>
      </c>
      <c r="K195" s="283">
        <v>192</v>
      </c>
      <c r="M195" s="283">
        <v>69.200000000000301</v>
      </c>
      <c r="O195" s="284">
        <v>48.25</v>
      </c>
      <c r="P195" s="284">
        <v>193</v>
      </c>
    </row>
    <row r="196" spans="2:16">
      <c r="B196" s="25">
        <v>1.94</v>
      </c>
      <c r="C196" s="281">
        <f t="shared" ref="C196:C259" si="3">C195+1</f>
        <v>42533</v>
      </c>
      <c r="D196" s="282">
        <v>0.13472222222222199</v>
      </c>
      <c r="K196" s="283">
        <v>193</v>
      </c>
      <c r="M196" s="283">
        <v>69.300000000000296</v>
      </c>
      <c r="O196" s="284">
        <v>48.5</v>
      </c>
      <c r="P196" s="284">
        <v>194</v>
      </c>
    </row>
    <row r="197" spans="2:16">
      <c r="B197" s="25">
        <v>1.95</v>
      </c>
      <c r="C197" s="281">
        <f t="shared" si="3"/>
        <v>42534</v>
      </c>
      <c r="D197" s="282">
        <v>0.13541666666666699</v>
      </c>
      <c r="K197" s="283">
        <v>194</v>
      </c>
      <c r="M197" s="283">
        <v>69.400000000000304</v>
      </c>
      <c r="O197" s="284">
        <v>48.75</v>
      </c>
      <c r="P197" s="284">
        <v>195</v>
      </c>
    </row>
    <row r="198" spans="2:16">
      <c r="B198" s="25">
        <v>1.96</v>
      </c>
      <c r="C198" s="281">
        <f t="shared" si="3"/>
        <v>42535</v>
      </c>
      <c r="D198" s="282">
        <v>0.13611111111111099</v>
      </c>
      <c r="K198" s="283">
        <v>195</v>
      </c>
      <c r="M198" s="283">
        <v>69.500000000000298</v>
      </c>
      <c r="O198" s="284">
        <v>49</v>
      </c>
      <c r="P198" s="284">
        <v>196</v>
      </c>
    </row>
    <row r="199" spans="2:16">
      <c r="B199" s="25">
        <v>1.97</v>
      </c>
      <c r="C199" s="281">
        <f t="shared" si="3"/>
        <v>42536</v>
      </c>
      <c r="D199" s="282">
        <v>0.13680555555555601</v>
      </c>
      <c r="K199" s="283">
        <v>196</v>
      </c>
      <c r="M199" s="283">
        <v>69.600000000000307</v>
      </c>
      <c r="O199" s="284">
        <v>49.25</v>
      </c>
      <c r="P199" s="284">
        <v>197</v>
      </c>
    </row>
    <row r="200" spans="2:16">
      <c r="B200" s="25">
        <v>1.98</v>
      </c>
      <c r="C200" s="281">
        <f t="shared" si="3"/>
        <v>42537</v>
      </c>
      <c r="D200" s="282">
        <v>0.13750000000000001</v>
      </c>
      <c r="K200" s="283">
        <v>197</v>
      </c>
      <c r="M200" s="283">
        <v>69.700000000000301</v>
      </c>
      <c r="O200" s="284">
        <v>49.5</v>
      </c>
      <c r="P200" s="284">
        <v>198</v>
      </c>
    </row>
    <row r="201" spans="2:16">
      <c r="B201" s="25">
        <v>1.99</v>
      </c>
      <c r="C201" s="281">
        <f t="shared" si="3"/>
        <v>42538</v>
      </c>
      <c r="D201" s="282">
        <v>0.13819444444444401</v>
      </c>
      <c r="K201" s="283">
        <v>198</v>
      </c>
      <c r="M201" s="283">
        <v>69.800000000000296</v>
      </c>
      <c r="O201" s="284">
        <v>49.75</v>
      </c>
      <c r="P201" s="284">
        <v>199</v>
      </c>
    </row>
    <row r="202" spans="2:16">
      <c r="B202" s="25">
        <v>2</v>
      </c>
      <c r="C202" s="281">
        <f t="shared" si="3"/>
        <v>42539</v>
      </c>
      <c r="D202" s="282">
        <v>0.13888888888888901</v>
      </c>
      <c r="K202" s="283">
        <v>199</v>
      </c>
      <c r="M202" s="283">
        <v>69.900000000000304</v>
      </c>
      <c r="O202" s="284">
        <v>50</v>
      </c>
      <c r="P202" s="284">
        <v>200</v>
      </c>
    </row>
    <row r="203" spans="2:16">
      <c r="B203" s="25">
        <v>2.0099999999999998</v>
      </c>
      <c r="C203" s="281">
        <f t="shared" si="3"/>
        <v>42540</v>
      </c>
      <c r="D203" s="282">
        <v>0.139583333333333</v>
      </c>
      <c r="K203" s="283">
        <v>200</v>
      </c>
      <c r="M203" s="283">
        <v>70.000000000000298</v>
      </c>
      <c r="O203" s="284">
        <v>50.25</v>
      </c>
      <c r="P203" s="284">
        <v>201</v>
      </c>
    </row>
    <row r="204" spans="2:16">
      <c r="B204" s="25">
        <v>2.02</v>
      </c>
      <c r="C204" s="281">
        <f t="shared" si="3"/>
        <v>42541</v>
      </c>
      <c r="D204" s="282">
        <v>0.140277777777778</v>
      </c>
      <c r="K204" s="283">
        <v>201</v>
      </c>
      <c r="M204" s="283">
        <v>70.100000000000307</v>
      </c>
      <c r="O204" s="284">
        <v>50.5</v>
      </c>
      <c r="P204" s="284">
        <v>202</v>
      </c>
    </row>
    <row r="205" spans="2:16">
      <c r="B205" s="25">
        <v>2.0299999999999998</v>
      </c>
      <c r="C205" s="281">
        <f t="shared" si="3"/>
        <v>42542</v>
      </c>
      <c r="D205" s="282">
        <v>0.140972222222222</v>
      </c>
      <c r="K205" s="283">
        <v>202</v>
      </c>
      <c r="M205" s="283">
        <v>70.200000000000301</v>
      </c>
      <c r="O205" s="284">
        <v>50.75</v>
      </c>
      <c r="P205" s="284">
        <v>203</v>
      </c>
    </row>
    <row r="206" spans="2:16">
      <c r="B206" s="25">
        <v>2.04</v>
      </c>
      <c r="C206" s="281">
        <f t="shared" si="3"/>
        <v>42543</v>
      </c>
      <c r="D206" s="282">
        <v>0.141666666666667</v>
      </c>
      <c r="K206" s="283">
        <v>203</v>
      </c>
      <c r="M206" s="283">
        <v>70.300000000000296</v>
      </c>
      <c r="O206" s="284">
        <v>51</v>
      </c>
      <c r="P206" s="284">
        <v>204</v>
      </c>
    </row>
    <row r="207" spans="2:16">
      <c r="B207" s="25">
        <v>2.0499999999999998</v>
      </c>
      <c r="C207" s="281">
        <f t="shared" si="3"/>
        <v>42544</v>
      </c>
      <c r="D207" s="282">
        <v>0.14236111111111099</v>
      </c>
      <c r="K207" s="283">
        <v>204</v>
      </c>
      <c r="M207" s="283">
        <v>70.400000000000304</v>
      </c>
      <c r="O207" s="284">
        <v>51.25</v>
      </c>
      <c r="P207" s="284">
        <v>205</v>
      </c>
    </row>
    <row r="208" spans="2:16">
      <c r="B208" s="25">
        <v>2.06</v>
      </c>
      <c r="C208" s="281">
        <f t="shared" si="3"/>
        <v>42545</v>
      </c>
      <c r="D208" s="282">
        <v>0.14305555555555599</v>
      </c>
      <c r="K208" s="283">
        <v>205</v>
      </c>
      <c r="M208" s="283">
        <v>70.500000000000298</v>
      </c>
      <c r="O208" s="284">
        <v>51.5</v>
      </c>
      <c r="P208" s="284">
        <v>206</v>
      </c>
    </row>
    <row r="209" spans="2:16">
      <c r="B209" s="25">
        <v>2.0699999999999998</v>
      </c>
      <c r="C209" s="281">
        <f t="shared" si="3"/>
        <v>42546</v>
      </c>
      <c r="D209" s="282">
        <v>0.14374999999999999</v>
      </c>
      <c r="K209" s="283">
        <v>206</v>
      </c>
      <c r="M209" s="283">
        <v>70.600000000000307</v>
      </c>
      <c r="O209" s="284">
        <v>51.75</v>
      </c>
      <c r="P209" s="284">
        <v>207</v>
      </c>
    </row>
    <row r="210" spans="2:16">
      <c r="B210" s="25">
        <v>2.08</v>
      </c>
      <c r="C210" s="281">
        <f t="shared" si="3"/>
        <v>42547</v>
      </c>
      <c r="D210" s="282">
        <v>0.14444444444444399</v>
      </c>
      <c r="K210" s="283">
        <v>207</v>
      </c>
      <c r="M210" s="283">
        <v>70.700000000000301</v>
      </c>
      <c r="O210" s="284">
        <v>52</v>
      </c>
      <c r="P210" s="284">
        <v>208</v>
      </c>
    </row>
    <row r="211" spans="2:16">
      <c r="B211" s="25">
        <v>2.09</v>
      </c>
      <c r="C211" s="281">
        <f t="shared" si="3"/>
        <v>42548</v>
      </c>
      <c r="D211" s="282">
        <v>0.14513888888888901</v>
      </c>
      <c r="K211" s="283">
        <v>208</v>
      </c>
      <c r="M211" s="283">
        <v>70.800000000000296</v>
      </c>
      <c r="P211" s="284">
        <v>209</v>
      </c>
    </row>
    <row r="212" spans="2:16">
      <c r="B212" s="25">
        <v>2.1</v>
      </c>
      <c r="C212" s="281">
        <f t="shared" si="3"/>
        <v>42549</v>
      </c>
      <c r="D212" s="282">
        <v>0.14583333333333301</v>
      </c>
      <c r="K212" s="283">
        <v>209</v>
      </c>
      <c r="M212" s="283">
        <v>70.900000000000304</v>
      </c>
      <c r="P212" s="284">
        <v>210</v>
      </c>
    </row>
    <row r="213" spans="2:16">
      <c r="B213" s="25">
        <v>2.11</v>
      </c>
      <c r="C213" s="281">
        <f t="shared" si="3"/>
        <v>42550</v>
      </c>
      <c r="D213" s="282">
        <v>0.14652777777777801</v>
      </c>
      <c r="K213" s="283">
        <v>210</v>
      </c>
      <c r="M213" s="283">
        <v>71.000000000000298</v>
      </c>
      <c r="P213" s="284">
        <v>211</v>
      </c>
    </row>
    <row r="214" spans="2:16">
      <c r="B214" s="25">
        <v>2.12</v>
      </c>
      <c r="C214" s="281">
        <f t="shared" si="3"/>
        <v>42551</v>
      </c>
      <c r="D214" s="282">
        <v>0.147222222222222</v>
      </c>
      <c r="K214" s="283">
        <v>211</v>
      </c>
      <c r="M214" s="283">
        <v>71.100000000000307</v>
      </c>
      <c r="P214" s="284">
        <v>212</v>
      </c>
    </row>
    <row r="215" spans="2:16">
      <c r="B215" s="25">
        <v>2.13</v>
      </c>
      <c r="C215" s="281">
        <f t="shared" si="3"/>
        <v>42552</v>
      </c>
      <c r="D215" s="282">
        <v>0.147916666666667</v>
      </c>
      <c r="K215" s="283">
        <v>212</v>
      </c>
      <c r="M215" s="283">
        <v>71.200000000000301</v>
      </c>
      <c r="P215" s="284">
        <v>213</v>
      </c>
    </row>
    <row r="216" spans="2:16">
      <c r="B216" s="25">
        <v>2.14</v>
      </c>
      <c r="C216" s="281">
        <f t="shared" si="3"/>
        <v>42553</v>
      </c>
      <c r="D216" s="282">
        <v>0.148611111111111</v>
      </c>
      <c r="K216" s="283">
        <v>213</v>
      </c>
      <c r="M216" s="283">
        <v>71.300000000000296</v>
      </c>
      <c r="P216" s="284">
        <v>214</v>
      </c>
    </row>
    <row r="217" spans="2:16">
      <c r="B217" s="25">
        <v>2.15</v>
      </c>
      <c r="C217" s="281">
        <f t="shared" si="3"/>
        <v>42554</v>
      </c>
      <c r="D217" s="282">
        <v>0.149305555555556</v>
      </c>
      <c r="K217" s="283">
        <v>214</v>
      </c>
      <c r="M217" s="283">
        <v>71.400000000000304</v>
      </c>
      <c r="P217" s="284">
        <v>215</v>
      </c>
    </row>
    <row r="218" spans="2:16">
      <c r="B218" s="25">
        <v>2.16</v>
      </c>
      <c r="C218" s="281">
        <f t="shared" si="3"/>
        <v>42555</v>
      </c>
      <c r="D218" s="282">
        <v>0.15</v>
      </c>
      <c r="K218" s="283">
        <v>215</v>
      </c>
      <c r="M218" s="283">
        <v>71.500000000000298</v>
      </c>
      <c r="P218" s="284">
        <v>216</v>
      </c>
    </row>
    <row r="219" spans="2:16">
      <c r="B219" s="25">
        <v>2.17</v>
      </c>
      <c r="C219" s="281">
        <f t="shared" si="3"/>
        <v>42556</v>
      </c>
      <c r="D219" s="282">
        <v>0.15069444444444399</v>
      </c>
      <c r="K219" s="283">
        <v>216</v>
      </c>
      <c r="M219" s="283">
        <v>71.600000000000307</v>
      </c>
      <c r="P219" s="284">
        <v>217</v>
      </c>
    </row>
    <row r="220" spans="2:16">
      <c r="B220" s="25">
        <v>2.1800000000000002</v>
      </c>
      <c r="C220" s="281">
        <f t="shared" si="3"/>
        <v>42557</v>
      </c>
      <c r="D220" s="282">
        <v>0.15138888888888899</v>
      </c>
      <c r="K220" s="283">
        <v>217</v>
      </c>
      <c r="M220" s="283">
        <v>71.700000000000301</v>
      </c>
      <c r="P220" s="284">
        <v>218</v>
      </c>
    </row>
    <row r="221" spans="2:16">
      <c r="B221" s="25">
        <v>2.19</v>
      </c>
      <c r="C221" s="281">
        <f t="shared" si="3"/>
        <v>42558</v>
      </c>
      <c r="D221" s="282">
        <v>0.15208333333333299</v>
      </c>
      <c r="K221" s="283">
        <v>218</v>
      </c>
      <c r="M221" s="283">
        <v>71.800000000000296</v>
      </c>
      <c r="P221" s="284">
        <v>219</v>
      </c>
    </row>
    <row r="222" spans="2:16">
      <c r="B222" s="25">
        <v>2.2000000000000002</v>
      </c>
      <c r="C222" s="281">
        <f t="shared" si="3"/>
        <v>42559</v>
      </c>
      <c r="D222" s="282">
        <v>0.15277777777777801</v>
      </c>
      <c r="K222" s="283">
        <v>219</v>
      </c>
      <c r="M222" s="283">
        <v>71.900000000000304</v>
      </c>
      <c r="P222" s="284">
        <v>220</v>
      </c>
    </row>
    <row r="223" spans="2:16">
      <c r="B223" s="25">
        <v>2.21</v>
      </c>
      <c r="C223" s="281">
        <f t="shared" si="3"/>
        <v>42560</v>
      </c>
      <c r="D223" s="282">
        <v>0.15347222222222201</v>
      </c>
      <c r="K223" s="283">
        <v>220</v>
      </c>
      <c r="M223" s="283">
        <v>72.000000000000298</v>
      </c>
      <c r="P223" s="284">
        <v>221</v>
      </c>
    </row>
    <row r="224" spans="2:16">
      <c r="B224" s="25">
        <v>2.2200000000000002</v>
      </c>
      <c r="C224" s="281">
        <f t="shared" si="3"/>
        <v>42561</v>
      </c>
      <c r="D224" s="282">
        <v>0.15416666666666701</v>
      </c>
      <c r="K224" s="283">
        <v>221</v>
      </c>
      <c r="M224" s="283">
        <v>72.100000000000307</v>
      </c>
      <c r="P224" s="284">
        <v>222</v>
      </c>
    </row>
    <row r="225" spans="2:16">
      <c r="B225" s="25">
        <v>2.23</v>
      </c>
      <c r="C225" s="281">
        <f t="shared" si="3"/>
        <v>42562</v>
      </c>
      <c r="D225" s="282">
        <v>0.15486111111111101</v>
      </c>
      <c r="K225" s="283">
        <v>222</v>
      </c>
      <c r="M225" s="283">
        <v>72.200000000000301</v>
      </c>
      <c r="P225" s="284">
        <v>223</v>
      </c>
    </row>
    <row r="226" spans="2:16">
      <c r="B226" s="25">
        <v>2.2400000000000002</v>
      </c>
      <c r="C226" s="281">
        <f t="shared" si="3"/>
        <v>42563</v>
      </c>
      <c r="D226" s="282">
        <v>0.155555555555556</v>
      </c>
      <c r="K226" s="283">
        <v>223</v>
      </c>
      <c r="M226" s="283">
        <v>72.300000000000296</v>
      </c>
      <c r="P226" s="284">
        <v>224</v>
      </c>
    </row>
    <row r="227" spans="2:16">
      <c r="B227" s="25">
        <v>2.25</v>
      </c>
      <c r="C227" s="281">
        <f t="shared" si="3"/>
        <v>42564</v>
      </c>
      <c r="D227" s="282">
        <v>0.15625</v>
      </c>
      <c r="K227" s="283">
        <v>224</v>
      </c>
      <c r="M227" s="283">
        <v>72.400000000000304</v>
      </c>
      <c r="P227" s="284">
        <v>225</v>
      </c>
    </row>
    <row r="228" spans="2:16">
      <c r="B228" s="25">
        <v>2.2599999999999998</v>
      </c>
      <c r="C228" s="281">
        <f t="shared" si="3"/>
        <v>42565</v>
      </c>
      <c r="D228" s="282">
        <v>0.156944444444444</v>
      </c>
      <c r="K228" s="283">
        <v>225</v>
      </c>
      <c r="M228" s="283">
        <v>72.500000000000298</v>
      </c>
      <c r="P228" s="284">
        <v>226</v>
      </c>
    </row>
    <row r="229" spans="2:16">
      <c r="B229" s="25">
        <v>2.27</v>
      </c>
      <c r="C229" s="281">
        <f t="shared" si="3"/>
        <v>42566</v>
      </c>
      <c r="D229" s="282">
        <v>0.15763888888888899</v>
      </c>
      <c r="K229" s="283">
        <v>226</v>
      </c>
      <c r="M229" s="283">
        <v>72.600000000000307</v>
      </c>
      <c r="P229" s="284">
        <v>227</v>
      </c>
    </row>
    <row r="230" spans="2:16">
      <c r="B230" s="25">
        <v>2.2799999999999998</v>
      </c>
      <c r="C230" s="281">
        <f t="shared" si="3"/>
        <v>42567</v>
      </c>
      <c r="D230" s="282">
        <v>0.15833333333333299</v>
      </c>
      <c r="K230" s="283">
        <v>227</v>
      </c>
      <c r="M230" s="283">
        <v>72.700000000000301</v>
      </c>
      <c r="P230" s="284">
        <v>228</v>
      </c>
    </row>
    <row r="231" spans="2:16">
      <c r="B231" s="25">
        <v>2.29</v>
      </c>
      <c r="C231" s="281">
        <f t="shared" si="3"/>
        <v>42568</v>
      </c>
      <c r="D231" s="282">
        <v>0.15902777777777799</v>
      </c>
      <c r="K231" s="283">
        <v>228</v>
      </c>
      <c r="M231" s="283">
        <v>72.800000000000296</v>
      </c>
      <c r="P231" s="284">
        <v>229</v>
      </c>
    </row>
    <row r="232" spans="2:16">
      <c r="B232" s="25">
        <v>2.2999999999999998</v>
      </c>
      <c r="C232" s="281">
        <f t="shared" si="3"/>
        <v>42569</v>
      </c>
      <c r="D232" s="282">
        <v>0.15972222222222199</v>
      </c>
      <c r="K232" s="283">
        <v>229</v>
      </c>
      <c r="M232" s="283">
        <v>72.900000000000304</v>
      </c>
      <c r="P232" s="284">
        <v>230</v>
      </c>
    </row>
    <row r="233" spans="2:16">
      <c r="B233" s="25">
        <v>2.31</v>
      </c>
      <c r="C233" s="281">
        <f t="shared" si="3"/>
        <v>42570</v>
      </c>
      <c r="D233" s="282">
        <v>0.16041666666666701</v>
      </c>
      <c r="K233" s="283">
        <v>230</v>
      </c>
      <c r="M233" s="283">
        <v>73.000000000000298</v>
      </c>
      <c r="P233" s="284">
        <v>231</v>
      </c>
    </row>
    <row r="234" spans="2:16">
      <c r="B234" s="25">
        <v>2.3199999999999998</v>
      </c>
      <c r="C234" s="281">
        <f t="shared" si="3"/>
        <v>42571</v>
      </c>
      <c r="D234" s="282">
        <v>0.16111111111111101</v>
      </c>
      <c r="K234" s="283">
        <v>231</v>
      </c>
      <c r="M234" s="283">
        <v>73.100000000000307</v>
      </c>
      <c r="P234" s="284">
        <v>232</v>
      </c>
    </row>
    <row r="235" spans="2:16">
      <c r="B235" s="25">
        <v>2.33</v>
      </c>
      <c r="C235" s="281">
        <f t="shared" si="3"/>
        <v>42572</v>
      </c>
      <c r="D235" s="282">
        <v>0.16180555555555601</v>
      </c>
      <c r="K235" s="283">
        <v>232</v>
      </c>
      <c r="M235" s="283">
        <v>73.200000000000301</v>
      </c>
      <c r="P235" s="284">
        <v>233</v>
      </c>
    </row>
    <row r="236" spans="2:16">
      <c r="B236" s="25">
        <v>2.34</v>
      </c>
      <c r="C236" s="281">
        <f t="shared" si="3"/>
        <v>42573</v>
      </c>
      <c r="D236" s="282">
        <v>0.16250000000000001</v>
      </c>
      <c r="K236" s="283">
        <v>233</v>
      </c>
      <c r="M236" s="283">
        <v>73.300000000000296</v>
      </c>
      <c r="P236" s="284">
        <v>234</v>
      </c>
    </row>
    <row r="237" spans="2:16">
      <c r="B237" s="25">
        <v>2.35</v>
      </c>
      <c r="C237" s="281">
        <f t="shared" si="3"/>
        <v>42574</v>
      </c>
      <c r="D237" s="282">
        <v>0.163194444444444</v>
      </c>
      <c r="K237" s="283">
        <v>234</v>
      </c>
      <c r="M237" s="283">
        <v>73.400000000000304</v>
      </c>
      <c r="P237" s="284">
        <v>235</v>
      </c>
    </row>
    <row r="238" spans="2:16">
      <c r="B238" s="25">
        <v>2.36</v>
      </c>
      <c r="C238" s="281">
        <f t="shared" si="3"/>
        <v>42575</v>
      </c>
      <c r="D238" s="282">
        <v>0.163888888888889</v>
      </c>
      <c r="K238" s="283">
        <v>235</v>
      </c>
      <c r="M238" s="283">
        <v>73.500000000000298</v>
      </c>
      <c r="P238" s="284">
        <v>236</v>
      </c>
    </row>
    <row r="239" spans="2:16">
      <c r="B239" s="25">
        <v>2.37</v>
      </c>
      <c r="C239" s="281">
        <f t="shared" si="3"/>
        <v>42576</v>
      </c>
      <c r="D239" s="282">
        <v>0.164583333333333</v>
      </c>
      <c r="K239" s="283">
        <v>236</v>
      </c>
      <c r="M239" s="283">
        <v>73.600000000000307</v>
      </c>
      <c r="P239" s="284">
        <v>237</v>
      </c>
    </row>
    <row r="240" spans="2:16">
      <c r="B240" s="25">
        <v>2.38</v>
      </c>
      <c r="C240" s="281">
        <f t="shared" si="3"/>
        <v>42577</v>
      </c>
      <c r="D240" s="282">
        <v>0.165277777777778</v>
      </c>
      <c r="K240" s="283">
        <v>237</v>
      </c>
      <c r="M240" s="283">
        <v>73.700000000000301</v>
      </c>
      <c r="P240" s="284">
        <v>238</v>
      </c>
    </row>
    <row r="241" spans="2:16">
      <c r="B241" s="25">
        <v>2.39</v>
      </c>
      <c r="C241" s="281">
        <f t="shared" si="3"/>
        <v>42578</v>
      </c>
      <c r="D241" s="282">
        <v>0.16597222222222199</v>
      </c>
      <c r="K241" s="283">
        <v>238</v>
      </c>
      <c r="M241" s="283">
        <v>73.800000000000296</v>
      </c>
      <c r="P241" s="284">
        <v>239</v>
      </c>
    </row>
    <row r="242" spans="2:16">
      <c r="B242" s="25">
        <v>2.4</v>
      </c>
      <c r="C242" s="281">
        <f t="shared" si="3"/>
        <v>42579</v>
      </c>
      <c r="D242" s="282">
        <v>0.16666666666666699</v>
      </c>
      <c r="K242" s="283">
        <v>239</v>
      </c>
      <c r="M242" s="283">
        <v>73.900000000000304</v>
      </c>
      <c r="P242" s="284">
        <v>240</v>
      </c>
    </row>
    <row r="243" spans="2:16">
      <c r="B243" s="25">
        <v>2.41</v>
      </c>
      <c r="C243" s="281">
        <f t="shared" si="3"/>
        <v>42580</v>
      </c>
      <c r="D243" s="282">
        <v>0.16736111111111099</v>
      </c>
      <c r="K243" s="283">
        <v>240</v>
      </c>
      <c r="M243" s="283">
        <v>74.000000000000298</v>
      </c>
      <c r="P243" s="284">
        <v>241</v>
      </c>
    </row>
    <row r="244" spans="2:16">
      <c r="B244" s="25">
        <v>2.42</v>
      </c>
      <c r="C244" s="281">
        <f t="shared" si="3"/>
        <v>42581</v>
      </c>
      <c r="D244" s="282">
        <v>0.16805555555555601</v>
      </c>
      <c r="K244" s="283">
        <v>241</v>
      </c>
      <c r="M244" s="283">
        <v>74.100000000000307</v>
      </c>
      <c r="P244" s="284">
        <v>242</v>
      </c>
    </row>
    <row r="245" spans="2:16">
      <c r="B245" s="25">
        <v>2.4300000000000002</v>
      </c>
      <c r="C245" s="281">
        <f t="shared" si="3"/>
        <v>42582</v>
      </c>
      <c r="D245" s="282">
        <v>0.16875000000000001</v>
      </c>
      <c r="K245" s="283">
        <v>242</v>
      </c>
      <c r="M245" s="283">
        <v>74.200000000000301</v>
      </c>
      <c r="P245" s="284">
        <v>243</v>
      </c>
    </row>
    <row r="246" spans="2:16">
      <c r="B246" s="25">
        <v>2.44</v>
      </c>
      <c r="C246" s="281">
        <f t="shared" si="3"/>
        <v>42583</v>
      </c>
      <c r="D246" s="282">
        <v>0.16944444444444401</v>
      </c>
      <c r="K246" s="283">
        <v>243</v>
      </c>
      <c r="M246" s="283">
        <v>74.300000000000296</v>
      </c>
      <c r="P246" s="284">
        <v>244</v>
      </c>
    </row>
    <row r="247" spans="2:16">
      <c r="B247" s="25">
        <v>2.4500000000000002</v>
      </c>
      <c r="C247" s="281">
        <f t="shared" si="3"/>
        <v>42584</v>
      </c>
      <c r="D247" s="282">
        <v>0.17013888888888901</v>
      </c>
      <c r="K247" s="283">
        <v>244</v>
      </c>
      <c r="M247" s="283">
        <v>74.400000000000304</v>
      </c>
      <c r="P247" s="284">
        <v>245</v>
      </c>
    </row>
    <row r="248" spans="2:16">
      <c r="B248" s="25">
        <v>2.46</v>
      </c>
      <c r="C248" s="281">
        <f t="shared" si="3"/>
        <v>42585</v>
      </c>
      <c r="D248" s="282">
        <v>0.170833333333333</v>
      </c>
      <c r="K248" s="283">
        <v>245</v>
      </c>
      <c r="M248" s="283">
        <v>74.500000000000298</v>
      </c>
      <c r="P248" s="284">
        <v>246</v>
      </c>
    </row>
    <row r="249" spans="2:16">
      <c r="B249" s="25">
        <v>2.4700000000000002</v>
      </c>
      <c r="C249" s="281">
        <f t="shared" si="3"/>
        <v>42586</v>
      </c>
      <c r="D249" s="282">
        <v>0.171527777777778</v>
      </c>
      <c r="K249" s="283">
        <v>246</v>
      </c>
      <c r="M249" s="283">
        <v>74.600000000000307</v>
      </c>
      <c r="P249" s="284">
        <v>247</v>
      </c>
    </row>
    <row r="250" spans="2:16">
      <c r="B250" s="25">
        <v>2.48</v>
      </c>
      <c r="C250" s="281">
        <f t="shared" si="3"/>
        <v>42587</v>
      </c>
      <c r="D250" s="282">
        <v>0.172222222222222</v>
      </c>
      <c r="K250" s="283">
        <v>247</v>
      </c>
      <c r="M250" s="283">
        <v>74.700000000000401</v>
      </c>
      <c r="P250" s="284">
        <v>248</v>
      </c>
    </row>
    <row r="251" spans="2:16">
      <c r="B251" s="25">
        <v>2.4900000000000002</v>
      </c>
      <c r="C251" s="281">
        <f t="shared" si="3"/>
        <v>42588</v>
      </c>
      <c r="D251" s="282">
        <v>0.172916666666667</v>
      </c>
      <c r="K251" s="283">
        <v>248</v>
      </c>
      <c r="M251" s="283">
        <v>74.800000000000395</v>
      </c>
      <c r="P251" s="284">
        <v>249</v>
      </c>
    </row>
    <row r="252" spans="2:16">
      <c r="B252" s="25">
        <v>2.5</v>
      </c>
      <c r="C252" s="281">
        <f t="shared" si="3"/>
        <v>42589</v>
      </c>
      <c r="D252" s="282">
        <v>0.17361111111111099</v>
      </c>
      <c r="K252" s="283">
        <v>249</v>
      </c>
      <c r="M252" s="283">
        <v>74.900000000000404</v>
      </c>
      <c r="P252" s="284">
        <v>250</v>
      </c>
    </row>
    <row r="253" spans="2:16">
      <c r="B253" s="25">
        <v>2.5099999999999998</v>
      </c>
      <c r="C253" s="281">
        <f t="shared" si="3"/>
        <v>42590</v>
      </c>
      <c r="D253" s="282">
        <v>0.17430555555555599</v>
      </c>
      <c r="K253" s="283">
        <v>250</v>
      </c>
      <c r="M253" s="283">
        <v>75.000000000000398</v>
      </c>
      <c r="P253" s="284">
        <v>251</v>
      </c>
    </row>
    <row r="254" spans="2:16">
      <c r="B254" s="25">
        <v>2.52</v>
      </c>
      <c r="C254" s="281">
        <f t="shared" si="3"/>
        <v>42591</v>
      </c>
      <c r="D254" s="282">
        <v>0.17499999999999999</v>
      </c>
      <c r="K254" s="283">
        <v>251</v>
      </c>
      <c r="M254" s="283">
        <v>75.100000000000406</v>
      </c>
      <c r="P254" s="284">
        <v>252</v>
      </c>
    </row>
    <row r="255" spans="2:16">
      <c r="B255" s="25">
        <v>2.5299999999999998</v>
      </c>
      <c r="C255" s="281">
        <f t="shared" si="3"/>
        <v>42592</v>
      </c>
      <c r="D255" s="282">
        <v>0.17569444444444399</v>
      </c>
      <c r="K255" s="283">
        <v>252</v>
      </c>
      <c r="M255" s="283">
        <v>75.200000000000401</v>
      </c>
      <c r="P255" s="284">
        <v>253</v>
      </c>
    </row>
    <row r="256" spans="2:16">
      <c r="B256" s="25">
        <v>2.54</v>
      </c>
      <c r="C256" s="281">
        <f t="shared" si="3"/>
        <v>42593</v>
      </c>
      <c r="D256" s="282">
        <v>0.17638888888888901</v>
      </c>
      <c r="K256" s="283">
        <v>253</v>
      </c>
      <c r="M256" s="283">
        <v>75.300000000000395</v>
      </c>
      <c r="P256" s="284">
        <v>254</v>
      </c>
    </row>
    <row r="257" spans="2:16">
      <c r="B257" s="25">
        <v>2.5499999999999998</v>
      </c>
      <c r="C257" s="281">
        <f t="shared" si="3"/>
        <v>42594</v>
      </c>
      <c r="D257" s="282">
        <v>0.17708333333333301</v>
      </c>
      <c r="K257" s="283">
        <v>254</v>
      </c>
      <c r="M257" s="283">
        <v>75.400000000000404</v>
      </c>
      <c r="P257" s="284">
        <v>255</v>
      </c>
    </row>
    <row r="258" spans="2:16">
      <c r="B258" s="25">
        <v>2.56</v>
      </c>
      <c r="C258" s="281">
        <f t="shared" si="3"/>
        <v>42595</v>
      </c>
      <c r="D258" s="282">
        <v>0.17777777777777801</v>
      </c>
      <c r="K258" s="283">
        <v>255</v>
      </c>
      <c r="M258" s="283">
        <v>75.500000000000398</v>
      </c>
      <c r="P258" s="284">
        <v>256</v>
      </c>
    </row>
    <row r="259" spans="2:16">
      <c r="B259" s="25">
        <v>2.57</v>
      </c>
      <c r="C259" s="281">
        <f t="shared" si="3"/>
        <v>42596</v>
      </c>
      <c r="D259" s="282">
        <v>0.178472222222222</v>
      </c>
      <c r="K259" s="283">
        <v>256</v>
      </c>
      <c r="M259" s="283">
        <v>75.600000000000406</v>
      </c>
      <c r="P259" s="284">
        <v>257</v>
      </c>
    </row>
    <row r="260" spans="2:16">
      <c r="B260" s="25">
        <v>2.58</v>
      </c>
      <c r="C260" s="281">
        <f t="shared" ref="C260:C267" si="4">C259+1</f>
        <v>42597</v>
      </c>
      <c r="D260" s="282">
        <v>0.179166666666667</v>
      </c>
      <c r="K260" s="283">
        <v>257</v>
      </c>
      <c r="M260" s="283">
        <v>75.700000000000401</v>
      </c>
      <c r="P260" s="284">
        <v>258</v>
      </c>
    </row>
    <row r="261" spans="2:16">
      <c r="B261" s="25">
        <v>2.59</v>
      </c>
      <c r="C261" s="281">
        <f t="shared" si="4"/>
        <v>42598</v>
      </c>
      <c r="D261" s="282">
        <v>0.179861111111111</v>
      </c>
      <c r="K261" s="283">
        <v>258</v>
      </c>
      <c r="M261" s="283">
        <v>75.800000000000395</v>
      </c>
      <c r="P261" s="284">
        <v>259</v>
      </c>
    </row>
    <row r="262" spans="2:16">
      <c r="B262" s="25">
        <v>2.6</v>
      </c>
      <c r="C262" s="281">
        <f t="shared" si="4"/>
        <v>42599</v>
      </c>
      <c r="D262" s="282">
        <v>0.180555555555556</v>
      </c>
      <c r="K262" s="283">
        <v>259</v>
      </c>
      <c r="M262" s="283">
        <v>75.900000000000404</v>
      </c>
      <c r="P262" s="284">
        <v>260</v>
      </c>
    </row>
    <row r="263" spans="2:16">
      <c r="B263" s="25">
        <v>2.61</v>
      </c>
      <c r="C263" s="281">
        <f t="shared" si="4"/>
        <v>42600</v>
      </c>
      <c r="D263" s="282">
        <v>0.18124999999999999</v>
      </c>
      <c r="K263" s="283">
        <v>260</v>
      </c>
      <c r="M263" s="283">
        <v>76.000000000000398</v>
      </c>
      <c r="P263" s="284">
        <v>261</v>
      </c>
    </row>
    <row r="264" spans="2:16">
      <c r="B264" s="25">
        <v>2.62</v>
      </c>
      <c r="C264" s="281">
        <f t="shared" si="4"/>
        <v>42601</v>
      </c>
      <c r="D264" s="282">
        <v>0.18194444444444399</v>
      </c>
      <c r="K264" s="283">
        <v>261</v>
      </c>
      <c r="M264" s="283">
        <v>76.100000000000406</v>
      </c>
      <c r="P264" s="284">
        <v>262</v>
      </c>
    </row>
    <row r="265" spans="2:16">
      <c r="B265" s="25">
        <v>2.63</v>
      </c>
      <c r="C265" s="281">
        <f t="shared" si="4"/>
        <v>42602</v>
      </c>
      <c r="D265" s="282">
        <v>0.18263888888888899</v>
      </c>
      <c r="K265" s="283">
        <v>262</v>
      </c>
      <c r="M265" s="283">
        <v>76.200000000000401</v>
      </c>
      <c r="P265" s="284">
        <v>263</v>
      </c>
    </row>
    <row r="266" spans="2:16">
      <c r="B266" s="25">
        <v>2.64</v>
      </c>
      <c r="C266" s="281">
        <f t="shared" si="4"/>
        <v>42603</v>
      </c>
      <c r="D266" s="282">
        <v>0.18333333333333299</v>
      </c>
      <c r="K266" s="283">
        <v>263</v>
      </c>
      <c r="M266" s="283">
        <v>76.300000000000395</v>
      </c>
      <c r="P266" s="284">
        <v>264</v>
      </c>
    </row>
    <row r="267" spans="2:16">
      <c r="B267" s="25">
        <v>2.65</v>
      </c>
      <c r="C267" s="281">
        <f t="shared" si="4"/>
        <v>42604</v>
      </c>
      <c r="D267" s="282">
        <v>0.18402777777777801</v>
      </c>
      <c r="K267" s="283">
        <v>264</v>
      </c>
      <c r="M267" s="283">
        <v>76.400000000000404</v>
      </c>
      <c r="P267" s="284">
        <v>265</v>
      </c>
    </row>
    <row r="268" spans="2:16">
      <c r="B268" s="25">
        <v>2.66</v>
      </c>
      <c r="C268" s="281">
        <f>C267+1</f>
        <v>42605</v>
      </c>
      <c r="D268" s="282">
        <v>0.18472222222222201</v>
      </c>
      <c r="K268" s="283">
        <v>265</v>
      </c>
      <c r="M268" s="283">
        <v>76.500000000000398</v>
      </c>
      <c r="P268" s="284">
        <v>266</v>
      </c>
    </row>
    <row r="269" spans="2:16">
      <c r="B269" s="25">
        <v>2.67</v>
      </c>
      <c r="C269" s="281">
        <f t="shared" ref="C269:C323" si="5">C268+1</f>
        <v>42606</v>
      </c>
      <c r="D269" s="282">
        <v>0.18541666666666701</v>
      </c>
      <c r="K269" s="283">
        <v>266</v>
      </c>
      <c r="M269" s="283">
        <v>76.600000000000406</v>
      </c>
      <c r="P269" s="284">
        <v>267</v>
      </c>
    </row>
    <row r="270" spans="2:16">
      <c r="B270" s="25">
        <v>2.68</v>
      </c>
      <c r="C270" s="281">
        <f t="shared" si="5"/>
        <v>42607</v>
      </c>
      <c r="D270" s="282">
        <v>0.18611111111111101</v>
      </c>
      <c r="K270" s="283">
        <v>267</v>
      </c>
      <c r="M270" s="283">
        <v>76.700000000000401</v>
      </c>
      <c r="P270" s="284">
        <v>268</v>
      </c>
    </row>
    <row r="271" spans="2:16">
      <c r="B271" s="25">
        <v>2.69</v>
      </c>
      <c r="C271" s="281">
        <f t="shared" si="5"/>
        <v>42608</v>
      </c>
      <c r="D271" s="282">
        <v>0.186805555555556</v>
      </c>
      <c r="K271" s="283">
        <v>268</v>
      </c>
      <c r="M271" s="283">
        <v>76.800000000000395</v>
      </c>
      <c r="P271" s="284">
        <v>269</v>
      </c>
    </row>
    <row r="272" spans="2:16">
      <c r="B272" s="25">
        <v>2.7</v>
      </c>
      <c r="C272" s="281">
        <f t="shared" si="5"/>
        <v>42609</v>
      </c>
      <c r="D272" s="282">
        <v>0.1875</v>
      </c>
      <c r="K272" s="283">
        <v>269</v>
      </c>
      <c r="M272" s="283">
        <v>76.900000000000404</v>
      </c>
      <c r="P272" s="284">
        <v>270</v>
      </c>
    </row>
    <row r="273" spans="2:16">
      <c r="B273" s="25">
        <v>2.71</v>
      </c>
      <c r="C273" s="281">
        <f t="shared" si="5"/>
        <v>42610</v>
      </c>
      <c r="D273" s="282">
        <v>0.188194444444444</v>
      </c>
      <c r="K273" s="283">
        <v>270</v>
      </c>
      <c r="M273" s="283">
        <v>77.000000000000398</v>
      </c>
      <c r="P273" s="284">
        <v>271</v>
      </c>
    </row>
    <row r="274" spans="2:16">
      <c r="B274" s="25">
        <v>2.72</v>
      </c>
      <c r="C274" s="281">
        <f t="shared" si="5"/>
        <v>42611</v>
      </c>
      <c r="D274" s="282">
        <v>0.18888888888888899</v>
      </c>
      <c r="K274" s="283">
        <v>271</v>
      </c>
      <c r="M274" s="283">
        <v>77.100000000000406</v>
      </c>
      <c r="P274" s="284">
        <v>272</v>
      </c>
    </row>
    <row r="275" spans="2:16">
      <c r="B275" s="25">
        <v>2.73</v>
      </c>
      <c r="C275" s="281">
        <f t="shared" si="5"/>
        <v>42612</v>
      </c>
      <c r="D275" s="282">
        <v>0.18958333333333299</v>
      </c>
      <c r="K275" s="283">
        <v>272</v>
      </c>
      <c r="M275" s="283">
        <v>77.200000000000401</v>
      </c>
      <c r="P275" s="284">
        <v>273</v>
      </c>
    </row>
    <row r="276" spans="2:16">
      <c r="B276" s="25">
        <v>2.74</v>
      </c>
      <c r="C276" s="281">
        <f t="shared" si="5"/>
        <v>42613</v>
      </c>
      <c r="D276" s="282">
        <v>0.19027777777777799</v>
      </c>
      <c r="K276" s="283">
        <v>273</v>
      </c>
      <c r="M276" s="283">
        <v>77.300000000000395</v>
      </c>
      <c r="P276" s="284">
        <v>274</v>
      </c>
    </row>
    <row r="277" spans="2:16">
      <c r="B277" s="25">
        <v>2.75</v>
      </c>
      <c r="C277" s="281">
        <f t="shared" si="5"/>
        <v>42614</v>
      </c>
      <c r="D277" s="282">
        <v>0.19097222222222199</v>
      </c>
      <c r="K277" s="283">
        <v>274</v>
      </c>
      <c r="M277" s="283">
        <v>77.400000000000404</v>
      </c>
      <c r="P277" s="284">
        <v>275</v>
      </c>
    </row>
    <row r="278" spans="2:16">
      <c r="B278" s="25">
        <v>2.76</v>
      </c>
      <c r="C278" s="281">
        <f t="shared" si="5"/>
        <v>42615</v>
      </c>
      <c r="D278" s="282">
        <v>0.19166666666666701</v>
      </c>
      <c r="K278" s="283">
        <v>275</v>
      </c>
      <c r="M278" s="283">
        <v>77.500000000000398</v>
      </c>
      <c r="P278" s="284">
        <v>276</v>
      </c>
    </row>
    <row r="279" spans="2:16">
      <c r="B279" s="25">
        <v>2.77</v>
      </c>
      <c r="C279" s="281">
        <f t="shared" si="5"/>
        <v>42616</v>
      </c>
      <c r="D279" s="282">
        <v>0.19236111111111101</v>
      </c>
      <c r="K279" s="283">
        <v>276</v>
      </c>
      <c r="M279" s="283">
        <v>77.600000000000406</v>
      </c>
      <c r="P279" s="284">
        <v>277</v>
      </c>
    </row>
    <row r="280" spans="2:16">
      <c r="B280" s="25">
        <v>2.78</v>
      </c>
      <c r="C280" s="281">
        <f t="shared" si="5"/>
        <v>42617</v>
      </c>
      <c r="D280" s="282">
        <v>0.19305555555555601</v>
      </c>
      <c r="K280" s="283">
        <v>277</v>
      </c>
      <c r="M280" s="283">
        <v>77.700000000000401</v>
      </c>
      <c r="P280" s="284">
        <v>278</v>
      </c>
    </row>
    <row r="281" spans="2:16">
      <c r="B281" s="25">
        <v>2.79</v>
      </c>
      <c r="C281" s="281">
        <f t="shared" si="5"/>
        <v>42618</v>
      </c>
      <c r="D281" s="282">
        <v>0.19375000000000001</v>
      </c>
      <c r="K281" s="283">
        <v>278</v>
      </c>
      <c r="M281" s="283">
        <v>77.800000000000395</v>
      </c>
      <c r="P281" s="284">
        <v>279</v>
      </c>
    </row>
    <row r="282" spans="2:16">
      <c r="B282" s="25">
        <v>2.8</v>
      </c>
      <c r="C282" s="281">
        <f t="shared" si="5"/>
        <v>42619</v>
      </c>
      <c r="D282" s="282">
        <v>0.194444444444444</v>
      </c>
      <c r="K282" s="283">
        <v>279</v>
      </c>
      <c r="M282" s="283">
        <v>77.900000000000404</v>
      </c>
      <c r="P282" s="284">
        <v>280</v>
      </c>
    </row>
    <row r="283" spans="2:16">
      <c r="B283" s="25">
        <v>2.81</v>
      </c>
      <c r="C283" s="281">
        <f t="shared" si="5"/>
        <v>42620</v>
      </c>
      <c r="D283" s="282">
        <v>0.195138888888889</v>
      </c>
      <c r="K283" s="283">
        <v>280</v>
      </c>
      <c r="M283" s="283">
        <v>78.000000000000398</v>
      </c>
      <c r="P283" s="284">
        <v>281</v>
      </c>
    </row>
    <row r="284" spans="2:16">
      <c r="B284" s="25">
        <v>2.82</v>
      </c>
      <c r="C284" s="281">
        <f t="shared" si="5"/>
        <v>42621</v>
      </c>
      <c r="D284" s="282">
        <v>0.195833333333333</v>
      </c>
      <c r="K284" s="283">
        <v>281</v>
      </c>
      <c r="M284" s="283">
        <v>78.100000000000406</v>
      </c>
      <c r="P284" s="284">
        <v>282</v>
      </c>
    </row>
    <row r="285" spans="2:16">
      <c r="B285" s="25">
        <v>2.83</v>
      </c>
      <c r="C285" s="281">
        <f t="shared" si="5"/>
        <v>42622</v>
      </c>
      <c r="D285" s="282">
        <v>0.196527777777778</v>
      </c>
      <c r="K285" s="283">
        <v>282</v>
      </c>
      <c r="M285" s="283">
        <v>78.200000000000401</v>
      </c>
      <c r="P285" s="284">
        <v>283</v>
      </c>
    </row>
    <row r="286" spans="2:16">
      <c r="B286" s="25">
        <v>2.84</v>
      </c>
      <c r="C286" s="281">
        <f t="shared" si="5"/>
        <v>42623</v>
      </c>
      <c r="D286" s="282">
        <v>0.19722222222222199</v>
      </c>
      <c r="K286" s="283">
        <v>283</v>
      </c>
      <c r="M286" s="283">
        <v>78.300000000000395</v>
      </c>
      <c r="P286" s="284">
        <v>284</v>
      </c>
    </row>
    <row r="287" spans="2:16">
      <c r="B287" s="25">
        <v>2.85</v>
      </c>
      <c r="C287" s="281">
        <f t="shared" si="5"/>
        <v>42624</v>
      </c>
      <c r="D287" s="282">
        <v>0.19791666666666699</v>
      </c>
      <c r="K287" s="283">
        <v>284</v>
      </c>
      <c r="M287" s="283">
        <v>78.400000000000404</v>
      </c>
      <c r="P287" s="284">
        <v>285</v>
      </c>
    </row>
    <row r="288" spans="2:16">
      <c r="B288" s="25">
        <v>2.86</v>
      </c>
      <c r="C288" s="281">
        <f t="shared" si="5"/>
        <v>42625</v>
      </c>
      <c r="D288" s="282">
        <v>0.19861111111111099</v>
      </c>
      <c r="K288" s="283">
        <v>285</v>
      </c>
      <c r="M288" s="283">
        <v>78.500000000000398</v>
      </c>
      <c r="P288" s="284">
        <v>286</v>
      </c>
    </row>
    <row r="289" spans="2:16">
      <c r="B289" s="25">
        <v>2.87</v>
      </c>
      <c r="C289" s="281">
        <f t="shared" si="5"/>
        <v>42626</v>
      </c>
      <c r="D289" s="282">
        <v>0.19930555555555601</v>
      </c>
      <c r="K289" s="283">
        <v>286</v>
      </c>
      <c r="M289" s="283">
        <v>78.600000000000406</v>
      </c>
      <c r="P289" s="284">
        <v>287</v>
      </c>
    </row>
    <row r="290" spans="2:16">
      <c r="B290" s="25">
        <v>2.88</v>
      </c>
      <c r="C290" s="281">
        <f t="shared" si="5"/>
        <v>42627</v>
      </c>
      <c r="D290" s="282">
        <v>0.2</v>
      </c>
      <c r="K290" s="283">
        <v>287</v>
      </c>
      <c r="M290" s="283">
        <v>78.700000000000401</v>
      </c>
      <c r="P290" s="284">
        <v>288</v>
      </c>
    </row>
    <row r="291" spans="2:16">
      <c r="B291" s="25">
        <v>2.89</v>
      </c>
      <c r="C291" s="281">
        <f t="shared" si="5"/>
        <v>42628</v>
      </c>
      <c r="D291" s="282">
        <v>0.20069444444444401</v>
      </c>
      <c r="K291" s="283">
        <v>288</v>
      </c>
      <c r="M291" s="283">
        <v>78.800000000000395</v>
      </c>
      <c r="P291" s="284">
        <v>289</v>
      </c>
    </row>
    <row r="292" spans="2:16">
      <c r="B292" s="25">
        <v>2.9</v>
      </c>
      <c r="C292" s="281">
        <f t="shared" si="5"/>
        <v>42629</v>
      </c>
      <c r="D292" s="282">
        <v>0.20138888888888901</v>
      </c>
      <c r="K292" s="283">
        <v>289</v>
      </c>
      <c r="M292" s="283">
        <v>78.900000000000404</v>
      </c>
      <c r="P292" s="284">
        <v>290</v>
      </c>
    </row>
    <row r="293" spans="2:16">
      <c r="B293" s="25">
        <v>2.91</v>
      </c>
      <c r="C293" s="281">
        <f t="shared" si="5"/>
        <v>42630</v>
      </c>
      <c r="D293" s="282">
        <v>0.202083333333333</v>
      </c>
      <c r="K293" s="283">
        <v>290</v>
      </c>
      <c r="M293" s="283">
        <v>79.000000000000398</v>
      </c>
      <c r="P293" s="284">
        <v>291</v>
      </c>
    </row>
    <row r="294" spans="2:16">
      <c r="B294" s="25">
        <v>2.92</v>
      </c>
      <c r="C294" s="281">
        <f t="shared" si="5"/>
        <v>42631</v>
      </c>
      <c r="D294" s="282">
        <v>0.202777777777778</v>
      </c>
      <c r="K294" s="283">
        <v>291</v>
      </c>
      <c r="M294" s="283">
        <v>79.100000000000406</v>
      </c>
      <c r="P294" s="284">
        <v>292</v>
      </c>
    </row>
    <row r="295" spans="2:16">
      <c r="B295" s="25">
        <v>2.93</v>
      </c>
      <c r="C295" s="281">
        <f t="shared" si="5"/>
        <v>42632</v>
      </c>
      <c r="D295" s="282">
        <v>0.203472222222222</v>
      </c>
      <c r="K295" s="283">
        <v>292</v>
      </c>
      <c r="M295" s="283">
        <v>79.200000000000401</v>
      </c>
      <c r="P295" s="284">
        <v>293</v>
      </c>
    </row>
    <row r="296" spans="2:16">
      <c r="B296" s="25">
        <v>2.94</v>
      </c>
      <c r="C296" s="281">
        <f t="shared" si="5"/>
        <v>42633</v>
      </c>
      <c r="D296" s="282">
        <v>0.204166666666667</v>
      </c>
      <c r="K296" s="283">
        <v>293</v>
      </c>
      <c r="M296" s="283">
        <v>79.300000000000395</v>
      </c>
      <c r="P296" s="284">
        <v>294</v>
      </c>
    </row>
    <row r="297" spans="2:16">
      <c r="B297" s="25">
        <v>2.95</v>
      </c>
      <c r="C297" s="281">
        <f t="shared" si="5"/>
        <v>42634</v>
      </c>
      <c r="D297" s="282">
        <v>0.20486111111111099</v>
      </c>
      <c r="K297" s="283">
        <v>294</v>
      </c>
      <c r="M297" s="283">
        <v>79.400000000000404</v>
      </c>
      <c r="P297" s="284">
        <v>295</v>
      </c>
    </row>
    <row r="298" spans="2:16">
      <c r="B298" s="25">
        <v>2.96</v>
      </c>
      <c r="C298" s="281">
        <f t="shared" si="5"/>
        <v>42635</v>
      </c>
      <c r="D298" s="282">
        <v>0.20555555555555599</v>
      </c>
      <c r="K298" s="283">
        <v>295</v>
      </c>
      <c r="M298" s="283">
        <v>79.500000000000398</v>
      </c>
      <c r="P298" s="284">
        <v>296</v>
      </c>
    </row>
    <row r="299" spans="2:16">
      <c r="B299" s="25">
        <v>2.97</v>
      </c>
      <c r="C299" s="281">
        <f t="shared" si="5"/>
        <v>42636</v>
      </c>
      <c r="D299" s="282">
        <v>0.20624999999999999</v>
      </c>
      <c r="K299" s="283">
        <v>296</v>
      </c>
      <c r="M299" s="283">
        <v>79.600000000000406</v>
      </c>
      <c r="P299" s="284">
        <v>297</v>
      </c>
    </row>
    <row r="300" spans="2:16">
      <c r="B300" s="25">
        <v>2.98</v>
      </c>
      <c r="C300" s="281">
        <f t="shared" si="5"/>
        <v>42637</v>
      </c>
      <c r="D300" s="282">
        <v>0.20694444444444399</v>
      </c>
      <c r="K300" s="283">
        <v>297</v>
      </c>
      <c r="M300" s="283">
        <v>79.700000000000401</v>
      </c>
      <c r="P300" s="284">
        <v>298</v>
      </c>
    </row>
    <row r="301" spans="2:16">
      <c r="B301" s="25">
        <v>2.99</v>
      </c>
      <c r="C301" s="281">
        <f t="shared" si="5"/>
        <v>42638</v>
      </c>
      <c r="D301" s="282">
        <v>0.20763888888888901</v>
      </c>
      <c r="K301" s="283">
        <v>298</v>
      </c>
      <c r="M301" s="283">
        <v>79.800000000000395</v>
      </c>
      <c r="P301" s="284">
        <v>299</v>
      </c>
    </row>
    <row r="302" spans="2:16">
      <c r="B302" s="25">
        <v>3</v>
      </c>
      <c r="C302" s="281">
        <f t="shared" si="5"/>
        <v>42639</v>
      </c>
      <c r="D302" s="282">
        <v>0.20833333333333301</v>
      </c>
      <c r="K302" s="283">
        <v>299</v>
      </c>
      <c r="M302" s="283">
        <v>79.900000000000404</v>
      </c>
      <c r="P302" s="284">
        <v>300</v>
      </c>
    </row>
    <row r="303" spans="2:16">
      <c r="B303" s="25">
        <v>3.01</v>
      </c>
      <c r="C303" s="281">
        <f t="shared" si="5"/>
        <v>42640</v>
      </c>
      <c r="D303" s="282">
        <v>0.20902777777777801</v>
      </c>
      <c r="K303" s="283">
        <v>300</v>
      </c>
      <c r="M303" s="283">
        <v>80.000000000000398</v>
      </c>
      <c r="P303" s="284">
        <v>301</v>
      </c>
    </row>
    <row r="304" spans="2:16">
      <c r="B304" s="25">
        <v>3.02</v>
      </c>
      <c r="C304" s="281">
        <f t="shared" si="5"/>
        <v>42641</v>
      </c>
      <c r="D304" s="282">
        <v>0.209722222222222</v>
      </c>
      <c r="K304" s="283">
        <v>301</v>
      </c>
      <c r="M304" s="283">
        <v>80.100000000000406</v>
      </c>
      <c r="P304" s="284">
        <v>302</v>
      </c>
    </row>
    <row r="305" spans="2:16">
      <c r="B305" s="25">
        <v>3.03</v>
      </c>
      <c r="C305" s="281">
        <f t="shared" si="5"/>
        <v>42642</v>
      </c>
      <c r="D305" s="282">
        <v>0.210416666666667</v>
      </c>
      <c r="K305" s="283">
        <v>302</v>
      </c>
      <c r="M305" s="283">
        <v>80.200000000000401</v>
      </c>
      <c r="P305" s="284">
        <v>303</v>
      </c>
    </row>
    <row r="306" spans="2:16">
      <c r="B306" s="25">
        <v>3.04</v>
      </c>
      <c r="C306" s="281">
        <f t="shared" si="5"/>
        <v>42643</v>
      </c>
      <c r="D306" s="282">
        <v>0.211111111111111</v>
      </c>
      <c r="K306" s="283">
        <v>303</v>
      </c>
      <c r="M306" s="283">
        <v>80.300000000000395</v>
      </c>
      <c r="P306" s="284">
        <v>304</v>
      </c>
    </row>
    <row r="307" spans="2:16">
      <c r="B307" s="25">
        <v>3.05</v>
      </c>
      <c r="C307" s="281">
        <f t="shared" si="5"/>
        <v>42644</v>
      </c>
      <c r="D307" s="282">
        <v>0.211805555555556</v>
      </c>
      <c r="K307" s="283">
        <v>304</v>
      </c>
      <c r="M307" s="283">
        <v>80.400000000000404</v>
      </c>
      <c r="P307" s="284">
        <v>305</v>
      </c>
    </row>
    <row r="308" spans="2:16">
      <c r="B308" s="25">
        <v>3.06</v>
      </c>
      <c r="C308" s="281">
        <f t="shared" si="5"/>
        <v>42645</v>
      </c>
      <c r="D308" s="282">
        <v>0.21249999999999999</v>
      </c>
      <c r="K308" s="283">
        <v>305</v>
      </c>
      <c r="M308" s="283">
        <v>80.500000000000398</v>
      </c>
      <c r="P308" s="284">
        <v>306</v>
      </c>
    </row>
    <row r="309" spans="2:16">
      <c r="B309" s="25">
        <v>3.07</v>
      </c>
      <c r="C309" s="281">
        <f t="shared" si="5"/>
        <v>42646</v>
      </c>
      <c r="D309" s="282">
        <v>0.21319444444444399</v>
      </c>
      <c r="K309" s="283">
        <v>306</v>
      </c>
      <c r="M309" s="283">
        <v>80.600000000000406</v>
      </c>
      <c r="P309" s="284">
        <v>307</v>
      </c>
    </row>
    <row r="310" spans="2:16">
      <c r="B310" s="25">
        <v>3.08</v>
      </c>
      <c r="C310" s="281">
        <f t="shared" si="5"/>
        <v>42647</v>
      </c>
      <c r="D310" s="282">
        <v>0.21388888888888899</v>
      </c>
      <c r="K310" s="283">
        <v>307</v>
      </c>
      <c r="M310" s="283">
        <v>80.700000000000401</v>
      </c>
      <c r="P310" s="284">
        <v>308</v>
      </c>
    </row>
    <row r="311" spans="2:16">
      <c r="B311" s="25">
        <v>3.09</v>
      </c>
      <c r="C311" s="281">
        <f t="shared" si="5"/>
        <v>42648</v>
      </c>
      <c r="D311" s="282">
        <v>0.21458333333333299</v>
      </c>
      <c r="K311" s="283">
        <v>308</v>
      </c>
      <c r="M311" s="283">
        <v>80.800000000000395</v>
      </c>
      <c r="P311" s="284">
        <v>309</v>
      </c>
    </row>
    <row r="312" spans="2:16">
      <c r="B312" s="25">
        <v>3.1</v>
      </c>
      <c r="C312" s="281">
        <f t="shared" si="5"/>
        <v>42649</v>
      </c>
      <c r="D312" s="282">
        <v>0.21527777777777801</v>
      </c>
      <c r="K312" s="283">
        <v>309</v>
      </c>
      <c r="M312" s="283">
        <v>80.900000000000404</v>
      </c>
      <c r="P312" s="284">
        <v>310</v>
      </c>
    </row>
    <row r="313" spans="2:16">
      <c r="B313" s="25">
        <v>3.11</v>
      </c>
      <c r="C313" s="281">
        <f t="shared" si="5"/>
        <v>42650</v>
      </c>
      <c r="D313" s="282">
        <v>0.21597222222222201</v>
      </c>
      <c r="K313" s="283">
        <v>310</v>
      </c>
      <c r="M313" s="283">
        <v>81.000000000000398</v>
      </c>
      <c r="P313" s="284">
        <v>311</v>
      </c>
    </row>
    <row r="314" spans="2:16">
      <c r="B314" s="25">
        <v>3.12</v>
      </c>
      <c r="C314" s="281">
        <f t="shared" si="5"/>
        <v>42651</v>
      </c>
      <c r="D314" s="282">
        <v>0.21666666666666701</v>
      </c>
      <c r="K314" s="283">
        <v>311</v>
      </c>
      <c r="M314" s="283">
        <v>81.100000000000406</v>
      </c>
      <c r="P314" s="284">
        <v>312</v>
      </c>
    </row>
    <row r="315" spans="2:16">
      <c r="B315" s="25">
        <v>3.13</v>
      </c>
      <c r="C315" s="281">
        <f t="shared" si="5"/>
        <v>42652</v>
      </c>
      <c r="D315" s="282">
        <v>0.21736111111111101</v>
      </c>
      <c r="K315" s="283">
        <v>312</v>
      </c>
      <c r="M315" s="283">
        <v>81.200000000000401</v>
      </c>
      <c r="P315" s="284">
        <v>313</v>
      </c>
    </row>
    <row r="316" spans="2:16">
      <c r="B316" s="25">
        <v>3.14</v>
      </c>
      <c r="C316" s="281">
        <f t="shared" si="5"/>
        <v>42653</v>
      </c>
      <c r="D316" s="282">
        <v>0.218055555555556</v>
      </c>
      <c r="K316" s="283">
        <v>313</v>
      </c>
      <c r="M316" s="283">
        <v>81.300000000000395</v>
      </c>
      <c r="P316" s="284">
        <v>314</v>
      </c>
    </row>
    <row r="317" spans="2:16">
      <c r="B317" s="25">
        <v>3.15</v>
      </c>
      <c r="C317" s="281">
        <f t="shared" si="5"/>
        <v>42654</v>
      </c>
      <c r="D317" s="282">
        <v>0.21875</v>
      </c>
      <c r="K317" s="283">
        <v>314</v>
      </c>
      <c r="M317" s="283">
        <v>81.400000000000404</v>
      </c>
      <c r="P317" s="284">
        <v>315</v>
      </c>
    </row>
    <row r="318" spans="2:16">
      <c r="B318" s="25">
        <v>3.16</v>
      </c>
      <c r="C318" s="281">
        <f t="shared" si="5"/>
        <v>42655</v>
      </c>
      <c r="D318" s="282">
        <v>0.219444444444444</v>
      </c>
      <c r="K318" s="283">
        <v>315</v>
      </c>
      <c r="M318" s="283">
        <v>81.500000000000398</v>
      </c>
      <c r="P318" s="284">
        <v>316</v>
      </c>
    </row>
    <row r="319" spans="2:16">
      <c r="B319" s="25">
        <v>3.17</v>
      </c>
      <c r="C319" s="281">
        <f t="shared" si="5"/>
        <v>42656</v>
      </c>
      <c r="D319" s="282">
        <v>0.22013888888888899</v>
      </c>
      <c r="K319" s="283">
        <v>316</v>
      </c>
      <c r="M319" s="283">
        <v>81.600000000000406</v>
      </c>
      <c r="P319" s="284">
        <v>317</v>
      </c>
    </row>
    <row r="320" spans="2:16">
      <c r="B320" s="25">
        <v>3.18</v>
      </c>
      <c r="C320" s="281">
        <f t="shared" si="5"/>
        <v>42657</v>
      </c>
      <c r="D320" s="282">
        <v>0.22083333333333299</v>
      </c>
      <c r="K320" s="283">
        <v>317</v>
      </c>
      <c r="M320" s="283">
        <v>81.7000000000005</v>
      </c>
      <c r="P320" s="284">
        <v>318</v>
      </c>
    </row>
    <row r="321" spans="2:16">
      <c r="B321" s="25">
        <v>3.19</v>
      </c>
      <c r="C321" s="281">
        <f t="shared" si="5"/>
        <v>42658</v>
      </c>
      <c r="D321" s="282">
        <v>0.22152777777777799</v>
      </c>
      <c r="K321" s="283">
        <v>318</v>
      </c>
      <c r="M321" s="283">
        <v>81.800000000000495</v>
      </c>
      <c r="P321" s="284">
        <v>319</v>
      </c>
    </row>
    <row r="322" spans="2:16">
      <c r="B322" s="25">
        <v>3.2</v>
      </c>
      <c r="C322" s="281">
        <f t="shared" si="5"/>
        <v>42659</v>
      </c>
      <c r="D322" s="282">
        <v>0.22222222222222199</v>
      </c>
      <c r="K322" s="283">
        <v>319</v>
      </c>
      <c r="M322" s="283">
        <v>81.900000000000503</v>
      </c>
      <c r="P322" s="284">
        <v>320</v>
      </c>
    </row>
    <row r="323" spans="2:16">
      <c r="B323" s="25">
        <v>3.21</v>
      </c>
      <c r="C323" s="281">
        <f t="shared" si="5"/>
        <v>42660</v>
      </c>
      <c r="D323" s="282">
        <v>0.22291666666666701</v>
      </c>
      <c r="K323" s="283">
        <v>320</v>
      </c>
      <c r="M323" s="283">
        <v>82.000000000000497</v>
      </c>
      <c r="P323" s="284">
        <v>321</v>
      </c>
    </row>
    <row r="324" spans="2:16">
      <c r="B324" s="25">
        <v>3.22</v>
      </c>
      <c r="C324" s="281">
        <f>C323+1</f>
        <v>42661</v>
      </c>
      <c r="D324" s="282">
        <v>0.22361111111111101</v>
      </c>
      <c r="K324" s="283">
        <v>321</v>
      </c>
      <c r="M324" s="283">
        <v>82.100000000000506</v>
      </c>
      <c r="P324" s="284">
        <v>322</v>
      </c>
    </row>
    <row r="325" spans="2:16">
      <c r="B325" s="25">
        <v>3.23</v>
      </c>
      <c r="C325" s="281">
        <f t="shared" ref="C325:C381" si="6">C324+1</f>
        <v>42662</v>
      </c>
      <c r="D325" s="282">
        <v>0.22430555555555601</v>
      </c>
      <c r="K325" s="283">
        <v>322</v>
      </c>
      <c r="M325" s="283">
        <v>82.2000000000005</v>
      </c>
      <c r="P325" s="284">
        <v>323</v>
      </c>
    </row>
    <row r="326" spans="2:16">
      <c r="B326" s="25">
        <v>3.24</v>
      </c>
      <c r="C326" s="281">
        <f t="shared" si="6"/>
        <v>42663</v>
      </c>
      <c r="D326" s="282">
        <v>0.22500000000000001</v>
      </c>
      <c r="K326" s="283">
        <v>323</v>
      </c>
      <c r="M326" s="283">
        <v>82.300000000000495</v>
      </c>
      <c r="P326" s="284">
        <v>324</v>
      </c>
    </row>
    <row r="327" spans="2:16">
      <c r="B327" s="25">
        <v>3.25</v>
      </c>
      <c r="C327" s="281">
        <f t="shared" si="6"/>
        <v>42664</v>
      </c>
      <c r="D327" s="282">
        <v>0.225694444444444</v>
      </c>
      <c r="K327" s="283">
        <v>324</v>
      </c>
      <c r="M327" s="283">
        <v>82.400000000000503</v>
      </c>
      <c r="P327" s="284">
        <v>325</v>
      </c>
    </row>
    <row r="328" spans="2:16">
      <c r="B328" s="25">
        <v>3.26</v>
      </c>
      <c r="C328" s="281">
        <f t="shared" si="6"/>
        <v>42665</v>
      </c>
      <c r="D328" s="282">
        <v>0.226388888888889</v>
      </c>
      <c r="K328" s="283">
        <v>325</v>
      </c>
      <c r="M328" s="283">
        <v>82.500000000000497</v>
      </c>
      <c r="P328" s="284">
        <v>326</v>
      </c>
    </row>
    <row r="329" spans="2:16">
      <c r="B329" s="25">
        <v>3.27</v>
      </c>
      <c r="C329" s="281">
        <f t="shared" si="6"/>
        <v>42666</v>
      </c>
      <c r="D329" s="282">
        <v>0.227083333333333</v>
      </c>
      <c r="K329" s="283">
        <v>326</v>
      </c>
      <c r="M329" s="283">
        <v>82.600000000000506</v>
      </c>
      <c r="P329" s="284">
        <v>327</v>
      </c>
    </row>
    <row r="330" spans="2:16">
      <c r="B330" s="25">
        <v>3.28</v>
      </c>
      <c r="C330" s="281">
        <f t="shared" si="6"/>
        <v>42667</v>
      </c>
      <c r="D330" s="282">
        <v>0.227777777777778</v>
      </c>
      <c r="K330" s="283">
        <v>327</v>
      </c>
      <c r="M330" s="283">
        <v>82.7000000000005</v>
      </c>
      <c r="P330" s="284">
        <v>328</v>
      </c>
    </row>
    <row r="331" spans="2:16">
      <c r="B331" s="25">
        <v>3.29</v>
      </c>
      <c r="C331" s="281">
        <f t="shared" si="6"/>
        <v>42668</v>
      </c>
      <c r="D331" s="282">
        <v>0.22847222222222199</v>
      </c>
      <c r="K331" s="283">
        <v>328</v>
      </c>
      <c r="M331" s="283">
        <v>82.800000000000495</v>
      </c>
      <c r="P331" s="284">
        <v>329</v>
      </c>
    </row>
    <row r="332" spans="2:16">
      <c r="B332" s="25">
        <v>3.3</v>
      </c>
      <c r="C332" s="281">
        <f t="shared" si="6"/>
        <v>42669</v>
      </c>
      <c r="D332" s="282">
        <v>0.22916666666666699</v>
      </c>
      <c r="K332" s="283">
        <v>329</v>
      </c>
      <c r="M332" s="283">
        <v>82.900000000000503</v>
      </c>
      <c r="P332" s="284">
        <v>330</v>
      </c>
    </row>
    <row r="333" spans="2:16">
      <c r="B333" s="25">
        <v>3.31</v>
      </c>
      <c r="C333" s="281">
        <f t="shared" si="6"/>
        <v>42670</v>
      </c>
      <c r="D333" s="282">
        <v>0.22986111111111099</v>
      </c>
      <c r="K333" s="283">
        <v>330</v>
      </c>
      <c r="M333" s="283">
        <v>83.000000000000497</v>
      </c>
      <c r="P333" s="284">
        <v>331</v>
      </c>
    </row>
    <row r="334" spans="2:16">
      <c r="B334" s="25">
        <v>3.32</v>
      </c>
      <c r="C334" s="281">
        <f t="shared" si="6"/>
        <v>42671</v>
      </c>
      <c r="D334" s="282">
        <v>0.23055555555555601</v>
      </c>
      <c r="K334" s="283">
        <v>331</v>
      </c>
      <c r="M334" s="283">
        <v>83.100000000000506</v>
      </c>
      <c r="P334" s="284">
        <v>332</v>
      </c>
    </row>
    <row r="335" spans="2:16">
      <c r="B335" s="25">
        <v>3.33</v>
      </c>
      <c r="C335" s="281">
        <f t="shared" si="6"/>
        <v>42672</v>
      </c>
      <c r="D335" s="282">
        <v>0.23125000000000001</v>
      </c>
      <c r="K335" s="283">
        <v>332</v>
      </c>
      <c r="M335" s="283">
        <v>83.2000000000005</v>
      </c>
      <c r="P335" s="284">
        <v>333</v>
      </c>
    </row>
    <row r="336" spans="2:16">
      <c r="B336" s="25">
        <v>3.34</v>
      </c>
      <c r="C336" s="281">
        <f t="shared" si="6"/>
        <v>42673</v>
      </c>
      <c r="D336" s="282">
        <v>0.23194444444444401</v>
      </c>
      <c r="K336" s="283">
        <v>333</v>
      </c>
      <c r="M336" s="283">
        <v>83.300000000000495</v>
      </c>
      <c r="P336" s="284">
        <v>334</v>
      </c>
    </row>
    <row r="337" spans="2:16">
      <c r="B337" s="25">
        <v>3.35</v>
      </c>
      <c r="C337" s="281">
        <f t="shared" si="6"/>
        <v>42674</v>
      </c>
      <c r="D337" s="282">
        <v>0.23263888888888901</v>
      </c>
      <c r="K337" s="283">
        <v>334</v>
      </c>
      <c r="M337" s="283">
        <v>83.400000000000503</v>
      </c>
      <c r="P337" s="284">
        <v>335</v>
      </c>
    </row>
    <row r="338" spans="2:16">
      <c r="B338" s="25">
        <v>3.36</v>
      </c>
      <c r="C338" s="281">
        <f t="shared" si="6"/>
        <v>42675</v>
      </c>
      <c r="D338" s="282">
        <v>0.233333333333333</v>
      </c>
      <c r="K338" s="283">
        <v>335</v>
      </c>
      <c r="M338" s="283">
        <v>83.500000000000497</v>
      </c>
      <c r="P338" s="284">
        <v>336</v>
      </c>
    </row>
    <row r="339" spans="2:16">
      <c r="B339" s="25">
        <v>3.37</v>
      </c>
      <c r="C339" s="281">
        <f t="shared" si="6"/>
        <v>42676</v>
      </c>
      <c r="D339" s="282">
        <v>0.234027777777778</v>
      </c>
      <c r="K339" s="283">
        <v>336</v>
      </c>
      <c r="M339" s="283">
        <v>83.600000000000506</v>
      </c>
      <c r="P339" s="284">
        <v>337</v>
      </c>
    </row>
    <row r="340" spans="2:16">
      <c r="B340" s="25">
        <v>3.38</v>
      </c>
      <c r="C340" s="281">
        <f t="shared" si="6"/>
        <v>42677</v>
      </c>
      <c r="D340" s="282">
        <v>0.234722222222222</v>
      </c>
      <c r="K340" s="283">
        <v>337</v>
      </c>
      <c r="M340" s="283">
        <v>83.7000000000005</v>
      </c>
      <c r="P340" s="284">
        <v>338</v>
      </c>
    </row>
    <row r="341" spans="2:16">
      <c r="B341" s="25">
        <v>3.39</v>
      </c>
      <c r="C341" s="281">
        <f t="shared" si="6"/>
        <v>42678</v>
      </c>
      <c r="D341" s="282">
        <v>0.235416666666667</v>
      </c>
      <c r="K341" s="283">
        <v>338</v>
      </c>
      <c r="M341" s="283">
        <v>83.800000000000495</v>
      </c>
      <c r="P341" s="284">
        <v>339</v>
      </c>
    </row>
    <row r="342" spans="2:16">
      <c r="B342" s="25">
        <v>3.4</v>
      </c>
      <c r="C342" s="281">
        <f t="shared" si="6"/>
        <v>42679</v>
      </c>
      <c r="D342" s="282">
        <v>0.23611111111111099</v>
      </c>
      <c r="K342" s="283">
        <v>339</v>
      </c>
      <c r="M342" s="283">
        <v>83.900000000000503</v>
      </c>
      <c r="P342" s="284">
        <v>340</v>
      </c>
    </row>
    <row r="343" spans="2:16">
      <c r="B343" s="25">
        <v>3.41</v>
      </c>
      <c r="C343" s="281">
        <f t="shared" si="6"/>
        <v>42680</v>
      </c>
      <c r="D343" s="282">
        <v>0.23680555555555599</v>
      </c>
      <c r="K343" s="283">
        <v>340</v>
      </c>
      <c r="M343" s="283">
        <v>84.000000000000497</v>
      </c>
      <c r="P343" s="284">
        <v>341</v>
      </c>
    </row>
    <row r="344" spans="2:16">
      <c r="B344" s="25">
        <v>3.42</v>
      </c>
      <c r="C344" s="281">
        <f t="shared" si="6"/>
        <v>42681</v>
      </c>
      <c r="D344" s="282">
        <v>0.23749999999999999</v>
      </c>
      <c r="K344" s="283">
        <v>341</v>
      </c>
      <c r="M344" s="283">
        <v>84.100000000000506</v>
      </c>
      <c r="P344" s="284">
        <v>342</v>
      </c>
    </row>
    <row r="345" spans="2:16">
      <c r="B345" s="25">
        <v>3.43</v>
      </c>
      <c r="C345" s="281">
        <f t="shared" si="6"/>
        <v>42682</v>
      </c>
      <c r="D345" s="282">
        <v>0.23819444444444399</v>
      </c>
      <c r="K345" s="283">
        <v>342</v>
      </c>
      <c r="M345" s="283">
        <v>84.2000000000005</v>
      </c>
      <c r="P345" s="284">
        <v>343</v>
      </c>
    </row>
    <row r="346" spans="2:16">
      <c r="B346" s="25">
        <v>3.44</v>
      </c>
      <c r="C346" s="281">
        <f t="shared" si="6"/>
        <v>42683</v>
      </c>
      <c r="D346" s="282">
        <v>0.23888888888888901</v>
      </c>
      <c r="K346" s="283">
        <v>343</v>
      </c>
      <c r="M346" s="283">
        <v>84.300000000000495</v>
      </c>
      <c r="P346" s="284">
        <v>344</v>
      </c>
    </row>
    <row r="347" spans="2:16">
      <c r="B347" s="25">
        <v>3.45</v>
      </c>
      <c r="C347" s="281">
        <f t="shared" si="6"/>
        <v>42684</v>
      </c>
      <c r="D347" s="282">
        <v>0.23958333333333301</v>
      </c>
      <c r="K347" s="283">
        <v>344</v>
      </c>
      <c r="M347" s="283">
        <v>84.400000000000503</v>
      </c>
      <c r="P347" s="284">
        <v>345</v>
      </c>
    </row>
    <row r="348" spans="2:16">
      <c r="B348" s="25">
        <v>3.46</v>
      </c>
      <c r="C348" s="281">
        <f t="shared" si="6"/>
        <v>42685</v>
      </c>
      <c r="D348" s="282">
        <v>0.24027777777777801</v>
      </c>
      <c r="K348" s="283">
        <v>345</v>
      </c>
      <c r="M348" s="283">
        <v>84.500000000000497</v>
      </c>
      <c r="P348" s="284">
        <v>346</v>
      </c>
    </row>
    <row r="349" spans="2:16">
      <c r="B349" s="25">
        <v>3.47</v>
      </c>
      <c r="C349" s="281">
        <f t="shared" si="6"/>
        <v>42686</v>
      </c>
      <c r="D349" s="282">
        <v>0.240972222222222</v>
      </c>
      <c r="K349" s="283">
        <v>346</v>
      </c>
      <c r="M349" s="283">
        <v>84.600000000000506</v>
      </c>
      <c r="P349" s="284">
        <v>347</v>
      </c>
    </row>
    <row r="350" spans="2:16">
      <c r="B350" s="25">
        <v>3.48</v>
      </c>
      <c r="C350" s="281">
        <f t="shared" si="6"/>
        <v>42687</v>
      </c>
      <c r="D350" s="282">
        <v>0.241666666666667</v>
      </c>
      <c r="K350" s="283">
        <v>347</v>
      </c>
      <c r="M350" s="283">
        <v>84.7000000000005</v>
      </c>
      <c r="P350" s="284">
        <v>348</v>
      </c>
    </row>
    <row r="351" spans="2:16">
      <c r="B351" s="25">
        <v>3.49</v>
      </c>
      <c r="C351" s="281">
        <f t="shared" si="6"/>
        <v>42688</v>
      </c>
      <c r="D351" s="282">
        <v>0.242361111111111</v>
      </c>
      <c r="K351" s="283">
        <v>348</v>
      </c>
      <c r="M351" s="283">
        <v>84.800000000000495</v>
      </c>
      <c r="P351" s="284">
        <v>349</v>
      </c>
    </row>
    <row r="352" spans="2:16">
      <c r="B352" s="25">
        <v>3.5</v>
      </c>
      <c r="C352" s="281">
        <f t="shared" si="6"/>
        <v>42689</v>
      </c>
      <c r="D352" s="282">
        <v>0.243055555555556</v>
      </c>
      <c r="K352" s="283">
        <v>349</v>
      </c>
      <c r="M352" s="283">
        <v>84.900000000000503</v>
      </c>
      <c r="P352" s="284">
        <v>350</v>
      </c>
    </row>
    <row r="353" spans="2:16">
      <c r="B353" s="25">
        <v>3.51</v>
      </c>
      <c r="C353" s="281">
        <f t="shared" si="6"/>
        <v>42690</v>
      </c>
      <c r="D353" s="282">
        <v>0.24374999999999999</v>
      </c>
      <c r="K353" s="283">
        <v>350</v>
      </c>
      <c r="M353" s="283">
        <v>85.000000000000497</v>
      </c>
      <c r="P353" s="284">
        <v>351</v>
      </c>
    </row>
    <row r="354" spans="2:16">
      <c r="B354" s="25">
        <v>3.52</v>
      </c>
      <c r="C354" s="281">
        <f t="shared" si="6"/>
        <v>42691</v>
      </c>
      <c r="D354" s="282">
        <v>0.24444444444444399</v>
      </c>
      <c r="K354" s="283">
        <v>351</v>
      </c>
      <c r="M354" s="283">
        <v>85.100000000000506</v>
      </c>
      <c r="P354" s="284">
        <v>352</v>
      </c>
    </row>
    <row r="355" spans="2:16">
      <c r="B355" s="25">
        <v>3.53</v>
      </c>
      <c r="C355" s="281">
        <f t="shared" si="6"/>
        <v>42692</v>
      </c>
      <c r="D355" s="282">
        <v>0.24513888888888899</v>
      </c>
      <c r="K355" s="283">
        <v>352</v>
      </c>
      <c r="M355" s="283">
        <v>85.2000000000005</v>
      </c>
      <c r="P355" s="284">
        <v>353</v>
      </c>
    </row>
    <row r="356" spans="2:16">
      <c r="B356" s="25">
        <v>3.54</v>
      </c>
      <c r="C356" s="281">
        <f t="shared" si="6"/>
        <v>42693</v>
      </c>
      <c r="D356" s="282">
        <v>0.24583333333333299</v>
      </c>
      <c r="K356" s="283">
        <v>353</v>
      </c>
      <c r="M356" s="283">
        <v>85.300000000000495</v>
      </c>
      <c r="P356" s="284">
        <v>354</v>
      </c>
    </row>
    <row r="357" spans="2:16">
      <c r="B357" s="25">
        <v>3.55</v>
      </c>
      <c r="C357" s="281">
        <f t="shared" si="6"/>
        <v>42694</v>
      </c>
      <c r="D357" s="282">
        <v>0.24652777777777801</v>
      </c>
      <c r="K357" s="283">
        <v>354</v>
      </c>
      <c r="M357" s="283">
        <v>85.400000000000503</v>
      </c>
      <c r="P357" s="284">
        <v>355</v>
      </c>
    </row>
    <row r="358" spans="2:16">
      <c r="B358" s="25">
        <v>3.56</v>
      </c>
      <c r="C358" s="281">
        <f t="shared" si="6"/>
        <v>42695</v>
      </c>
      <c r="D358" s="282">
        <v>0.24722222222222201</v>
      </c>
      <c r="K358" s="283">
        <v>355</v>
      </c>
      <c r="M358" s="283">
        <v>85.500000000000497</v>
      </c>
      <c r="P358" s="284">
        <v>356</v>
      </c>
    </row>
    <row r="359" spans="2:16">
      <c r="B359" s="25">
        <v>3.57</v>
      </c>
      <c r="C359" s="281">
        <f t="shared" si="6"/>
        <v>42696</v>
      </c>
      <c r="D359" s="282">
        <v>0.24791666666666701</v>
      </c>
      <c r="K359" s="283">
        <v>356</v>
      </c>
      <c r="M359" s="283">
        <v>85.600000000000506</v>
      </c>
      <c r="P359" s="284">
        <v>357</v>
      </c>
    </row>
    <row r="360" spans="2:16">
      <c r="B360" s="25">
        <v>3.58</v>
      </c>
      <c r="C360" s="281">
        <f t="shared" si="6"/>
        <v>42697</v>
      </c>
      <c r="D360" s="282">
        <v>0.24861111111111101</v>
      </c>
      <c r="K360" s="283">
        <v>357</v>
      </c>
      <c r="M360" s="283">
        <v>85.7000000000005</v>
      </c>
      <c r="P360" s="284">
        <v>358</v>
      </c>
    </row>
    <row r="361" spans="2:16">
      <c r="B361" s="25">
        <v>3.59</v>
      </c>
      <c r="C361" s="281">
        <f t="shared" si="6"/>
        <v>42698</v>
      </c>
      <c r="D361" s="282">
        <v>0.249305555555556</v>
      </c>
      <c r="K361" s="283">
        <v>358</v>
      </c>
      <c r="M361" s="283">
        <v>85.800000000000495</v>
      </c>
      <c r="P361" s="284">
        <v>359</v>
      </c>
    </row>
    <row r="362" spans="2:16">
      <c r="B362" s="25">
        <v>3.6</v>
      </c>
      <c r="C362" s="281">
        <f t="shared" si="6"/>
        <v>42699</v>
      </c>
      <c r="D362" s="282">
        <v>0.25</v>
      </c>
      <c r="K362" s="283">
        <v>359</v>
      </c>
      <c r="M362" s="283">
        <v>85.900000000000503</v>
      </c>
      <c r="P362" s="284">
        <v>360</v>
      </c>
    </row>
    <row r="363" spans="2:16">
      <c r="B363" s="25">
        <v>3.61</v>
      </c>
      <c r="C363" s="281">
        <f t="shared" si="6"/>
        <v>42700</v>
      </c>
      <c r="D363" s="282">
        <v>0.250694444444444</v>
      </c>
      <c r="K363" s="283">
        <v>360</v>
      </c>
      <c r="M363" s="283">
        <v>86.000000000000497</v>
      </c>
      <c r="P363" s="284">
        <v>361</v>
      </c>
    </row>
    <row r="364" spans="2:16">
      <c r="B364" s="25">
        <v>3.62</v>
      </c>
      <c r="C364" s="281">
        <f t="shared" si="6"/>
        <v>42701</v>
      </c>
      <c r="D364" s="282">
        <v>0.25138888888888899</v>
      </c>
      <c r="M364" s="283">
        <v>86.100000000000506</v>
      </c>
      <c r="P364" s="284">
        <v>362</v>
      </c>
    </row>
    <row r="365" spans="2:16">
      <c r="B365" s="25">
        <v>3.63</v>
      </c>
      <c r="C365" s="281">
        <f t="shared" si="6"/>
        <v>42702</v>
      </c>
      <c r="D365" s="282">
        <v>0.25208333333333299</v>
      </c>
      <c r="M365" s="283">
        <v>86.2000000000005</v>
      </c>
      <c r="P365" s="284">
        <v>363</v>
      </c>
    </row>
    <row r="366" spans="2:16">
      <c r="B366" s="25">
        <v>3.64</v>
      </c>
      <c r="C366" s="281">
        <f t="shared" si="6"/>
        <v>42703</v>
      </c>
      <c r="D366" s="282">
        <v>0.25277777777777799</v>
      </c>
      <c r="M366" s="283">
        <v>86.300000000000495</v>
      </c>
      <c r="P366" s="284">
        <v>364</v>
      </c>
    </row>
    <row r="367" spans="2:16">
      <c r="B367" s="25">
        <v>3.65</v>
      </c>
      <c r="C367" s="281">
        <f t="shared" si="6"/>
        <v>42704</v>
      </c>
      <c r="D367" s="282">
        <v>0.25347222222222199</v>
      </c>
      <c r="M367" s="283">
        <v>86.400000000000503</v>
      </c>
      <c r="P367" s="284">
        <v>365</v>
      </c>
    </row>
    <row r="368" spans="2:16">
      <c r="B368" s="25">
        <v>3.66</v>
      </c>
      <c r="C368" s="281">
        <f t="shared" si="6"/>
        <v>42705</v>
      </c>
      <c r="D368" s="282">
        <v>0.25416666666666698</v>
      </c>
      <c r="M368" s="283">
        <v>86.500000000000497</v>
      </c>
      <c r="P368" s="284">
        <v>366</v>
      </c>
    </row>
    <row r="369" spans="2:16">
      <c r="B369" s="25">
        <v>3.67</v>
      </c>
      <c r="C369" s="281">
        <f t="shared" si="6"/>
        <v>42706</v>
      </c>
      <c r="D369" s="282">
        <v>0.25486111111111098</v>
      </c>
      <c r="M369" s="283">
        <v>86.600000000000506</v>
      </c>
      <c r="P369" s="284">
        <v>367</v>
      </c>
    </row>
    <row r="370" spans="2:16">
      <c r="B370" s="25">
        <v>3.68</v>
      </c>
      <c r="C370" s="281">
        <f t="shared" si="6"/>
        <v>42707</v>
      </c>
      <c r="D370" s="282">
        <v>0.25555555555555598</v>
      </c>
      <c r="M370" s="283">
        <v>86.7000000000005</v>
      </c>
      <c r="P370" s="284">
        <v>368</v>
      </c>
    </row>
    <row r="371" spans="2:16">
      <c r="B371" s="25">
        <v>3.69</v>
      </c>
      <c r="C371" s="281">
        <f t="shared" si="6"/>
        <v>42708</v>
      </c>
      <c r="D371" s="282">
        <v>0.25624999999999998</v>
      </c>
      <c r="M371" s="283">
        <v>86.800000000000495</v>
      </c>
      <c r="P371" s="284">
        <v>369</v>
      </c>
    </row>
    <row r="372" spans="2:16">
      <c r="B372" s="25">
        <v>3.7</v>
      </c>
      <c r="C372" s="281">
        <f t="shared" si="6"/>
        <v>42709</v>
      </c>
      <c r="D372" s="282">
        <v>0.25694444444444398</v>
      </c>
      <c r="M372" s="283">
        <v>86.900000000000503</v>
      </c>
      <c r="P372" s="284">
        <v>370</v>
      </c>
    </row>
    <row r="373" spans="2:16">
      <c r="B373" s="25">
        <v>3.71</v>
      </c>
      <c r="C373" s="281">
        <f t="shared" si="6"/>
        <v>42710</v>
      </c>
      <c r="D373" s="282">
        <v>0.25763888888888897</v>
      </c>
      <c r="M373" s="283">
        <v>87.000000000000497</v>
      </c>
      <c r="P373" s="284">
        <v>371</v>
      </c>
    </row>
    <row r="374" spans="2:16">
      <c r="B374" s="25">
        <v>3.72</v>
      </c>
      <c r="C374" s="281">
        <f t="shared" si="6"/>
        <v>42711</v>
      </c>
      <c r="D374" s="282">
        <v>0.25833333333333303</v>
      </c>
      <c r="M374" s="283">
        <v>87.100000000000506</v>
      </c>
      <c r="P374" s="284">
        <v>372</v>
      </c>
    </row>
    <row r="375" spans="2:16">
      <c r="B375" s="25">
        <v>3.73</v>
      </c>
      <c r="C375" s="281">
        <f t="shared" si="6"/>
        <v>42712</v>
      </c>
      <c r="D375" s="282">
        <v>0.25902777777777802</v>
      </c>
      <c r="M375" s="283">
        <v>87.2000000000005</v>
      </c>
      <c r="P375" s="284">
        <v>373</v>
      </c>
    </row>
    <row r="376" spans="2:16">
      <c r="B376" s="25">
        <v>3.74</v>
      </c>
      <c r="C376" s="281">
        <f t="shared" si="6"/>
        <v>42713</v>
      </c>
      <c r="D376" s="282">
        <v>0.25972222222222202</v>
      </c>
      <c r="M376" s="283">
        <v>87.300000000000495</v>
      </c>
      <c r="P376" s="284">
        <v>374</v>
      </c>
    </row>
    <row r="377" spans="2:16">
      <c r="B377" s="25">
        <v>3.75</v>
      </c>
      <c r="C377" s="281">
        <f t="shared" si="6"/>
        <v>42714</v>
      </c>
      <c r="D377" s="282">
        <v>0.26041666666666702</v>
      </c>
      <c r="M377" s="283">
        <v>87.400000000000503</v>
      </c>
      <c r="P377" s="284">
        <v>375</v>
      </c>
    </row>
    <row r="378" spans="2:16">
      <c r="B378" s="25">
        <v>3.76</v>
      </c>
      <c r="C378" s="281">
        <f t="shared" si="6"/>
        <v>42715</v>
      </c>
      <c r="D378" s="282">
        <v>0.26111111111111102</v>
      </c>
      <c r="M378" s="283">
        <v>87.500000000000497</v>
      </c>
      <c r="P378" s="284">
        <v>376</v>
      </c>
    </row>
    <row r="379" spans="2:16">
      <c r="B379" s="25">
        <v>3.77</v>
      </c>
      <c r="C379" s="281">
        <f t="shared" si="6"/>
        <v>42716</v>
      </c>
      <c r="D379" s="282">
        <v>0.26180555555555601</v>
      </c>
      <c r="M379" s="283">
        <v>87.600000000000506</v>
      </c>
      <c r="P379" s="284">
        <v>377</v>
      </c>
    </row>
    <row r="380" spans="2:16">
      <c r="B380" s="25">
        <v>3.78</v>
      </c>
      <c r="C380" s="281">
        <f t="shared" si="6"/>
        <v>42717</v>
      </c>
      <c r="D380" s="282">
        <v>0.26250000000000001</v>
      </c>
      <c r="M380" s="283">
        <v>87.7000000000005</v>
      </c>
      <c r="P380" s="284">
        <v>378</v>
      </c>
    </row>
    <row r="381" spans="2:16">
      <c r="B381" s="25">
        <v>3.79</v>
      </c>
      <c r="C381" s="281">
        <f t="shared" si="6"/>
        <v>42718</v>
      </c>
      <c r="D381" s="282">
        <v>0.26319444444444401</v>
      </c>
      <c r="M381" s="283">
        <v>87.800000000000495</v>
      </c>
      <c r="P381" s="284">
        <v>379</v>
      </c>
    </row>
    <row r="382" spans="2:16">
      <c r="B382" s="25">
        <v>3.8</v>
      </c>
      <c r="D382" s="282">
        <v>0.26388888888888901</v>
      </c>
      <c r="M382" s="283">
        <v>87.900000000000503</v>
      </c>
      <c r="P382" s="284">
        <v>380</v>
      </c>
    </row>
    <row r="383" spans="2:16">
      <c r="B383" s="25">
        <v>3.81</v>
      </c>
      <c r="D383" s="282">
        <v>0.264583333333333</v>
      </c>
      <c r="M383" s="283">
        <v>88.000000000000497</v>
      </c>
      <c r="P383" s="284">
        <v>381</v>
      </c>
    </row>
    <row r="384" spans="2:16">
      <c r="B384" s="25">
        <v>3.82</v>
      </c>
      <c r="D384" s="282">
        <v>0.265277777777778</v>
      </c>
      <c r="M384" s="283">
        <v>88.100000000000506</v>
      </c>
      <c r="P384" s="284">
        <v>382</v>
      </c>
    </row>
    <row r="385" spans="2:16">
      <c r="B385" s="25">
        <v>3.83</v>
      </c>
      <c r="D385" s="282">
        <v>0.265972222222222</v>
      </c>
      <c r="M385" s="283">
        <v>88.2000000000005</v>
      </c>
      <c r="P385" s="284">
        <v>383</v>
      </c>
    </row>
    <row r="386" spans="2:16">
      <c r="B386" s="25">
        <v>3.84</v>
      </c>
      <c r="D386" s="282">
        <v>0.266666666666667</v>
      </c>
      <c r="M386" s="283">
        <v>88.300000000000495</v>
      </c>
      <c r="P386" s="284">
        <v>384</v>
      </c>
    </row>
    <row r="387" spans="2:16">
      <c r="B387" s="25">
        <v>3.85</v>
      </c>
      <c r="D387" s="282">
        <v>0.26736111111111099</v>
      </c>
      <c r="M387" s="283">
        <v>88.400000000000503</v>
      </c>
      <c r="P387" s="284">
        <v>385</v>
      </c>
    </row>
    <row r="388" spans="2:16">
      <c r="B388" s="25">
        <v>3.86</v>
      </c>
      <c r="D388" s="282">
        <v>0.26805555555555599</v>
      </c>
      <c r="M388" s="283">
        <v>88.500000000000497</v>
      </c>
      <c r="P388" s="284">
        <v>386</v>
      </c>
    </row>
    <row r="389" spans="2:16">
      <c r="B389" s="25">
        <v>3.87</v>
      </c>
      <c r="D389" s="282">
        <v>0.26874999999999999</v>
      </c>
      <c r="M389" s="283">
        <v>88.600000000000506</v>
      </c>
      <c r="P389" s="284">
        <v>387</v>
      </c>
    </row>
    <row r="390" spans="2:16">
      <c r="B390" s="25">
        <v>3.88</v>
      </c>
      <c r="D390" s="282">
        <v>0.26944444444444399</v>
      </c>
      <c r="M390" s="283">
        <v>88.7000000000005</v>
      </c>
      <c r="P390" s="284">
        <v>388</v>
      </c>
    </row>
    <row r="391" spans="2:16">
      <c r="B391" s="25">
        <v>3.89</v>
      </c>
      <c r="D391" s="282">
        <v>0.27013888888888898</v>
      </c>
      <c r="M391" s="283">
        <v>88.800000000000594</v>
      </c>
      <c r="P391" s="284">
        <v>389</v>
      </c>
    </row>
    <row r="392" spans="2:16">
      <c r="B392" s="25">
        <v>3.9</v>
      </c>
      <c r="D392" s="282">
        <v>0.27083333333333298</v>
      </c>
      <c r="M392" s="283">
        <v>88.900000000000603</v>
      </c>
      <c r="P392" s="284">
        <v>390</v>
      </c>
    </row>
    <row r="393" spans="2:16">
      <c r="B393" s="25">
        <v>3.91</v>
      </c>
      <c r="D393" s="282">
        <v>0.27152777777777798</v>
      </c>
      <c r="M393" s="283">
        <v>89.000000000000597</v>
      </c>
      <c r="P393" s="284">
        <v>391</v>
      </c>
    </row>
    <row r="394" spans="2:16">
      <c r="B394" s="25">
        <v>3.92</v>
      </c>
      <c r="D394" s="282">
        <v>0.27222222222222198</v>
      </c>
      <c r="M394" s="283">
        <v>89.100000000000605</v>
      </c>
      <c r="P394" s="284">
        <v>392</v>
      </c>
    </row>
    <row r="395" spans="2:16">
      <c r="B395" s="25">
        <v>3.93</v>
      </c>
      <c r="D395" s="282">
        <v>0.27291666666666697</v>
      </c>
      <c r="M395" s="283">
        <v>89.2000000000006</v>
      </c>
      <c r="P395" s="284">
        <v>393</v>
      </c>
    </row>
    <row r="396" spans="2:16">
      <c r="B396" s="25">
        <v>3.94</v>
      </c>
      <c r="D396" s="282">
        <v>0.27361111111111103</v>
      </c>
      <c r="M396" s="283">
        <v>89.300000000000594</v>
      </c>
      <c r="P396" s="284">
        <v>394</v>
      </c>
    </row>
    <row r="397" spans="2:16">
      <c r="B397" s="25">
        <v>3.95</v>
      </c>
      <c r="D397" s="282">
        <v>0.27430555555555602</v>
      </c>
      <c r="M397" s="283">
        <v>89.400000000000603</v>
      </c>
      <c r="P397" s="284">
        <v>395</v>
      </c>
    </row>
    <row r="398" spans="2:16">
      <c r="B398" s="25">
        <v>3.96</v>
      </c>
      <c r="D398" s="282">
        <v>0.27500000000000002</v>
      </c>
      <c r="M398" s="283">
        <v>89.500000000000597</v>
      </c>
      <c r="P398" s="284">
        <v>396</v>
      </c>
    </row>
    <row r="399" spans="2:16">
      <c r="B399" s="25">
        <v>3.97</v>
      </c>
      <c r="D399" s="282">
        <v>0.27569444444444402</v>
      </c>
      <c r="M399" s="283">
        <v>89.600000000000605</v>
      </c>
      <c r="P399" s="284">
        <v>397</v>
      </c>
    </row>
    <row r="400" spans="2:16">
      <c r="B400" s="25">
        <v>3.98</v>
      </c>
      <c r="D400" s="282">
        <v>0.27638888888888902</v>
      </c>
      <c r="M400" s="283">
        <v>89.7000000000006</v>
      </c>
      <c r="P400" s="284">
        <v>398</v>
      </c>
    </row>
    <row r="401" spans="2:16">
      <c r="B401" s="25">
        <v>3.99</v>
      </c>
      <c r="D401" s="282">
        <v>0.27708333333333302</v>
      </c>
      <c r="M401" s="283">
        <v>89.800000000000594</v>
      </c>
      <c r="P401" s="284">
        <v>399</v>
      </c>
    </row>
    <row r="402" spans="2:16">
      <c r="B402" s="25">
        <v>4</v>
      </c>
      <c r="D402" s="282">
        <v>0.27777777777777801</v>
      </c>
      <c r="M402" s="283">
        <v>89.900000000000603</v>
      </c>
      <c r="P402" s="284">
        <v>400</v>
      </c>
    </row>
    <row r="403" spans="2:16">
      <c r="B403" s="25">
        <v>4.01</v>
      </c>
      <c r="D403" s="282">
        <v>0.27847222222222201</v>
      </c>
      <c r="M403" s="283">
        <v>90.000000000000597</v>
      </c>
      <c r="P403" s="284">
        <v>401</v>
      </c>
    </row>
    <row r="404" spans="2:16">
      <c r="B404" s="25">
        <v>4.0199999999999996</v>
      </c>
      <c r="D404" s="282">
        <v>0.27916666666666701</v>
      </c>
      <c r="M404" s="283">
        <v>90.100000000000605</v>
      </c>
      <c r="P404" s="284">
        <v>402</v>
      </c>
    </row>
    <row r="405" spans="2:16">
      <c r="B405" s="25">
        <v>4.03</v>
      </c>
      <c r="D405" s="282">
        <v>0.27986111111111101</v>
      </c>
      <c r="M405" s="283">
        <v>90.2000000000006</v>
      </c>
      <c r="P405" s="284">
        <v>403</v>
      </c>
    </row>
    <row r="406" spans="2:16">
      <c r="B406" s="25">
        <v>4.04</v>
      </c>
      <c r="D406" s="282">
        <v>0.280555555555556</v>
      </c>
      <c r="M406" s="283">
        <v>90.300000000000594</v>
      </c>
      <c r="P406" s="284">
        <v>404</v>
      </c>
    </row>
    <row r="407" spans="2:16">
      <c r="B407" s="25">
        <v>4.05</v>
      </c>
      <c r="D407" s="282">
        <v>0.28125</v>
      </c>
      <c r="M407" s="283">
        <v>90.400000000000603</v>
      </c>
      <c r="P407" s="284">
        <v>405</v>
      </c>
    </row>
    <row r="408" spans="2:16">
      <c r="B408" s="25">
        <v>4.0599999999999996</v>
      </c>
      <c r="D408" s="282">
        <v>0.281944444444444</v>
      </c>
      <c r="M408" s="283">
        <v>90.500000000000597</v>
      </c>
      <c r="P408" s="284">
        <v>406</v>
      </c>
    </row>
    <row r="409" spans="2:16">
      <c r="B409" s="25">
        <v>4.07</v>
      </c>
      <c r="D409" s="282">
        <v>0.28263888888888899</v>
      </c>
      <c r="M409" s="283">
        <v>90.600000000000605</v>
      </c>
      <c r="P409" s="284">
        <v>407</v>
      </c>
    </row>
    <row r="410" spans="2:16">
      <c r="B410" s="25">
        <v>4.08</v>
      </c>
      <c r="D410" s="282">
        <v>0.28333333333333299</v>
      </c>
      <c r="M410" s="283">
        <v>90.7000000000006</v>
      </c>
      <c r="P410" s="284">
        <v>408</v>
      </c>
    </row>
    <row r="411" spans="2:16">
      <c r="B411" s="25">
        <v>4.09</v>
      </c>
      <c r="D411" s="282">
        <v>0.28402777777777799</v>
      </c>
      <c r="M411" s="283">
        <v>90.800000000000594</v>
      </c>
      <c r="P411" s="284">
        <v>409</v>
      </c>
    </row>
    <row r="412" spans="2:16">
      <c r="B412" s="25">
        <v>4.0999999999999996</v>
      </c>
      <c r="D412" s="282">
        <v>0.28472222222222199</v>
      </c>
      <c r="M412" s="283">
        <v>90.900000000000603</v>
      </c>
      <c r="P412" s="284">
        <v>410</v>
      </c>
    </row>
    <row r="413" spans="2:16">
      <c r="B413" s="25">
        <v>4.1100000000000003</v>
      </c>
      <c r="D413" s="282">
        <v>0.28541666666666698</v>
      </c>
      <c r="M413" s="283">
        <v>91.000000000000597</v>
      </c>
      <c r="P413" s="284">
        <v>411</v>
      </c>
    </row>
    <row r="414" spans="2:16">
      <c r="B414" s="25">
        <v>4.12</v>
      </c>
      <c r="D414" s="282">
        <v>0.28611111111111098</v>
      </c>
      <c r="M414" s="283">
        <v>91.100000000000605</v>
      </c>
      <c r="P414" s="284">
        <v>412</v>
      </c>
    </row>
    <row r="415" spans="2:16">
      <c r="B415" s="25">
        <v>4.13</v>
      </c>
      <c r="D415" s="282">
        <v>0.28680555555555598</v>
      </c>
      <c r="M415" s="283">
        <v>91.2000000000006</v>
      </c>
      <c r="P415" s="284">
        <v>413</v>
      </c>
    </row>
    <row r="416" spans="2:16">
      <c r="B416" s="25">
        <v>4.1399999999999997</v>
      </c>
      <c r="D416" s="282">
        <v>0.28749999999999998</v>
      </c>
      <c r="M416" s="283">
        <v>91.300000000000594</v>
      </c>
      <c r="P416" s="284">
        <v>414</v>
      </c>
    </row>
    <row r="417" spans="2:16">
      <c r="B417" s="25">
        <v>4.1500000000000004</v>
      </c>
      <c r="D417" s="282">
        <v>0.28819444444444398</v>
      </c>
      <c r="M417" s="283">
        <v>91.400000000000603</v>
      </c>
      <c r="P417" s="284">
        <v>415</v>
      </c>
    </row>
    <row r="418" spans="2:16">
      <c r="B418" s="25">
        <v>4.16</v>
      </c>
      <c r="D418" s="282">
        <v>0.28888888888888897</v>
      </c>
      <c r="M418" s="283">
        <v>91.500000000000597</v>
      </c>
      <c r="P418" s="284">
        <v>416</v>
      </c>
    </row>
    <row r="419" spans="2:16">
      <c r="B419" s="25">
        <v>4.17</v>
      </c>
      <c r="D419" s="282">
        <v>0.28958333333333303</v>
      </c>
      <c r="M419" s="283">
        <v>91.600000000000605</v>
      </c>
      <c r="P419" s="284">
        <v>417</v>
      </c>
    </row>
    <row r="420" spans="2:16">
      <c r="B420" s="25">
        <v>4.18</v>
      </c>
      <c r="D420" s="282">
        <v>0.29027777777777802</v>
      </c>
      <c r="M420" s="283">
        <v>91.7000000000006</v>
      </c>
      <c r="P420" s="284">
        <v>418</v>
      </c>
    </row>
    <row r="421" spans="2:16">
      <c r="B421" s="25">
        <v>4.1900000000000004</v>
      </c>
      <c r="D421" s="282">
        <v>0.29097222222222202</v>
      </c>
      <c r="M421" s="283">
        <v>91.800000000000594</v>
      </c>
      <c r="P421" s="284">
        <v>419</v>
      </c>
    </row>
    <row r="422" spans="2:16">
      <c r="B422" s="25">
        <v>4.2</v>
      </c>
      <c r="D422" s="282">
        <v>0.29166666666666702</v>
      </c>
      <c r="M422" s="283">
        <v>91.900000000000603</v>
      </c>
      <c r="P422" s="284">
        <v>420</v>
      </c>
    </row>
    <row r="423" spans="2:16">
      <c r="B423" s="25">
        <v>4.21</v>
      </c>
      <c r="D423" s="282">
        <v>0.29236111111111102</v>
      </c>
      <c r="M423" s="283">
        <v>92.000000000000597</v>
      </c>
      <c r="P423" s="284">
        <v>421</v>
      </c>
    </row>
    <row r="424" spans="2:16">
      <c r="B424" s="25">
        <v>4.22</v>
      </c>
      <c r="D424" s="282">
        <v>0.29305555555555601</v>
      </c>
      <c r="M424" s="283">
        <v>92.100000000000605</v>
      </c>
      <c r="P424" s="284">
        <v>422</v>
      </c>
    </row>
    <row r="425" spans="2:16">
      <c r="B425" s="25">
        <v>4.2300000000000004</v>
      </c>
      <c r="D425" s="282">
        <v>0.29375000000000001</v>
      </c>
      <c r="M425" s="283">
        <v>92.2000000000006</v>
      </c>
      <c r="P425" s="284">
        <v>423</v>
      </c>
    </row>
    <row r="426" spans="2:16">
      <c r="B426" s="25">
        <v>4.24</v>
      </c>
      <c r="D426" s="282">
        <v>0.29444444444444401</v>
      </c>
      <c r="M426" s="283">
        <v>92.300000000000594</v>
      </c>
      <c r="P426" s="284">
        <v>424</v>
      </c>
    </row>
    <row r="427" spans="2:16">
      <c r="B427" s="25">
        <v>4.25</v>
      </c>
      <c r="D427" s="282">
        <v>0.29513888888888901</v>
      </c>
      <c r="M427" s="283">
        <v>92.400000000000603</v>
      </c>
      <c r="P427" s="284">
        <v>425</v>
      </c>
    </row>
    <row r="428" spans="2:16">
      <c r="B428" s="25">
        <v>4.26</v>
      </c>
      <c r="D428" s="282">
        <v>0.295833333333333</v>
      </c>
      <c r="M428" s="283">
        <v>92.500000000000597</v>
      </c>
      <c r="P428" s="284">
        <v>426</v>
      </c>
    </row>
    <row r="429" spans="2:16">
      <c r="B429" s="25">
        <v>4.2699999999999996</v>
      </c>
      <c r="D429" s="282">
        <v>0.296527777777778</v>
      </c>
      <c r="M429" s="283">
        <v>92.600000000000605</v>
      </c>
      <c r="P429" s="284">
        <v>427</v>
      </c>
    </row>
    <row r="430" spans="2:16">
      <c r="B430" s="25">
        <v>4.28</v>
      </c>
      <c r="D430" s="282">
        <v>0.297222222222222</v>
      </c>
      <c r="M430" s="283">
        <v>92.7000000000006</v>
      </c>
      <c r="P430" s="284">
        <v>428</v>
      </c>
    </row>
    <row r="431" spans="2:16">
      <c r="B431" s="25">
        <v>4.29</v>
      </c>
      <c r="D431" s="282">
        <v>0.297916666666667</v>
      </c>
      <c r="M431" s="283">
        <v>92.800000000000594</v>
      </c>
      <c r="P431" s="284">
        <v>429</v>
      </c>
    </row>
    <row r="432" spans="2:16">
      <c r="B432" s="25">
        <v>4.3</v>
      </c>
      <c r="D432" s="282">
        <v>0.29861111111111099</v>
      </c>
      <c r="M432" s="283">
        <v>92.900000000000603</v>
      </c>
      <c r="P432" s="284">
        <v>430</v>
      </c>
    </row>
    <row r="433" spans="2:16">
      <c r="B433" s="25">
        <v>4.3099999999999996</v>
      </c>
      <c r="D433" s="282">
        <v>0.29930555555555599</v>
      </c>
      <c r="M433" s="283">
        <v>93.000000000000597</v>
      </c>
      <c r="P433" s="284">
        <v>431</v>
      </c>
    </row>
    <row r="434" spans="2:16">
      <c r="B434" s="25">
        <v>4.32</v>
      </c>
      <c r="D434" s="282">
        <v>0.3</v>
      </c>
      <c r="M434" s="283">
        <v>93.100000000000605</v>
      </c>
      <c r="P434" s="284">
        <v>432</v>
      </c>
    </row>
    <row r="435" spans="2:16">
      <c r="B435" s="25">
        <v>4.33</v>
      </c>
      <c r="D435" s="282">
        <v>0.30069444444444399</v>
      </c>
      <c r="M435" s="283">
        <v>93.2000000000006</v>
      </c>
      <c r="P435" s="284">
        <v>433</v>
      </c>
    </row>
    <row r="436" spans="2:16">
      <c r="B436" s="25">
        <v>4.34</v>
      </c>
      <c r="D436" s="282">
        <v>0.30138888888888898</v>
      </c>
      <c r="M436" s="283">
        <v>93.300000000000594</v>
      </c>
      <c r="P436" s="284">
        <v>434</v>
      </c>
    </row>
    <row r="437" spans="2:16">
      <c r="B437" s="25">
        <v>4.3499999999999996</v>
      </c>
      <c r="D437" s="282">
        <v>0.30208333333333298</v>
      </c>
      <c r="M437" s="283">
        <v>93.400000000000603</v>
      </c>
      <c r="P437" s="284">
        <v>435</v>
      </c>
    </row>
    <row r="438" spans="2:16">
      <c r="B438" s="25">
        <v>4.3600000000000003</v>
      </c>
      <c r="D438" s="282">
        <v>0.30277777777777798</v>
      </c>
      <c r="M438" s="283">
        <v>93.500000000000597</v>
      </c>
      <c r="P438" s="284">
        <v>436</v>
      </c>
    </row>
    <row r="439" spans="2:16">
      <c r="B439" s="25">
        <v>4.37</v>
      </c>
      <c r="D439" s="282">
        <v>0.30347222222222198</v>
      </c>
      <c r="M439" s="283">
        <v>93.600000000000605</v>
      </c>
      <c r="P439" s="284">
        <v>437</v>
      </c>
    </row>
    <row r="440" spans="2:16">
      <c r="B440" s="25">
        <v>4.38</v>
      </c>
      <c r="D440" s="282">
        <v>0.30416666666666697</v>
      </c>
      <c r="M440" s="283">
        <v>93.7000000000006</v>
      </c>
      <c r="P440" s="284">
        <v>438</v>
      </c>
    </row>
    <row r="441" spans="2:16">
      <c r="B441" s="25">
        <v>4.3899999999999997</v>
      </c>
      <c r="D441" s="282">
        <v>0.30486111111111103</v>
      </c>
      <c r="M441" s="283">
        <v>93.800000000000594</v>
      </c>
      <c r="P441" s="284">
        <v>439</v>
      </c>
    </row>
    <row r="442" spans="2:16">
      <c r="B442" s="25">
        <v>4.4000000000000004</v>
      </c>
      <c r="D442" s="282">
        <v>0.30555555555555602</v>
      </c>
      <c r="M442" s="283">
        <v>93.900000000000603</v>
      </c>
      <c r="P442" s="284">
        <v>440</v>
      </c>
    </row>
    <row r="443" spans="2:16">
      <c r="B443" s="25">
        <v>4.41</v>
      </c>
      <c r="D443" s="282">
        <v>0.30625000000000002</v>
      </c>
      <c r="M443" s="283">
        <v>94.000000000000597</v>
      </c>
      <c r="P443" s="284">
        <v>441</v>
      </c>
    </row>
    <row r="444" spans="2:16">
      <c r="B444" s="25">
        <v>4.42</v>
      </c>
      <c r="D444" s="282">
        <v>0.30694444444444402</v>
      </c>
      <c r="M444" s="283">
        <v>94.100000000000605</v>
      </c>
      <c r="P444" s="284">
        <v>442</v>
      </c>
    </row>
    <row r="445" spans="2:16">
      <c r="B445" s="25">
        <v>4.43</v>
      </c>
      <c r="D445" s="282">
        <v>0.30763888888888902</v>
      </c>
      <c r="M445" s="283">
        <v>94.2000000000006</v>
      </c>
      <c r="P445" s="284">
        <v>443</v>
      </c>
    </row>
    <row r="446" spans="2:16">
      <c r="B446" s="25">
        <v>4.4400000000000004</v>
      </c>
      <c r="D446" s="282">
        <v>0.30833333333333302</v>
      </c>
      <c r="M446" s="283">
        <v>94.300000000000594</v>
      </c>
      <c r="P446" s="284">
        <v>444</v>
      </c>
    </row>
    <row r="447" spans="2:16">
      <c r="B447" s="25">
        <v>4.45</v>
      </c>
      <c r="D447" s="282">
        <v>0.30902777777777801</v>
      </c>
      <c r="M447" s="283">
        <v>94.400000000000603</v>
      </c>
      <c r="P447" s="284">
        <v>445</v>
      </c>
    </row>
    <row r="448" spans="2:16">
      <c r="B448" s="25">
        <v>4.46</v>
      </c>
      <c r="D448" s="282">
        <v>0.30972222222222201</v>
      </c>
      <c r="M448" s="283">
        <v>94.500000000000597</v>
      </c>
      <c r="P448" s="284">
        <v>446</v>
      </c>
    </row>
    <row r="449" spans="2:16">
      <c r="B449" s="25">
        <v>4.47</v>
      </c>
      <c r="D449" s="282">
        <v>0.31041666666666701</v>
      </c>
      <c r="M449" s="283">
        <v>94.600000000000605</v>
      </c>
      <c r="P449" s="284">
        <v>447</v>
      </c>
    </row>
    <row r="450" spans="2:16">
      <c r="B450" s="25">
        <v>4.4800000000000004</v>
      </c>
      <c r="D450" s="282">
        <v>0.31111111111111101</v>
      </c>
      <c r="M450" s="283">
        <v>94.7000000000006</v>
      </c>
      <c r="P450" s="284">
        <v>448</v>
      </c>
    </row>
    <row r="451" spans="2:16">
      <c r="B451" s="25">
        <v>4.49</v>
      </c>
      <c r="D451" s="282">
        <v>0.311805555555556</v>
      </c>
      <c r="M451" s="283">
        <v>94.800000000000594</v>
      </c>
      <c r="P451" s="284">
        <v>449</v>
      </c>
    </row>
    <row r="452" spans="2:16">
      <c r="B452" s="25">
        <v>4.5</v>
      </c>
      <c r="D452" s="282">
        <v>0.3125</v>
      </c>
      <c r="M452" s="283">
        <v>94.900000000000603</v>
      </c>
      <c r="P452" s="284">
        <v>450</v>
      </c>
    </row>
    <row r="453" spans="2:16">
      <c r="B453" s="25">
        <v>4.51</v>
      </c>
      <c r="D453" s="282">
        <v>0.313194444444444</v>
      </c>
      <c r="M453" s="283">
        <v>95.000000000000597</v>
      </c>
      <c r="P453" s="284">
        <v>451</v>
      </c>
    </row>
    <row r="454" spans="2:16">
      <c r="B454" s="25">
        <v>4.5199999999999996</v>
      </c>
      <c r="D454" s="282">
        <v>0.31388888888888899</v>
      </c>
      <c r="M454" s="283">
        <v>95.100000000000605</v>
      </c>
      <c r="P454" s="284">
        <v>452</v>
      </c>
    </row>
    <row r="455" spans="2:16">
      <c r="B455" s="25">
        <v>4.53</v>
      </c>
      <c r="D455" s="282">
        <v>0.31458333333333299</v>
      </c>
      <c r="M455" s="283">
        <v>95.2000000000006</v>
      </c>
      <c r="P455" s="284">
        <v>453</v>
      </c>
    </row>
    <row r="456" spans="2:16">
      <c r="B456" s="25">
        <v>4.54</v>
      </c>
      <c r="D456" s="282">
        <v>0.31527777777777799</v>
      </c>
      <c r="M456" s="283">
        <v>95.300000000000594</v>
      </c>
      <c r="P456" s="284">
        <v>454</v>
      </c>
    </row>
    <row r="457" spans="2:16">
      <c r="B457" s="25">
        <v>4.55</v>
      </c>
      <c r="D457" s="282">
        <v>0.31597222222222199</v>
      </c>
      <c r="M457" s="283">
        <v>95.400000000000603</v>
      </c>
      <c r="P457" s="284">
        <v>455</v>
      </c>
    </row>
    <row r="458" spans="2:16">
      <c r="B458" s="25">
        <v>4.5599999999999996</v>
      </c>
      <c r="D458" s="282">
        <v>0.31666666666666698</v>
      </c>
      <c r="M458" s="283">
        <v>95.500000000000597</v>
      </c>
      <c r="P458" s="284">
        <v>456</v>
      </c>
    </row>
    <row r="459" spans="2:16">
      <c r="B459" s="25">
        <v>4.57</v>
      </c>
      <c r="D459" s="282">
        <v>0.31736111111111098</v>
      </c>
      <c r="M459" s="283">
        <v>95.600000000000605</v>
      </c>
      <c r="P459" s="284">
        <v>457</v>
      </c>
    </row>
    <row r="460" spans="2:16">
      <c r="B460" s="25">
        <v>4.58</v>
      </c>
      <c r="D460" s="282">
        <v>0.31805555555555598</v>
      </c>
      <c r="M460" s="283">
        <v>95.7000000000006</v>
      </c>
      <c r="P460" s="284">
        <v>458</v>
      </c>
    </row>
    <row r="461" spans="2:16">
      <c r="B461" s="25">
        <v>4.59</v>
      </c>
      <c r="D461" s="282">
        <v>0.31874999999999998</v>
      </c>
      <c r="M461" s="283">
        <v>95.800000000000693</v>
      </c>
      <c r="P461" s="284">
        <v>459</v>
      </c>
    </row>
    <row r="462" spans="2:16">
      <c r="B462" s="25">
        <v>4.5999999999999996</v>
      </c>
      <c r="D462" s="282">
        <v>0.31944444444444398</v>
      </c>
      <c r="M462" s="283">
        <v>95.900000000000702</v>
      </c>
      <c r="P462" s="284">
        <v>460</v>
      </c>
    </row>
    <row r="463" spans="2:16">
      <c r="B463" s="25">
        <v>4.6100000000000003</v>
      </c>
      <c r="D463" s="282">
        <v>0.32013888888888897</v>
      </c>
      <c r="M463" s="283">
        <v>96.000000000000696</v>
      </c>
      <c r="P463" s="284">
        <v>461</v>
      </c>
    </row>
    <row r="464" spans="2:16">
      <c r="B464" s="25">
        <v>4.62</v>
      </c>
      <c r="D464" s="282">
        <v>0.32083333333333303</v>
      </c>
      <c r="M464" s="283">
        <v>96.100000000000705</v>
      </c>
      <c r="P464" s="284">
        <v>462</v>
      </c>
    </row>
    <row r="465" spans="2:16">
      <c r="B465" s="25">
        <v>4.63</v>
      </c>
      <c r="D465" s="282">
        <v>0.32152777777777802</v>
      </c>
      <c r="M465" s="283">
        <v>96.200000000000699</v>
      </c>
      <c r="P465" s="284">
        <v>463</v>
      </c>
    </row>
    <row r="466" spans="2:16">
      <c r="B466" s="25">
        <v>4.6399999999999997</v>
      </c>
      <c r="D466" s="282">
        <v>0.32222222222222202</v>
      </c>
      <c r="M466" s="283">
        <v>96.300000000000693</v>
      </c>
      <c r="P466" s="284">
        <v>464</v>
      </c>
    </row>
    <row r="467" spans="2:16">
      <c r="B467" s="25">
        <v>4.6500000000000004</v>
      </c>
      <c r="D467" s="282">
        <v>0.32291666666666702</v>
      </c>
      <c r="M467" s="283">
        <v>96.400000000000702</v>
      </c>
      <c r="P467" s="284">
        <v>465</v>
      </c>
    </row>
    <row r="468" spans="2:16">
      <c r="B468" s="25">
        <v>4.66</v>
      </c>
      <c r="D468" s="282">
        <v>0.32361111111111102</v>
      </c>
      <c r="M468" s="283">
        <v>96.500000000000696</v>
      </c>
      <c r="P468" s="284">
        <v>466</v>
      </c>
    </row>
    <row r="469" spans="2:16">
      <c r="B469" s="25">
        <v>4.67</v>
      </c>
      <c r="D469" s="282">
        <v>0.32430555555555601</v>
      </c>
      <c r="M469" s="283">
        <v>96.600000000000705</v>
      </c>
      <c r="P469" s="284">
        <v>467</v>
      </c>
    </row>
    <row r="470" spans="2:16">
      <c r="B470" s="25">
        <v>4.68</v>
      </c>
      <c r="D470" s="282">
        <v>0.32500000000000001</v>
      </c>
      <c r="M470" s="283">
        <v>96.700000000000699</v>
      </c>
      <c r="P470" s="284">
        <v>468</v>
      </c>
    </row>
    <row r="471" spans="2:16">
      <c r="B471" s="25">
        <v>4.6900000000000004</v>
      </c>
      <c r="D471" s="282">
        <v>0.32569444444444401</v>
      </c>
      <c r="M471" s="283">
        <v>96.800000000000693</v>
      </c>
      <c r="P471" s="284">
        <v>469</v>
      </c>
    </row>
    <row r="472" spans="2:16">
      <c r="B472" s="25">
        <v>4.7</v>
      </c>
      <c r="D472" s="282">
        <v>0.32638888888888901</v>
      </c>
      <c r="M472" s="283">
        <v>96.900000000000702</v>
      </c>
      <c r="P472" s="284">
        <v>470</v>
      </c>
    </row>
    <row r="473" spans="2:16">
      <c r="B473" s="25">
        <v>4.71</v>
      </c>
      <c r="D473" s="282">
        <v>0.327083333333333</v>
      </c>
      <c r="M473" s="283">
        <v>97.000000000000696</v>
      </c>
      <c r="P473" s="284">
        <v>471</v>
      </c>
    </row>
    <row r="474" spans="2:16">
      <c r="B474" s="25">
        <v>4.72</v>
      </c>
      <c r="D474" s="282">
        <v>0.327777777777778</v>
      </c>
      <c r="M474" s="283">
        <v>97.100000000000705</v>
      </c>
      <c r="P474" s="284">
        <v>472</v>
      </c>
    </row>
    <row r="475" spans="2:16">
      <c r="B475" s="25">
        <v>4.7300000000000004</v>
      </c>
      <c r="D475" s="282">
        <v>0.328472222222222</v>
      </c>
      <c r="M475" s="283">
        <v>97.200000000000699</v>
      </c>
      <c r="P475" s="284">
        <v>473</v>
      </c>
    </row>
    <row r="476" spans="2:16">
      <c r="B476" s="25">
        <v>4.74</v>
      </c>
      <c r="D476" s="282">
        <v>0.329166666666667</v>
      </c>
      <c r="M476" s="283">
        <v>97.300000000000693</v>
      </c>
      <c r="P476" s="284">
        <v>474</v>
      </c>
    </row>
    <row r="477" spans="2:16">
      <c r="B477" s="25">
        <v>4.75</v>
      </c>
      <c r="D477" s="282">
        <v>0.32986111111111099</v>
      </c>
      <c r="M477" s="283">
        <v>97.400000000000702</v>
      </c>
      <c r="P477" s="284">
        <v>475</v>
      </c>
    </row>
    <row r="478" spans="2:16">
      <c r="B478" s="25">
        <v>4.76</v>
      </c>
      <c r="D478" s="282">
        <v>0.33055555555555599</v>
      </c>
      <c r="M478" s="283">
        <v>97.500000000000696</v>
      </c>
      <c r="P478" s="284">
        <v>476</v>
      </c>
    </row>
    <row r="479" spans="2:16">
      <c r="B479" s="25">
        <v>4.7699999999999996</v>
      </c>
      <c r="D479" s="282">
        <v>0.33124999999999999</v>
      </c>
      <c r="M479" s="283">
        <v>97.600000000000705</v>
      </c>
      <c r="P479" s="284">
        <v>477</v>
      </c>
    </row>
    <row r="480" spans="2:16">
      <c r="B480" s="25">
        <v>4.78</v>
      </c>
      <c r="D480" s="282">
        <v>0.33194444444444399</v>
      </c>
      <c r="M480" s="283">
        <v>97.700000000000699</v>
      </c>
      <c r="P480" s="284">
        <v>478</v>
      </c>
    </row>
    <row r="481" spans="2:16">
      <c r="B481" s="25">
        <v>4.79</v>
      </c>
      <c r="D481" s="282">
        <v>0.33263888888888898</v>
      </c>
      <c r="M481" s="283">
        <v>97.800000000000693</v>
      </c>
      <c r="P481" s="284">
        <v>479</v>
      </c>
    </row>
    <row r="482" spans="2:16">
      <c r="B482" s="25">
        <v>4.8</v>
      </c>
      <c r="D482" s="282">
        <v>0.33333333333333298</v>
      </c>
      <c r="M482" s="283">
        <v>97.900000000000702</v>
      </c>
      <c r="P482" s="284">
        <v>480</v>
      </c>
    </row>
    <row r="483" spans="2:16">
      <c r="B483" s="25">
        <v>4.8099999999999996</v>
      </c>
      <c r="D483" s="282">
        <v>0.33402777777777798</v>
      </c>
      <c r="M483" s="283">
        <v>98.000000000000696</v>
      </c>
      <c r="P483" s="284">
        <v>481</v>
      </c>
    </row>
    <row r="484" spans="2:16">
      <c r="B484" s="25">
        <v>4.82</v>
      </c>
      <c r="D484" s="282">
        <v>0.33472222222222198</v>
      </c>
      <c r="M484" s="283">
        <v>98.100000000000705</v>
      </c>
      <c r="P484" s="284">
        <v>482</v>
      </c>
    </row>
    <row r="485" spans="2:16">
      <c r="B485" s="25">
        <v>4.83</v>
      </c>
      <c r="D485" s="282">
        <v>0.33541666666666697</v>
      </c>
      <c r="M485" s="283">
        <v>98.200000000000699</v>
      </c>
      <c r="P485" s="284">
        <v>483</v>
      </c>
    </row>
    <row r="486" spans="2:16">
      <c r="B486" s="25">
        <v>4.84</v>
      </c>
      <c r="D486" s="282">
        <v>0.33611111111111103</v>
      </c>
      <c r="M486" s="283">
        <v>98.300000000000693</v>
      </c>
      <c r="P486" s="284">
        <v>484</v>
      </c>
    </row>
    <row r="487" spans="2:16">
      <c r="B487" s="25">
        <v>4.8499999999999996</v>
      </c>
      <c r="D487" s="282">
        <v>0.33680555555555602</v>
      </c>
      <c r="M487" s="283">
        <v>98.400000000000702</v>
      </c>
      <c r="P487" s="284">
        <v>485</v>
      </c>
    </row>
    <row r="488" spans="2:16">
      <c r="B488" s="25">
        <v>4.8600000000000003</v>
      </c>
      <c r="D488" s="282">
        <v>0.33750000000000002</v>
      </c>
      <c r="M488" s="283">
        <v>98.500000000000696</v>
      </c>
      <c r="P488" s="284">
        <v>486</v>
      </c>
    </row>
    <row r="489" spans="2:16">
      <c r="B489" s="25">
        <v>4.87</v>
      </c>
      <c r="D489" s="282">
        <v>0.33819444444444402</v>
      </c>
      <c r="M489" s="283">
        <v>98.600000000000705</v>
      </c>
      <c r="P489" s="284">
        <v>487</v>
      </c>
    </row>
    <row r="490" spans="2:16">
      <c r="B490" s="25">
        <v>4.88</v>
      </c>
      <c r="D490" s="282">
        <v>0.33888888888888902</v>
      </c>
      <c r="M490" s="283">
        <v>98.700000000000699</v>
      </c>
      <c r="P490" s="284">
        <v>488</v>
      </c>
    </row>
    <row r="491" spans="2:16">
      <c r="B491" s="25">
        <v>4.8899999999999997</v>
      </c>
      <c r="D491" s="282">
        <v>0.33958333333333302</v>
      </c>
      <c r="M491" s="283">
        <v>98.800000000000693</v>
      </c>
      <c r="P491" s="284">
        <v>489</v>
      </c>
    </row>
    <row r="492" spans="2:16">
      <c r="B492" s="25">
        <v>4.9000000000000004</v>
      </c>
      <c r="D492" s="282">
        <v>0.34027777777777801</v>
      </c>
      <c r="M492" s="283">
        <v>98.900000000000702</v>
      </c>
      <c r="P492" s="284">
        <v>490</v>
      </c>
    </row>
    <row r="493" spans="2:16">
      <c r="B493" s="25">
        <v>4.91</v>
      </c>
      <c r="D493" s="282">
        <v>0.34097222222222201</v>
      </c>
      <c r="M493" s="283">
        <v>99.000000000000696</v>
      </c>
      <c r="P493" s="284">
        <v>491</v>
      </c>
    </row>
    <row r="494" spans="2:16">
      <c r="B494" s="25">
        <v>4.92</v>
      </c>
      <c r="D494" s="282">
        <v>0.34166666666666701</v>
      </c>
      <c r="M494" s="283">
        <v>99.100000000000705</v>
      </c>
      <c r="P494" s="284">
        <v>492</v>
      </c>
    </row>
    <row r="495" spans="2:16">
      <c r="B495" s="25">
        <v>4.93</v>
      </c>
      <c r="D495" s="282">
        <v>0.34236111111111101</v>
      </c>
      <c r="M495" s="283">
        <v>99.200000000000699</v>
      </c>
      <c r="P495" s="284">
        <v>493</v>
      </c>
    </row>
    <row r="496" spans="2:16">
      <c r="B496" s="25">
        <v>4.9400000000000004</v>
      </c>
      <c r="D496" s="282">
        <v>0.343055555555556</v>
      </c>
      <c r="M496" s="283">
        <v>99.300000000000693</v>
      </c>
      <c r="P496" s="284">
        <v>494</v>
      </c>
    </row>
    <row r="497" spans="2:16">
      <c r="B497" s="25">
        <v>4.95</v>
      </c>
      <c r="D497" s="282">
        <v>0.34375</v>
      </c>
      <c r="M497" s="283">
        <v>99.400000000000702</v>
      </c>
      <c r="P497" s="284">
        <v>495</v>
      </c>
    </row>
    <row r="498" spans="2:16">
      <c r="B498" s="25">
        <v>4.96</v>
      </c>
      <c r="D498" s="282">
        <v>0.344444444444444</v>
      </c>
      <c r="M498" s="283">
        <v>99.500000000000696</v>
      </c>
      <c r="P498" s="284">
        <v>496</v>
      </c>
    </row>
    <row r="499" spans="2:16">
      <c r="B499" s="25">
        <v>4.97</v>
      </c>
      <c r="D499" s="282">
        <v>0.34513888888888899</v>
      </c>
      <c r="M499" s="283">
        <v>99.600000000000705</v>
      </c>
      <c r="P499" s="284">
        <v>497</v>
      </c>
    </row>
    <row r="500" spans="2:16">
      <c r="B500" s="25">
        <v>4.9800000000000004</v>
      </c>
      <c r="D500" s="282">
        <v>0.34583333333333299</v>
      </c>
      <c r="M500" s="283">
        <v>99.700000000000699</v>
      </c>
      <c r="P500" s="284">
        <v>498</v>
      </c>
    </row>
    <row r="501" spans="2:16">
      <c r="B501" s="25">
        <v>4.99</v>
      </c>
      <c r="D501" s="282">
        <v>0.34652777777777799</v>
      </c>
      <c r="M501" s="283">
        <v>99.800000000000693</v>
      </c>
      <c r="P501" s="284">
        <v>499</v>
      </c>
    </row>
    <row r="502" spans="2:16">
      <c r="B502" s="25">
        <v>5</v>
      </c>
      <c r="D502" s="282">
        <v>0.34722222222222199</v>
      </c>
      <c r="M502" s="283">
        <v>99.900000000000702</v>
      </c>
      <c r="P502" s="284">
        <v>500</v>
      </c>
    </row>
    <row r="503" spans="2:16">
      <c r="B503" s="25">
        <v>5.01</v>
      </c>
      <c r="D503" s="282">
        <v>0.34791666666666698</v>
      </c>
      <c r="M503" s="283">
        <v>100.00000000000099</v>
      </c>
      <c r="P503" s="284">
        <v>501</v>
      </c>
    </row>
    <row r="504" spans="2:16">
      <c r="B504" s="25">
        <v>5.0199999999999996</v>
      </c>
      <c r="D504" s="282">
        <v>0.34861111111111098</v>
      </c>
      <c r="M504" s="283">
        <v>100.100000000001</v>
      </c>
      <c r="P504" s="284">
        <v>502</v>
      </c>
    </row>
    <row r="505" spans="2:16">
      <c r="B505" s="25">
        <v>5.03</v>
      </c>
      <c r="D505" s="282">
        <v>0.34930555555555598</v>
      </c>
      <c r="M505" s="283">
        <v>100.200000000001</v>
      </c>
      <c r="P505" s="284">
        <v>503</v>
      </c>
    </row>
    <row r="506" spans="2:16">
      <c r="B506" s="25">
        <v>5.04</v>
      </c>
      <c r="D506" s="282">
        <v>0.35</v>
      </c>
      <c r="M506" s="283">
        <v>100.30000000000101</v>
      </c>
      <c r="P506" s="284">
        <v>504</v>
      </c>
    </row>
    <row r="507" spans="2:16">
      <c r="B507" s="25">
        <v>5.05</v>
      </c>
      <c r="D507" s="282">
        <v>0.35069444444444398</v>
      </c>
      <c r="M507" s="283">
        <v>100.400000000001</v>
      </c>
      <c r="P507" s="284">
        <v>505</v>
      </c>
    </row>
    <row r="508" spans="2:16">
      <c r="B508" s="25">
        <v>5.0599999999999996</v>
      </c>
      <c r="D508" s="282">
        <v>0.35138888888888897</v>
      </c>
      <c r="M508" s="283">
        <v>100.50000000000099</v>
      </c>
      <c r="P508" s="284">
        <v>506</v>
      </c>
    </row>
    <row r="509" spans="2:16">
      <c r="B509" s="25">
        <v>5.07</v>
      </c>
      <c r="D509" s="282">
        <v>0.35208333333333303</v>
      </c>
      <c r="M509" s="283">
        <v>100.600000000001</v>
      </c>
      <c r="P509" s="284">
        <v>507</v>
      </c>
    </row>
    <row r="510" spans="2:16">
      <c r="B510" s="25">
        <v>5.08</v>
      </c>
      <c r="D510" s="282">
        <v>0.35277777777777802</v>
      </c>
      <c r="M510" s="283">
        <v>100.700000000001</v>
      </c>
      <c r="P510" s="284">
        <v>508</v>
      </c>
    </row>
    <row r="511" spans="2:16">
      <c r="B511" s="25">
        <v>5.09</v>
      </c>
      <c r="D511" s="282">
        <v>0.35347222222222202</v>
      </c>
      <c r="M511" s="283">
        <v>100.80000000000101</v>
      </c>
      <c r="P511" s="284">
        <v>509</v>
      </c>
    </row>
    <row r="512" spans="2:16">
      <c r="B512" s="25">
        <v>5.0999999999999996</v>
      </c>
      <c r="D512" s="282">
        <v>0.35416666666666702</v>
      </c>
      <c r="M512" s="283">
        <v>100.900000000001</v>
      </c>
      <c r="P512" s="284">
        <v>510</v>
      </c>
    </row>
    <row r="513" spans="2:16">
      <c r="B513" s="25">
        <v>5.1100000000000003</v>
      </c>
      <c r="D513" s="282">
        <v>0.35486111111111102</v>
      </c>
      <c r="M513" s="283">
        <v>101.00000000000099</v>
      </c>
      <c r="P513" s="284">
        <v>511</v>
      </c>
    </row>
    <row r="514" spans="2:16">
      <c r="B514" s="25">
        <v>5.12</v>
      </c>
      <c r="D514" s="282">
        <v>0.35555555555555601</v>
      </c>
      <c r="M514" s="283">
        <v>101.100000000001</v>
      </c>
      <c r="P514" s="284">
        <v>512</v>
      </c>
    </row>
    <row r="515" spans="2:16">
      <c r="B515" s="25">
        <v>5.13</v>
      </c>
      <c r="D515" s="282">
        <v>0.35625000000000001</v>
      </c>
      <c r="M515" s="283">
        <v>101.200000000001</v>
      </c>
      <c r="P515" s="284">
        <v>513</v>
      </c>
    </row>
    <row r="516" spans="2:16">
      <c r="B516" s="25">
        <v>5.14</v>
      </c>
      <c r="D516" s="282">
        <v>0.35694444444444401</v>
      </c>
      <c r="M516" s="283">
        <v>101.30000000000101</v>
      </c>
      <c r="P516" s="284">
        <v>514</v>
      </c>
    </row>
    <row r="517" spans="2:16">
      <c r="B517" s="25">
        <v>5.15</v>
      </c>
      <c r="D517" s="282">
        <v>0.35763888888888901</v>
      </c>
      <c r="M517" s="283">
        <v>101.400000000001</v>
      </c>
      <c r="P517" s="284">
        <v>515</v>
      </c>
    </row>
    <row r="518" spans="2:16">
      <c r="B518" s="25">
        <v>5.16</v>
      </c>
      <c r="D518" s="282">
        <v>0.358333333333333</v>
      </c>
      <c r="M518" s="283">
        <v>101.50000000000099</v>
      </c>
      <c r="P518" s="284">
        <v>516</v>
      </c>
    </row>
    <row r="519" spans="2:16">
      <c r="B519" s="25">
        <v>5.17</v>
      </c>
      <c r="D519" s="282">
        <v>0.359027777777778</v>
      </c>
      <c r="M519" s="283">
        <v>101.600000000001</v>
      </c>
      <c r="P519" s="284">
        <v>517</v>
      </c>
    </row>
    <row r="520" spans="2:16">
      <c r="B520" s="25">
        <v>5.18</v>
      </c>
      <c r="D520" s="282">
        <v>0.359722222222222</v>
      </c>
      <c r="M520" s="283">
        <v>101.700000000001</v>
      </c>
      <c r="P520" s="284">
        <v>518</v>
      </c>
    </row>
    <row r="521" spans="2:16">
      <c r="B521" s="25">
        <v>5.19</v>
      </c>
      <c r="D521" s="282">
        <v>0.360416666666667</v>
      </c>
      <c r="M521" s="283">
        <v>101.80000000000101</v>
      </c>
      <c r="P521" s="284">
        <v>519</v>
      </c>
    </row>
    <row r="522" spans="2:16">
      <c r="B522" s="25">
        <v>5.2</v>
      </c>
      <c r="D522" s="282">
        <v>0.36111111111111099</v>
      </c>
      <c r="M522" s="283">
        <v>101.900000000001</v>
      </c>
      <c r="P522" s="284">
        <v>520</v>
      </c>
    </row>
    <row r="523" spans="2:16">
      <c r="B523" s="25">
        <v>5.21</v>
      </c>
      <c r="D523" s="282">
        <v>0.36180555555555599</v>
      </c>
      <c r="M523" s="283">
        <v>102.00000000000099</v>
      </c>
      <c r="P523" s="284">
        <v>521</v>
      </c>
    </row>
    <row r="524" spans="2:16">
      <c r="B524" s="25">
        <v>5.22</v>
      </c>
      <c r="D524" s="282">
        <v>0.36249999999999999</v>
      </c>
      <c r="M524" s="283">
        <v>102.100000000001</v>
      </c>
      <c r="P524" s="284">
        <v>522</v>
      </c>
    </row>
    <row r="525" spans="2:16">
      <c r="B525" s="25">
        <v>5.23</v>
      </c>
      <c r="D525" s="282">
        <v>0.36319444444444399</v>
      </c>
      <c r="M525" s="283">
        <v>102.200000000001</v>
      </c>
      <c r="P525" s="284">
        <v>523</v>
      </c>
    </row>
    <row r="526" spans="2:16">
      <c r="B526" s="25">
        <v>5.24</v>
      </c>
      <c r="D526" s="282">
        <v>0.36388888888888898</v>
      </c>
      <c r="M526" s="283">
        <v>102.30000000000101</v>
      </c>
      <c r="P526" s="284">
        <v>524</v>
      </c>
    </row>
    <row r="527" spans="2:16">
      <c r="B527" s="25">
        <v>5.25</v>
      </c>
      <c r="D527" s="282">
        <v>0.36458333333333298</v>
      </c>
      <c r="M527" s="283">
        <v>102.400000000001</v>
      </c>
      <c r="P527" s="284">
        <v>525</v>
      </c>
    </row>
    <row r="528" spans="2:16">
      <c r="B528" s="25">
        <v>5.26</v>
      </c>
      <c r="D528" s="282">
        <v>0.36527777777777798</v>
      </c>
      <c r="M528" s="283">
        <v>102.50000000000099</v>
      </c>
      <c r="P528" s="284">
        <v>526</v>
      </c>
    </row>
    <row r="529" spans="2:16">
      <c r="B529" s="25">
        <v>5.27</v>
      </c>
      <c r="D529" s="282">
        <v>0.36597222222222198</v>
      </c>
      <c r="M529" s="283">
        <v>102.600000000001</v>
      </c>
      <c r="P529" s="284">
        <v>527</v>
      </c>
    </row>
    <row r="530" spans="2:16">
      <c r="B530" s="25">
        <v>5.28</v>
      </c>
      <c r="D530" s="282">
        <v>0.36666666666666697</v>
      </c>
      <c r="M530" s="283">
        <v>102.700000000001</v>
      </c>
      <c r="P530" s="284">
        <v>528</v>
      </c>
    </row>
    <row r="531" spans="2:16">
      <c r="B531" s="25">
        <v>5.29</v>
      </c>
      <c r="D531" s="282">
        <v>0.36736111111111103</v>
      </c>
      <c r="M531" s="283">
        <v>102.80000000000101</v>
      </c>
      <c r="P531" s="284">
        <v>529</v>
      </c>
    </row>
    <row r="532" spans="2:16">
      <c r="B532" s="25">
        <v>5.3</v>
      </c>
      <c r="D532" s="282">
        <v>0.36805555555555602</v>
      </c>
      <c r="M532" s="283">
        <v>102.900000000001</v>
      </c>
      <c r="P532" s="284">
        <v>530</v>
      </c>
    </row>
    <row r="533" spans="2:16">
      <c r="B533" s="25">
        <v>5.31</v>
      </c>
      <c r="D533" s="282">
        <v>0.36875000000000002</v>
      </c>
      <c r="M533" s="283">
        <v>103.00000000000099</v>
      </c>
      <c r="P533" s="284">
        <v>531</v>
      </c>
    </row>
    <row r="534" spans="2:16">
      <c r="B534" s="25">
        <v>5.32</v>
      </c>
      <c r="D534" s="282">
        <v>0.36944444444444402</v>
      </c>
      <c r="M534" s="283">
        <v>103.100000000001</v>
      </c>
      <c r="P534" s="284">
        <v>532</v>
      </c>
    </row>
    <row r="535" spans="2:16">
      <c r="B535" s="25">
        <v>5.33</v>
      </c>
      <c r="D535" s="282">
        <v>0.37013888888888902</v>
      </c>
      <c r="M535" s="283">
        <v>103.200000000001</v>
      </c>
      <c r="P535" s="284">
        <v>533</v>
      </c>
    </row>
    <row r="536" spans="2:16">
      <c r="B536" s="25">
        <v>5.34</v>
      </c>
      <c r="D536" s="282">
        <v>0.37083333333333302</v>
      </c>
      <c r="M536" s="283">
        <v>103.30000000000101</v>
      </c>
      <c r="P536" s="284">
        <v>534</v>
      </c>
    </row>
    <row r="537" spans="2:16">
      <c r="B537" s="25">
        <v>5.35</v>
      </c>
      <c r="D537" s="282">
        <v>0.37152777777777801</v>
      </c>
      <c r="M537" s="283">
        <v>103.400000000001</v>
      </c>
      <c r="P537" s="284">
        <v>535</v>
      </c>
    </row>
    <row r="538" spans="2:16">
      <c r="B538" s="25">
        <v>5.36</v>
      </c>
      <c r="D538" s="282">
        <v>0.37222222222222201</v>
      </c>
      <c r="M538" s="283">
        <v>103.50000000000099</v>
      </c>
      <c r="P538" s="284">
        <v>536</v>
      </c>
    </row>
    <row r="539" spans="2:16">
      <c r="B539" s="25">
        <v>5.37</v>
      </c>
      <c r="D539" s="282">
        <v>0.37291666666666701</v>
      </c>
      <c r="M539" s="283">
        <v>103.600000000001</v>
      </c>
      <c r="P539" s="284">
        <v>537</v>
      </c>
    </row>
    <row r="540" spans="2:16">
      <c r="B540" s="25">
        <v>5.38</v>
      </c>
      <c r="D540" s="282">
        <v>0.37361111111111101</v>
      </c>
      <c r="M540" s="283">
        <v>103.700000000001</v>
      </c>
      <c r="P540" s="284">
        <v>538</v>
      </c>
    </row>
    <row r="541" spans="2:16">
      <c r="B541" s="25">
        <v>5.39</v>
      </c>
      <c r="D541" s="282">
        <v>0.374305555555556</v>
      </c>
      <c r="M541" s="283">
        <v>103.80000000000101</v>
      </c>
      <c r="P541" s="284">
        <v>539</v>
      </c>
    </row>
    <row r="542" spans="2:16">
      <c r="B542" s="25">
        <v>5.4</v>
      </c>
      <c r="D542" s="282">
        <v>0.375</v>
      </c>
      <c r="M542" s="283">
        <v>103.900000000001</v>
      </c>
      <c r="P542" s="284">
        <v>540</v>
      </c>
    </row>
    <row r="543" spans="2:16">
      <c r="B543" s="25">
        <v>5.41</v>
      </c>
      <c r="D543" s="282">
        <v>0.375694444444444</v>
      </c>
      <c r="M543" s="283">
        <v>104.00000000000099</v>
      </c>
      <c r="P543" s="284">
        <v>541</v>
      </c>
    </row>
    <row r="544" spans="2:16">
      <c r="B544" s="25">
        <v>5.42</v>
      </c>
      <c r="D544" s="282">
        <v>0.37638888888888899</v>
      </c>
      <c r="M544" s="283">
        <v>104.100000000001</v>
      </c>
      <c r="P544" s="284">
        <v>542</v>
      </c>
    </row>
    <row r="545" spans="2:16">
      <c r="B545" s="25">
        <v>5.43</v>
      </c>
      <c r="D545" s="282">
        <v>0.37708333333333299</v>
      </c>
      <c r="M545" s="283">
        <v>104.200000000001</v>
      </c>
      <c r="P545" s="284">
        <v>543</v>
      </c>
    </row>
    <row r="546" spans="2:16">
      <c r="B546" s="25">
        <v>5.44</v>
      </c>
      <c r="D546" s="282">
        <v>0.37777777777777799</v>
      </c>
      <c r="M546" s="283">
        <v>104.30000000000101</v>
      </c>
      <c r="P546" s="284">
        <v>544</v>
      </c>
    </row>
    <row r="547" spans="2:16">
      <c r="B547" s="25">
        <v>5.45</v>
      </c>
      <c r="D547" s="282">
        <v>0.37847222222222199</v>
      </c>
      <c r="M547" s="283">
        <v>104.400000000001</v>
      </c>
      <c r="P547" s="284">
        <v>545</v>
      </c>
    </row>
    <row r="548" spans="2:16">
      <c r="B548" s="25">
        <v>5.46</v>
      </c>
      <c r="D548" s="282">
        <v>0.37916666666666698</v>
      </c>
      <c r="M548" s="283">
        <v>104.50000000000099</v>
      </c>
      <c r="P548" s="284">
        <v>546</v>
      </c>
    </row>
    <row r="549" spans="2:16">
      <c r="B549" s="25">
        <v>5.47</v>
      </c>
      <c r="D549" s="282">
        <v>0.37986111111111098</v>
      </c>
      <c r="M549" s="283">
        <v>104.600000000001</v>
      </c>
      <c r="P549" s="284">
        <v>547</v>
      </c>
    </row>
    <row r="550" spans="2:16">
      <c r="B550" s="25">
        <v>5.48</v>
      </c>
      <c r="D550" s="282">
        <v>0.38055555555555598</v>
      </c>
      <c r="M550" s="283">
        <v>104.700000000001</v>
      </c>
      <c r="P550" s="284">
        <v>548</v>
      </c>
    </row>
    <row r="551" spans="2:16">
      <c r="B551" s="25">
        <v>5.49</v>
      </c>
      <c r="D551" s="282">
        <v>0.38124999999999998</v>
      </c>
      <c r="M551" s="283">
        <v>104.80000000000101</v>
      </c>
      <c r="P551" s="284">
        <v>549</v>
      </c>
    </row>
    <row r="552" spans="2:16">
      <c r="B552" s="25">
        <v>5.5</v>
      </c>
      <c r="D552" s="282">
        <v>0.38194444444444398</v>
      </c>
      <c r="M552" s="283">
        <v>104.900000000001</v>
      </c>
      <c r="P552" s="284">
        <v>550</v>
      </c>
    </row>
    <row r="553" spans="2:16">
      <c r="B553" s="25">
        <v>5.51</v>
      </c>
      <c r="D553" s="282">
        <v>0.38263888888888897</v>
      </c>
      <c r="M553" s="283">
        <v>105.00000000000099</v>
      </c>
      <c r="P553" s="284">
        <v>551</v>
      </c>
    </row>
    <row r="554" spans="2:16">
      <c r="B554" s="25">
        <v>5.52</v>
      </c>
      <c r="D554" s="282">
        <v>0.38333333333333303</v>
      </c>
      <c r="M554" s="283">
        <v>105.100000000001</v>
      </c>
      <c r="P554" s="284">
        <v>552</v>
      </c>
    </row>
    <row r="555" spans="2:16">
      <c r="B555" s="25">
        <v>5.53</v>
      </c>
      <c r="D555" s="282">
        <v>0.38402777777777802</v>
      </c>
      <c r="M555" s="283">
        <v>105.200000000001</v>
      </c>
      <c r="P555" s="284">
        <v>553</v>
      </c>
    </row>
    <row r="556" spans="2:16">
      <c r="B556" s="25">
        <v>5.54</v>
      </c>
      <c r="D556" s="282">
        <v>0.38472222222222202</v>
      </c>
      <c r="M556" s="283">
        <v>105.30000000000101</v>
      </c>
      <c r="P556" s="284">
        <v>554</v>
      </c>
    </row>
    <row r="557" spans="2:16">
      <c r="B557" s="25">
        <v>5.55</v>
      </c>
      <c r="D557" s="282">
        <v>0.38541666666666702</v>
      </c>
      <c r="M557" s="283">
        <v>105.400000000001</v>
      </c>
      <c r="P557" s="284">
        <v>555</v>
      </c>
    </row>
    <row r="558" spans="2:16">
      <c r="B558" s="25">
        <v>5.56</v>
      </c>
      <c r="D558" s="282">
        <v>0.38611111111111102</v>
      </c>
      <c r="M558" s="283">
        <v>105.50000000000099</v>
      </c>
      <c r="P558" s="284">
        <v>556</v>
      </c>
    </row>
    <row r="559" spans="2:16">
      <c r="B559" s="25">
        <v>5.57</v>
      </c>
      <c r="D559" s="282">
        <v>0.38680555555555601</v>
      </c>
      <c r="M559" s="283">
        <v>105.600000000001</v>
      </c>
      <c r="P559" s="284">
        <v>557</v>
      </c>
    </row>
    <row r="560" spans="2:16">
      <c r="B560" s="25">
        <v>5.58</v>
      </c>
      <c r="D560" s="282">
        <v>0.38750000000000001</v>
      </c>
      <c r="M560" s="283">
        <v>105.700000000001</v>
      </c>
      <c r="P560" s="284">
        <v>558</v>
      </c>
    </row>
    <row r="561" spans="2:16">
      <c r="B561" s="25">
        <v>5.59</v>
      </c>
      <c r="D561" s="282">
        <v>0.38819444444444401</v>
      </c>
      <c r="M561" s="283">
        <v>105.80000000000101</v>
      </c>
      <c r="P561" s="284">
        <v>559</v>
      </c>
    </row>
    <row r="562" spans="2:16">
      <c r="B562" s="25">
        <v>5.6</v>
      </c>
      <c r="D562" s="282">
        <v>0.38888888888888901</v>
      </c>
      <c r="M562" s="283">
        <v>105.900000000001</v>
      </c>
      <c r="P562" s="284">
        <v>560</v>
      </c>
    </row>
    <row r="563" spans="2:16">
      <c r="B563" s="25">
        <v>5.61</v>
      </c>
      <c r="D563" s="282">
        <v>0.389583333333333</v>
      </c>
      <c r="M563" s="283">
        <v>106.00000000000099</v>
      </c>
      <c r="P563" s="284">
        <v>561</v>
      </c>
    </row>
    <row r="564" spans="2:16">
      <c r="B564" s="25">
        <v>5.62</v>
      </c>
      <c r="D564" s="282">
        <v>0.390277777777778</v>
      </c>
      <c r="M564" s="283">
        <v>106.100000000001</v>
      </c>
      <c r="P564" s="284">
        <v>562</v>
      </c>
    </row>
    <row r="565" spans="2:16">
      <c r="B565" s="25">
        <v>5.63</v>
      </c>
      <c r="D565" s="282">
        <v>0.390972222222222</v>
      </c>
      <c r="M565" s="283">
        <v>106.200000000001</v>
      </c>
      <c r="P565" s="284">
        <v>563</v>
      </c>
    </row>
    <row r="566" spans="2:16">
      <c r="B566" s="25">
        <v>5.64</v>
      </c>
      <c r="D566" s="282">
        <v>0.391666666666667</v>
      </c>
      <c r="M566" s="283">
        <v>106.30000000000101</v>
      </c>
      <c r="P566" s="284">
        <v>564</v>
      </c>
    </row>
    <row r="567" spans="2:16">
      <c r="B567" s="25">
        <v>5.65</v>
      </c>
      <c r="D567" s="282">
        <v>0.39236111111111099</v>
      </c>
      <c r="M567" s="283">
        <v>106.400000000001</v>
      </c>
      <c r="P567" s="284">
        <v>565</v>
      </c>
    </row>
    <row r="568" spans="2:16">
      <c r="B568" s="25">
        <v>5.66</v>
      </c>
      <c r="D568" s="282">
        <v>0.39305555555555599</v>
      </c>
      <c r="M568" s="283">
        <v>106.50000000000099</v>
      </c>
      <c r="P568" s="284">
        <v>566</v>
      </c>
    </row>
    <row r="569" spans="2:16">
      <c r="B569" s="25">
        <v>5.67</v>
      </c>
      <c r="D569" s="282">
        <v>0.39374999999999999</v>
      </c>
      <c r="M569" s="283">
        <v>106.600000000001</v>
      </c>
      <c r="P569" s="284">
        <v>567</v>
      </c>
    </row>
    <row r="570" spans="2:16">
      <c r="B570" s="25">
        <v>5.68</v>
      </c>
      <c r="D570" s="282">
        <v>0.39444444444444399</v>
      </c>
      <c r="M570" s="283">
        <v>106.700000000001</v>
      </c>
      <c r="P570" s="284">
        <v>568</v>
      </c>
    </row>
    <row r="571" spans="2:16">
      <c r="B571" s="25">
        <v>5.69</v>
      </c>
      <c r="D571" s="282">
        <v>0.39513888888888898</v>
      </c>
      <c r="M571" s="283">
        <v>106.80000000000101</v>
      </c>
      <c r="P571" s="284">
        <v>569</v>
      </c>
    </row>
    <row r="572" spans="2:16">
      <c r="B572" s="25">
        <v>5.7</v>
      </c>
      <c r="D572" s="282">
        <v>0.39583333333333298</v>
      </c>
      <c r="M572" s="283">
        <v>106.900000000001</v>
      </c>
      <c r="P572" s="284">
        <v>570</v>
      </c>
    </row>
    <row r="573" spans="2:16">
      <c r="B573" s="25">
        <v>5.71</v>
      </c>
      <c r="D573" s="282">
        <v>0.39652777777777798</v>
      </c>
      <c r="M573" s="283">
        <v>107.00000000000099</v>
      </c>
      <c r="P573" s="284">
        <v>571</v>
      </c>
    </row>
    <row r="574" spans="2:16">
      <c r="B574" s="25">
        <v>5.72</v>
      </c>
      <c r="D574" s="282">
        <v>0.39722222222222198</v>
      </c>
      <c r="M574" s="283">
        <v>107.100000000001</v>
      </c>
      <c r="P574" s="284">
        <v>572</v>
      </c>
    </row>
    <row r="575" spans="2:16">
      <c r="B575" s="25">
        <v>5.73</v>
      </c>
      <c r="D575" s="282">
        <v>0.39791666666666697</v>
      </c>
      <c r="M575" s="283">
        <v>107.200000000001</v>
      </c>
      <c r="P575" s="284">
        <v>573</v>
      </c>
    </row>
    <row r="576" spans="2:16">
      <c r="B576" s="25">
        <v>5.74</v>
      </c>
      <c r="D576" s="282">
        <v>0.39861111111111103</v>
      </c>
      <c r="M576" s="283">
        <v>107.30000000000101</v>
      </c>
      <c r="P576" s="284">
        <v>574</v>
      </c>
    </row>
    <row r="577" spans="2:16">
      <c r="B577" s="25">
        <v>5.75</v>
      </c>
      <c r="D577" s="282">
        <v>0.39930555555555602</v>
      </c>
      <c r="M577" s="283">
        <v>107.400000000001</v>
      </c>
      <c r="P577" s="284">
        <v>575</v>
      </c>
    </row>
    <row r="578" spans="2:16">
      <c r="B578" s="25">
        <v>5.76</v>
      </c>
      <c r="D578" s="282">
        <v>0.4</v>
      </c>
      <c r="M578" s="283">
        <v>107.50000000000099</v>
      </c>
      <c r="P578" s="284">
        <v>576</v>
      </c>
    </row>
    <row r="579" spans="2:16">
      <c r="B579" s="25">
        <v>5.77</v>
      </c>
      <c r="D579" s="282">
        <v>0.40069444444444402</v>
      </c>
      <c r="M579" s="283">
        <v>107.600000000001</v>
      </c>
      <c r="P579" s="284">
        <v>577</v>
      </c>
    </row>
    <row r="580" spans="2:16">
      <c r="B580" s="25">
        <v>5.78</v>
      </c>
      <c r="D580" s="282">
        <v>0.40138888888888902</v>
      </c>
      <c r="M580" s="283">
        <v>107.700000000001</v>
      </c>
      <c r="P580" s="284">
        <v>578</v>
      </c>
    </row>
    <row r="581" spans="2:16">
      <c r="B581" s="25">
        <v>5.79</v>
      </c>
      <c r="D581" s="282">
        <v>0.40208333333333302</v>
      </c>
      <c r="M581" s="283">
        <v>107.80000000000101</v>
      </c>
      <c r="P581" s="284">
        <v>579</v>
      </c>
    </row>
    <row r="582" spans="2:16">
      <c r="B582" s="25">
        <v>5.8</v>
      </c>
      <c r="D582" s="282">
        <v>0.40277777777777801</v>
      </c>
      <c r="M582" s="283">
        <v>107.900000000001</v>
      </c>
      <c r="P582" s="284">
        <v>580</v>
      </c>
    </row>
    <row r="583" spans="2:16">
      <c r="B583" s="25">
        <v>5.81</v>
      </c>
      <c r="D583" s="282">
        <v>0.40347222222222201</v>
      </c>
      <c r="M583" s="283">
        <v>108.00000000000099</v>
      </c>
      <c r="P583" s="284">
        <v>581</v>
      </c>
    </row>
    <row r="584" spans="2:16">
      <c r="B584" s="25">
        <v>5.82</v>
      </c>
      <c r="D584" s="282">
        <v>0.40416666666666701</v>
      </c>
      <c r="M584" s="283">
        <v>108.100000000001</v>
      </c>
      <c r="P584" s="284">
        <v>582</v>
      </c>
    </row>
    <row r="585" spans="2:16">
      <c r="B585" s="25">
        <v>5.83</v>
      </c>
      <c r="D585" s="282">
        <v>0.40486111111111101</v>
      </c>
      <c r="M585" s="283">
        <v>108.200000000001</v>
      </c>
      <c r="P585" s="284">
        <v>583</v>
      </c>
    </row>
    <row r="586" spans="2:16">
      <c r="B586" s="25">
        <v>5.84</v>
      </c>
      <c r="D586" s="282">
        <v>0.405555555555556</v>
      </c>
      <c r="M586" s="283">
        <v>108.30000000000101</v>
      </c>
      <c r="P586" s="284">
        <v>584</v>
      </c>
    </row>
    <row r="587" spans="2:16">
      <c r="B587" s="25">
        <v>5.85</v>
      </c>
      <c r="D587" s="282">
        <v>0.40625</v>
      </c>
      <c r="M587" s="283">
        <v>108.400000000001</v>
      </c>
      <c r="P587" s="284">
        <v>585</v>
      </c>
    </row>
    <row r="588" spans="2:16">
      <c r="B588" s="25">
        <v>5.86</v>
      </c>
      <c r="D588" s="282">
        <v>0.406944444444444</v>
      </c>
      <c r="M588" s="283">
        <v>108.50000000000099</v>
      </c>
      <c r="P588" s="284">
        <v>586</v>
      </c>
    </row>
    <row r="589" spans="2:16">
      <c r="B589" s="25">
        <v>5.87</v>
      </c>
      <c r="D589" s="282">
        <v>0.40763888888888899</v>
      </c>
      <c r="M589" s="283">
        <v>108.600000000001</v>
      </c>
      <c r="P589" s="284">
        <v>587</v>
      </c>
    </row>
    <row r="590" spans="2:16">
      <c r="B590" s="25">
        <v>5.88</v>
      </c>
      <c r="D590" s="282">
        <v>0.40833333333333299</v>
      </c>
      <c r="M590" s="283">
        <v>108.700000000001</v>
      </c>
      <c r="P590" s="284">
        <v>588</v>
      </c>
    </row>
    <row r="591" spans="2:16">
      <c r="B591" s="25">
        <v>5.89</v>
      </c>
      <c r="D591" s="282">
        <v>0.40902777777777799</v>
      </c>
      <c r="M591" s="283">
        <v>108.80000000000101</v>
      </c>
      <c r="P591" s="284">
        <v>589</v>
      </c>
    </row>
    <row r="592" spans="2:16">
      <c r="B592" s="25">
        <v>5.9</v>
      </c>
      <c r="D592" s="282">
        <v>0.40972222222222199</v>
      </c>
      <c r="M592" s="283">
        <v>108.900000000001</v>
      </c>
      <c r="P592" s="284">
        <v>590</v>
      </c>
    </row>
    <row r="593" spans="2:16">
      <c r="B593" s="25">
        <v>5.91</v>
      </c>
      <c r="D593" s="282">
        <v>0.41041666666666698</v>
      </c>
      <c r="M593" s="283">
        <v>109.00000000000099</v>
      </c>
      <c r="P593" s="284">
        <v>591</v>
      </c>
    </row>
    <row r="594" spans="2:16">
      <c r="B594" s="25">
        <v>5.92</v>
      </c>
      <c r="D594" s="282">
        <v>0.41111111111111098</v>
      </c>
      <c r="M594" s="283">
        <v>109.100000000001</v>
      </c>
      <c r="P594" s="284">
        <v>592</v>
      </c>
    </row>
    <row r="595" spans="2:16">
      <c r="B595" s="25">
        <v>5.93</v>
      </c>
      <c r="D595" s="282">
        <v>0.41180555555555598</v>
      </c>
      <c r="M595" s="283">
        <v>109.200000000001</v>
      </c>
      <c r="P595" s="284">
        <v>593</v>
      </c>
    </row>
    <row r="596" spans="2:16">
      <c r="B596" s="25">
        <v>5.94</v>
      </c>
      <c r="D596" s="282">
        <v>0.41249999999999998</v>
      </c>
      <c r="M596" s="283">
        <v>109.30000000000101</v>
      </c>
      <c r="P596" s="284">
        <v>594</v>
      </c>
    </row>
    <row r="597" spans="2:16">
      <c r="B597" s="25">
        <v>5.95</v>
      </c>
      <c r="D597" s="282">
        <v>0.41319444444444398</v>
      </c>
      <c r="M597" s="283">
        <v>109.400000000001</v>
      </c>
      <c r="P597" s="284">
        <v>595</v>
      </c>
    </row>
    <row r="598" spans="2:16">
      <c r="B598" s="25">
        <v>5.96</v>
      </c>
      <c r="D598" s="282">
        <v>0.41388888888888897</v>
      </c>
      <c r="M598" s="283">
        <v>109.50000000000099</v>
      </c>
      <c r="P598" s="284">
        <v>596</v>
      </c>
    </row>
    <row r="599" spans="2:16">
      <c r="B599" s="25">
        <v>5.97</v>
      </c>
      <c r="D599" s="282">
        <v>0.41458333333333303</v>
      </c>
      <c r="M599" s="283">
        <v>109.600000000001</v>
      </c>
      <c r="P599" s="284">
        <v>597</v>
      </c>
    </row>
    <row r="600" spans="2:16">
      <c r="B600" s="25">
        <v>5.98</v>
      </c>
      <c r="D600" s="282">
        <v>0.41527777777777802</v>
      </c>
      <c r="M600" s="283">
        <v>109.700000000001</v>
      </c>
      <c r="P600" s="284">
        <v>598</v>
      </c>
    </row>
    <row r="601" spans="2:16">
      <c r="B601" s="25">
        <v>5.99</v>
      </c>
      <c r="D601" s="282">
        <v>0.41597222222222202</v>
      </c>
      <c r="M601" s="283">
        <v>109.80000000000101</v>
      </c>
      <c r="P601" s="284">
        <v>599</v>
      </c>
    </row>
    <row r="602" spans="2:16">
      <c r="B602" s="25">
        <v>6</v>
      </c>
      <c r="D602" s="282">
        <v>0.41666666666666702</v>
      </c>
      <c r="M602" s="283">
        <v>109.900000000001</v>
      </c>
      <c r="P602" s="284">
        <v>600</v>
      </c>
    </row>
    <row r="603" spans="2:16">
      <c r="B603" s="25">
        <v>6.01</v>
      </c>
      <c r="D603" s="282">
        <v>0.41736111111111102</v>
      </c>
      <c r="M603" s="283">
        <v>110.00000000000099</v>
      </c>
      <c r="P603" s="284">
        <v>601</v>
      </c>
    </row>
    <row r="604" spans="2:16">
      <c r="B604" s="25">
        <v>6.02</v>
      </c>
      <c r="D604" s="282">
        <v>0.41805555555555601</v>
      </c>
      <c r="M604" s="283">
        <v>110.100000000001</v>
      </c>
      <c r="P604" s="284">
        <v>602</v>
      </c>
    </row>
    <row r="605" spans="2:16">
      <c r="B605" s="25">
        <v>6.03</v>
      </c>
      <c r="D605" s="282">
        <v>0.41875000000000001</v>
      </c>
      <c r="M605" s="283">
        <v>110.200000000001</v>
      </c>
      <c r="P605" s="284">
        <v>603</v>
      </c>
    </row>
    <row r="606" spans="2:16">
      <c r="B606" s="25">
        <v>6.04</v>
      </c>
      <c r="D606" s="282">
        <v>0.41944444444444401</v>
      </c>
      <c r="M606" s="283">
        <v>110.30000000000101</v>
      </c>
      <c r="P606" s="284">
        <v>604</v>
      </c>
    </row>
    <row r="607" spans="2:16">
      <c r="B607" s="25">
        <v>6.05</v>
      </c>
      <c r="D607" s="282">
        <v>0.42013888888888901</v>
      </c>
      <c r="M607" s="283">
        <v>110.400000000001</v>
      </c>
      <c r="P607" s="284">
        <v>605</v>
      </c>
    </row>
    <row r="608" spans="2:16">
      <c r="B608" s="25">
        <v>6.06</v>
      </c>
      <c r="D608" s="282">
        <v>0.420833333333333</v>
      </c>
      <c r="M608" s="283">
        <v>110.50000000000099</v>
      </c>
      <c r="P608" s="284">
        <v>606</v>
      </c>
    </row>
    <row r="609" spans="2:16">
      <c r="B609" s="25">
        <v>6.07</v>
      </c>
      <c r="D609" s="282">
        <v>0.421527777777778</v>
      </c>
      <c r="M609" s="283">
        <v>110.600000000001</v>
      </c>
      <c r="P609" s="284">
        <v>607</v>
      </c>
    </row>
    <row r="610" spans="2:16">
      <c r="B610" s="25">
        <v>6.08</v>
      </c>
      <c r="D610" s="282">
        <v>0.422222222222222</v>
      </c>
      <c r="M610" s="283">
        <v>110.700000000001</v>
      </c>
      <c r="P610" s="284">
        <v>608</v>
      </c>
    </row>
    <row r="611" spans="2:16">
      <c r="B611" s="25">
        <v>6.09</v>
      </c>
      <c r="D611" s="282">
        <v>0.422916666666667</v>
      </c>
      <c r="M611" s="283">
        <v>110.80000000000101</v>
      </c>
      <c r="P611" s="284">
        <v>609</v>
      </c>
    </row>
    <row r="612" spans="2:16">
      <c r="B612" s="25">
        <v>6.1</v>
      </c>
      <c r="D612" s="282">
        <v>0.42361111111111099</v>
      </c>
      <c r="M612" s="283">
        <v>110.900000000001</v>
      </c>
      <c r="P612" s="284">
        <v>610</v>
      </c>
    </row>
    <row r="613" spans="2:16">
      <c r="B613" s="25">
        <v>6.11</v>
      </c>
      <c r="D613" s="282">
        <v>0.42430555555555599</v>
      </c>
      <c r="M613" s="283">
        <v>111.00000000000099</v>
      </c>
      <c r="P613" s="284">
        <v>611</v>
      </c>
    </row>
    <row r="614" spans="2:16">
      <c r="B614" s="25">
        <v>6.12</v>
      </c>
      <c r="D614" s="282">
        <v>0.42499999999999999</v>
      </c>
      <c r="M614" s="283">
        <v>111.100000000001</v>
      </c>
      <c r="P614" s="284">
        <v>612</v>
      </c>
    </row>
    <row r="615" spans="2:16">
      <c r="B615" s="25">
        <v>6.13</v>
      </c>
      <c r="D615" s="282">
        <v>0.42569444444444399</v>
      </c>
      <c r="M615" s="283">
        <v>111.200000000001</v>
      </c>
      <c r="P615" s="284">
        <v>613</v>
      </c>
    </row>
    <row r="616" spans="2:16">
      <c r="B616" s="25">
        <v>6.14</v>
      </c>
      <c r="D616" s="282">
        <v>0.42638888888888898</v>
      </c>
      <c r="M616" s="283">
        <v>111.30000000000101</v>
      </c>
      <c r="P616" s="284">
        <v>614</v>
      </c>
    </row>
    <row r="617" spans="2:16">
      <c r="B617" s="25">
        <v>6.15</v>
      </c>
      <c r="D617" s="282">
        <v>0.42708333333333298</v>
      </c>
      <c r="M617" s="283">
        <v>111.400000000001</v>
      </c>
      <c r="P617" s="284">
        <v>615</v>
      </c>
    </row>
    <row r="618" spans="2:16">
      <c r="B618" s="25">
        <v>6.16</v>
      </c>
      <c r="D618" s="282">
        <v>0.42777777777777798</v>
      </c>
      <c r="M618" s="283">
        <v>111.50000000000099</v>
      </c>
      <c r="P618" s="284">
        <v>616</v>
      </c>
    </row>
    <row r="619" spans="2:16">
      <c r="B619" s="25">
        <v>6.17</v>
      </c>
      <c r="D619" s="282">
        <v>0.42847222222222198</v>
      </c>
      <c r="M619" s="283">
        <v>111.600000000001</v>
      </c>
      <c r="P619" s="284">
        <v>617</v>
      </c>
    </row>
    <row r="620" spans="2:16">
      <c r="B620" s="25">
        <v>6.18</v>
      </c>
      <c r="D620" s="282">
        <v>0.42916666666666697</v>
      </c>
      <c r="M620" s="283">
        <v>111.700000000001</v>
      </c>
      <c r="P620" s="284">
        <v>618</v>
      </c>
    </row>
    <row r="621" spans="2:16">
      <c r="B621" s="25">
        <v>6.19</v>
      </c>
      <c r="D621" s="282">
        <v>0.42986111111111103</v>
      </c>
      <c r="M621" s="283">
        <v>111.80000000000101</v>
      </c>
      <c r="P621" s="284">
        <v>619</v>
      </c>
    </row>
    <row r="622" spans="2:16">
      <c r="B622" s="25">
        <v>6.2</v>
      </c>
      <c r="D622" s="282">
        <v>0.43055555555555602</v>
      </c>
      <c r="M622" s="283">
        <v>111.900000000001</v>
      </c>
      <c r="P622" s="284">
        <v>620</v>
      </c>
    </row>
    <row r="623" spans="2:16">
      <c r="B623" s="25">
        <v>6.21</v>
      </c>
      <c r="D623" s="282">
        <v>0.43125000000000002</v>
      </c>
      <c r="M623" s="283">
        <v>112.00000000000099</v>
      </c>
      <c r="P623" s="284">
        <v>621</v>
      </c>
    </row>
    <row r="624" spans="2:16">
      <c r="B624" s="25">
        <v>6.22</v>
      </c>
      <c r="D624" s="282">
        <v>0.43194444444444402</v>
      </c>
      <c r="M624" s="283">
        <v>112.100000000001</v>
      </c>
      <c r="P624" s="284">
        <v>622</v>
      </c>
    </row>
    <row r="625" spans="2:16">
      <c r="B625" s="25">
        <v>6.23</v>
      </c>
      <c r="D625" s="282">
        <v>0.43263888888888902</v>
      </c>
      <c r="M625" s="283">
        <v>112.200000000001</v>
      </c>
      <c r="P625" s="284">
        <v>623</v>
      </c>
    </row>
    <row r="626" spans="2:16">
      <c r="B626" s="25">
        <v>6.24</v>
      </c>
      <c r="D626" s="282">
        <v>0.43333333333333302</v>
      </c>
      <c r="M626" s="283">
        <v>112.30000000000101</v>
      </c>
      <c r="P626" s="284">
        <v>624</v>
      </c>
    </row>
    <row r="627" spans="2:16">
      <c r="B627" s="25">
        <v>6.25</v>
      </c>
      <c r="D627" s="282">
        <v>0.43402777777777801</v>
      </c>
      <c r="M627" s="283">
        <v>112.400000000001</v>
      </c>
      <c r="P627" s="284">
        <v>625</v>
      </c>
    </row>
    <row r="628" spans="2:16">
      <c r="B628" s="25">
        <v>6.26</v>
      </c>
      <c r="D628" s="282">
        <v>0.43472222222222201</v>
      </c>
      <c r="M628" s="283">
        <v>112.50000000000099</v>
      </c>
      <c r="P628" s="284">
        <v>626</v>
      </c>
    </row>
    <row r="629" spans="2:16">
      <c r="B629" s="25">
        <v>6.27</v>
      </c>
      <c r="D629" s="282">
        <v>0.43541666666666701</v>
      </c>
      <c r="M629" s="283">
        <v>112.600000000001</v>
      </c>
      <c r="P629" s="284">
        <v>627</v>
      </c>
    </row>
    <row r="630" spans="2:16">
      <c r="B630" s="25">
        <v>6.28</v>
      </c>
      <c r="D630" s="282">
        <v>0.43611111111111101</v>
      </c>
      <c r="M630" s="283">
        <v>112.700000000001</v>
      </c>
      <c r="P630" s="284">
        <v>628</v>
      </c>
    </row>
    <row r="631" spans="2:16">
      <c r="B631" s="25">
        <v>6.29</v>
      </c>
      <c r="D631" s="282">
        <v>0.436805555555556</v>
      </c>
      <c r="M631" s="283">
        <v>112.80000000000101</v>
      </c>
      <c r="P631" s="284">
        <v>629</v>
      </c>
    </row>
    <row r="632" spans="2:16">
      <c r="B632" s="25">
        <v>6.3</v>
      </c>
      <c r="D632" s="282">
        <v>0.4375</v>
      </c>
      <c r="M632" s="283">
        <v>112.900000000001</v>
      </c>
      <c r="P632" s="284">
        <v>630</v>
      </c>
    </row>
    <row r="633" spans="2:16">
      <c r="B633" s="25">
        <v>6.31</v>
      </c>
      <c r="D633" s="282">
        <v>0.438194444444444</v>
      </c>
      <c r="M633" s="283">
        <v>113.00000000000099</v>
      </c>
      <c r="P633" s="284">
        <v>631</v>
      </c>
    </row>
    <row r="634" spans="2:16">
      <c r="B634" s="25">
        <v>6.32</v>
      </c>
      <c r="D634" s="282">
        <v>0.43888888888888899</v>
      </c>
      <c r="M634" s="283">
        <v>113.100000000001</v>
      </c>
      <c r="P634" s="284">
        <v>632</v>
      </c>
    </row>
    <row r="635" spans="2:16">
      <c r="B635" s="25">
        <v>6.33</v>
      </c>
      <c r="D635" s="282">
        <v>0.43958333333333299</v>
      </c>
      <c r="M635" s="283">
        <v>113.200000000001</v>
      </c>
      <c r="P635" s="284">
        <v>633</v>
      </c>
    </row>
    <row r="636" spans="2:16">
      <c r="B636" s="25">
        <v>6.34</v>
      </c>
      <c r="D636" s="282">
        <v>0.44027777777777799</v>
      </c>
      <c r="M636" s="283">
        <v>113.30000000000101</v>
      </c>
      <c r="P636" s="284">
        <v>634</v>
      </c>
    </row>
    <row r="637" spans="2:16">
      <c r="B637" s="25">
        <v>6.35</v>
      </c>
      <c r="D637" s="282">
        <v>0.44097222222222199</v>
      </c>
      <c r="M637" s="283">
        <v>113.400000000001</v>
      </c>
      <c r="P637" s="284">
        <v>635</v>
      </c>
    </row>
    <row r="638" spans="2:16">
      <c r="B638" s="25">
        <v>6.36</v>
      </c>
      <c r="D638" s="282">
        <v>0.44166666666666698</v>
      </c>
      <c r="M638" s="283">
        <v>113.50000000000099</v>
      </c>
      <c r="P638" s="284">
        <v>636</v>
      </c>
    </row>
    <row r="639" spans="2:16">
      <c r="B639" s="25">
        <v>6.37</v>
      </c>
      <c r="D639" s="282">
        <v>0.44236111111111098</v>
      </c>
      <c r="M639" s="283">
        <v>113.600000000001</v>
      </c>
      <c r="P639" s="284">
        <v>637</v>
      </c>
    </row>
    <row r="640" spans="2:16">
      <c r="B640" s="25">
        <v>6.38</v>
      </c>
      <c r="D640" s="282">
        <v>0.44305555555555598</v>
      </c>
      <c r="M640" s="283">
        <v>113.700000000001</v>
      </c>
      <c r="P640" s="284">
        <v>638</v>
      </c>
    </row>
    <row r="641" spans="2:16">
      <c r="B641" s="25">
        <v>6.39</v>
      </c>
      <c r="D641" s="282">
        <v>0.44374999999999998</v>
      </c>
      <c r="M641" s="283">
        <v>113.80000000000101</v>
      </c>
      <c r="P641" s="284">
        <v>639</v>
      </c>
    </row>
    <row r="642" spans="2:16">
      <c r="B642" s="25">
        <v>6.4</v>
      </c>
      <c r="D642" s="282">
        <v>0.44444444444444398</v>
      </c>
      <c r="M642" s="283">
        <v>113.900000000001</v>
      </c>
      <c r="P642" s="284">
        <v>640</v>
      </c>
    </row>
    <row r="643" spans="2:16">
      <c r="B643" s="25">
        <v>6.41</v>
      </c>
      <c r="D643" s="282">
        <v>0.44513888888888897</v>
      </c>
      <c r="M643" s="283">
        <v>114.00000000000099</v>
      </c>
      <c r="P643" s="284">
        <v>641</v>
      </c>
    </row>
    <row r="644" spans="2:16">
      <c r="B644" s="25">
        <v>6.42</v>
      </c>
      <c r="D644" s="282">
        <v>0.44583333333333303</v>
      </c>
      <c r="M644" s="283">
        <v>114.100000000001</v>
      </c>
      <c r="P644" s="284">
        <v>642</v>
      </c>
    </row>
    <row r="645" spans="2:16">
      <c r="B645" s="25">
        <v>6.43</v>
      </c>
      <c r="D645" s="282">
        <v>0.44652777777777802</v>
      </c>
      <c r="M645" s="283">
        <v>114.200000000001</v>
      </c>
      <c r="P645" s="284">
        <v>643</v>
      </c>
    </row>
    <row r="646" spans="2:16">
      <c r="B646" s="25">
        <v>6.44</v>
      </c>
      <c r="D646" s="282">
        <v>0.44722222222222202</v>
      </c>
      <c r="M646" s="283">
        <v>114.30000000000101</v>
      </c>
      <c r="P646" s="284">
        <v>644</v>
      </c>
    </row>
    <row r="647" spans="2:16">
      <c r="B647" s="25">
        <v>6.45</v>
      </c>
      <c r="D647" s="282">
        <v>0.44791666666666702</v>
      </c>
      <c r="M647" s="283">
        <v>114.400000000001</v>
      </c>
      <c r="P647" s="284">
        <v>645</v>
      </c>
    </row>
    <row r="648" spans="2:16">
      <c r="B648" s="25">
        <v>6.46</v>
      </c>
      <c r="D648" s="282">
        <v>0.44861111111111102</v>
      </c>
      <c r="M648" s="283">
        <v>114.50000000000099</v>
      </c>
      <c r="P648" s="284">
        <v>646</v>
      </c>
    </row>
    <row r="649" spans="2:16">
      <c r="B649" s="25">
        <v>6.47</v>
      </c>
      <c r="D649" s="282">
        <v>0.44930555555555601</v>
      </c>
      <c r="M649" s="283">
        <v>114.600000000001</v>
      </c>
      <c r="P649" s="284">
        <v>647</v>
      </c>
    </row>
    <row r="650" spans="2:16">
      <c r="B650" s="25">
        <v>6.48</v>
      </c>
      <c r="D650" s="282">
        <v>0.45</v>
      </c>
      <c r="M650" s="283">
        <v>114.700000000001</v>
      </c>
      <c r="P650" s="284">
        <v>648</v>
      </c>
    </row>
    <row r="651" spans="2:16">
      <c r="B651" s="25">
        <v>6.49</v>
      </c>
      <c r="D651" s="282">
        <v>0.45069444444444401</v>
      </c>
      <c r="M651" s="283">
        <v>114.80000000000101</v>
      </c>
      <c r="P651" s="284">
        <v>649</v>
      </c>
    </row>
    <row r="652" spans="2:16">
      <c r="B652" s="25">
        <v>6.5</v>
      </c>
      <c r="D652" s="282">
        <v>0.45138888888888901</v>
      </c>
      <c r="M652" s="283">
        <v>114.900000000001</v>
      </c>
      <c r="P652" s="284">
        <v>650</v>
      </c>
    </row>
    <row r="653" spans="2:16">
      <c r="B653" s="25">
        <v>6.51</v>
      </c>
      <c r="D653" s="282">
        <v>0.452083333333333</v>
      </c>
      <c r="M653" s="283">
        <v>115.00000000000099</v>
      </c>
      <c r="P653" s="284">
        <v>651</v>
      </c>
    </row>
    <row r="654" spans="2:16">
      <c r="B654" s="25">
        <v>6.52</v>
      </c>
      <c r="D654" s="282">
        <v>0.452777777777778</v>
      </c>
      <c r="M654" s="283">
        <v>115.100000000001</v>
      </c>
      <c r="P654" s="284">
        <v>652</v>
      </c>
    </row>
    <row r="655" spans="2:16">
      <c r="B655" s="25">
        <v>6.53</v>
      </c>
      <c r="D655" s="282">
        <v>0.453472222222222</v>
      </c>
      <c r="M655" s="283">
        <v>115.200000000001</v>
      </c>
      <c r="P655" s="284">
        <v>653</v>
      </c>
    </row>
    <row r="656" spans="2:16">
      <c r="B656" s="25">
        <v>6.54</v>
      </c>
      <c r="D656" s="282">
        <v>0.454166666666667</v>
      </c>
      <c r="M656" s="283">
        <v>115.30000000000101</v>
      </c>
      <c r="P656" s="284">
        <v>654</v>
      </c>
    </row>
    <row r="657" spans="2:16">
      <c r="B657" s="25">
        <v>6.55</v>
      </c>
      <c r="D657" s="282">
        <v>0.45486111111111099</v>
      </c>
      <c r="M657" s="283">
        <v>115.400000000001</v>
      </c>
      <c r="P657" s="284">
        <v>655</v>
      </c>
    </row>
    <row r="658" spans="2:16">
      <c r="B658" s="25">
        <v>6.56</v>
      </c>
      <c r="D658" s="282">
        <v>0.45555555555555599</v>
      </c>
      <c r="M658" s="283">
        <v>115.50000000000099</v>
      </c>
      <c r="P658" s="284">
        <v>656</v>
      </c>
    </row>
    <row r="659" spans="2:16">
      <c r="B659" s="25">
        <v>6.57</v>
      </c>
      <c r="D659" s="282">
        <v>0.45624999999999999</v>
      </c>
      <c r="M659" s="283">
        <v>115.600000000001</v>
      </c>
      <c r="P659" s="284">
        <v>657</v>
      </c>
    </row>
    <row r="660" spans="2:16">
      <c r="B660" s="25">
        <v>6.58</v>
      </c>
      <c r="D660" s="282">
        <v>0.45694444444444399</v>
      </c>
      <c r="M660" s="283">
        <v>115.700000000001</v>
      </c>
      <c r="P660" s="284">
        <v>658</v>
      </c>
    </row>
    <row r="661" spans="2:16">
      <c r="B661" s="25">
        <v>6.59</v>
      </c>
      <c r="D661" s="282">
        <v>0.45763888888888898</v>
      </c>
      <c r="M661" s="283">
        <v>115.80000000000101</v>
      </c>
      <c r="P661" s="284">
        <v>659</v>
      </c>
    </row>
    <row r="662" spans="2:16">
      <c r="B662" s="25">
        <v>6.6</v>
      </c>
      <c r="D662" s="282">
        <v>0.45833333333333298</v>
      </c>
      <c r="M662" s="283">
        <v>115.900000000001</v>
      </c>
      <c r="P662" s="284">
        <v>660</v>
      </c>
    </row>
    <row r="663" spans="2:16">
      <c r="B663" s="25">
        <v>6.61</v>
      </c>
      <c r="D663" s="282">
        <v>0.45902777777777798</v>
      </c>
      <c r="M663" s="283">
        <v>116.00000000000099</v>
      </c>
      <c r="P663" s="284">
        <v>661</v>
      </c>
    </row>
    <row r="664" spans="2:16">
      <c r="B664" s="25">
        <v>6.62</v>
      </c>
      <c r="D664" s="282">
        <v>0.45972222222222198</v>
      </c>
      <c r="M664" s="283">
        <v>116.100000000001</v>
      </c>
      <c r="P664" s="284">
        <v>662</v>
      </c>
    </row>
    <row r="665" spans="2:16">
      <c r="B665" s="25">
        <v>6.63</v>
      </c>
      <c r="D665" s="282">
        <v>0.46041666666666697</v>
      </c>
      <c r="M665" s="283">
        <v>116.200000000001</v>
      </c>
      <c r="P665" s="284">
        <v>663</v>
      </c>
    </row>
    <row r="666" spans="2:16">
      <c r="B666" s="25">
        <v>6.64</v>
      </c>
      <c r="D666" s="282">
        <v>0.46111111111111103</v>
      </c>
      <c r="M666" s="283">
        <v>116.30000000000101</v>
      </c>
      <c r="P666" s="284">
        <v>664</v>
      </c>
    </row>
    <row r="667" spans="2:16">
      <c r="B667" s="25">
        <v>6.65</v>
      </c>
      <c r="D667" s="282">
        <v>0.46180555555555602</v>
      </c>
      <c r="M667" s="283">
        <v>116.400000000001</v>
      </c>
      <c r="P667" s="284">
        <v>665</v>
      </c>
    </row>
    <row r="668" spans="2:16">
      <c r="B668" s="25">
        <v>6.66</v>
      </c>
      <c r="D668" s="282">
        <v>0.46250000000000002</v>
      </c>
      <c r="M668" s="283">
        <v>116.50000000000099</v>
      </c>
      <c r="P668" s="284">
        <v>666</v>
      </c>
    </row>
    <row r="669" spans="2:16">
      <c r="B669" s="25">
        <v>6.67</v>
      </c>
      <c r="D669" s="282">
        <v>0.46319444444444402</v>
      </c>
      <c r="M669" s="283">
        <v>116.600000000001</v>
      </c>
      <c r="P669" s="284">
        <v>667</v>
      </c>
    </row>
    <row r="670" spans="2:16">
      <c r="B670" s="25">
        <v>6.68</v>
      </c>
      <c r="D670" s="282">
        <v>0.46388888888888902</v>
      </c>
      <c r="M670" s="283">
        <v>116.700000000001</v>
      </c>
      <c r="P670" s="284">
        <v>668</v>
      </c>
    </row>
    <row r="671" spans="2:16">
      <c r="B671" s="25">
        <v>6.69</v>
      </c>
      <c r="D671" s="282">
        <v>0.46458333333333302</v>
      </c>
      <c r="M671" s="283">
        <v>116.80000000000101</v>
      </c>
      <c r="P671" s="284">
        <v>669</v>
      </c>
    </row>
    <row r="672" spans="2:16">
      <c r="B672" s="25">
        <v>6.7</v>
      </c>
      <c r="D672" s="282">
        <v>0.46527777777777801</v>
      </c>
      <c r="M672" s="283">
        <v>116.900000000001</v>
      </c>
      <c r="P672" s="284">
        <v>670</v>
      </c>
    </row>
    <row r="673" spans="2:16">
      <c r="B673" s="25">
        <v>6.71</v>
      </c>
      <c r="D673" s="282">
        <v>0.46597222222222201</v>
      </c>
      <c r="M673" s="283">
        <v>117.00000000000099</v>
      </c>
      <c r="P673" s="284">
        <v>671</v>
      </c>
    </row>
    <row r="674" spans="2:16">
      <c r="B674" s="25">
        <v>6.72</v>
      </c>
      <c r="D674" s="282">
        <v>0.46666666666666701</v>
      </c>
      <c r="M674" s="283">
        <v>117.100000000001</v>
      </c>
      <c r="P674" s="284">
        <v>672</v>
      </c>
    </row>
    <row r="675" spans="2:16">
      <c r="B675" s="25">
        <v>6.73</v>
      </c>
      <c r="D675" s="282">
        <v>0.46736111111111101</v>
      </c>
      <c r="M675" s="283">
        <v>117.200000000001</v>
      </c>
      <c r="P675" s="284">
        <v>673</v>
      </c>
    </row>
    <row r="676" spans="2:16">
      <c r="B676" s="25">
        <v>6.74</v>
      </c>
      <c r="D676" s="282">
        <v>0.468055555555556</v>
      </c>
      <c r="M676" s="283">
        <v>117.30000000000101</v>
      </c>
      <c r="P676" s="284">
        <v>674</v>
      </c>
    </row>
    <row r="677" spans="2:16">
      <c r="B677" s="25">
        <v>6.75</v>
      </c>
      <c r="D677" s="282">
        <v>0.46875</v>
      </c>
      <c r="M677" s="283">
        <v>117.400000000001</v>
      </c>
      <c r="P677" s="284">
        <v>675</v>
      </c>
    </row>
    <row r="678" spans="2:16">
      <c r="B678" s="25">
        <v>6.76</v>
      </c>
      <c r="D678" s="282">
        <v>0.469444444444444</v>
      </c>
      <c r="M678" s="283">
        <v>117.50000000000099</v>
      </c>
      <c r="P678" s="284">
        <v>676</v>
      </c>
    </row>
    <row r="679" spans="2:16">
      <c r="B679" s="25">
        <v>6.77</v>
      </c>
      <c r="D679" s="282">
        <v>0.47013888888888899</v>
      </c>
      <c r="M679" s="283">
        <v>117.600000000001</v>
      </c>
      <c r="P679" s="284">
        <v>677</v>
      </c>
    </row>
    <row r="680" spans="2:16">
      <c r="B680" s="25">
        <v>6.78</v>
      </c>
      <c r="D680" s="282">
        <v>0.47083333333333299</v>
      </c>
      <c r="M680" s="283">
        <v>117.700000000001</v>
      </c>
      <c r="P680" s="284">
        <v>678</v>
      </c>
    </row>
    <row r="681" spans="2:16">
      <c r="B681" s="25">
        <v>6.79</v>
      </c>
      <c r="D681" s="282">
        <v>0.47152777777777799</v>
      </c>
      <c r="M681" s="283">
        <v>117.80000000000101</v>
      </c>
      <c r="P681" s="284">
        <v>679</v>
      </c>
    </row>
    <row r="682" spans="2:16">
      <c r="B682" s="25">
        <v>6.8</v>
      </c>
      <c r="D682" s="282">
        <v>0.47222222222222199</v>
      </c>
      <c r="M682" s="283">
        <v>117.900000000001</v>
      </c>
      <c r="P682" s="284">
        <v>680</v>
      </c>
    </row>
    <row r="683" spans="2:16">
      <c r="B683" s="25">
        <v>6.81</v>
      </c>
      <c r="D683" s="282">
        <v>0.47291666666666698</v>
      </c>
      <c r="M683" s="283">
        <v>118.00000000000099</v>
      </c>
      <c r="P683" s="284">
        <v>681</v>
      </c>
    </row>
    <row r="684" spans="2:16">
      <c r="B684" s="25">
        <v>6.82</v>
      </c>
      <c r="D684" s="282">
        <v>0.47361111111111098</v>
      </c>
      <c r="M684" s="283">
        <v>118.100000000001</v>
      </c>
      <c r="P684" s="284">
        <v>682</v>
      </c>
    </row>
    <row r="685" spans="2:16">
      <c r="B685" s="25">
        <v>6.83</v>
      </c>
      <c r="D685" s="282">
        <v>0.47430555555555598</v>
      </c>
      <c r="M685" s="283">
        <v>118.200000000001</v>
      </c>
      <c r="P685" s="284">
        <v>683</v>
      </c>
    </row>
    <row r="686" spans="2:16">
      <c r="B686" s="25">
        <v>6.84</v>
      </c>
      <c r="D686" s="282">
        <v>0.47499999999999998</v>
      </c>
      <c r="M686" s="283">
        <v>118.30000000000101</v>
      </c>
      <c r="P686" s="284">
        <v>684</v>
      </c>
    </row>
    <row r="687" spans="2:16">
      <c r="B687" s="25">
        <v>6.85</v>
      </c>
      <c r="D687" s="282">
        <v>0.47569444444444398</v>
      </c>
      <c r="M687" s="283">
        <v>118.400000000001</v>
      </c>
      <c r="P687" s="284">
        <v>685</v>
      </c>
    </row>
    <row r="688" spans="2:16">
      <c r="B688" s="25">
        <v>6.86</v>
      </c>
      <c r="D688" s="282">
        <v>0.47638888888888897</v>
      </c>
      <c r="M688" s="283">
        <v>118.50000000000099</v>
      </c>
      <c r="P688" s="284">
        <v>686</v>
      </c>
    </row>
    <row r="689" spans="2:16">
      <c r="B689" s="25">
        <v>6.87</v>
      </c>
      <c r="D689" s="282">
        <v>0.47708333333333303</v>
      </c>
      <c r="M689" s="283">
        <v>118.600000000001</v>
      </c>
      <c r="P689" s="284">
        <v>687</v>
      </c>
    </row>
    <row r="690" spans="2:16">
      <c r="B690" s="25">
        <v>6.88</v>
      </c>
      <c r="D690" s="282">
        <v>0.47777777777777802</v>
      </c>
      <c r="M690" s="283">
        <v>118.700000000001</v>
      </c>
      <c r="P690" s="284">
        <v>688</v>
      </c>
    </row>
    <row r="691" spans="2:16">
      <c r="B691" s="25">
        <v>6.89</v>
      </c>
      <c r="D691" s="282">
        <v>0.47847222222222202</v>
      </c>
      <c r="M691" s="283">
        <v>118.80000000000101</v>
      </c>
      <c r="P691" s="284">
        <v>689</v>
      </c>
    </row>
    <row r="692" spans="2:16">
      <c r="B692" s="25">
        <v>6.9</v>
      </c>
      <c r="D692" s="282">
        <v>0.47916666666666702</v>
      </c>
      <c r="M692" s="283">
        <v>118.900000000001</v>
      </c>
      <c r="P692" s="284">
        <v>690</v>
      </c>
    </row>
    <row r="693" spans="2:16">
      <c r="B693" s="25">
        <v>6.91</v>
      </c>
      <c r="D693" s="282">
        <v>0.47986111111111102</v>
      </c>
      <c r="M693" s="283">
        <v>119.00000000000099</v>
      </c>
      <c r="P693" s="284">
        <v>691</v>
      </c>
    </row>
    <row r="694" spans="2:16">
      <c r="B694" s="25">
        <v>6.92</v>
      </c>
      <c r="D694" s="282">
        <v>0.48055555555555601</v>
      </c>
      <c r="M694" s="283">
        <v>119.100000000001</v>
      </c>
      <c r="P694" s="284">
        <v>692</v>
      </c>
    </row>
    <row r="695" spans="2:16">
      <c r="B695" s="25">
        <v>6.93</v>
      </c>
      <c r="D695" s="282">
        <v>0.48125000000000001</v>
      </c>
      <c r="M695" s="283">
        <v>119.200000000001</v>
      </c>
      <c r="P695" s="284">
        <v>693</v>
      </c>
    </row>
    <row r="696" spans="2:16">
      <c r="B696" s="25">
        <v>6.94</v>
      </c>
      <c r="D696" s="282">
        <v>0.48194444444444401</v>
      </c>
      <c r="M696" s="283">
        <v>119.30000000000101</v>
      </c>
      <c r="P696" s="284">
        <v>694</v>
      </c>
    </row>
    <row r="697" spans="2:16">
      <c r="B697" s="25">
        <v>6.95</v>
      </c>
      <c r="D697" s="282">
        <v>0.48263888888888901</v>
      </c>
      <c r="M697" s="283">
        <v>119.400000000001</v>
      </c>
      <c r="P697" s="284">
        <v>695</v>
      </c>
    </row>
    <row r="698" spans="2:16">
      <c r="B698" s="25">
        <v>6.96</v>
      </c>
      <c r="D698" s="282">
        <v>0.483333333333333</v>
      </c>
      <c r="M698" s="283">
        <v>119.50000000000099</v>
      </c>
      <c r="P698" s="284">
        <v>696</v>
      </c>
    </row>
    <row r="699" spans="2:16">
      <c r="B699" s="25">
        <v>6.97</v>
      </c>
      <c r="D699" s="282">
        <v>0.484027777777778</v>
      </c>
      <c r="M699" s="283">
        <v>119.600000000001</v>
      </c>
      <c r="P699" s="284">
        <v>697</v>
      </c>
    </row>
    <row r="700" spans="2:16">
      <c r="B700" s="25">
        <v>6.98</v>
      </c>
      <c r="D700" s="282">
        <v>0.484722222222222</v>
      </c>
      <c r="M700" s="283">
        <v>119.700000000001</v>
      </c>
      <c r="P700" s="284">
        <v>698</v>
      </c>
    </row>
    <row r="701" spans="2:16">
      <c r="B701" s="25">
        <v>6.99</v>
      </c>
      <c r="D701" s="282">
        <v>0.485416666666667</v>
      </c>
      <c r="M701" s="283">
        <v>119.80000000000101</v>
      </c>
      <c r="P701" s="284">
        <v>699</v>
      </c>
    </row>
    <row r="702" spans="2:16">
      <c r="B702" s="25">
        <v>7</v>
      </c>
      <c r="D702" s="282">
        <v>0.48611111111111099</v>
      </c>
      <c r="M702" s="283">
        <v>119.900000000001</v>
      </c>
      <c r="P702" s="284">
        <v>700</v>
      </c>
    </row>
    <row r="703" spans="2:16">
      <c r="B703" s="25">
        <v>7.01</v>
      </c>
      <c r="D703" s="282">
        <v>0.48680555555555599</v>
      </c>
      <c r="M703" s="283">
        <v>120.00000000000099</v>
      </c>
      <c r="P703" s="284">
        <v>701</v>
      </c>
    </row>
    <row r="704" spans="2:16">
      <c r="B704" s="25">
        <v>7.02</v>
      </c>
      <c r="D704" s="282">
        <v>0.48749999999999999</v>
      </c>
      <c r="M704" s="283">
        <v>120.100000000001</v>
      </c>
      <c r="P704" s="284">
        <v>702</v>
      </c>
    </row>
    <row r="705" spans="2:16">
      <c r="B705" s="25">
        <v>7.03</v>
      </c>
      <c r="D705" s="282">
        <v>0.48819444444444399</v>
      </c>
      <c r="M705" s="283">
        <v>120.200000000001</v>
      </c>
      <c r="P705" s="284">
        <v>703</v>
      </c>
    </row>
    <row r="706" spans="2:16">
      <c r="B706" s="25">
        <v>7.04</v>
      </c>
      <c r="D706" s="282">
        <v>0.48888888888888898</v>
      </c>
      <c r="M706" s="283">
        <v>120.30000000000101</v>
      </c>
      <c r="P706" s="284">
        <v>704</v>
      </c>
    </row>
    <row r="707" spans="2:16">
      <c r="B707" s="25">
        <v>7.05</v>
      </c>
      <c r="D707" s="282">
        <v>0.48958333333333298</v>
      </c>
      <c r="M707" s="283">
        <v>120.400000000001</v>
      </c>
      <c r="P707" s="284">
        <v>705</v>
      </c>
    </row>
    <row r="708" spans="2:16">
      <c r="B708" s="25">
        <v>7.06</v>
      </c>
      <c r="D708" s="282">
        <v>0.49027777777777798</v>
      </c>
      <c r="M708" s="283">
        <v>120.50000000000099</v>
      </c>
      <c r="P708" s="284">
        <v>706</v>
      </c>
    </row>
    <row r="709" spans="2:16">
      <c r="B709" s="25">
        <v>7.07</v>
      </c>
      <c r="D709" s="282">
        <v>0.49097222222222198</v>
      </c>
      <c r="M709" s="283">
        <v>120.600000000001</v>
      </c>
      <c r="P709" s="284">
        <v>707</v>
      </c>
    </row>
    <row r="710" spans="2:16">
      <c r="B710" s="25">
        <v>7.08</v>
      </c>
      <c r="D710" s="282">
        <v>0.49166666666666697</v>
      </c>
      <c r="M710" s="283">
        <v>120.700000000001</v>
      </c>
      <c r="P710" s="284">
        <v>708</v>
      </c>
    </row>
    <row r="711" spans="2:16">
      <c r="B711" s="25">
        <v>7.09</v>
      </c>
      <c r="D711" s="282">
        <v>0.49236111111111103</v>
      </c>
      <c r="M711" s="283">
        <v>120.80000000000101</v>
      </c>
      <c r="P711" s="284">
        <v>709</v>
      </c>
    </row>
    <row r="712" spans="2:16">
      <c r="B712" s="25">
        <v>7.1</v>
      </c>
      <c r="D712" s="282">
        <v>0.49305555555555602</v>
      </c>
      <c r="M712" s="283">
        <v>120.900000000001</v>
      </c>
      <c r="P712" s="284">
        <v>710</v>
      </c>
    </row>
    <row r="713" spans="2:16">
      <c r="B713" s="25">
        <v>7.11</v>
      </c>
      <c r="D713" s="282">
        <v>0.49375000000000002</v>
      </c>
      <c r="M713" s="283">
        <v>121.00000000000099</v>
      </c>
      <c r="P713" s="284">
        <v>711</v>
      </c>
    </row>
    <row r="714" spans="2:16">
      <c r="B714" s="25">
        <v>7.12</v>
      </c>
      <c r="D714" s="282">
        <v>0.49444444444444402</v>
      </c>
      <c r="M714" s="283">
        <v>121.100000000001</v>
      </c>
      <c r="P714" s="284">
        <v>712</v>
      </c>
    </row>
    <row r="715" spans="2:16">
      <c r="B715" s="25">
        <v>7.13</v>
      </c>
      <c r="D715" s="282">
        <v>0.49513888888888902</v>
      </c>
      <c r="M715" s="283">
        <v>121.200000000001</v>
      </c>
      <c r="P715" s="284">
        <v>713</v>
      </c>
    </row>
    <row r="716" spans="2:16">
      <c r="B716" s="25">
        <v>7.14</v>
      </c>
      <c r="D716" s="282">
        <v>0.49583333333333302</v>
      </c>
      <c r="M716" s="283">
        <v>121.30000000000101</v>
      </c>
      <c r="P716" s="284">
        <v>714</v>
      </c>
    </row>
    <row r="717" spans="2:16">
      <c r="B717" s="25">
        <v>7.15</v>
      </c>
      <c r="D717" s="282">
        <v>0.49652777777777801</v>
      </c>
      <c r="M717" s="283">
        <v>121.400000000001</v>
      </c>
      <c r="P717" s="284">
        <v>715</v>
      </c>
    </row>
    <row r="718" spans="2:16">
      <c r="B718" s="25">
        <v>7.16</v>
      </c>
      <c r="D718" s="282">
        <v>0.49722222222222201</v>
      </c>
      <c r="M718" s="283">
        <v>121.50000000000099</v>
      </c>
      <c r="P718" s="284">
        <v>716</v>
      </c>
    </row>
    <row r="719" spans="2:16">
      <c r="B719" s="25">
        <v>7.17</v>
      </c>
      <c r="D719" s="282">
        <v>0.49791666666666701</v>
      </c>
      <c r="M719" s="283">
        <v>121.600000000001</v>
      </c>
      <c r="P719" s="284">
        <v>717</v>
      </c>
    </row>
    <row r="720" spans="2:16">
      <c r="B720" s="25">
        <v>7.18</v>
      </c>
      <c r="D720" s="282">
        <v>0.49861111111111101</v>
      </c>
      <c r="M720" s="283">
        <v>121.700000000001</v>
      </c>
      <c r="P720" s="284">
        <v>718</v>
      </c>
    </row>
    <row r="721" spans="2:16">
      <c r="B721" s="25">
        <v>7.19</v>
      </c>
      <c r="D721" s="282">
        <v>0.499305555555556</v>
      </c>
      <c r="M721" s="283">
        <v>121.80000000000101</v>
      </c>
      <c r="P721" s="284">
        <v>719</v>
      </c>
    </row>
    <row r="722" spans="2:16">
      <c r="B722" s="25">
        <v>7.2</v>
      </c>
      <c r="D722" s="282">
        <v>0.5</v>
      </c>
      <c r="M722" s="283">
        <v>121.900000000001</v>
      </c>
      <c r="P722" s="284">
        <v>720</v>
      </c>
    </row>
    <row r="723" spans="2:16">
      <c r="B723" s="25">
        <v>7.21</v>
      </c>
      <c r="D723" s="282">
        <v>0.500694444444444</v>
      </c>
      <c r="M723" s="283">
        <v>122.00000000000099</v>
      </c>
      <c r="P723" s="284">
        <v>721</v>
      </c>
    </row>
    <row r="724" spans="2:16">
      <c r="B724" s="25">
        <v>7.22</v>
      </c>
      <c r="D724" s="282">
        <v>0.50138888888888899</v>
      </c>
      <c r="M724" s="283">
        <v>122.100000000001</v>
      </c>
      <c r="P724" s="284">
        <v>722</v>
      </c>
    </row>
    <row r="725" spans="2:16">
      <c r="B725" s="25">
        <v>7.23</v>
      </c>
      <c r="D725" s="282">
        <v>0.50208333333333299</v>
      </c>
      <c r="M725" s="283">
        <v>122.200000000001</v>
      </c>
      <c r="P725" s="284">
        <v>723</v>
      </c>
    </row>
    <row r="726" spans="2:16">
      <c r="B726" s="25">
        <v>7.24</v>
      </c>
      <c r="D726" s="282">
        <v>0.50277777777777799</v>
      </c>
      <c r="M726" s="283">
        <v>122.30000000000101</v>
      </c>
      <c r="P726" s="284">
        <v>724</v>
      </c>
    </row>
    <row r="727" spans="2:16">
      <c r="B727" s="25">
        <v>7.25</v>
      </c>
      <c r="D727" s="282">
        <v>0.50347222222222199</v>
      </c>
      <c r="M727" s="283">
        <v>122.400000000001</v>
      </c>
      <c r="P727" s="284">
        <v>725</v>
      </c>
    </row>
    <row r="728" spans="2:16">
      <c r="B728" s="25">
        <v>7.26</v>
      </c>
      <c r="D728" s="282">
        <v>0.50416666666666698</v>
      </c>
      <c r="M728" s="283">
        <v>122.50000000000099</v>
      </c>
      <c r="P728" s="284">
        <v>726</v>
      </c>
    </row>
    <row r="729" spans="2:16">
      <c r="B729" s="25">
        <v>7.27</v>
      </c>
      <c r="D729" s="282">
        <v>0.50486111111111098</v>
      </c>
      <c r="M729" s="283">
        <v>122.600000000001</v>
      </c>
      <c r="P729" s="284">
        <v>727</v>
      </c>
    </row>
    <row r="730" spans="2:16">
      <c r="B730" s="25">
        <v>7.28</v>
      </c>
      <c r="D730" s="282">
        <v>0.50555555555555598</v>
      </c>
      <c r="M730" s="283">
        <v>122.700000000001</v>
      </c>
      <c r="P730" s="284">
        <v>728</v>
      </c>
    </row>
    <row r="731" spans="2:16">
      <c r="B731" s="25">
        <v>7.29</v>
      </c>
      <c r="D731" s="282">
        <v>0.50624999999999998</v>
      </c>
      <c r="M731" s="283">
        <v>122.80000000000101</v>
      </c>
      <c r="P731" s="284">
        <v>729</v>
      </c>
    </row>
    <row r="732" spans="2:16">
      <c r="B732" s="25">
        <v>7.3</v>
      </c>
      <c r="D732" s="282">
        <v>0.50694444444444398</v>
      </c>
      <c r="M732" s="283">
        <v>122.900000000001</v>
      </c>
      <c r="P732" s="284">
        <v>730</v>
      </c>
    </row>
    <row r="733" spans="2:16">
      <c r="B733" s="25">
        <v>7.31</v>
      </c>
      <c r="D733" s="282">
        <v>0.50763888888888897</v>
      </c>
      <c r="M733" s="283">
        <v>123.00000000000099</v>
      </c>
      <c r="P733" s="284">
        <v>731</v>
      </c>
    </row>
    <row r="734" spans="2:16">
      <c r="B734" s="25">
        <v>7.32</v>
      </c>
      <c r="D734" s="282">
        <v>0.50833333333333297</v>
      </c>
      <c r="M734" s="283">
        <v>123.100000000001</v>
      </c>
      <c r="P734" s="284">
        <v>732</v>
      </c>
    </row>
    <row r="735" spans="2:16">
      <c r="B735" s="25">
        <v>7.33</v>
      </c>
      <c r="D735" s="282">
        <v>0.50902777777777797</v>
      </c>
      <c r="M735" s="283">
        <v>123.200000000001</v>
      </c>
      <c r="P735" s="284">
        <v>733</v>
      </c>
    </row>
    <row r="736" spans="2:16">
      <c r="B736" s="25">
        <v>7.34</v>
      </c>
      <c r="D736" s="282">
        <v>0.50972222222222197</v>
      </c>
      <c r="M736" s="283">
        <v>123.30000000000101</v>
      </c>
      <c r="P736" s="284">
        <v>734</v>
      </c>
    </row>
    <row r="737" spans="2:16">
      <c r="B737" s="25">
        <v>7.35</v>
      </c>
      <c r="D737" s="282">
        <v>0.51041666666666696</v>
      </c>
      <c r="M737" s="283">
        <v>123.400000000001</v>
      </c>
      <c r="P737" s="284">
        <v>735</v>
      </c>
    </row>
    <row r="738" spans="2:16">
      <c r="B738" s="25">
        <v>7.36</v>
      </c>
      <c r="D738" s="282">
        <v>0.51111111111111096</v>
      </c>
      <c r="M738" s="283">
        <v>123.50000000000099</v>
      </c>
      <c r="P738" s="284">
        <v>736</v>
      </c>
    </row>
    <row r="739" spans="2:16">
      <c r="B739" s="25">
        <v>7.37</v>
      </c>
      <c r="D739" s="282">
        <v>0.51180555555555596</v>
      </c>
      <c r="M739" s="283">
        <v>123.600000000001</v>
      </c>
      <c r="P739" s="284">
        <v>737</v>
      </c>
    </row>
    <row r="740" spans="2:16">
      <c r="B740" s="25">
        <v>7.38</v>
      </c>
      <c r="D740" s="282">
        <v>0.51249999999999996</v>
      </c>
      <c r="M740" s="283">
        <v>123.700000000001</v>
      </c>
      <c r="P740" s="284">
        <v>738</v>
      </c>
    </row>
    <row r="741" spans="2:16">
      <c r="B741" s="25">
        <v>7.39</v>
      </c>
      <c r="D741" s="282">
        <v>0.51319444444444495</v>
      </c>
      <c r="M741" s="283">
        <v>123.80000000000101</v>
      </c>
      <c r="P741" s="284">
        <v>739</v>
      </c>
    </row>
    <row r="742" spans="2:16">
      <c r="B742" s="25">
        <v>7.4</v>
      </c>
      <c r="D742" s="282">
        <v>0.51388888888888895</v>
      </c>
      <c r="M742" s="283">
        <v>123.900000000001</v>
      </c>
      <c r="P742" s="284">
        <v>740</v>
      </c>
    </row>
    <row r="743" spans="2:16">
      <c r="B743" s="25">
        <v>7.41</v>
      </c>
      <c r="D743" s="282">
        <v>0.51458333333333295</v>
      </c>
      <c r="M743" s="283">
        <v>124.00000000000099</v>
      </c>
      <c r="P743" s="284">
        <v>741</v>
      </c>
    </row>
    <row r="744" spans="2:16">
      <c r="B744" s="25">
        <v>7.42</v>
      </c>
      <c r="D744" s="282">
        <v>0.51527777777777795</v>
      </c>
      <c r="M744" s="283">
        <v>124.100000000001</v>
      </c>
      <c r="P744" s="284">
        <v>742</v>
      </c>
    </row>
    <row r="745" spans="2:16">
      <c r="B745" s="25">
        <v>7.43</v>
      </c>
      <c r="D745" s="282">
        <v>0.51597222222222205</v>
      </c>
      <c r="M745" s="283">
        <v>124.200000000001</v>
      </c>
      <c r="P745" s="284">
        <v>743</v>
      </c>
    </row>
    <row r="746" spans="2:16">
      <c r="B746" s="25">
        <v>7.44</v>
      </c>
      <c r="D746" s="282">
        <v>0.51666666666666705</v>
      </c>
      <c r="M746" s="283">
        <v>124.30000000000101</v>
      </c>
      <c r="P746" s="284">
        <v>744</v>
      </c>
    </row>
    <row r="747" spans="2:16">
      <c r="B747" s="25">
        <v>7.45</v>
      </c>
      <c r="D747" s="282">
        <v>0.51736111111111105</v>
      </c>
      <c r="M747" s="283">
        <v>124.400000000001</v>
      </c>
      <c r="P747" s="284">
        <v>745</v>
      </c>
    </row>
    <row r="748" spans="2:16">
      <c r="B748" s="25">
        <v>7.46</v>
      </c>
      <c r="D748" s="282">
        <v>0.51805555555555605</v>
      </c>
      <c r="M748" s="283">
        <v>124.50000000000099</v>
      </c>
      <c r="P748" s="284">
        <v>746</v>
      </c>
    </row>
    <row r="749" spans="2:16">
      <c r="B749" s="25">
        <v>7.47</v>
      </c>
      <c r="D749" s="282">
        <v>0.51875000000000004</v>
      </c>
      <c r="M749" s="283">
        <v>124.600000000001</v>
      </c>
      <c r="P749" s="284">
        <v>747</v>
      </c>
    </row>
    <row r="750" spans="2:16">
      <c r="B750" s="25">
        <v>7.48</v>
      </c>
      <c r="D750" s="282">
        <v>0.51944444444444404</v>
      </c>
      <c r="M750" s="283">
        <v>124.700000000001</v>
      </c>
      <c r="P750" s="284">
        <v>748</v>
      </c>
    </row>
    <row r="751" spans="2:16">
      <c r="B751" s="25">
        <v>7.49</v>
      </c>
      <c r="D751" s="282">
        <v>0.52013888888888904</v>
      </c>
      <c r="M751" s="283">
        <v>124.80000000000101</v>
      </c>
      <c r="P751" s="284">
        <v>749</v>
      </c>
    </row>
    <row r="752" spans="2:16">
      <c r="B752" s="25">
        <v>7.5</v>
      </c>
      <c r="D752" s="282">
        <v>0.52083333333333304</v>
      </c>
      <c r="M752" s="283">
        <v>124.900000000001</v>
      </c>
      <c r="P752" s="284">
        <v>750</v>
      </c>
    </row>
    <row r="753" spans="2:16">
      <c r="B753" s="25">
        <v>7.51</v>
      </c>
      <c r="D753" s="282">
        <v>0.52152777777777803</v>
      </c>
      <c r="M753" s="283">
        <v>125.00000000000099</v>
      </c>
      <c r="P753" s="284">
        <v>751</v>
      </c>
    </row>
    <row r="754" spans="2:16">
      <c r="B754" s="25">
        <v>7.52</v>
      </c>
      <c r="D754" s="282">
        <v>0.52222222222222203</v>
      </c>
      <c r="M754" s="283">
        <v>125.100000000001</v>
      </c>
      <c r="P754" s="284">
        <v>752</v>
      </c>
    </row>
    <row r="755" spans="2:16">
      <c r="B755" s="25">
        <v>7.53</v>
      </c>
      <c r="D755" s="282">
        <v>0.52291666666666703</v>
      </c>
      <c r="M755" s="283">
        <v>125.200000000001</v>
      </c>
      <c r="P755" s="284">
        <v>753</v>
      </c>
    </row>
    <row r="756" spans="2:16">
      <c r="B756" s="25">
        <v>7.54</v>
      </c>
      <c r="D756" s="282">
        <v>0.52361111111111103</v>
      </c>
      <c r="M756" s="283">
        <v>125.30000000000101</v>
      </c>
      <c r="P756" s="284">
        <v>754</v>
      </c>
    </row>
    <row r="757" spans="2:16">
      <c r="B757" s="25">
        <v>7.55</v>
      </c>
      <c r="D757" s="282">
        <v>0.52430555555555602</v>
      </c>
      <c r="M757" s="283">
        <v>125.400000000001</v>
      </c>
      <c r="P757" s="284">
        <v>755</v>
      </c>
    </row>
    <row r="758" spans="2:16">
      <c r="B758" s="25">
        <v>7.56</v>
      </c>
      <c r="D758" s="282">
        <v>0.52500000000000002</v>
      </c>
      <c r="M758" s="283">
        <v>125.50000000000099</v>
      </c>
      <c r="P758" s="284">
        <v>756</v>
      </c>
    </row>
    <row r="759" spans="2:16">
      <c r="B759" s="25">
        <v>7.57</v>
      </c>
      <c r="D759" s="282">
        <v>0.52569444444444402</v>
      </c>
      <c r="M759" s="283">
        <v>125.600000000001</v>
      </c>
      <c r="P759" s="284">
        <v>757</v>
      </c>
    </row>
    <row r="760" spans="2:16">
      <c r="B760" s="25">
        <v>7.58</v>
      </c>
      <c r="D760" s="282">
        <v>0.52638888888888902</v>
      </c>
      <c r="M760" s="283">
        <v>125.700000000001</v>
      </c>
      <c r="P760" s="284">
        <v>758</v>
      </c>
    </row>
    <row r="761" spans="2:16">
      <c r="B761" s="25">
        <v>7.59</v>
      </c>
      <c r="D761" s="282">
        <v>0.52708333333333302</v>
      </c>
      <c r="M761" s="283">
        <v>125.80000000000101</v>
      </c>
      <c r="P761" s="284">
        <v>759</v>
      </c>
    </row>
    <row r="762" spans="2:16">
      <c r="B762" s="25">
        <v>7.6</v>
      </c>
      <c r="D762" s="282">
        <v>0.52777777777777801</v>
      </c>
      <c r="M762" s="283">
        <v>125.900000000001</v>
      </c>
      <c r="P762" s="284">
        <v>760</v>
      </c>
    </row>
    <row r="763" spans="2:16">
      <c r="B763" s="25">
        <v>7.61</v>
      </c>
      <c r="D763" s="282">
        <v>0.52847222222222201</v>
      </c>
      <c r="M763" s="283">
        <v>126.00000000000099</v>
      </c>
      <c r="P763" s="284">
        <v>761</v>
      </c>
    </row>
    <row r="764" spans="2:16">
      <c r="B764" s="25">
        <v>7.62</v>
      </c>
      <c r="D764" s="282">
        <v>0.52916666666666701</v>
      </c>
      <c r="M764" s="283">
        <v>126.100000000001</v>
      </c>
      <c r="P764" s="284">
        <v>762</v>
      </c>
    </row>
    <row r="765" spans="2:16">
      <c r="B765" s="25">
        <v>7.63</v>
      </c>
      <c r="D765" s="282">
        <v>0.52986111111111101</v>
      </c>
      <c r="M765" s="283">
        <v>126.200000000001</v>
      </c>
      <c r="P765" s="284">
        <v>763</v>
      </c>
    </row>
    <row r="766" spans="2:16">
      <c r="B766" s="25">
        <v>7.64</v>
      </c>
      <c r="D766" s="282">
        <v>0.530555555555556</v>
      </c>
      <c r="M766" s="283">
        <v>126.30000000000101</v>
      </c>
      <c r="P766" s="284">
        <v>764</v>
      </c>
    </row>
    <row r="767" spans="2:16">
      <c r="B767" s="25">
        <v>7.65</v>
      </c>
      <c r="D767" s="282">
        <v>0.53125</v>
      </c>
      <c r="M767" s="283">
        <v>126.400000000001</v>
      </c>
      <c r="P767" s="284">
        <v>765</v>
      </c>
    </row>
    <row r="768" spans="2:16">
      <c r="B768" s="25">
        <v>7.66</v>
      </c>
      <c r="D768" s="282">
        <v>0.531944444444444</v>
      </c>
      <c r="M768" s="283">
        <v>126.50000000000099</v>
      </c>
      <c r="P768" s="284">
        <v>766</v>
      </c>
    </row>
    <row r="769" spans="2:16">
      <c r="B769" s="25">
        <v>7.67</v>
      </c>
      <c r="D769" s="282">
        <v>0.53263888888888899</v>
      </c>
      <c r="M769" s="283">
        <v>126.600000000001</v>
      </c>
      <c r="P769" s="284">
        <v>767</v>
      </c>
    </row>
    <row r="770" spans="2:16">
      <c r="B770" s="25">
        <v>7.68</v>
      </c>
      <c r="D770" s="282">
        <v>0.53333333333333299</v>
      </c>
      <c r="M770" s="283">
        <v>126.700000000001</v>
      </c>
      <c r="P770" s="284">
        <v>768</v>
      </c>
    </row>
    <row r="771" spans="2:16">
      <c r="B771" s="25">
        <v>7.69</v>
      </c>
      <c r="D771" s="282">
        <v>0.53402777777777799</v>
      </c>
      <c r="M771" s="283">
        <v>126.80000000000101</v>
      </c>
      <c r="P771" s="284">
        <v>769</v>
      </c>
    </row>
    <row r="772" spans="2:16">
      <c r="B772" s="25">
        <v>7.7</v>
      </c>
      <c r="D772" s="282">
        <v>0.53472222222222199</v>
      </c>
      <c r="M772" s="283">
        <v>126.900000000001</v>
      </c>
      <c r="P772" s="284">
        <v>770</v>
      </c>
    </row>
    <row r="773" spans="2:16">
      <c r="B773" s="25">
        <v>7.71</v>
      </c>
      <c r="D773" s="282">
        <v>0.53541666666666698</v>
      </c>
      <c r="M773" s="283">
        <v>127.00000000000099</v>
      </c>
      <c r="P773" s="284">
        <v>771</v>
      </c>
    </row>
    <row r="774" spans="2:16">
      <c r="B774" s="25">
        <v>7.72</v>
      </c>
      <c r="D774" s="282">
        <v>0.53611111111111098</v>
      </c>
      <c r="M774" s="283">
        <v>127.100000000001</v>
      </c>
      <c r="P774" s="284">
        <v>772</v>
      </c>
    </row>
    <row r="775" spans="2:16">
      <c r="B775" s="25">
        <v>7.73</v>
      </c>
      <c r="D775" s="282">
        <v>0.53680555555555598</v>
      </c>
      <c r="M775" s="283">
        <v>127.200000000001</v>
      </c>
      <c r="P775" s="284">
        <v>773</v>
      </c>
    </row>
    <row r="776" spans="2:16">
      <c r="B776" s="25">
        <v>7.74</v>
      </c>
      <c r="D776" s="282">
        <v>0.53749999999999998</v>
      </c>
      <c r="M776" s="283">
        <v>127.30000000000101</v>
      </c>
      <c r="P776" s="284">
        <v>774</v>
      </c>
    </row>
    <row r="777" spans="2:16">
      <c r="B777" s="25">
        <v>7.75</v>
      </c>
      <c r="D777" s="282">
        <v>0.53819444444444398</v>
      </c>
      <c r="M777" s="283">
        <v>127.400000000001</v>
      </c>
      <c r="P777" s="284">
        <v>775</v>
      </c>
    </row>
    <row r="778" spans="2:16">
      <c r="B778" s="25">
        <v>7.76</v>
      </c>
      <c r="D778" s="282">
        <v>0.53888888888888897</v>
      </c>
      <c r="M778" s="283">
        <v>127.50000000000099</v>
      </c>
      <c r="P778" s="284">
        <v>776</v>
      </c>
    </row>
    <row r="779" spans="2:16">
      <c r="B779" s="25">
        <v>7.77</v>
      </c>
      <c r="D779" s="282">
        <v>0.53958333333333297</v>
      </c>
      <c r="M779" s="283">
        <v>127.600000000001</v>
      </c>
      <c r="P779" s="284">
        <v>777</v>
      </c>
    </row>
    <row r="780" spans="2:16">
      <c r="B780" s="25">
        <v>7.78</v>
      </c>
      <c r="D780" s="282">
        <v>0.54027777777777797</v>
      </c>
      <c r="M780" s="283">
        <v>127.700000000001</v>
      </c>
      <c r="P780" s="284">
        <v>778</v>
      </c>
    </row>
    <row r="781" spans="2:16">
      <c r="B781" s="25">
        <v>7.79</v>
      </c>
      <c r="D781" s="282">
        <v>0.54097222222222197</v>
      </c>
      <c r="M781" s="283">
        <v>127.80000000000101</v>
      </c>
      <c r="P781" s="284">
        <v>779</v>
      </c>
    </row>
    <row r="782" spans="2:16">
      <c r="B782" s="25">
        <v>7.8</v>
      </c>
      <c r="D782" s="282">
        <v>0.54166666666666696</v>
      </c>
      <c r="M782" s="283">
        <v>127.900000000001</v>
      </c>
      <c r="P782" s="284">
        <v>780</v>
      </c>
    </row>
    <row r="783" spans="2:16">
      <c r="B783" s="25">
        <v>7.81</v>
      </c>
      <c r="D783" s="282">
        <v>0.54236111111111096</v>
      </c>
      <c r="M783" s="283">
        <v>128.00000000000099</v>
      </c>
      <c r="P783" s="284">
        <v>781</v>
      </c>
    </row>
    <row r="784" spans="2:16">
      <c r="B784" s="25">
        <v>7.82</v>
      </c>
      <c r="D784" s="282">
        <v>0.54305555555555596</v>
      </c>
      <c r="M784" s="283">
        <v>128.10000000000099</v>
      </c>
      <c r="P784" s="284">
        <v>782</v>
      </c>
    </row>
    <row r="785" spans="2:16">
      <c r="B785" s="25">
        <v>7.83</v>
      </c>
      <c r="D785" s="282">
        <v>0.54374999999999996</v>
      </c>
      <c r="M785" s="283">
        <v>128.20000000000101</v>
      </c>
      <c r="P785" s="284">
        <v>783</v>
      </c>
    </row>
    <row r="786" spans="2:16">
      <c r="B786" s="25">
        <v>7.84</v>
      </c>
      <c r="D786" s="282">
        <v>0.54444444444444495</v>
      </c>
      <c r="M786" s="283">
        <v>128.30000000000101</v>
      </c>
      <c r="P786" s="284">
        <v>784</v>
      </c>
    </row>
    <row r="787" spans="2:16">
      <c r="B787" s="25">
        <v>7.85</v>
      </c>
      <c r="D787" s="282">
        <v>0.54513888888888895</v>
      </c>
      <c r="M787" s="283">
        <v>128.400000000001</v>
      </c>
      <c r="P787" s="284">
        <v>785</v>
      </c>
    </row>
    <row r="788" spans="2:16">
      <c r="B788" s="25">
        <v>7.86</v>
      </c>
      <c r="D788" s="282">
        <v>0.54583333333333295</v>
      </c>
      <c r="M788" s="283">
        <v>128.50000000000099</v>
      </c>
      <c r="P788" s="284">
        <v>786</v>
      </c>
    </row>
    <row r="789" spans="2:16">
      <c r="B789" s="25">
        <v>7.87</v>
      </c>
      <c r="D789" s="282">
        <v>0.54652777777777795</v>
      </c>
      <c r="M789" s="283">
        <v>128.60000000000099</v>
      </c>
      <c r="P789" s="284">
        <v>787</v>
      </c>
    </row>
    <row r="790" spans="2:16">
      <c r="B790" s="25">
        <v>7.88</v>
      </c>
      <c r="D790" s="282">
        <v>0.54722222222222205</v>
      </c>
      <c r="M790" s="283">
        <v>128.70000000000101</v>
      </c>
      <c r="P790" s="284">
        <v>788</v>
      </c>
    </row>
    <row r="791" spans="2:16">
      <c r="B791" s="25">
        <v>7.89</v>
      </c>
      <c r="D791" s="282">
        <v>0.54791666666666705</v>
      </c>
      <c r="M791" s="283">
        <v>128.80000000000101</v>
      </c>
      <c r="P791" s="284">
        <v>789</v>
      </c>
    </row>
    <row r="792" spans="2:16">
      <c r="B792" s="25">
        <v>7.9</v>
      </c>
      <c r="D792" s="282">
        <v>0.54861111111111105</v>
      </c>
      <c r="M792" s="283">
        <v>128.900000000001</v>
      </c>
      <c r="P792" s="284">
        <v>790</v>
      </c>
    </row>
    <row r="793" spans="2:16">
      <c r="B793" s="25">
        <v>7.91</v>
      </c>
      <c r="D793" s="282">
        <v>0.54930555555555605</v>
      </c>
      <c r="M793" s="283">
        <v>129.00000000000099</v>
      </c>
      <c r="P793" s="284">
        <v>791</v>
      </c>
    </row>
    <row r="794" spans="2:16">
      <c r="B794" s="25">
        <v>7.92</v>
      </c>
      <c r="D794" s="282">
        <v>0.55000000000000004</v>
      </c>
      <c r="M794" s="283">
        <v>129.10000000000099</v>
      </c>
      <c r="P794" s="284">
        <v>792</v>
      </c>
    </row>
    <row r="795" spans="2:16">
      <c r="B795" s="25">
        <v>7.93</v>
      </c>
      <c r="D795" s="282">
        <v>0.55069444444444404</v>
      </c>
      <c r="M795" s="283">
        <v>129.20000000000101</v>
      </c>
      <c r="P795" s="284">
        <v>793</v>
      </c>
    </row>
    <row r="796" spans="2:16">
      <c r="B796" s="25">
        <v>7.94</v>
      </c>
      <c r="D796" s="282">
        <v>0.55138888888888904</v>
      </c>
      <c r="M796" s="283">
        <v>129.30000000000101</v>
      </c>
      <c r="P796" s="284">
        <v>794</v>
      </c>
    </row>
    <row r="797" spans="2:16">
      <c r="B797" s="25">
        <v>7.95</v>
      </c>
      <c r="D797" s="282">
        <v>0.55208333333333304</v>
      </c>
      <c r="M797" s="283">
        <v>129.400000000001</v>
      </c>
      <c r="P797" s="284">
        <v>795</v>
      </c>
    </row>
    <row r="798" spans="2:16">
      <c r="B798" s="25">
        <v>7.96</v>
      </c>
      <c r="D798" s="282">
        <v>0.55277777777777803</v>
      </c>
      <c r="M798" s="283">
        <v>129.50000000000099</v>
      </c>
      <c r="P798" s="284">
        <v>796</v>
      </c>
    </row>
    <row r="799" spans="2:16">
      <c r="B799" s="25">
        <v>7.97</v>
      </c>
      <c r="D799" s="282">
        <v>0.55347222222222203</v>
      </c>
      <c r="M799" s="283">
        <v>129.60000000000099</v>
      </c>
      <c r="P799" s="284">
        <v>797</v>
      </c>
    </row>
    <row r="800" spans="2:16">
      <c r="B800" s="25">
        <v>7.98</v>
      </c>
      <c r="D800" s="282">
        <v>0.55416666666666703</v>
      </c>
      <c r="M800" s="283">
        <v>129.70000000000101</v>
      </c>
      <c r="P800" s="284">
        <v>798</v>
      </c>
    </row>
    <row r="801" spans="2:16">
      <c r="B801" s="25">
        <v>7.99</v>
      </c>
      <c r="D801" s="282">
        <v>0.55486111111111103</v>
      </c>
      <c r="M801" s="283">
        <v>129.80000000000101</v>
      </c>
      <c r="P801" s="284">
        <v>799</v>
      </c>
    </row>
    <row r="802" spans="2:16">
      <c r="B802" s="25">
        <v>8</v>
      </c>
      <c r="D802" s="282">
        <v>0.55555555555555602</v>
      </c>
      <c r="M802" s="283">
        <v>129.900000000001</v>
      </c>
      <c r="P802" s="284">
        <v>800</v>
      </c>
    </row>
    <row r="803" spans="2:16">
      <c r="B803" s="25">
        <v>8.01</v>
      </c>
      <c r="D803" s="282">
        <v>0.55625000000000002</v>
      </c>
      <c r="M803" s="283">
        <v>130.00000000000099</v>
      </c>
      <c r="P803" s="284">
        <v>801</v>
      </c>
    </row>
    <row r="804" spans="2:16">
      <c r="B804" s="25">
        <v>8.02</v>
      </c>
      <c r="D804" s="282">
        <v>0.55694444444444402</v>
      </c>
      <c r="M804" s="283">
        <v>130.10000000000099</v>
      </c>
      <c r="P804" s="284">
        <v>802</v>
      </c>
    </row>
    <row r="805" spans="2:16">
      <c r="B805" s="25">
        <v>8.0299999999999994</v>
      </c>
      <c r="D805" s="282">
        <v>0.55763888888888902</v>
      </c>
      <c r="M805" s="283">
        <v>130.20000000000101</v>
      </c>
      <c r="P805" s="284">
        <v>803</v>
      </c>
    </row>
    <row r="806" spans="2:16">
      <c r="B806" s="25">
        <v>8.0399999999999991</v>
      </c>
      <c r="D806" s="282">
        <v>0.55833333333333302</v>
      </c>
      <c r="M806" s="283">
        <v>130.30000000000101</v>
      </c>
      <c r="P806" s="284">
        <v>804</v>
      </c>
    </row>
    <row r="807" spans="2:16">
      <c r="B807" s="25">
        <v>8.0500000000000007</v>
      </c>
      <c r="D807" s="282">
        <v>0.55902777777777801</v>
      </c>
      <c r="M807" s="283">
        <v>130.400000000001</v>
      </c>
      <c r="P807" s="284">
        <v>805</v>
      </c>
    </row>
    <row r="808" spans="2:16">
      <c r="B808" s="25">
        <v>8.06</v>
      </c>
      <c r="D808" s="282">
        <v>0.55972222222222201</v>
      </c>
      <c r="M808" s="283">
        <v>130.50000000000099</v>
      </c>
      <c r="P808" s="284">
        <v>806</v>
      </c>
    </row>
    <row r="809" spans="2:16">
      <c r="B809" s="25">
        <v>8.07</v>
      </c>
      <c r="D809" s="282">
        <v>0.56041666666666701</v>
      </c>
      <c r="M809" s="283">
        <v>130.60000000000099</v>
      </c>
      <c r="P809" s="284">
        <v>807</v>
      </c>
    </row>
    <row r="810" spans="2:16">
      <c r="B810" s="25">
        <v>8.08</v>
      </c>
      <c r="D810" s="282">
        <v>0.56111111111111101</v>
      </c>
      <c r="M810" s="283">
        <v>130.70000000000101</v>
      </c>
      <c r="P810" s="284">
        <v>808</v>
      </c>
    </row>
    <row r="811" spans="2:16">
      <c r="B811" s="25">
        <v>8.09</v>
      </c>
      <c r="D811" s="282">
        <v>0.561805555555556</v>
      </c>
      <c r="M811" s="283">
        <v>130.80000000000101</v>
      </c>
      <c r="P811" s="284">
        <v>809</v>
      </c>
    </row>
    <row r="812" spans="2:16">
      <c r="B812" s="25">
        <v>8.1</v>
      </c>
      <c r="D812" s="282">
        <v>0.5625</v>
      </c>
      <c r="M812" s="283">
        <v>130.900000000001</v>
      </c>
      <c r="P812" s="284">
        <v>810</v>
      </c>
    </row>
    <row r="813" spans="2:16">
      <c r="B813" s="25">
        <v>8.11</v>
      </c>
      <c r="D813" s="282">
        <v>0.563194444444444</v>
      </c>
      <c r="M813" s="283">
        <v>131.00000000000099</v>
      </c>
      <c r="P813" s="284">
        <v>811</v>
      </c>
    </row>
    <row r="814" spans="2:16">
      <c r="B814" s="25">
        <v>8.1199999999999992</v>
      </c>
      <c r="D814" s="282">
        <v>0.56388888888888899</v>
      </c>
      <c r="M814" s="283">
        <v>131.10000000000099</v>
      </c>
      <c r="P814" s="284">
        <v>812</v>
      </c>
    </row>
    <row r="815" spans="2:16">
      <c r="B815" s="25">
        <v>8.1300000000000008</v>
      </c>
      <c r="D815" s="282">
        <v>0.56458333333333299</v>
      </c>
      <c r="M815" s="283">
        <v>131.20000000000101</v>
      </c>
      <c r="P815" s="284">
        <v>813</v>
      </c>
    </row>
    <row r="816" spans="2:16">
      <c r="B816" s="25">
        <v>8.14</v>
      </c>
      <c r="D816" s="282">
        <v>0.56527777777777799</v>
      </c>
      <c r="M816" s="283">
        <v>131.30000000000101</v>
      </c>
      <c r="P816" s="284">
        <v>814</v>
      </c>
    </row>
    <row r="817" spans="2:16">
      <c r="B817" s="25">
        <v>8.15</v>
      </c>
      <c r="D817" s="282">
        <v>0.56597222222222199</v>
      </c>
      <c r="M817" s="283">
        <v>131.400000000001</v>
      </c>
      <c r="P817" s="284">
        <v>815</v>
      </c>
    </row>
    <row r="818" spans="2:16">
      <c r="B818" s="25">
        <v>8.16</v>
      </c>
      <c r="D818" s="282">
        <v>0.56666666666666698</v>
      </c>
      <c r="M818" s="283">
        <v>131.50000000000099</v>
      </c>
      <c r="P818" s="284">
        <v>816</v>
      </c>
    </row>
    <row r="819" spans="2:16">
      <c r="B819" s="25">
        <v>8.17</v>
      </c>
      <c r="D819" s="282">
        <v>0.56736111111111098</v>
      </c>
      <c r="M819" s="283">
        <v>131.60000000000099</v>
      </c>
      <c r="P819" s="284">
        <v>817</v>
      </c>
    </row>
    <row r="820" spans="2:16">
      <c r="B820" s="25">
        <v>8.18</v>
      </c>
      <c r="D820" s="282">
        <v>0.56805555555555598</v>
      </c>
      <c r="M820" s="283">
        <v>131.70000000000101</v>
      </c>
      <c r="P820" s="284">
        <v>818</v>
      </c>
    </row>
    <row r="821" spans="2:16">
      <c r="B821" s="25">
        <v>8.19</v>
      </c>
      <c r="D821" s="282">
        <v>0.56874999999999998</v>
      </c>
      <c r="M821" s="283">
        <v>131.80000000000101</v>
      </c>
      <c r="P821" s="284">
        <v>819</v>
      </c>
    </row>
    <row r="822" spans="2:16">
      <c r="B822" s="25">
        <v>8.1999999999999993</v>
      </c>
      <c r="D822" s="282">
        <v>0.56944444444444398</v>
      </c>
      <c r="M822" s="283">
        <v>131.900000000001</v>
      </c>
      <c r="P822" s="284">
        <v>820</v>
      </c>
    </row>
    <row r="823" spans="2:16">
      <c r="B823" s="25">
        <v>8.2100000000000009</v>
      </c>
      <c r="D823" s="282">
        <v>0.57013888888888897</v>
      </c>
      <c r="M823" s="283">
        <v>132.00000000000099</v>
      </c>
      <c r="P823" s="284">
        <v>821</v>
      </c>
    </row>
    <row r="824" spans="2:16">
      <c r="B824" s="25">
        <v>8.2200000000000006</v>
      </c>
      <c r="D824" s="282">
        <v>0.57083333333333297</v>
      </c>
      <c r="M824" s="283">
        <v>132.10000000000099</v>
      </c>
      <c r="P824" s="284">
        <v>822</v>
      </c>
    </row>
    <row r="825" spans="2:16">
      <c r="B825" s="25">
        <v>8.23</v>
      </c>
      <c r="D825" s="282">
        <v>0.57152777777777797</v>
      </c>
      <c r="M825" s="283">
        <v>132.20000000000101</v>
      </c>
      <c r="P825" s="284">
        <v>823</v>
      </c>
    </row>
    <row r="826" spans="2:16">
      <c r="B826" s="25">
        <v>8.24</v>
      </c>
      <c r="D826" s="282">
        <v>0.57222222222222197</v>
      </c>
      <c r="M826" s="283">
        <v>132.30000000000101</v>
      </c>
      <c r="P826" s="284">
        <v>824</v>
      </c>
    </row>
    <row r="827" spans="2:16">
      <c r="B827" s="25">
        <v>8.25</v>
      </c>
      <c r="D827" s="282">
        <v>0.57291666666666696</v>
      </c>
      <c r="M827" s="283">
        <v>132.400000000001</v>
      </c>
      <c r="P827" s="284">
        <v>825</v>
      </c>
    </row>
    <row r="828" spans="2:16">
      <c r="B828" s="25">
        <v>8.26</v>
      </c>
      <c r="D828" s="282">
        <v>0.57361111111111096</v>
      </c>
      <c r="M828" s="283">
        <v>132.50000000000099</v>
      </c>
      <c r="P828" s="284">
        <v>826</v>
      </c>
    </row>
    <row r="829" spans="2:16">
      <c r="B829" s="25">
        <v>8.27</v>
      </c>
      <c r="D829" s="282">
        <v>0.57430555555555596</v>
      </c>
      <c r="M829" s="283">
        <v>132.60000000000099</v>
      </c>
      <c r="P829" s="284">
        <v>827</v>
      </c>
    </row>
    <row r="830" spans="2:16">
      <c r="B830" s="25">
        <v>8.2799999999999994</v>
      </c>
      <c r="D830" s="282">
        <v>0.57499999999999996</v>
      </c>
      <c r="M830" s="283">
        <v>132.70000000000101</v>
      </c>
      <c r="P830" s="284">
        <v>828</v>
      </c>
    </row>
    <row r="831" spans="2:16">
      <c r="B831" s="25">
        <v>8.2899999999999991</v>
      </c>
      <c r="D831" s="282">
        <v>0.57569444444444495</v>
      </c>
      <c r="M831" s="283">
        <v>132.80000000000101</v>
      </c>
      <c r="P831" s="284">
        <v>829</v>
      </c>
    </row>
    <row r="832" spans="2:16">
      <c r="B832" s="25">
        <v>8.3000000000000007</v>
      </c>
      <c r="D832" s="282">
        <v>0.57638888888888895</v>
      </c>
      <c r="M832" s="283">
        <v>132.900000000001</v>
      </c>
      <c r="P832" s="284">
        <v>830</v>
      </c>
    </row>
    <row r="833" spans="2:16">
      <c r="B833" s="25">
        <v>8.31</v>
      </c>
      <c r="D833" s="282">
        <v>0.57708333333333295</v>
      </c>
      <c r="M833" s="283">
        <v>133.00000000000099</v>
      </c>
      <c r="P833" s="284">
        <v>831</v>
      </c>
    </row>
    <row r="834" spans="2:16">
      <c r="B834" s="25">
        <v>8.32</v>
      </c>
      <c r="D834" s="282">
        <v>0.57777777777777795</v>
      </c>
      <c r="M834" s="283">
        <v>133.10000000000099</v>
      </c>
      <c r="P834" s="284">
        <v>832</v>
      </c>
    </row>
    <row r="835" spans="2:16">
      <c r="B835" s="25">
        <v>8.33</v>
      </c>
      <c r="D835" s="282">
        <v>0.57847222222222205</v>
      </c>
      <c r="M835" s="283">
        <v>133.20000000000101</v>
      </c>
      <c r="P835" s="284">
        <v>833</v>
      </c>
    </row>
    <row r="836" spans="2:16">
      <c r="B836" s="25">
        <v>8.34</v>
      </c>
      <c r="D836" s="282">
        <v>0.57916666666666705</v>
      </c>
      <c r="M836" s="283">
        <v>133.30000000000101</v>
      </c>
      <c r="P836" s="284">
        <v>834</v>
      </c>
    </row>
    <row r="837" spans="2:16">
      <c r="B837" s="25">
        <v>8.35</v>
      </c>
      <c r="D837" s="282">
        <v>0.57986111111111105</v>
      </c>
      <c r="M837" s="283">
        <v>133.400000000001</v>
      </c>
      <c r="P837" s="284">
        <v>835</v>
      </c>
    </row>
    <row r="838" spans="2:16">
      <c r="B838" s="25">
        <v>8.36</v>
      </c>
      <c r="D838" s="282">
        <v>0.58055555555555605</v>
      </c>
      <c r="M838" s="283">
        <v>133.50000000000099</v>
      </c>
      <c r="P838" s="284">
        <v>836</v>
      </c>
    </row>
    <row r="839" spans="2:16">
      <c r="B839" s="25">
        <v>8.3699999999999992</v>
      </c>
      <c r="D839" s="282">
        <v>0.58125000000000004</v>
      </c>
      <c r="M839" s="283">
        <v>133.60000000000099</v>
      </c>
      <c r="P839" s="284">
        <v>837</v>
      </c>
    </row>
    <row r="840" spans="2:16">
      <c r="B840" s="25">
        <v>8.3800000000000008</v>
      </c>
      <c r="D840" s="282">
        <v>0.58194444444444404</v>
      </c>
      <c r="M840" s="283">
        <v>133.70000000000101</v>
      </c>
      <c r="P840" s="284">
        <v>838</v>
      </c>
    </row>
    <row r="841" spans="2:16">
      <c r="B841" s="25">
        <v>8.39</v>
      </c>
      <c r="D841" s="282">
        <v>0.58263888888888904</v>
      </c>
      <c r="M841" s="283">
        <v>133.80000000000101</v>
      </c>
      <c r="P841" s="284">
        <v>839</v>
      </c>
    </row>
    <row r="842" spans="2:16">
      <c r="B842" s="25">
        <v>8.4</v>
      </c>
      <c r="D842" s="282">
        <v>0.58333333333333304</v>
      </c>
      <c r="M842" s="283">
        <v>133.900000000001</v>
      </c>
      <c r="P842" s="284">
        <v>840</v>
      </c>
    </row>
    <row r="843" spans="2:16">
      <c r="B843" s="25">
        <v>8.41</v>
      </c>
      <c r="D843" s="282">
        <v>0.58402777777777803</v>
      </c>
      <c r="M843" s="283">
        <v>134.00000000000099</v>
      </c>
      <c r="P843" s="284">
        <v>841</v>
      </c>
    </row>
    <row r="844" spans="2:16">
      <c r="B844" s="25">
        <v>8.42</v>
      </c>
      <c r="D844" s="282">
        <v>0.58472222222222203</v>
      </c>
      <c r="M844" s="283">
        <v>134.10000000000099</v>
      </c>
      <c r="P844" s="284">
        <v>842</v>
      </c>
    </row>
    <row r="845" spans="2:16">
      <c r="B845" s="25">
        <v>8.43</v>
      </c>
      <c r="D845" s="282">
        <v>0.58541666666666703</v>
      </c>
      <c r="M845" s="283">
        <v>134.20000000000101</v>
      </c>
      <c r="P845" s="284">
        <v>843</v>
      </c>
    </row>
    <row r="846" spans="2:16">
      <c r="B846" s="25">
        <v>8.44</v>
      </c>
      <c r="D846" s="282">
        <v>0.58611111111111103</v>
      </c>
      <c r="M846" s="283">
        <v>134.30000000000101</v>
      </c>
      <c r="P846" s="284">
        <v>844</v>
      </c>
    </row>
    <row r="847" spans="2:16">
      <c r="B847" s="25">
        <v>8.4499999999999993</v>
      </c>
      <c r="D847" s="282">
        <v>0.58680555555555602</v>
      </c>
      <c r="M847" s="283">
        <v>134.400000000001</v>
      </c>
      <c r="P847" s="284">
        <v>845</v>
      </c>
    </row>
    <row r="848" spans="2:16">
      <c r="B848" s="25">
        <v>8.4600000000000009</v>
      </c>
      <c r="D848" s="282">
        <v>0.58750000000000002</v>
      </c>
      <c r="M848" s="283">
        <v>134.50000000000099</v>
      </c>
      <c r="P848" s="284">
        <v>846</v>
      </c>
    </row>
    <row r="849" spans="2:16">
      <c r="B849" s="25">
        <v>8.4700000000000006</v>
      </c>
      <c r="D849" s="282">
        <v>0.58819444444444402</v>
      </c>
      <c r="M849" s="283">
        <v>134.60000000000099</v>
      </c>
      <c r="P849" s="284">
        <v>847</v>
      </c>
    </row>
    <row r="850" spans="2:16">
      <c r="B850" s="25">
        <v>8.48</v>
      </c>
      <c r="D850" s="282">
        <v>0.58888888888888902</v>
      </c>
      <c r="M850" s="283">
        <v>134.70000000000101</v>
      </c>
      <c r="P850" s="284">
        <v>848</v>
      </c>
    </row>
    <row r="851" spans="2:16">
      <c r="B851" s="25">
        <v>8.49</v>
      </c>
      <c r="D851" s="282">
        <v>0.58958333333333302</v>
      </c>
      <c r="M851" s="283">
        <v>134.80000000000101</v>
      </c>
      <c r="P851" s="284">
        <v>849</v>
      </c>
    </row>
    <row r="852" spans="2:16">
      <c r="B852" s="25">
        <v>8.5</v>
      </c>
      <c r="D852" s="282">
        <v>0.59027777777777801</v>
      </c>
      <c r="M852" s="283">
        <v>134.900000000001</v>
      </c>
      <c r="P852" s="284">
        <v>850</v>
      </c>
    </row>
    <row r="853" spans="2:16">
      <c r="B853" s="25">
        <v>8.51</v>
      </c>
      <c r="D853" s="282">
        <v>0.59097222222222201</v>
      </c>
      <c r="M853" s="283">
        <v>135.00000000000099</v>
      </c>
      <c r="P853" s="284">
        <v>851</v>
      </c>
    </row>
    <row r="854" spans="2:16">
      <c r="B854" s="25">
        <v>8.52</v>
      </c>
      <c r="D854" s="282">
        <v>0.59166666666666701</v>
      </c>
      <c r="M854" s="283">
        <v>135.10000000000099</v>
      </c>
      <c r="P854" s="284">
        <v>852</v>
      </c>
    </row>
    <row r="855" spans="2:16">
      <c r="B855" s="25">
        <v>8.5299999999999994</v>
      </c>
      <c r="D855" s="282">
        <v>0.59236111111111101</v>
      </c>
      <c r="M855" s="283">
        <v>135.20000000000101</v>
      </c>
      <c r="P855" s="284">
        <v>853</v>
      </c>
    </row>
    <row r="856" spans="2:16">
      <c r="B856" s="25">
        <v>8.5399999999999991</v>
      </c>
      <c r="D856" s="282">
        <v>0.593055555555556</v>
      </c>
      <c r="M856" s="283">
        <v>135.30000000000101</v>
      </c>
      <c r="P856" s="284">
        <v>854</v>
      </c>
    </row>
    <row r="857" spans="2:16">
      <c r="B857" s="25">
        <v>8.5500000000000007</v>
      </c>
      <c r="D857" s="282">
        <v>0.59375</v>
      </c>
      <c r="M857" s="283">
        <v>135.400000000001</v>
      </c>
      <c r="P857" s="284">
        <v>855</v>
      </c>
    </row>
    <row r="858" spans="2:16">
      <c r="B858" s="25">
        <v>8.56</v>
      </c>
      <c r="D858" s="282">
        <v>0.594444444444444</v>
      </c>
      <c r="M858" s="283">
        <v>135.50000000000099</v>
      </c>
      <c r="P858" s="284">
        <v>856</v>
      </c>
    </row>
    <row r="859" spans="2:16">
      <c r="B859" s="25">
        <v>8.57</v>
      </c>
      <c r="D859" s="282">
        <v>0.59513888888888899</v>
      </c>
      <c r="M859" s="283">
        <v>135.60000000000099</v>
      </c>
      <c r="P859" s="284">
        <v>857</v>
      </c>
    </row>
    <row r="860" spans="2:16">
      <c r="B860" s="25">
        <v>8.58</v>
      </c>
      <c r="D860" s="282">
        <v>0.59583333333333299</v>
      </c>
      <c r="M860" s="283">
        <v>135.70000000000101</v>
      </c>
      <c r="P860" s="284">
        <v>858</v>
      </c>
    </row>
    <row r="861" spans="2:16">
      <c r="B861" s="25">
        <v>8.59</v>
      </c>
      <c r="D861" s="282">
        <v>0.59652777777777799</v>
      </c>
      <c r="M861" s="283">
        <v>135.80000000000101</v>
      </c>
      <c r="P861" s="284">
        <v>859</v>
      </c>
    </row>
    <row r="862" spans="2:16">
      <c r="B862" s="25">
        <v>8.6</v>
      </c>
      <c r="D862" s="282">
        <v>0.59722222222222199</v>
      </c>
      <c r="M862" s="283">
        <v>135.900000000001</v>
      </c>
      <c r="P862" s="284">
        <v>860</v>
      </c>
    </row>
    <row r="863" spans="2:16">
      <c r="B863" s="25">
        <v>8.61</v>
      </c>
      <c r="D863" s="282">
        <v>0.59791666666666698</v>
      </c>
      <c r="M863" s="283">
        <v>136.00000000000099</v>
      </c>
      <c r="P863" s="284">
        <v>861</v>
      </c>
    </row>
    <row r="864" spans="2:16">
      <c r="B864" s="25">
        <v>8.6199999999999992</v>
      </c>
      <c r="D864" s="282">
        <v>0.59861111111111098</v>
      </c>
      <c r="M864" s="283">
        <v>136.10000000000099</v>
      </c>
      <c r="P864" s="284">
        <v>862</v>
      </c>
    </row>
    <row r="865" spans="2:16">
      <c r="B865" s="25">
        <v>8.6300000000000008</v>
      </c>
      <c r="D865" s="282">
        <v>0.59930555555555598</v>
      </c>
      <c r="M865" s="283">
        <v>136.20000000000101</v>
      </c>
      <c r="P865" s="284">
        <v>863</v>
      </c>
    </row>
    <row r="866" spans="2:16">
      <c r="B866" s="25">
        <v>8.64</v>
      </c>
      <c r="D866" s="282">
        <v>0.6</v>
      </c>
      <c r="M866" s="283">
        <v>136.30000000000101</v>
      </c>
      <c r="P866" s="284">
        <v>864</v>
      </c>
    </row>
    <row r="867" spans="2:16">
      <c r="B867" s="25">
        <v>8.65</v>
      </c>
      <c r="D867" s="282">
        <v>0.60069444444444398</v>
      </c>
      <c r="M867" s="283">
        <v>136.400000000001</v>
      </c>
      <c r="P867" s="284">
        <v>865</v>
      </c>
    </row>
    <row r="868" spans="2:16">
      <c r="B868" s="25">
        <v>8.66</v>
      </c>
      <c r="D868" s="282">
        <v>0.60138888888888897</v>
      </c>
      <c r="M868" s="283">
        <v>136.50000000000099</v>
      </c>
      <c r="P868" s="284">
        <v>866</v>
      </c>
    </row>
    <row r="869" spans="2:16">
      <c r="B869" s="25">
        <v>8.67</v>
      </c>
      <c r="D869" s="282">
        <v>0.60208333333333297</v>
      </c>
      <c r="M869" s="283">
        <v>136.60000000000099</v>
      </c>
      <c r="P869" s="284">
        <v>867</v>
      </c>
    </row>
    <row r="870" spans="2:16">
      <c r="B870" s="25">
        <v>8.68</v>
      </c>
      <c r="D870" s="282">
        <v>0.60277777777777797</v>
      </c>
      <c r="M870" s="283">
        <v>136.70000000000101</v>
      </c>
      <c r="P870" s="284">
        <v>868</v>
      </c>
    </row>
    <row r="871" spans="2:16">
      <c r="B871" s="25">
        <v>8.69</v>
      </c>
      <c r="D871" s="282">
        <v>0.60347222222222197</v>
      </c>
      <c r="M871" s="283">
        <v>136.80000000000101</v>
      </c>
      <c r="P871" s="284">
        <v>869</v>
      </c>
    </row>
    <row r="872" spans="2:16">
      <c r="B872" s="25">
        <v>8.6999999999999993</v>
      </c>
      <c r="D872" s="282">
        <v>0.60416666666666696</v>
      </c>
      <c r="M872" s="283">
        <v>136.900000000001</v>
      </c>
      <c r="P872" s="284">
        <v>870</v>
      </c>
    </row>
    <row r="873" spans="2:16">
      <c r="B873" s="25">
        <v>8.7100000000000009</v>
      </c>
      <c r="D873" s="282">
        <v>0.60486111111111096</v>
      </c>
      <c r="M873" s="283">
        <v>137.00000000000099</v>
      </c>
      <c r="P873" s="284">
        <v>871</v>
      </c>
    </row>
    <row r="874" spans="2:16">
      <c r="B874" s="25">
        <v>8.7200000000000006</v>
      </c>
      <c r="D874" s="282">
        <v>0.60555555555555596</v>
      </c>
      <c r="M874" s="283">
        <v>137.10000000000099</v>
      </c>
      <c r="P874" s="284">
        <v>872</v>
      </c>
    </row>
    <row r="875" spans="2:16">
      <c r="B875" s="25">
        <v>8.73</v>
      </c>
      <c r="D875" s="282">
        <v>0.60624999999999996</v>
      </c>
      <c r="M875" s="283">
        <v>137.20000000000101</v>
      </c>
      <c r="P875" s="284">
        <v>873</v>
      </c>
    </row>
    <row r="876" spans="2:16">
      <c r="B876" s="25">
        <v>8.74</v>
      </c>
      <c r="D876" s="282">
        <v>0.60694444444444495</v>
      </c>
      <c r="M876" s="283">
        <v>137.30000000000101</v>
      </c>
      <c r="P876" s="284">
        <v>874</v>
      </c>
    </row>
    <row r="877" spans="2:16">
      <c r="B877" s="25">
        <v>8.75</v>
      </c>
      <c r="D877" s="282">
        <v>0.60763888888888895</v>
      </c>
      <c r="M877" s="283">
        <v>137.400000000001</v>
      </c>
      <c r="P877" s="284">
        <v>875</v>
      </c>
    </row>
    <row r="878" spans="2:16">
      <c r="B878" s="25">
        <v>8.76</v>
      </c>
      <c r="D878" s="282">
        <v>0.60833333333333295</v>
      </c>
      <c r="M878" s="283">
        <v>137.50000000000099</v>
      </c>
      <c r="P878" s="284">
        <v>876</v>
      </c>
    </row>
    <row r="879" spans="2:16">
      <c r="B879" s="25">
        <v>8.77</v>
      </c>
      <c r="D879" s="282">
        <v>0.60902777777777795</v>
      </c>
      <c r="M879" s="283">
        <v>137.60000000000099</v>
      </c>
      <c r="P879" s="284">
        <v>877</v>
      </c>
    </row>
    <row r="880" spans="2:16">
      <c r="B880" s="25">
        <v>8.7799999999999994</v>
      </c>
      <c r="D880" s="282">
        <v>0.60972222222222205</v>
      </c>
      <c r="M880" s="283">
        <v>137.70000000000101</v>
      </c>
      <c r="P880" s="284">
        <v>878</v>
      </c>
    </row>
    <row r="881" spans="2:16">
      <c r="B881" s="25">
        <v>8.7899999999999991</v>
      </c>
      <c r="D881" s="282">
        <v>0.61041666666666705</v>
      </c>
      <c r="M881" s="283">
        <v>137.80000000000101</v>
      </c>
      <c r="P881" s="284">
        <v>879</v>
      </c>
    </row>
    <row r="882" spans="2:16">
      <c r="B882" s="25">
        <v>8.8000000000000007</v>
      </c>
      <c r="D882" s="282">
        <v>0.61111111111111105</v>
      </c>
      <c r="M882" s="283">
        <v>137.900000000001</v>
      </c>
      <c r="P882" s="284">
        <v>880</v>
      </c>
    </row>
    <row r="883" spans="2:16">
      <c r="B883" s="25">
        <v>8.81</v>
      </c>
      <c r="D883" s="282">
        <v>0.61180555555555605</v>
      </c>
      <c r="M883" s="283">
        <v>138.00000000000099</v>
      </c>
      <c r="P883" s="284">
        <v>881</v>
      </c>
    </row>
    <row r="884" spans="2:16">
      <c r="B884" s="25">
        <v>8.82</v>
      </c>
      <c r="D884" s="282">
        <v>0.61250000000000004</v>
      </c>
      <c r="M884" s="283">
        <v>138.10000000000099</v>
      </c>
      <c r="P884" s="284">
        <v>882</v>
      </c>
    </row>
    <row r="885" spans="2:16">
      <c r="B885" s="25">
        <v>8.83</v>
      </c>
      <c r="D885" s="282">
        <v>0.61319444444444404</v>
      </c>
      <c r="M885" s="283">
        <v>138.20000000000101</v>
      </c>
      <c r="P885" s="284">
        <v>883</v>
      </c>
    </row>
    <row r="886" spans="2:16">
      <c r="B886" s="25">
        <v>8.84</v>
      </c>
      <c r="D886" s="282">
        <v>0.61388888888888904</v>
      </c>
      <c r="M886" s="283">
        <v>138.30000000000101</v>
      </c>
      <c r="P886" s="284">
        <v>884</v>
      </c>
    </row>
    <row r="887" spans="2:16">
      <c r="B887" s="25">
        <v>8.85</v>
      </c>
      <c r="D887" s="282">
        <v>0.61458333333333304</v>
      </c>
      <c r="M887" s="283">
        <v>138.400000000001</v>
      </c>
      <c r="P887" s="284">
        <v>885</v>
      </c>
    </row>
    <row r="888" spans="2:16">
      <c r="B888" s="25">
        <v>8.86</v>
      </c>
      <c r="D888" s="282">
        <v>0.61527777777777803</v>
      </c>
      <c r="M888" s="283">
        <v>138.50000000000099</v>
      </c>
      <c r="P888" s="284">
        <v>886</v>
      </c>
    </row>
    <row r="889" spans="2:16">
      <c r="B889" s="25">
        <v>8.8699999999999992</v>
      </c>
      <c r="D889" s="282">
        <v>0.61597222222222203</v>
      </c>
      <c r="M889" s="283">
        <v>138.60000000000099</v>
      </c>
      <c r="P889" s="284">
        <v>887</v>
      </c>
    </row>
    <row r="890" spans="2:16">
      <c r="B890" s="25">
        <v>8.8800000000000008</v>
      </c>
      <c r="D890" s="282">
        <v>0.61666666666666703</v>
      </c>
      <c r="M890" s="283">
        <v>138.70000000000101</v>
      </c>
      <c r="P890" s="284">
        <v>888</v>
      </c>
    </row>
    <row r="891" spans="2:16">
      <c r="B891" s="25">
        <v>8.89</v>
      </c>
      <c r="D891" s="282">
        <v>0.61736111111111103</v>
      </c>
      <c r="M891" s="283">
        <v>138.80000000000101</v>
      </c>
    </row>
    <row r="892" spans="2:16">
      <c r="B892" s="25">
        <v>8.9</v>
      </c>
      <c r="D892" s="282">
        <v>0.61805555555555602</v>
      </c>
      <c r="M892" s="283">
        <v>138.900000000001</v>
      </c>
    </row>
    <row r="893" spans="2:16">
      <c r="B893" s="25">
        <v>8.91</v>
      </c>
      <c r="D893" s="282">
        <v>0.61875000000000002</v>
      </c>
      <c r="M893" s="283">
        <v>139.00000000000099</v>
      </c>
    </row>
    <row r="894" spans="2:16">
      <c r="B894" s="25">
        <v>8.92</v>
      </c>
      <c r="D894" s="282">
        <v>0.61944444444444402</v>
      </c>
      <c r="M894" s="283">
        <v>139.10000000000099</v>
      </c>
    </row>
    <row r="895" spans="2:16">
      <c r="B895" s="25">
        <v>8.93</v>
      </c>
      <c r="D895" s="282">
        <v>0.62013888888888902</v>
      </c>
      <c r="M895" s="283">
        <v>139.20000000000101</v>
      </c>
    </row>
    <row r="896" spans="2:16">
      <c r="B896" s="25">
        <v>8.94</v>
      </c>
      <c r="D896" s="282">
        <v>0.62083333333333302</v>
      </c>
      <c r="M896" s="283">
        <v>139.30000000000101</v>
      </c>
    </row>
    <row r="897" spans="2:13">
      <c r="B897" s="25">
        <v>8.9499999999999993</v>
      </c>
      <c r="D897" s="282">
        <v>0.62152777777777801</v>
      </c>
      <c r="M897" s="283">
        <v>139.400000000001</v>
      </c>
    </row>
    <row r="898" spans="2:13">
      <c r="B898" s="25">
        <v>8.9600000000000009</v>
      </c>
      <c r="D898" s="282">
        <v>0.62222222222222201</v>
      </c>
      <c r="M898" s="283">
        <v>139.50000000000099</v>
      </c>
    </row>
    <row r="899" spans="2:13">
      <c r="B899" s="25">
        <v>8.9700000000000006</v>
      </c>
      <c r="D899" s="282">
        <v>0.62291666666666701</v>
      </c>
      <c r="M899" s="283">
        <v>139.60000000000099</v>
      </c>
    </row>
    <row r="900" spans="2:13">
      <c r="B900" s="25">
        <v>8.98</v>
      </c>
      <c r="D900" s="282">
        <v>0.62361111111111101</v>
      </c>
      <c r="M900" s="283">
        <v>139.70000000000101</v>
      </c>
    </row>
    <row r="901" spans="2:13">
      <c r="B901" s="25">
        <v>8.99</v>
      </c>
      <c r="D901" s="282">
        <v>0.624305555555556</v>
      </c>
      <c r="M901" s="283">
        <v>139.80000000000101</v>
      </c>
    </row>
    <row r="902" spans="2:13">
      <c r="B902" s="25">
        <v>9</v>
      </c>
      <c r="D902" s="282">
        <v>0.625</v>
      </c>
      <c r="M902" s="283">
        <v>139.900000000001</v>
      </c>
    </row>
    <row r="903" spans="2:13">
      <c r="B903" s="25">
        <v>9.01</v>
      </c>
      <c r="D903" s="282">
        <v>0.625694444444444</v>
      </c>
      <c r="M903" s="283">
        <v>140.00000000000099</v>
      </c>
    </row>
    <row r="904" spans="2:13">
      <c r="B904" s="25">
        <v>9.02</v>
      </c>
      <c r="D904" s="282">
        <v>0.62638888888888899</v>
      </c>
      <c r="M904" s="283">
        <v>140.10000000000099</v>
      </c>
    </row>
    <row r="905" spans="2:13">
      <c r="B905" s="25">
        <v>9.0299999999999994</v>
      </c>
      <c r="D905" s="282">
        <v>0.62708333333333299</v>
      </c>
      <c r="M905" s="283">
        <v>140.20000000000101</v>
      </c>
    </row>
    <row r="906" spans="2:13">
      <c r="B906" s="25">
        <v>9.0399999999999991</v>
      </c>
      <c r="D906" s="282">
        <v>0.62777777777777799</v>
      </c>
      <c r="M906" s="283">
        <v>140.30000000000101</v>
      </c>
    </row>
    <row r="907" spans="2:13">
      <c r="B907" s="25">
        <v>9.0500000000000007</v>
      </c>
      <c r="D907" s="282">
        <v>0.62847222222222199</v>
      </c>
      <c r="M907" s="283">
        <v>140.400000000001</v>
      </c>
    </row>
    <row r="908" spans="2:13">
      <c r="B908" s="25">
        <v>9.06</v>
      </c>
      <c r="D908" s="282">
        <v>0.62916666666666698</v>
      </c>
      <c r="M908" s="283">
        <v>140.50000000000099</v>
      </c>
    </row>
    <row r="909" spans="2:13">
      <c r="B909" s="25">
        <v>9.07</v>
      </c>
      <c r="D909" s="282">
        <v>0.62986111111111098</v>
      </c>
      <c r="M909" s="283">
        <v>140.60000000000099</v>
      </c>
    </row>
    <row r="910" spans="2:13">
      <c r="B910" s="25">
        <v>9.08</v>
      </c>
      <c r="D910" s="282">
        <v>0.63055555555555598</v>
      </c>
      <c r="M910" s="283">
        <v>140.70000000000101</v>
      </c>
    </row>
    <row r="911" spans="2:13">
      <c r="B911" s="25">
        <v>9.09</v>
      </c>
      <c r="D911" s="282">
        <v>0.63124999999999998</v>
      </c>
      <c r="M911" s="283">
        <v>140.80000000000101</v>
      </c>
    </row>
    <row r="912" spans="2:13">
      <c r="B912" s="25">
        <v>9.1</v>
      </c>
      <c r="D912" s="282">
        <v>0.63194444444444398</v>
      </c>
      <c r="M912" s="283">
        <v>140.900000000001</v>
      </c>
    </row>
    <row r="913" spans="2:13">
      <c r="B913" s="25">
        <v>9.11</v>
      </c>
      <c r="D913" s="282">
        <v>0.63263888888888897</v>
      </c>
      <c r="M913" s="283">
        <v>141.00000000000099</v>
      </c>
    </row>
    <row r="914" spans="2:13">
      <c r="B914" s="25">
        <v>9.1199999999999992</v>
      </c>
      <c r="D914" s="282">
        <v>0.63333333333333297</v>
      </c>
      <c r="M914" s="283">
        <v>141.10000000000099</v>
      </c>
    </row>
    <row r="915" spans="2:13">
      <c r="B915" s="25">
        <v>9.1300000000000008</v>
      </c>
      <c r="D915" s="282">
        <v>0.63402777777777797</v>
      </c>
      <c r="M915" s="283">
        <v>141.20000000000101</v>
      </c>
    </row>
    <row r="916" spans="2:13">
      <c r="B916" s="25">
        <v>9.14</v>
      </c>
      <c r="D916" s="282">
        <v>0.63472222222222197</v>
      </c>
      <c r="M916" s="283">
        <v>141.30000000000101</v>
      </c>
    </row>
    <row r="917" spans="2:13">
      <c r="B917" s="25">
        <v>9.15</v>
      </c>
      <c r="D917" s="282">
        <v>0.63541666666666696</v>
      </c>
      <c r="M917" s="283">
        <v>141.400000000001</v>
      </c>
    </row>
    <row r="918" spans="2:13">
      <c r="B918" s="25">
        <v>9.16</v>
      </c>
      <c r="D918" s="282">
        <v>0.63611111111111096</v>
      </c>
      <c r="M918" s="283">
        <v>141.50000000000099</v>
      </c>
    </row>
    <row r="919" spans="2:13">
      <c r="B919" s="25">
        <v>9.17</v>
      </c>
      <c r="D919" s="282">
        <v>0.63680555555555596</v>
      </c>
      <c r="M919" s="283">
        <v>141.60000000000099</v>
      </c>
    </row>
    <row r="920" spans="2:13">
      <c r="B920" s="25">
        <v>9.18</v>
      </c>
      <c r="D920" s="282">
        <v>0.63749999999999996</v>
      </c>
      <c r="M920" s="283">
        <v>141.70000000000101</v>
      </c>
    </row>
    <row r="921" spans="2:13">
      <c r="B921" s="25">
        <v>9.19</v>
      </c>
      <c r="D921" s="282">
        <v>0.63819444444444495</v>
      </c>
      <c r="M921" s="283">
        <v>141.80000000000101</v>
      </c>
    </row>
    <row r="922" spans="2:13">
      <c r="B922" s="25">
        <v>9.1999999999999993</v>
      </c>
      <c r="D922" s="282">
        <v>0.63888888888888895</v>
      </c>
      <c r="M922" s="283">
        <v>141.900000000001</v>
      </c>
    </row>
    <row r="923" spans="2:13">
      <c r="B923" s="25">
        <v>9.2100000000000009</v>
      </c>
      <c r="D923" s="282">
        <v>0.63958333333333295</v>
      </c>
      <c r="M923" s="283">
        <v>142.00000000000099</v>
      </c>
    </row>
    <row r="924" spans="2:13">
      <c r="B924" s="25">
        <v>9.2200000000000006</v>
      </c>
      <c r="D924" s="282">
        <v>0.64027777777777795</v>
      </c>
      <c r="M924" s="283">
        <v>142.10000000000099</v>
      </c>
    </row>
    <row r="925" spans="2:13">
      <c r="B925" s="25">
        <v>9.23</v>
      </c>
      <c r="D925" s="282">
        <v>0.64097222222222205</v>
      </c>
      <c r="M925" s="283">
        <v>142.20000000000101</v>
      </c>
    </row>
    <row r="926" spans="2:13">
      <c r="B926" s="25">
        <v>9.24</v>
      </c>
      <c r="D926" s="282">
        <v>0.64166666666666705</v>
      </c>
      <c r="M926" s="283">
        <v>142.30000000000101</v>
      </c>
    </row>
    <row r="927" spans="2:13">
      <c r="B927" s="25">
        <v>9.25</v>
      </c>
      <c r="D927" s="282">
        <v>0.64236111111111105</v>
      </c>
      <c r="M927" s="283">
        <v>142.400000000001</v>
      </c>
    </row>
    <row r="928" spans="2:13">
      <c r="B928" s="25">
        <v>9.26</v>
      </c>
      <c r="D928" s="282">
        <v>0.64305555555555605</v>
      </c>
      <c r="M928" s="283">
        <v>142.50000000000099</v>
      </c>
    </row>
    <row r="929" spans="2:13">
      <c r="B929" s="25">
        <v>9.27</v>
      </c>
      <c r="D929" s="282">
        <v>0.64375000000000004</v>
      </c>
      <c r="M929" s="283">
        <v>142.60000000000099</v>
      </c>
    </row>
    <row r="930" spans="2:13">
      <c r="B930" s="25">
        <v>9.2799999999999994</v>
      </c>
      <c r="D930" s="282">
        <v>0.64444444444444404</v>
      </c>
      <c r="M930" s="283">
        <v>142.70000000000101</v>
      </c>
    </row>
    <row r="931" spans="2:13">
      <c r="B931" s="25">
        <v>9.2899999999999991</v>
      </c>
      <c r="D931" s="282">
        <v>0.64513888888888904</v>
      </c>
      <c r="M931" s="283">
        <v>142.80000000000101</v>
      </c>
    </row>
    <row r="932" spans="2:13">
      <c r="B932" s="25">
        <v>9.3000000000000007</v>
      </c>
      <c r="D932" s="282">
        <v>0.64583333333333304</v>
      </c>
      <c r="M932" s="283">
        <v>142.900000000001</v>
      </c>
    </row>
    <row r="933" spans="2:13">
      <c r="B933" s="25">
        <v>9.31</v>
      </c>
      <c r="D933" s="282">
        <v>0.64652777777777803</v>
      </c>
      <c r="M933" s="283">
        <v>143.00000000000099</v>
      </c>
    </row>
    <row r="934" spans="2:13">
      <c r="B934" s="25">
        <v>9.32</v>
      </c>
      <c r="D934" s="282">
        <v>0.64722222222222203</v>
      </c>
      <c r="M934" s="283">
        <v>143.10000000000099</v>
      </c>
    </row>
    <row r="935" spans="2:13">
      <c r="B935" s="25">
        <v>9.33</v>
      </c>
      <c r="D935" s="282">
        <v>0.64791666666666703</v>
      </c>
      <c r="M935" s="283">
        <v>143.20000000000101</v>
      </c>
    </row>
    <row r="936" spans="2:13">
      <c r="B936" s="25">
        <v>9.34</v>
      </c>
      <c r="D936" s="282">
        <v>0.64861111111111103</v>
      </c>
      <c r="M936" s="283">
        <v>143.30000000000101</v>
      </c>
    </row>
    <row r="937" spans="2:13">
      <c r="B937" s="25">
        <v>9.35</v>
      </c>
      <c r="D937" s="282">
        <v>0.64930555555555602</v>
      </c>
      <c r="M937" s="283">
        <v>143.400000000001</v>
      </c>
    </row>
    <row r="938" spans="2:13">
      <c r="B938" s="25">
        <v>9.36</v>
      </c>
      <c r="D938" s="282">
        <v>0.65</v>
      </c>
      <c r="M938" s="283">
        <v>143.50000000000099</v>
      </c>
    </row>
    <row r="939" spans="2:13">
      <c r="B939" s="25">
        <v>9.3699999999999992</v>
      </c>
      <c r="D939" s="282">
        <v>0.65069444444444402</v>
      </c>
      <c r="M939" s="283">
        <v>143.60000000000099</v>
      </c>
    </row>
    <row r="940" spans="2:13">
      <c r="B940" s="25">
        <v>9.3800000000000008</v>
      </c>
      <c r="D940" s="282">
        <v>0.65138888888888902</v>
      </c>
      <c r="M940" s="283">
        <v>143.70000000000101</v>
      </c>
    </row>
    <row r="941" spans="2:13">
      <c r="B941" s="25">
        <v>9.39</v>
      </c>
      <c r="D941" s="282">
        <v>0.65208333333333302</v>
      </c>
      <c r="M941" s="283">
        <v>143.80000000000101</v>
      </c>
    </row>
    <row r="942" spans="2:13">
      <c r="B942" s="25">
        <v>9.4</v>
      </c>
      <c r="D942" s="282">
        <v>0.65277777777777801</v>
      </c>
      <c r="M942" s="283">
        <v>143.900000000001</v>
      </c>
    </row>
    <row r="943" spans="2:13">
      <c r="B943" s="25">
        <v>9.41</v>
      </c>
      <c r="D943" s="282">
        <v>0.65347222222222201</v>
      </c>
      <c r="M943" s="283">
        <v>144.00000000000099</v>
      </c>
    </row>
    <row r="944" spans="2:13">
      <c r="B944" s="25">
        <v>9.42</v>
      </c>
      <c r="D944" s="282">
        <v>0.65416666666666701</v>
      </c>
      <c r="M944" s="283">
        <v>144.10000000000099</v>
      </c>
    </row>
    <row r="945" spans="2:13">
      <c r="B945" s="25">
        <v>9.43</v>
      </c>
      <c r="D945" s="282">
        <v>0.65486111111111101</v>
      </c>
      <c r="M945" s="283">
        <v>144.20000000000101</v>
      </c>
    </row>
    <row r="946" spans="2:13">
      <c r="B946" s="25">
        <v>9.44</v>
      </c>
      <c r="D946" s="282">
        <v>0.655555555555556</v>
      </c>
      <c r="M946" s="283">
        <v>144.30000000000101</v>
      </c>
    </row>
    <row r="947" spans="2:13">
      <c r="B947" s="25">
        <v>9.4499999999999993</v>
      </c>
      <c r="D947" s="282">
        <v>0.65625</v>
      </c>
      <c r="M947" s="283">
        <v>144.400000000001</v>
      </c>
    </row>
    <row r="948" spans="2:13">
      <c r="B948" s="25">
        <v>9.4600000000000009</v>
      </c>
      <c r="D948" s="282">
        <v>0.656944444444444</v>
      </c>
      <c r="M948" s="283">
        <v>144.50000000000099</v>
      </c>
    </row>
    <row r="949" spans="2:13">
      <c r="B949" s="25">
        <v>9.4700000000000006</v>
      </c>
      <c r="D949" s="282">
        <v>0.65763888888888899</v>
      </c>
      <c r="M949" s="283">
        <v>144.60000000000099</v>
      </c>
    </row>
    <row r="950" spans="2:13">
      <c r="B950" s="25">
        <v>9.48</v>
      </c>
      <c r="D950" s="282">
        <v>0.65833333333333299</v>
      </c>
      <c r="M950" s="283">
        <v>144.70000000000101</v>
      </c>
    </row>
    <row r="951" spans="2:13">
      <c r="B951" s="25">
        <v>9.49</v>
      </c>
      <c r="D951" s="282">
        <v>0.65902777777777799</v>
      </c>
      <c r="M951" s="283">
        <v>144.80000000000101</v>
      </c>
    </row>
    <row r="952" spans="2:13">
      <c r="B952" s="25">
        <v>9.5</v>
      </c>
      <c r="D952" s="282">
        <v>0.65972222222222199</v>
      </c>
      <c r="M952" s="283">
        <v>144.900000000001</v>
      </c>
    </row>
    <row r="953" spans="2:13">
      <c r="B953" s="25">
        <v>9.51</v>
      </c>
      <c r="D953" s="282">
        <v>0.66041666666666698</v>
      </c>
      <c r="M953" s="283">
        <v>145.00000000000099</v>
      </c>
    </row>
    <row r="954" spans="2:13">
      <c r="B954" s="25">
        <v>9.52</v>
      </c>
      <c r="D954" s="282">
        <v>0.66111111111111098</v>
      </c>
      <c r="M954" s="283">
        <v>145.10000000000099</v>
      </c>
    </row>
    <row r="955" spans="2:13">
      <c r="B955" s="25">
        <v>9.5299999999999994</v>
      </c>
      <c r="D955" s="282">
        <v>0.66180555555555598</v>
      </c>
      <c r="M955" s="283">
        <v>145.20000000000101</v>
      </c>
    </row>
    <row r="956" spans="2:13">
      <c r="B956" s="25">
        <v>9.5399999999999991</v>
      </c>
      <c r="D956" s="282">
        <v>0.66249999999999998</v>
      </c>
      <c r="M956" s="283">
        <v>145.30000000000101</v>
      </c>
    </row>
    <row r="957" spans="2:13">
      <c r="B957" s="25">
        <v>9.5500000000000007</v>
      </c>
      <c r="D957" s="282">
        <v>0.66319444444444398</v>
      </c>
      <c r="M957" s="283">
        <v>145.400000000001</v>
      </c>
    </row>
    <row r="958" spans="2:13">
      <c r="B958" s="25">
        <v>9.56</v>
      </c>
      <c r="D958" s="282">
        <v>0.66388888888888897</v>
      </c>
      <c r="M958" s="283">
        <v>145.50000000000099</v>
      </c>
    </row>
    <row r="959" spans="2:13">
      <c r="B959" s="25">
        <v>9.57</v>
      </c>
      <c r="D959" s="282">
        <v>0.66458333333333297</v>
      </c>
      <c r="M959" s="283">
        <v>145.60000000000099</v>
      </c>
    </row>
    <row r="960" spans="2:13">
      <c r="B960" s="25">
        <v>9.58</v>
      </c>
      <c r="D960" s="282">
        <v>0.66527777777777797</v>
      </c>
      <c r="M960" s="283">
        <v>145.70000000000101</v>
      </c>
    </row>
    <row r="961" spans="2:13">
      <c r="B961" s="25">
        <v>9.59</v>
      </c>
      <c r="D961" s="282">
        <v>0.66597222222222197</v>
      </c>
      <c r="M961" s="283">
        <v>145.80000000000101</v>
      </c>
    </row>
    <row r="962" spans="2:13">
      <c r="B962" s="25">
        <v>9.6</v>
      </c>
      <c r="D962" s="282">
        <v>0.66666666666666696</v>
      </c>
      <c r="M962" s="283">
        <v>145.900000000001</v>
      </c>
    </row>
    <row r="963" spans="2:13">
      <c r="B963" s="25">
        <v>9.61</v>
      </c>
      <c r="D963" s="282">
        <v>0.66736111111111096</v>
      </c>
      <c r="M963" s="283">
        <v>146.00000000000099</v>
      </c>
    </row>
    <row r="964" spans="2:13">
      <c r="B964" s="25">
        <v>9.6199999999999992</v>
      </c>
      <c r="D964" s="282">
        <v>0.66805555555555596</v>
      </c>
      <c r="M964" s="283">
        <v>146.10000000000099</v>
      </c>
    </row>
    <row r="965" spans="2:13">
      <c r="B965" s="25">
        <v>9.6300000000000008</v>
      </c>
      <c r="D965" s="282">
        <v>0.66874999999999996</v>
      </c>
      <c r="M965" s="283">
        <v>146.20000000000101</v>
      </c>
    </row>
    <row r="966" spans="2:13">
      <c r="B966" s="25">
        <v>9.64</v>
      </c>
      <c r="D966" s="282">
        <v>0.66944444444444495</v>
      </c>
      <c r="M966" s="283">
        <v>146.30000000000101</v>
      </c>
    </row>
    <row r="967" spans="2:13">
      <c r="B967" s="25">
        <v>9.65</v>
      </c>
      <c r="D967" s="282">
        <v>0.67013888888888895</v>
      </c>
      <c r="M967" s="283">
        <v>146.400000000001</v>
      </c>
    </row>
    <row r="968" spans="2:13">
      <c r="B968" s="25">
        <v>9.66</v>
      </c>
      <c r="D968" s="282">
        <v>0.67083333333333295</v>
      </c>
      <c r="M968" s="283">
        <v>146.50000000000099</v>
      </c>
    </row>
    <row r="969" spans="2:13">
      <c r="B969" s="25">
        <v>9.67</v>
      </c>
      <c r="D969" s="282">
        <v>0.67152777777777795</v>
      </c>
      <c r="M969" s="283">
        <v>146.60000000000099</v>
      </c>
    </row>
    <row r="970" spans="2:13">
      <c r="B970" s="25">
        <v>9.68</v>
      </c>
      <c r="D970" s="282">
        <v>0.67222222222222205</v>
      </c>
      <c r="M970" s="283">
        <v>146.70000000000101</v>
      </c>
    </row>
    <row r="971" spans="2:13">
      <c r="B971" s="25">
        <v>9.69</v>
      </c>
      <c r="D971" s="282">
        <v>0.67291666666666705</v>
      </c>
      <c r="M971" s="283">
        <v>146.80000000000101</v>
      </c>
    </row>
    <row r="972" spans="2:13">
      <c r="B972" s="25">
        <v>9.6999999999999993</v>
      </c>
      <c r="D972" s="282">
        <v>0.67361111111111105</v>
      </c>
      <c r="M972" s="283">
        <v>146.900000000001</v>
      </c>
    </row>
    <row r="973" spans="2:13">
      <c r="B973" s="25">
        <v>9.7100000000000009</v>
      </c>
      <c r="D973" s="282">
        <v>0.67430555555555605</v>
      </c>
      <c r="M973" s="283">
        <v>147.00000000000099</v>
      </c>
    </row>
    <row r="974" spans="2:13">
      <c r="B974" s="25">
        <v>9.7200000000000006</v>
      </c>
      <c r="D974" s="282">
        <v>0.67500000000000004</v>
      </c>
      <c r="M974" s="283">
        <v>147.10000000000099</v>
      </c>
    </row>
    <row r="975" spans="2:13">
      <c r="B975" s="25">
        <v>9.73</v>
      </c>
      <c r="D975" s="282">
        <v>0.67569444444444404</v>
      </c>
      <c r="M975" s="283">
        <v>147.20000000000101</v>
      </c>
    </row>
    <row r="976" spans="2:13">
      <c r="B976" s="25">
        <v>9.74</v>
      </c>
      <c r="D976" s="282">
        <v>0.67638888888888904</v>
      </c>
      <c r="M976" s="283">
        <v>147.30000000000101</v>
      </c>
    </row>
    <row r="977" spans="2:13">
      <c r="B977" s="25">
        <v>9.75</v>
      </c>
      <c r="D977" s="282">
        <v>0.67708333333333304</v>
      </c>
      <c r="M977" s="283">
        <v>147.400000000001</v>
      </c>
    </row>
    <row r="978" spans="2:13">
      <c r="B978" s="25">
        <v>9.76</v>
      </c>
      <c r="D978" s="282">
        <v>0.67777777777777803</v>
      </c>
      <c r="M978" s="283">
        <v>147.50000000000099</v>
      </c>
    </row>
    <row r="979" spans="2:13">
      <c r="B979" s="25">
        <v>9.77</v>
      </c>
      <c r="D979" s="282">
        <v>0.67847222222222203</v>
      </c>
      <c r="M979" s="283">
        <v>147.60000000000099</v>
      </c>
    </row>
    <row r="980" spans="2:13">
      <c r="B980" s="25">
        <v>9.7799999999999994</v>
      </c>
      <c r="D980" s="282">
        <v>0.67916666666666703</v>
      </c>
      <c r="M980" s="283">
        <v>147.70000000000101</v>
      </c>
    </row>
    <row r="981" spans="2:13">
      <c r="B981" s="25">
        <v>9.7899999999999991</v>
      </c>
      <c r="D981" s="282">
        <v>0.67986111111111103</v>
      </c>
      <c r="M981" s="283">
        <v>147.80000000000101</v>
      </c>
    </row>
    <row r="982" spans="2:13">
      <c r="B982" s="25">
        <v>9.8000000000000007</v>
      </c>
      <c r="D982" s="282">
        <v>0.68055555555555602</v>
      </c>
      <c r="M982" s="283">
        <v>147.900000000001</v>
      </c>
    </row>
    <row r="983" spans="2:13">
      <c r="B983" s="25">
        <v>9.81</v>
      </c>
      <c r="D983" s="282">
        <v>0.68125000000000002</v>
      </c>
      <c r="M983" s="283">
        <v>148.00000000000099</v>
      </c>
    </row>
    <row r="984" spans="2:13">
      <c r="B984" s="25">
        <v>9.82</v>
      </c>
      <c r="D984" s="282">
        <v>0.68194444444444402</v>
      </c>
      <c r="M984" s="283">
        <v>148.10000000000099</v>
      </c>
    </row>
    <row r="985" spans="2:13">
      <c r="B985" s="25">
        <v>9.83</v>
      </c>
      <c r="D985" s="282">
        <v>0.68263888888888902</v>
      </c>
      <c r="M985" s="283">
        <v>148.20000000000101</v>
      </c>
    </row>
    <row r="986" spans="2:13">
      <c r="B986" s="25">
        <v>9.84</v>
      </c>
      <c r="D986" s="282">
        <v>0.68333333333333302</v>
      </c>
      <c r="M986" s="283">
        <v>148.30000000000101</v>
      </c>
    </row>
    <row r="987" spans="2:13">
      <c r="B987" s="25">
        <v>9.85</v>
      </c>
      <c r="D987" s="282">
        <v>0.68402777777777801</v>
      </c>
      <c r="M987" s="283">
        <v>148.400000000001</v>
      </c>
    </row>
    <row r="988" spans="2:13">
      <c r="B988" s="25">
        <v>9.86</v>
      </c>
      <c r="D988" s="282">
        <v>0.68472222222222201</v>
      </c>
      <c r="M988" s="283">
        <v>148.50000000000099</v>
      </c>
    </row>
    <row r="989" spans="2:13">
      <c r="B989" s="25">
        <v>9.8699999999999992</v>
      </c>
      <c r="D989" s="282">
        <v>0.68541666666666701</v>
      </c>
      <c r="M989" s="283">
        <v>148.60000000000099</v>
      </c>
    </row>
    <row r="990" spans="2:13">
      <c r="B990" s="25">
        <v>9.8800000000000008</v>
      </c>
      <c r="D990" s="282">
        <v>0.68611111111111101</v>
      </c>
      <c r="M990" s="283">
        <v>148.70000000000101</v>
      </c>
    </row>
    <row r="991" spans="2:13">
      <c r="B991" s="25">
        <v>9.89</v>
      </c>
      <c r="D991" s="282">
        <v>0.686805555555556</v>
      </c>
      <c r="M991" s="283">
        <v>148.80000000000101</v>
      </c>
    </row>
    <row r="992" spans="2:13">
      <c r="B992" s="25">
        <v>9.9</v>
      </c>
      <c r="D992" s="282">
        <v>0.6875</v>
      </c>
      <c r="M992" s="283">
        <v>148.900000000001</v>
      </c>
    </row>
    <row r="993" spans="2:13">
      <c r="B993" s="25">
        <v>9.91</v>
      </c>
      <c r="D993" s="282">
        <v>0.688194444444444</v>
      </c>
      <c r="M993" s="283">
        <v>149.00000000000099</v>
      </c>
    </row>
    <row r="994" spans="2:13">
      <c r="B994" s="25">
        <v>9.92</v>
      </c>
      <c r="D994" s="282">
        <v>0.68888888888888899</v>
      </c>
      <c r="M994" s="283">
        <v>149.10000000000099</v>
      </c>
    </row>
    <row r="995" spans="2:13">
      <c r="B995" s="25">
        <v>9.93</v>
      </c>
      <c r="D995" s="282">
        <v>0.68958333333333299</v>
      </c>
      <c r="M995" s="283">
        <v>149.20000000000101</v>
      </c>
    </row>
    <row r="996" spans="2:13">
      <c r="B996" s="25">
        <v>9.94</v>
      </c>
      <c r="D996" s="282">
        <v>0.69027777777777799</v>
      </c>
      <c r="M996" s="283">
        <v>149.30000000000101</v>
      </c>
    </row>
    <row r="997" spans="2:13">
      <c r="B997" s="25">
        <v>9.9499999999999993</v>
      </c>
      <c r="D997" s="282">
        <v>0.69097222222222199</v>
      </c>
      <c r="M997" s="283">
        <v>149.400000000001</v>
      </c>
    </row>
    <row r="998" spans="2:13">
      <c r="B998" s="25">
        <v>9.9600000000000009</v>
      </c>
      <c r="D998" s="282">
        <v>0.69166666666666698</v>
      </c>
      <c r="M998" s="283">
        <v>149.50000000000099</v>
      </c>
    </row>
    <row r="999" spans="2:13">
      <c r="B999" s="25">
        <v>9.9700000000000006</v>
      </c>
      <c r="D999" s="282">
        <v>0.69236111111111098</v>
      </c>
      <c r="M999" s="283">
        <v>149.60000000000099</v>
      </c>
    </row>
    <row r="1000" spans="2:13">
      <c r="B1000" s="25">
        <v>9.98</v>
      </c>
      <c r="D1000" s="282">
        <v>0.69305555555555598</v>
      </c>
      <c r="M1000" s="283">
        <v>149.70000000000101</v>
      </c>
    </row>
    <row r="1001" spans="2:13">
      <c r="B1001" s="25">
        <v>9.99</v>
      </c>
      <c r="D1001" s="282">
        <v>0.69374999999999998</v>
      </c>
      <c r="M1001" s="283">
        <v>149.80000000000101</v>
      </c>
    </row>
    <row r="1002" spans="2:13">
      <c r="B1002" s="25">
        <v>10</v>
      </c>
      <c r="D1002" s="282">
        <v>0.69444444444444398</v>
      </c>
      <c r="M1002" s="283">
        <v>149.900000000001</v>
      </c>
    </row>
    <row r="1003" spans="2:13">
      <c r="B1003" s="25">
        <v>10.01</v>
      </c>
      <c r="D1003" s="282">
        <v>0.69513888888888897</v>
      </c>
      <c r="M1003" s="283">
        <v>150.00000000000099</v>
      </c>
    </row>
    <row r="1004" spans="2:13">
      <c r="B1004" s="25">
        <v>10.02</v>
      </c>
      <c r="D1004" s="282">
        <v>0.69583333333333297</v>
      </c>
      <c r="M1004" s="283">
        <v>150.10000000000099</v>
      </c>
    </row>
    <row r="1005" spans="2:13">
      <c r="B1005" s="25">
        <v>10.029999999999999</v>
      </c>
      <c r="D1005" s="282">
        <v>0.69652777777777797</v>
      </c>
      <c r="M1005" s="283">
        <v>150.20000000000101</v>
      </c>
    </row>
    <row r="1006" spans="2:13">
      <c r="B1006" s="25">
        <v>10.039999999999999</v>
      </c>
      <c r="D1006" s="282">
        <v>0.69722222222222197</v>
      </c>
      <c r="M1006" s="283">
        <v>150.30000000000101</v>
      </c>
    </row>
    <row r="1007" spans="2:13">
      <c r="B1007" s="25">
        <v>10.050000000000001</v>
      </c>
      <c r="D1007" s="282">
        <v>0.69791666666666696</v>
      </c>
      <c r="M1007" s="283">
        <v>150.400000000001</v>
      </c>
    </row>
    <row r="1008" spans="2:13">
      <c r="B1008" s="25">
        <v>10.06</v>
      </c>
      <c r="D1008" s="282">
        <v>0.69861111111111096</v>
      </c>
      <c r="M1008" s="283">
        <v>150.50000000000099</v>
      </c>
    </row>
    <row r="1009" spans="2:13">
      <c r="B1009" s="25">
        <v>10.07</v>
      </c>
      <c r="D1009" s="282">
        <v>0.69930555555555596</v>
      </c>
      <c r="M1009" s="283">
        <v>150.60000000000099</v>
      </c>
    </row>
    <row r="1010" spans="2:13">
      <c r="B1010" s="25">
        <v>10.08</v>
      </c>
      <c r="D1010" s="282">
        <v>0.7</v>
      </c>
      <c r="M1010" s="283">
        <v>150.70000000000101</v>
      </c>
    </row>
    <row r="1011" spans="2:13">
      <c r="B1011" s="25">
        <v>10.09</v>
      </c>
      <c r="D1011" s="282">
        <v>0.70069444444444495</v>
      </c>
      <c r="M1011" s="283">
        <v>150.80000000000101</v>
      </c>
    </row>
    <row r="1012" spans="2:13">
      <c r="B1012" s="25">
        <v>10.1</v>
      </c>
      <c r="D1012" s="282">
        <v>0.70138888888888895</v>
      </c>
      <c r="M1012" s="283">
        <v>150.900000000001</v>
      </c>
    </row>
    <row r="1013" spans="2:13">
      <c r="B1013" s="25">
        <v>10.11</v>
      </c>
      <c r="D1013" s="282">
        <v>0.70208333333333295</v>
      </c>
      <c r="M1013" s="283">
        <v>151.00000000000099</v>
      </c>
    </row>
    <row r="1014" spans="2:13">
      <c r="B1014" s="25">
        <v>10.119999999999999</v>
      </c>
      <c r="D1014" s="282">
        <v>0.70277777777777795</v>
      </c>
      <c r="M1014" s="283">
        <v>151.10000000000099</v>
      </c>
    </row>
    <row r="1015" spans="2:13">
      <c r="B1015" s="25">
        <v>10.130000000000001</v>
      </c>
      <c r="D1015" s="282">
        <v>0.70347222222222205</v>
      </c>
      <c r="M1015" s="283">
        <v>151.20000000000101</v>
      </c>
    </row>
    <row r="1016" spans="2:13">
      <c r="B1016" s="25">
        <v>10.14</v>
      </c>
      <c r="D1016" s="282">
        <v>0.70416666666666705</v>
      </c>
      <c r="M1016" s="283">
        <v>151.30000000000101</v>
      </c>
    </row>
    <row r="1017" spans="2:13">
      <c r="B1017" s="25">
        <v>10.15</v>
      </c>
      <c r="D1017" s="282">
        <v>0.70486111111111105</v>
      </c>
      <c r="M1017" s="283">
        <v>151.400000000001</v>
      </c>
    </row>
    <row r="1018" spans="2:13">
      <c r="B1018" s="25">
        <v>10.16</v>
      </c>
      <c r="D1018" s="282">
        <v>0.70555555555555605</v>
      </c>
      <c r="M1018" s="283">
        <v>151.50000000000099</v>
      </c>
    </row>
    <row r="1019" spans="2:13">
      <c r="B1019" s="25">
        <v>10.17</v>
      </c>
      <c r="D1019" s="282">
        <v>0.70625000000000004</v>
      </c>
      <c r="M1019" s="283">
        <v>151.60000000000099</v>
      </c>
    </row>
    <row r="1020" spans="2:13">
      <c r="B1020" s="25">
        <v>10.18</v>
      </c>
      <c r="D1020" s="282">
        <v>0.70694444444444404</v>
      </c>
      <c r="M1020" s="283">
        <v>151.70000000000101</v>
      </c>
    </row>
    <row r="1021" spans="2:13">
      <c r="B1021" s="25">
        <v>10.19</v>
      </c>
      <c r="D1021" s="282">
        <v>0.70763888888888904</v>
      </c>
      <c r="M1021" s="283">
        <v>151.80000000000101</v>
      </c>
    </row>
    <row r="1022" spans="2:13">
      <c r="B1022" s="25">
        <v>10.199999999999999</v>
      </c>
      <c r="D1022" s="282">
        <v>0.70833333333333304</v>
      </c>
      <c r="M1022" s="283">
        <v>151.900000000001</v>
      </c>
    </row>
    <row r="1023" spans="2:13">
      <c r="B1023" s="25">
        <v>10.210000000000001</v>
      </c>
      <c r="D1023" s="282">
        <v>0.70902777777777803</v>
      </c>
      <c r="M1023" s="283">
        <v>152.00000000000099</v>
      </c>
    </row>
    <row r="1024" spans="2:13">
      <c r="B1024" s="25">
        <v>10.220000000000001</v>
      </c>
      <c r="D1024" s="282">
        <v>0.70972222222222203</v>
      </c>
      <c r="M1024" s="283">
        <v>152.10000000000099</v>
      </c>
    </row>
    <row r="1025" spans="2:13">
      <c r="B1025" s="25">
        <v>10.23</v>
      </c>
      <c r="D1025" s="282">
        <v>0.71041666666666703</v>
      </c>
      <c r="M1025" s="283">
        <v>152.20000000000101</v>
      </c>
    </row>
    <row r="1026" spans="2:13">
      <c r="B1026" s="25">
        <v>10.24</v>
      </c>
      <c r="D1026" s="282">
        <v>0.71111111111111103</v>
      </c>
      <c r="M1026" s="283">
        <v>152.30000000000101</v>
      </c>
    </row>
    <row r="1027" spans="2:13">
      <c r="B1027" s="25">
        <v>10.25</v>
      </c>
      <c r="D1027" s="282">
        <v>0.71180555555555602</v>
      </c>
      <c r="M1027" s="283">
        <v>152.400000000001</v>
      </c>
    </row>
    <row r="1028" spans="2:13">
      <c r="B1028" s="25">
        <v>10.26</v>
      </c>
      <c r="D1028" s="282">
        <v>0.71250000000000002</v>
      </c>
      <c r="M1028" s="283">
        <v>152.50000000000099</v>
      </c>
    </row>
    <row r="1029" spans="2:13">
      <c r="B1029" s="25">
        <v>10.27</v>
      </c>
      <c r="D1029" s="282">
        <v>0.71319444444444402</v>
      </c>
      <c r="M1029" s="283">
        <v>152.60000000000099</v>
      </c>
    </row>
    <row r="1030" spans="2:13">
      <c r="B1030" s="25">
        <v>10.28</v>
      </c>
      <c r="D1030" s="282">
        <v>0.71388888888888902</v>
      </c>
      <c r="M1030" s="283">
        <v>152.70000000000101</v>
      </c>
    </row>
    <row r="1031" spans="2:13">
      <c r="B1031" s="25">
        <v>10.29</v>
      </c>
      <c r="D1031" s="282">
        <v>0.71458333333333302</v>
      </c>
      <c r="M1031" s="283">
        <v>152.80000000000101</v>
      </c>
    </row>
    <row r="1032" spans="2:13">
      <c r="B1032" s="25">
        <v>10.3</v>
      </c>
      <c r="D1032" s="282">
        <v>0.71527777777777801</v>
      </c>
      <c r="M1032" s="283">
        <v>152.900000000001</v>
      </c>
    </row>
    <row r="1033" spans="2:13">
      <c r="B1033" s="25">
        <v>10.31</v>
      </c>
      <c r="D1033" s="282">
        <v>0.71597222222222201</v>
      </c>
      <c r="M1033" s="283">
        <v>153.00000000000099</v>
      </c>
    </row>
    <row r="1034" spans="2:13">
      <c r="B1034" s="25">
        <v>10.32</v>
      </c>
      <c r="D1034" s="282">
        <v>0.71666666666666701</v>
      </c>
      <c r="M1034" s="283">
        <v>153.10000000000099</v>
      </c>
    </row>
    <row r="1035" spans="2:13">
      <c r="B1035" s="25">
        <v>10.33</v>
      </c>
      <c r="D1035" s="282">
        <v>0.71736111111111101</v>
      </c>
      <c r="M1035" s="283">
        <v>153.20000000000101</v>
      </c>
    </row>
    <row r="1036" spans="2:13">
      <c r="B1036" s="25">
        <v>10.34</v>
      </c>
      <c r="D1036" s="282">
        <v>0.718055555555556</v>
      </c>
      <c r="M1036" s="283">
        <v>153.30000000000101</v>
      </c>
    </row>
    <row r="1037" spans="2:13">
      <c r="B1037" s="25">
        <v>10.35</v>
      </c>
      <c r="D1037" s="282">
        <v>0.71875</v>
      </c>
      <c r="M1037" s="283">
        <v>153.400000000001</v>
      </c>
    </row>
    <row r="1038" spans="2:13">
      <c r="B1038" s="25">
        <v>10.36</v>
      </c>
      <c r="D1038" s="282">
        <v>0.719444444444444</v>
      </c>
      <c r="M1038" s="283">
        <v>153.50000000000099</v>
      </c>
    </row>
    <row r="1039" spans="2:13">
      <c r="B1039" s="25">
        <v>10.37</v>
      </c>
      <c r="D1039" s="282">
        <v>0.72013888888888899</v>
      </c>
      <c r="M1039" s="283">
        <v>153.60000000000099</v>
      </c>
    </row>
    <row r="1040" spans="2:13">
      <c r="B1040" s="25">
        <v>10.38</v>
      </c>
      <c r="D1040" s="282">
        <v>0.72083333333333299</v>
      </c>
      <c r="M1040" s="283">
        <v>153.70000000000101</v>
      </c>
    </row>
    <row r="1041" spans="2:13">
      <c r="B1041" s="25">
        <v>10.39</v>
      </c>
      <c r="D1041" s="282">
        <v>0.72152777777777799</v>
      </c>
      <c r="M1041" s="283">
        <v>153.80000000000101</v>
      </c>
    </row>
    <row r="1042" spans="2:13">
      <c r="B1042" s="25">
        <v>10.4</v>
      </c>
      <c r="D1042" s="282">
        <v>0.72222222222222199</v>
      </c>
      <c r="M1042" s="283">
        <v>153.900000000001</v>
      </c>
    </row>
    <row r="1043" spans="2:13">
      <c r="B1043" s="25">
        <v>10.41</v>
      </c>
      <c r="D1043" s="282">
        <v>0.72291666666666698</v>
      </c>
      <c r="M1043" s="283">
        <v>154.00000000000099</v>
      </c>
    </row>
    <row r="1044" spans="2:13">
      <c r="B1044" s="25">
        <v>10.42</v>
      </c>
      <c r="D1044" s="282">
        <v>0.72361111111111098</v>
      </c>
      <c r="M1044" s="283">
        <v>154.10000000000099</v>
      </c>
    </row>
    <row r="1045" spans="2:13">
      <c r="B1045" s="25">
        <v>10.43</v>
      </c>
      <c r="D1045" s="282">
        <v>0.72430555555555598</v>
      </c>
      <c r="M1045" s="283">
        <v>154.20000000000101</v>
      </c>
    </row>
    <row r="1046" spans="2:13">
      <c r="B1046" s="25">
        <v>10.44</v>
      </c>
      <c r="D1046" s="282">
        <v>0.72499999999999998</v>
      </c>
      <c r="M1046" s="283">
        <v>154.30000000000101</v>
      </c>
    </row>
    <row r="1047" spans="2:13">
      <c r="B1047" s="25">
        <v>10.45</v>
      </c>
      <c r="D1047" s="282">
        <v>0.72569444444444398</v>
      </c>
      <c r="M1047" s="283">
        <v>154.400000000001</v>
      </c>
    </row>
    <row r="1048" spans="2:13">
      <c r="B1048" s="25">
        <v>10.46</v>
      </c>
      <c r="D1048" s="282">
        <v>0.72638888888888897</v>
      </c>
      <c r="M1048" s="283">
        <v>154.50000000000099</v>
      </c>
    </row>
    <row r="1049" spans="2:13">
      <c r="B1049" s="25">
        <v>10.47</v>
      </c>
      <c r="D1049" s="282">
        <v>0.72708333333333297</v>
      </c>
      <c r="M1049" s="283">
        <v>154.60000000000099</v>
      </c>
    </row>
    <row r="1050" spans="2:13">
      <c r="B1050" s="25">
        <v>10.48</v>
      </c>
      <c r="D1050" s="282">
        <v>0.72777777777777797</v>
      </c>
      <c r="M1050" s="283">
        <v>154.70000000000101</v>
      </c>
    </row>
    <row r="1051" spans="2:13">
      <c r="B1051" s="25">
        <v>10.49</v>
      </c>
      <c r="D1051" s="282">
        <v>0.72847222222222197</v>
      </c>
      <c r="M1051" s="283">
        <v>154.80000000000101</v>
      </c>
    </row>
    <row r="1052" spans="2:13">
      <c r="B1052" s="25">
        <v>10.5</v>
      </c>
      <c r="D1052" s="282">
        <v>0.72916666666666696</v>
      </c>
      <c r="M1052" s="283">
        <v>154.900000000001</v>
      </c>
    </row>
    <row r="1053" spans="2:13">
      <c r="B1053" s="25">
        <v>10.51</v>
      </c>
      <c r="D1053" s="282">
        <v>0.72986111111111096</v>
      </c>
      <c r="M1053" s="283">
        <v>155.00000000000099</v>
      </c>
    </row>
    <row r="1054" spans="2:13">
      <c r="B1054" s="25">
        <v>10.52</v>
      </c>
      <c r="D1054" s="282">
        <v>0.73055555555555596</v>
      </c>
      <c r="M1054" s="283">
        <v>155.10000000000201</v>
      </c>
    </row>
    <row r="1055" spans="2:13">
      <c r="B1055" s="25">
        <v>10.53</v>
      </c>
      <c r="D1055" s="282">
        <v>0.73124999999999996</v>
      </c>
      <c r="M1055" s="283">
        <v>155.20000000000101</v>
      </c>
    </row>
    <row r="1056" spans="2:13">
      <c r="B1056" s="25">
        <v>10.54</v>
      </c>
      <c r="D1056" s="282">
        <v>0.73194444444444495</v>
      </c>
      <c r="M1056" s="283">
        <v>155.30000000000101</v>
      </c>
    </row>
    <row r="1057" spans="2:13">
      <c r="B1057" s="25">
        <v>10.55</v>
      </c>
      <c r="D1057" s="282">
        <v>0.73263888888888895</v>
      </c>
      <c r="M1057" s="283">
        <v>155.400000000001</v>
      </c>
    </row>
    <row r="1058" spans="2:13">
      <c r="B1058" s="25">
        <v>10.56</v>
      </c>
      <c r="D1058" s="282">
        <v>0.73333333333333295</v>
      </c>
      <c r="M1058" s="283">
        <v>155.50000000000199</v>
      </c>
    </row>
    <row r="1059" spans="2:13">
      <c r="B1059" s="25">
        <v>10.57</v>
      </c>
      <c r="D1059" s="282">
        <v>0.73402777777777795</v>
      </c>
      <c r="M1059" s="283">
        <v>155.60000000000201</v>
      </c>
    </row>
    <row r="1060" spans="2:13">
      <c r="B1060" s="25">
        <v>10.58</v>
      </c>
      <c r="D1060" s="282">
        <v>0.73472222222222205</v>
      </c>
      <c r="M1060" s="283">
        <v>155.70000000000101</v>
      </c>
    </row>
    <row r="1061" spans="2:13">
      <c r="B1061" s="25">
        <v>10.59</v>
      </c>
      <c r="D1061" s="282">
        <v>0.73541666666666705</v>
      </c>
      <c r="M1061" s="283">
        <v>155.800000000002</v>
      </c>
    </row>
    <row r="1062" spans="2:13">
      <c r="B1062" s="25">
        <v>10.6</v>
      </c>
      <c r="D1062" s="282">
        <v>0.73611111111111105</v>
      </c>
      <c r="M1062" s="283">
        <v>155.900000000002</v>
      </c>
    </row>
    <row r="1063" spans="2:13">
      <c r="B1063" s="25">
        <v>10.61</v>
      </c>
      <c r="D1063" s="282">
        <v>0.73680555555555605</v>
      </c>
      <c r="M1063" s="283">
        <v>156.00000000000199</v>
      </c>
    </row>
    <row r="1064" spans="2:13">
      <c r="B1064" s="25">
        <v>10.62</v>
      </c>
      <c r="D1064" s="282">
        <v>0.73750000000000004</v>
      </c>
      <c r="M1064" s="283">
        <v>156.10000000000201</v>
      </c>
    </row>
    <row r="1065" spans="2:13">
      <c r="B1065" s="25">
        <v>10.63</v>
      </c>
      <c r="D1065" s="282">
        <v>0.73819444444444404</v>
      </c>
      <c r="M1065" s="283">
        <v>156.20000000000201</v>
      </c>
    </row>
    <row r="1066" spans="2:13">
      <c r="B1066" s="25">
        <v>10.64</v>
      </c>
      <c r="D1066" s="282">
        <v>0.73888888888888904</v>
      </c>
      <c r="M1066" s="283">
        <v>156.300000000002</v>
      </c>
    </row>
    <row r="1067" spans="2:13">
      <c r="B1067" s="25">
        <v>10.65</v>
      </c>
      <c r="D1067" s="282">
        <v>0.73958333333333304</v>
      </c>
      <c r="M1067" s="283">
        <v>156.400000000002</v>
      </c>
    </row>
    <row r="1068" spans="2:13">
      <c r="B1068" s="25">
        <v>10.66</v>
      </c>
      <c r="D1068" s="282">
        <v>0.74027777777777803</v>
      </c>
      <c r="M1068" s="283">
        <v>156.50000000000199</v>
      </c>
    </row>
    <row r="1069" spans="2:13">
      <c r="B1069" s="25">
        <v>10.67</v>
      </c>
      <c r="D1069" s="282">
        <v>0.74097222222222203</v>
      </c>
      <c r="M1069" s="283">
        <v>156.60000000000201</v>
      </c>
    </row>
    <row r="1070" spans="2:13">
      <c r="B1070" s="25">
        <v>10.68</v>
      </c>
      <c r="D1070" s="282">
        <v>0.74166666666666703</v>
      </c>
      <c r="M1070" s="283">
        <v>156.70000000000201</v>
      </c>
    </row>
    <row r="1071" spans="2:13">
      <c r="B1071" s="25">
        <v>10.69</v>
      </c>
      <c r="D1071" s="282">
        <v>0.74236111111111103</v>
      </c>
      <c r="M1071" s="283">
        <v>156.800000000002</v>
      </c>
    </row>
    <row r="1072" spans="2:13">
      <c r="B1072" s="25">
        <v>10.7</v>
      </c>
      <c r="D1072" s="282">
        <v>0.74305555555555602</v>
      </c>
      <c r="M1072" s="283">
        <v>156.900000000002</v>
      </c>
    </row>
    <row r="1073" spans="2:13">
      <c r="B1073" s="25">
        <v>10.71</v>
      </c>
      <c r="D1073" s="282">
        <v>0.74375000000000002</v>
      </c>
      <c r="M1073" s="283">
        <v>157.00000000000199</v>
      </c>
    </row>
    <row r="1074" spans="2:13">
      <c r="B1074" s="25">
        <v>10.72</v>
      </c>
      <c r="D1074" s="282">
        <v>0.74444444444444402</v>
      </c>
      <c r="M1074" s="283">
        <v>157.10000000000201</v>
      </c>
    </row>
    <row r="1075" spans="2:13">
      <c r="B1075" s="25">
        <v>10.73</v>
      </c>
      <c r="D1075" s="282">
        <v>0.74513888888888902</v>
      </c>
      <c r="M1075" s="283">
        <v>157.20000000000201</v>
      </c>
    </row>
    <row r="1076" spans="2:13">
      <c r="B1076" s="25">
        <v>10.74</v>
      </c>
      <c r="D1076" s="282">
        <v>0.74583333333333302</v>
      </c>
      <c r="M1076" s="283">
        <v>157.300000000002</v>
      </c>
    </row>
    <row r="1077" spans="2:13">
      <c r="B1077" s="25">
        <v>10.75</v>
      </c>
      <c r="D1077" s="282">
        <v>0.74652777777777801</v>
      </c>
      <c r="M1077" s="283">
        <v>157.400000000002</v>
      </c>
    </row>
    <row r="1078" spans="2:13">
      <c r="B1078" s="25">
        <v>10.76</v>
      </c>
      <c r="D1078" s="282">
        <v>0.74722222222222201</v>
      </c>
      <c r="M1078" s="283">
        <v>157.50000000000199</v>
      </c>
    </row>
    <row r="1079" spans="2:13">
      <c r="B1079" s="25">
        <v>10.77</v>
      </c>
      <c r="D1079" s="282">
        <v>0.74791666666666701</v>
      </c>
      <c r="M1079" s="283">
        <v>157.60000000000201</v>
      </c>
    </row>
    <row r="1080" spans="2:13">
      <c r="B1080" s="25">
        <v>10.78</v>
      </c>
      <c r="D1080" s="282">
        <v>0.74861111111111101</v>
      </c>
      <c r="M1080" s="283">
        <v>157.70000000000201</v>
      </c>
    </row>
    <row r="1081" spans="2:13">
      <c r="B1081" s="25">
        <v>10.79</v>
      </c>
      <c r="D1081" s="282">
        <v>0.749305555555556</v>
      </c>
      <c r="M1081" s="283">
        <v>157.800000000002</v>
      </c>
    </row>
    <row r="1082" spans="2:13">
      <c r="B1082" s="25">
        <v>10.8</v>
      </c>
      <c r="D1082" s="282">
        <v>0.75</v>
      </c>
      <c r="M1082" s="283">
        <v>157.900000000002</v>
      </c>
    </row>
    <row r="1083" spans="2:13">
      <c r="B1083" s="25">
        <v>10.81</v>
      </c>
      <c r="D1083" s="282">
        <v>0.750694444444444</v>
      </c>
      <c r="M1083" s="283">
        <v>158.00000000000199</v>
      </c>
    </row>
    <row r="1084" spans="2:13">
      <c r="B1084" s="25">
        <v>10.82</v>
      </c>
      <c r="D1084" s="282">
        <v>0.75138888888888899</v>
      </c>
      <c r="M1084" s="283">
        <v>158.10000000000201</v>
      </c>
    </row>
    <row r="1085" spans="2:13">
      <c r="B1085" s="25">
        <v>10.83</v>
      </c>
      <c r="D1085" s="282">
        <v>0.75208333333333299</v>
      </c>
      <c r="M1085" s="283">
        <v>158.20000000000201</v>
      </c>
    </row>
    <row r="1086" spans="2:13">
      <c r="B1086" s="25">
        <v>10.84</v>
      </c>
      <c r="D1086" s="282">
        <v>0.75277777777777799</v>
      </c>
      <c r="M1086" s="283">
        <v>158.300000000002</v>
      </c>
    </row>
    <row r="1087" spans="2:13">
      <c r="B1087" s="25">
        <v>10.85</v>
      </c>
      <c r="D1087" s="282">
        <v>0.75347222222222199</v>
      </c>
      <c r="M1087" s="283">
        <v>158.400000000002</v>
      </c>
    </row>
    <row r="1088" spans="2:13">
      <c r="B1088" s="25">
        <v>10.86</v>
      </c>
      <c r="D1088" s="282">
        <v>0.75416666666666698</v>
      </c>
      <c r="M1088" s="283">
        <v>158.50000000000199</v>
      </c>
    </row>
    <row r="1089" spans="2:13">
      <c r="B1089" s="25">
        <v>10.87</v>
      </c>
      <c r="D1089" s="282">
        <v>0.75486111111111098</v>
      </c>
      <c r="M1089" s="283">
        <v>158.60000000000201</v>
      </c>
    </row>
    <row r="1090" spans="2:13">
      <c r="B1090" s="25">
        <v>10.88</v>
      </c>
      <c r="D1090" s="282">
        <v>0.75555555555555598</v>
      </c>
      <c r="M1090" s="283">
        <v>158.70000000000201</v>
      </c>
    </row>
    <row r="1091" spans="2:13">
      <c r="B1091" s="25">
        <v>10.89</v>
      </c>
      <c r="D1091" s="282">
        <v>0.75624999999999998</v>
      </c>
      <c r="M1091" s="283">
        <v>158.800000000002</v>
      </c>
    </row>
    <row r="1092" spans="2:13">
      <c r="B1092" s="25">
        <v>10.9</v>
      </c>
      <c r="D1092" s="282">
        <v>0.75694444444444398</v>
      </c>
      <c r="M1092" s="283">
        <v>158.900000000002</v>
      </c>
    </row>
    <row r="1093" spans="2:13">
      <c r="B1093" s="25">
        <v>10.91</v>
      </c>
      <c r="D1093" s="282">
        <v>0.75763888888888897</v>
      </c>
      <c r="M1093" s="283">
        <v>159.00000000000199</v>
      </c>
    </row>
    <row r="1094" spans="2:13">
      <c r="B1094" s="25">
        <v>10.92</v>
      </c>
      <c r="D1094" s="282">
        <v>0.75833333333333297</v>
      </c>
      <c r="M1094" s="283">
        <v>159.10000000000201</v>
      </c>
    </row>
    <row r="1095" spans="2:13">
      <c r="B1095" s="25">
        <v>10.93</v>
      </c>
      <c r="D1095" s="282">
        <v>0.75902777777777797</v>
      </c>
      <c r="M1095" s="283">
        <v>159.20000000000201</v>
      </c>
    </row>
    <row r="1096" spans="2:13">
      <c r="B1096" s="25">
        <v>10.94</v>
      </c>
      <c r="D1096" s="282">
        <v>0.75972222222222197</v>
      </c>
      <c r="M1096" s="283">
        <v>159.300000000002</v>
      </c>
    </row>
    <row r="1097" spans="2:13">
      <c r="B1097" s="25">
        <v>10.95</v>
      </c>
      <c r="D1097" s="282">
        <v>0.76041666666666696</v>
      </c>
      <c r="M1097" s="283">
        <v>159.400000000002</v>
      </c>
    </row>
    <row r="1098" spans="2:13">
      <c r="B1098" s="25">
        <v>10.96</v>
      </c>
      <c r="D1098" s="282">
        <v>0.76111111111111096</v>
      </c>
      <c r="M1098" s="283">
        <v>159.50000000000199</v>
      </c>
    </row>
    <row r="1099" spans="2:13">
      <c r="B1099" s="25">
        <v>10.97</v>
      </c>
      <c r="D1099" s="282">
        <v>0.76180555555555596</v>
      </c>
      <c r="M1099" s="283">
        <v>159.60000000000201</v>
      </c>
    </row>
    <row r="1100" spans="2:13">
      <c r="B1100" s="25">
        <v>10.98</v>
      </c>
      <c r="D1100" s="282">
        <v>0.76249999999999996</v>
      </c>
      <c r="M1100" s="283">
        <v>159.70000000000201</v>
      </c>
    </row>
    <row r="1101" spans="2:13">
      <c r="B1101" s="25">
        <v>10.99</v>
      </c>
      <c r="D1101" s="282">
        <v>0.76319444444444495</v>
      </c>
      <c r="M1101" s="283">
        <v>159.800000000002</v>
      </c>
    </row>
    <row r="1102" spans="2:13">
      <c r="B1102" s="25">
        <v>11</v>
      </c>
      <c r="D1102" s="282">
        <v>0.76388888888888895</v>
      </c>
      <c r="M1102" s="283">
        <v>159.900000000002</v>
      </c>
    </row>
    <row r="1103" spans="2:13">
      <c r="B1103" s="25">
        <v>11.01</v>
      </c>
      <c r="D1103" s="282">
        <v>0.76458333333333295</v>
      </c>
      <c r="M1103" s="283">
        <v>160.00000000000199</v>
      </c>
    </row>
    <row r="1104" spans="2:13">
      <c r="B1104" s="25">
        <v>11.02</v>
      </c>
      <c r="D1104" s="282">
        <v>0.76527777777777795</v>
      </c>
    </row>
    <row r="1105" spans="2:4">
      <c r="B1105" s="25">
        <v>11.03</v>
      </c>
      <c r="D1105" s="282">
        <v>0.76597222222222205</v>
      </c>
    </row>
    <row r="1106" spans="2:4">
      <c r="B1106" s="25">
        <v>11.04</v>
      </c>
      <c r="D1106" s="282">
        <v>0.76666666666666705</v>
      </c>
    </row>
    <row r="1107" spans="2:4">
      <c r="B1107" s="25">
        <v>11.05</v>
      </c>
      <c r="D1107" s="282">
        <v>0.76736111111111105</v>
      </c>
    </row>
    <row r="1108" spans="2:4">
      <c r="B1108" s="25">
        <v>11.06</v>
      </c>
      <c r="D1108" s="282">
        <v>0.76805555555555605</v>
      </c>
    </row>
    <row r="1109" spans="2:4">
      <c r="B1109" s="25">
        <v>11.07</v>
      </c>
      <c r="D1109" s="282">
        <v>0.76875000000000004</v>
      </c>
    </row>
    <row r="1110" spans="2:4">
      <c r="B1110" s="25">
        <v>11.08</v>
      </c>
      <c r="D1110" s="282">
        <v>0.76944444444444404</v>
      </c>
    </row>
    <row r="1111" spans="2:4">
      <c r="B1111" s="25">
        <v>11.09</v>
      </c>
      <c r="D1111" s="282">
        <v>0.77013888888888904</v>
      </c>
    </row>
    <row r="1112" spans="2:4">
      <c r="B1112" s="25">
        <v>11.1</v>
      </c>
      <c r="D1112" s="282">
        <v>0.77083333333333304</v>
      </c>
    </row>
    <row r="1113" spans="2:4">
      <c r="B1113" s="25">
        <v>11.11</v>
      </c>
      <c r="D1113" s="282">
        <v>0.77152777777777803</v>
      </c>
    </row>
    <row r="1114" spans="2:4">
      <c r="B1114" s="25">
        <v>11.12</v>
      </c>
      <c r="D1114" s="282">
        <v>0.77222222222222203</v>
      </c>
    </row>
    <row r="1115" spans="2:4">
      <c r="B1115" s="25">
        <v>11.13</v>
      </c>
      <c r="D1115" s="282">
        <v>0.77291666666666703</v>
      </c>
    </row>
    <row r="1116" spans="2:4">
      <c r="B1116" s="25">
        <v>11.14</v>
      </c>
      <c r="D1116" s="282">
        <v>0.77361111111111103</v>
      </c>
    </row>
    <row r="1117" spans="2:4">
      <c r="B1117" s="25">
        <v>11.15</v>
      </c>
      <c r="D1117" s="282">
        <v>0.77430555555555602</v>
      </c>
    </row>
    <row r="1118" spans="2:4">
      <c r="B1118" s="25">
        <v>11.16</v>
      </c>
      <c r="D1118" s="282">
        <v>0.77500000000000002</v>
      </c>
    </row>
    <row r="1119" spans="2:4">
      <c r="B1119" s="25">
        <v>11.17</v>
      </c>
      <c r="D1119" s="282">
        <v>0.77569444444444402</v>
      </c>
    </row>
    <row r="1120" spans="2:4">
      <c r="B1120" s="25">
        <v>11.18</v>
      </c>
      <c r="D1120" s="282">
        <v>0.77638888888888902</v>
      </c>
    </row>
    <row r="1121" spans="2:4">
      <c r="B1121" s="25">
        <v>11.19</v>
      </c>
      <c r="D1121" s="282">
        <v>0.77708333333333302</v>
      </c>
    </row>
    <row r="1122" spans="2:4">
      <c r="B1122" s="25">
        <v>11.2</v>
      </c>
      <c r="D1122" s="282">
        <v>0.77777777777777801</v>
      </c>
    </row>
    <row r="1123" spans="2:4">
      <c r="B1123" s="25">
        <v>11.21</v>
      </c>
      <c r="D1123" s="282">
        <v>0.77847222222222201</v>
      </c>
    </row>
    <row r="1124" spans="2:4">
      <c r="B1124" s="25">
        <v>11.22</v>
      </c>
      <c r="D1124" s="282">
        <v>0.77916666666666701</v>
      </c>
    </row>
    <row r="1125" spans="2:4">
      <c r="B1125" s="25">
        <v>11.23</v>
      </c>
      <c r="D1125" s="282">
        <v>0.77986111111111101</v>
      </c>
    </row>
    <row r="1126" spans="2:4">
      <c r="B1126" s="25">
        <v>11.24</v>
      </c>
      <c r="D1126" s="282">
        <v>0.780555555555556</v>
      </c>
    </row>
    <row r="1127" spans="2:4">
      <c r="B1127" s="25">
        <v>11.25</v>
      </c>
      <c r="D1127" s="282">
        <v>0.78125</v>
      </c>
    </row>
    <row r="1128" spans="2:4">
      <c r="B1128" s="25">
        <v>11.26</v>
      </c>
      <c r="D1128" s="282">
        <v>0.781944444444444</v>
      </c>
    </row>
    <row r="1129" spans="2:4">
      <c r="B1129" s="25">
        <v>11.27</v>
      </c>
      <c r="D1129" s="282">
        <v>0.78263888888888899</v>
      </c>
    </row>
    <row r="1130" spans="2:4">
      <c r="B1130" s="25">
        <v>11.28</v>
      </c>
      <c r="D1130" s="282">
        <v>0.78333333333333299</v>
      </c>
    </row>
    <row r="1131" spans="2:4">
      <c r="B1131" s="25">
        <v>11.29</v>
      </c>
      <c r="D1131" s="282">
        <v>0.78402777777777799</v>
      </c>
    </row>
    <row r="1132" spans="2:4">
      <c r="B1132" s="25">
        <v>11.3</v>
      </c>
      <c r="D1132" s="282">
        <v>0.78472222222222199</v>
      </c>
    </row>
    <row r="1133" spans="2:4">
      <c r="B1133" s="25">
        <v>11.31</v>
      </c>
      <c r="D1133" s="282">
        <v>0.78541666666666698</v>
      </c>
    </row>
    <row r="1134" spans="2:4">
      <c r="B1134" s="25">
        <v>11.32</v>
      </c>
      <c r="D1134" s="282">
        <v>0.78611111111111098</v>
      </c>
    </row>
    <row r="1135" spans="2:4">
      <c r="B1135" s="25">
        <v>11.33</v>
      </c>
      <c r="D1135" s="282">
        <v>0.78680555555555598</v>
      </c>
    </row>
    <row r="1136" spans="2:4">
      <c r="B1136" s="25">
        <v>11.34</v>
      </c>
      <c r="D1136" s="282">
        <v>0.78749999999999998</v>
      </c>
    </row>
    <row r="1137" spans="2:4">
      <c r="B1137" s="25">
        <v>11.35</v>
      </c>
      <c r="D1137" s="282">
        <v>0.78819444444444398</v>
      </c>
    </row>
    <row r="1138" spans="2:4">
      <c r="B1138" s="25">
        <v>11.36</v>
      </c>
      <c r="D1138" s="282">
        <v>0.78888888888888897</v>
      </c>
    </row>
    <row r="1139" spans="2:4">
      <c r="B1139" s="25">
        <v>11.37</v>
      </c>
      <c r="D1139" s="282">
        <v>0.78958333333333297</v>
      </c>
    </row>
    <row r="1140" spans="2:4">
      <c r="B1140" s="25">
        <v>11.38</v>
      </c>
      <c r="D1140" s="282">
        <v>0.79027777777777797</v>
      </c>
    </row>
    <row r="1141" spans="2:4">
      <c r="B1141" s="25">
        <v>11.39</v>
      </c>
      <c r="D1141" s="282">
        <v>0.79097222222222197</v>
      </c>
    </row>
    <row r="1142" spans="2:4">
      <c r="B1142" s="25">
        <v>11.4</v>
      </c>
      <c r="D1142" s="282">
        <v>0.79166666666666696</v>
      </c>
    </row>
    <row r="1143" spans="2:4">
      <c r="B1143" s="25">
        <v>11.41</v>
      </c>
      <c r="D1143" s="282">
        <v>0.79236111111111096</v>
      </c>
    </row>
    <row r="1144" spans="2:4">
      <c r="B1144" s="25">
        <v>11.42</v>
      </c>
      <c r="D1144" s="282">
        <v>0.79305555555555596</v>
      </c>
    </row>
    <row r="1145" spans="2:4">
      <c r="B1145" s="25">
        <v>11.43</v>
      </c>
      <c r="D1145" s="282">
        <v>0.79374999999999996</v>
      </c>
    </row>
    <row r="1146" spans="2:4">
      <c r="B1146" s="25">
        <v>11.44</v>
      </c>
      <c r="D1146" s="282">
        <v>0.79444444444444495</v>
      </c>
    </row>
    <row r="1147" spans="2:4">
      <c r="B1147" s="25">
        <v>11.45</v>
      </c>
      <c r="D1147" s="282">
        <v>0.79513888888888895</v>
      </c>
    </row>
    <row r="1148" spans="2:4">
      <c r="B1148" s="25">
        <v>11.46</v>
      </c>
      <c r="D1148" s="282">
        <v>0.79583333333333295</v>
      </c>
    </row>
    <row r="1149" spans="2:4">
      <c r="B1149" s="25">
        <v>11.47</v>
      </c>
      <c r="D1149" s="282">
        <v>0.79652777777777795</v>
      </c>
    </row>
    <row r="1150" spans="2:4">
      <c r="B1150" s="25">
        <v>11.48</v>
      </c>
      <c r="D1150" s="282">
        <v>0.79722222222222205</v>
      </c>
    </row>
    <row r="1151" spans="2:4">
      <c r="B1151" s="25">
        <v>11.49</v>
      </c>
      <c r="D1151" s="282">
        <v>0.79791666666666705</v>
      </c>
    </row>
    <row r="1152" spans="2:4">
      <c r="B1152" s="25">
        <v>11.5</v>
      </c>
      <c r="D1152" s="282">
        <v>0.79861111111111105</v>
      </c>
    </row>
    <row r="1153" spans="2:4">
      <c r="B1153" s="25">
        <v>11.51</v>
      </c>
      <c r="D1153" s="282">
        <v>0.79930555555555605</v>
      </c>
    </row>
    <row r="1154" spans="2:4">
      <c r="B1154" s="25">
        <v>11.52</v>
      </c>
      <c r="D1154" s="282">
        <v>0.8</v>
      </c>
    </row>
    <row r="1155" spans="2:4">
      <c r="B1155" s="25">
        <v>11.53</v>
      </c>
      <c r="D1155" s="282">
        <v>0.80069444444444404</v>
      </c>
    </row>
    <row r="1156" spans="2:4">
      <c r="B1156" s="25">
        <v>11.54</v>
      </c>
      <c r="D1156" s="282">
        <v>0.80138888888888904</v>
      </c>
    </row>
    <row r="1157" spans="2:4">
      <c r="B1157" s="25">
        <v>11.55</v>
      </c>
      <c r="D1157" s="282">
        <v>0.80208333333333304</v>
      </c>
    </row>
    <row r="1158" spans="2:4">
      <c r="B1158" s="25">
        <v>11.56</v>
      </c>
      <c r="D1158" s="282">
        <v>0.80277777777777803</v>
      </c>
    </row>
    <row r="1159" spans="2:4">
      <c r="B1159" s="25">
        <v>11.57</v>
      </c>
      <c r="D1159" s="282">
        <v>0.80347222222222203</v>
      </c>
    </row>
    <row r="1160" spans="2:4">
      <c r="B1160" s="25">
        <v>11.58</v>
      </c>
      <c r="D1160" s="282">
        <v>0.80416666666666703</v>
      </c>
    </row>
    <row r="1161" spans="2:4">
      <c r="B1161" s="25">
        <v>11.59</v>
      </c>
      <c r="D1161" s="282">
        <v>0.80486111111111103</v>
      </c>
    </row>
    <row r="1162" spans="2:4">
      <c r="B1162" s="25">
        <v>11.6</v>
      </c>
      <c r="D1162" s="282">
        <v>0.80555555555555602</v>
      </c>
    </row>
    <row r="1163" spans="2:4">
      <c r="B1163" s="25">
        <v>11.61</v>
      </c>
      <c r="D1163" s="282">
        <v>0.80625000000000002</v>
      </c>
    </row>
    <row r="1164" spans="2:4">
      <c r="B1164" s="25">
        <v>11.62</v>
      </c>
      <c r="D1164" s="282">
        <v>0.80694444444444402</v>
      </c>
    </row>
    <row r="1165" spans="2:4">
      <c r="B1165" s="25">
        <v>11.63</v>
      </c>
      <c r="D1165" s="282">
        <v>0.80763888888888902</v>
      </c>
    </row>
    <row r="1166" spans="2:4">
      <c r="B1166" s="25">
        <v>11.64</v>
      </c>
      <c r="D1166" s="282">
        <v>0.80833333333333302</v>
      </c>
    </row>
    <row r="1167" spans="2:4">
      <c r="B1167" s="25">
        <v>11.65</v>
      </c>
      <c r="D1167" s="282">
        <v>0.80902777777777801</v>
      </c>
    </row>
    <row r="1168" spans="2:4">
      <c r="B1168" s="25">
        <v>11.66</v>
      </c>
      <c r="D1168" s="282">
        <v>0.80972222222222201</v>
      </c>
    </row>
    <row r="1169" spans="2:4">
      <c r="B1169" s="25">
        <v>11.67</v>
      </c>
      <c r="D1169" s="282">
        <v>0.81041666666666701</v>
      </c>
    </row>
    <row r="1170" spans="2:4">
      <c r="B1170" s="25">
        <v>11.68</v>
      </c>
      <c r="D1170" s="282">
        <v>0.81111111111111101</v>
      </c>
    </row>
    <row r="1171" spans="2:4">
      <c r="B1171" s="25">
        <v>11.69</v>
      </c>
      <c r="D1171" s="282">
        <v>0.811805555555556</v>
      </c>
    </row>
    <row r="1172" spans="2:4">
      <c r="B1172" s="25">
        <v>11.7</v>
      </c>
      <c r="D1172" s="282">
        <v>0.8125</v>
      </c>
    </row>
    <row r="1173" spans="2:4">
      <c r="B1173" s="25">
        <v>11.71</v>
      </c>
      <c r="D1173" s="282">
        <v>0.813194444444444</v>
      </c>
    </row>
    <row r="1174" spans="2:4">
      <c r="B1174" s="25">
        <v>11.72</v>
      </c>
      <c r="D1174" s="282">
        <v>0.81388888888888899</v>
      </c>
    </row>
    <row r="1175" spans="2:4">
      <c r="B1175" s="25">
        <v>11.73</v>
      </c>
      <c r="D1175" s="282">
        <v>0.81458333333333299</v>
      </c>
    </row>
    <row r="1176" spans="2:4">
      <c r="B1176" s="25">
        <v>11.74</v>
      </c>
      <c r="D1176" s="282">
        <v>0.81527777777777799</v>
      </c>
    </row>
    <row r="1177" spans="2:4">
      <c r="B1177" s="25">
        <v>11.75</v>
      </c>
      <c r="D1177" s="282">
        <v>0.81597222222222199</v>
      </c>
    </row>
    <row r="1178" spans="2:4">
      <c r="B1178" s="25">
        <v>11.76</v>
      </c>
      <c r="D1178" s="282">
        <v>0.81666666666666698</v>
      </c>
    </row>
    <row r="1179" spans="2:4">
      <c r="B1179" s="25">
        <v>11.77</v>
      </c>
      <c r="D1179" s="282">
        <v>0.81736111111111098</v>
      </c>
    </row>
    <row r="1180" spans="2:4">
      <c r="B1180" s="25">
        <v>11.78</v>
      </c>
      <c r="D1180" s="282">
        <v>0.81805555555555598</v>
      </c>
    </row>
    <row r="1181" spans="2:4">
      <c r="B1181" s="25">
        <v>11.79</v>
      </c>
      <c r="D1181" s="282">
        <v>0.81874999999999998</v>
      </c>
    </row>
    <row r="1182" spans="2:4">
      <c r="B1182" s="25">
        <v>11.8</v>
      </c>
      <c r="D1182" s="282">
        <v>0.81944444444444497</v>
      </c>
    </row>
    <row r="1183" spans="2:4">
      <c r="B1183" s="25">
        <v>11.81</v>
      </c>
      <c r="D1183" s="282">
        <v>0.82013888888888897</v>
      </c>
    </row>
    <row r="1184" spans="2:4">
      <c r="B1184" s="25">
        <v>11.82</v>
      </c>
      <c r="D1184" s="282">
        <v>0.82083333333333297</v>
      </c>
    </row>
    <row r="1185" spans="2:4">
      <c r="B1185" s="25">
        <v>11.83</v>
      </c>
      <c r="D1185" s="282">
        <v>0.82152777777777797</v>
      </c>
    </row>
    <row r="1186" spans="2:4">
      <c r="B1186" s="25">
        <v>11.84</v>
      </c>
      <c r="D1186" s="282">
        <v>0.82222222222222197</v>
      </c>
    </row>
    <row r="1187" spans="2:4">
      <c r="B1187" s="25">
        <v>11.85</v>
      </c>
      <c r="D1187" s="282">
        <v>0.82291666666666696</v>
      </c>
    </row>
    <row r="1188" spans="2:4">
      <c r="B1188" s="25">
        <v>11.86</v>
      </c>
      <c r="D1188" s="282">
        <v>0.82361111111111096</v>
      </c>
    </row>
    <row r="1189" spans="2:4">
      <c r="B1189" s="25">
        <v>11.87</v>
      </c>
      <c r="D1189" s="282">
        <v>0.82430555555555596</v>
      </c>
    </row>
    <row r="1190" spans="2:4">
      <c r="B1190" s="25">
        <v>11.88</v>
      </c>
      <c r="D1190" s="282">
        <v>0.82499999999999996</v>
      </c>
    </row>
    <row r="1191" spans="2:4">
      <c r="B1191" s="25">
        <v>11.89</v>
      </c>
      <c r="D1191" s="282">
        <v>0.82569444444444495</v>
      </c>
    </row>
    <row r="1192" spans="2:4">
      <c r="B1192" s="25">
        <v>11.9</v>
      </c>
      <c r="D1192" s="282">
        <v>0.82638888888888895</v>
      </c>
    </row>
    <row r="1193" spans="2:4">
      <c r="B1193" s="25">
        <v>11.91</v>
      </c>
      <c r="D1193" s="282">
        <v>0.82708333333333295</v>
      </c>
    </row>
    <row r="1194" spans="2:4">
      <c r="B1194" s="25">
        <v>11.92</v>
      </c>
      <c r="D1194" s="282">
        <v>0.82777777777777795</v>
      </c>
    </row>
    <row r="1195" spans="2:4">
      <c r="B1195" s="25">
        <v>11.93</v>
      </c>
      <c r="D1195" s="282">
        <v>0.82847222222222205</v>
      </c>
    </row>
    <row r="1196" spans="2:4">
      <c r="B1196" s="25">
        <v>11.94</v>
      </c>
      <c r="D1196" s="282">
        <v>0.82916666666666705</v>
      </c>
    </row>
    <row r="1197" spans="2:4">
      <c r="B1197" s="25">
        <v>11.95</v>
      </c>
      <c r="D1197" s="282">
        <v>0.82986111111111105</v>
      </c>
    </row>
    <row r="1198" spans="2:4">
      <c r="B1198" s="25">
        <v>11.96</v>
      </c>
      <c r="D1198" s="282">
        <v>0.83055555555555605</v>
      </c>
    </row>
    <row r="1199" spans="2:4">
      <c r="B1199" s="25">
        <v>11.97</v>
      </c>
      <c r="D1199" s="282">
        <v>0.83125000000000004</v>
      </c>
    </row>
    <row r="1200" spans="2:4">
      <c r="B1200" s="25">
        <v>11.98</v>
      </c>
      <c r="D1200" s="282">
        <v>0.83194444444444404</v>
      </c>
    </row>
    <row r="1201" spans="2:4">
      <c r="B1201" s="25">
        <v>11.99</v>
      </c>
      <c r="D1201" s="282">
        <v>0.83263888888888904</v>
      </c>
    </row>
    <row r="1202" spans="2:4">
      <c r="B1202" s="25">
        <v>12</v>
      </c>
      <c r="D1202" s="282">
        <v>0.83333333333333304</v>
      </c>
    </row>
    <row r="1203" spans="2:4">
      <c r="B1203" s="25">
        <v>12.01</v>
      </c>
      <c r="D1203" s="282">
        <v>0.83402777777777803</v>
      </c>
    </row>
    <row r="1204" spans="2:4">
      <c r="B1204" s="25">
        <v>12.02</v>
      </c>
      <c r="D1204" s="282">
        <v>0.83472222222222203</v>
      </c>
    </row>
    <row r="1205" spans="2:4">
      <c r="B1205" s="25">
        <v>12.03</v>
      </c>
      <c r="D1205" s="282">
        <v>0.83541666666666703</v>
      </c>
    </row>
    <row r="1206" spans="2:4">
      <c r="B1206" s="25">
        <v>12.04</v>
      </c>
      <c r="D1206" s="282">
        <v>0.83611111111111103</v>
      </c>
    </row>
    <row r="1207" spans="2:4">
      <c r="B1207" s="25">
        <v>12.05</v>
      </c>
      <c r="D1207" s="282">
        <v>0.83680555555555602</v>
      </c>
    </row>
    <row r="1208" spans="2:4">
      <c r="B1208" s="25">
        <v>12.06</v>
      </c>
      <c r="D1208" s="282">
        <v>0.83750000000000002</v>
      </c>
    </row>
    <row r="1209" spans="2:4">
      <c r="B1209" s="25">
        <v>12.07</v>
      </c>
      <c r="D1209" s="282">
        <v>0.83819444444444402</v>
      </c>
    </row>
    <row r="1210" spans="2:4">
      <c r="B1210" s="25">
        <v>12.08</v>
      </c>
      <c r="D1210" s="282">
        <v>0.83888888888888902</v>
      </c>
    </row>
    <row r="1211" spans="2:4">
      <c r="B1211" s="25">
        <v>12.09</v>
      </c>
      <c r="D1211" s="282">
        <v>0.83958333333333302</v>
      </c>
    </row>
    <row r="1212" spans="2:4">
      <c r="B1212" s="25">
        <v>12.1</v>
      </c>
      <c r="D1212" s="282">
        <v>0.84027777777777801</v>
      </c>
    </row>
    <row r="1213" spans="2:4">
      <c r="B1213" s="25">
        <v>12.11</v>
      </c>
      <c r="D1213" s="282">
        <v>0.84097222222222201</v>
      </c>
    </row>
    <row r="1214" spans="2:4">
      <c r="B1214" s="25">
        <v>12.12</v>
      </c>
      <c r="D1214" s="282">
        <v>0.84166666666666701</v>
      </c>
    </row>
    <row r="1215" spans="2:4">
      <c r="B1215" s="25">
        <v>12.13</v>
      </c>
      <c r="D1215" s="282">
        <v>0.84236111111111101</v>
      </c>
    </row>
    <row r="1216" spans="2:4">
      <c r="B1216" s="25">
        <v>12.14</v>
      </c>
      <c r="D1216" s="282">
        <v>0.843055555555556</v>
      </c>
    </row>
    <row r="1217" spans="2:4">
      <c r="B1217" s="25">
        <v>12.15</v>
      </c>
      <c r="D1217" s="282">
        <v>0.84375</v>
      </c>
    </row>
    <row r="1218" spans="2:4">
      <c r="B1218" s="25">
        <v>12.16</v>
      </c>
      <c r="D1218" s="282">
        <v>0.844444444444444</v>
      </c>
    </row>
    <row r="1219" spans="2:4">
      <c r="B1219" s="25">
        <v>12.17</v>
      </c>
      <c r="D1219" s="282">
        <v>0.84513888888888899</v>
      </c>
    </row>
    <row r="1220" spans="2:4">
      <c r="B1220" s="25">
        <v>12.18</v>
      </c>
      <c r="D1220" s="282">
        <v>0.84583333333333299</v>
      </c>
    </row>
    <row r="1221" spans="2:4">
      <c r="B1221" s="25">
        <v>12.19</v>
      </c>
      <c r="D1221" s="282">
        <v>0.84652777777777799</v>
      </c>
    </row>
    <row r="1222" spans="2:4">
      <c r="B1222" s="25">
        <v>12.2</v>
      </c>
      <c r="D1222" s="282">
        <v>0.84722222222222199</v>
      </c>
    </row>
    <row r="1223" spans="2:4">
      <c r="B1223" s="25">
        <v>12.21</v>
      </c>
      <c r="D1223" s="282">
        <v>0.84791666666666698</v>
      </c>
    </row>
    <row r="1224" spans="2:4">
      <c r="B1224" s="25">
        <v>12.22</v>
      </c>
      <c r="D1224" s="282">
        <v>0.84861111111111098</v>
      </c>
    </row>
    <row r="1225" spans="2:4">
      <c r="B1225" s="25">
        <v>12.23</v>
      </c>
      <c r="D1225" s="282">
        <v>0.84930555555555598</v>
      </c>
    </row>
    <row r="1226" spans="2:4">
      <c r="B1226" s="25">
        <v>12.24</v>
      </c>
      <c r="D1226" s="282">
        <v>0.85</v>
      </c>
    </row>
    <row r="1227" spans="2:4">
      <c r="B1227" s="25">
        <v>12.25</v>
      </c>
      <c r="D1227" s="282">
        <v>0.85069444444444497</v>
      </c>
    </row>
    <row r="1228" spans="2:4">
      <c r="B1228" s="25">
        <v>12.26</v>
      </c>
      <c r="D1228" s="282">
        <v>0.85138888888888897</v>
      </c>
    </row>
    <row r="1229" spans="2:4">
      <c r="B1229" s="25">
        <v>12.27</v>
      </c>
      <c r="D1229" s="282">
        <v>0.85208333333333297</v>
      </c>
    </row>
    <row r="1230" spans="2:4">
      <c r="B1230" s="25">
        <v>12.28</v>
      </c>
      <c r="D1230" s="282">
        <v>0.85277777777777797</v>
      </c>
    </row>
    <row r="1231" spans="2:4">
      <c r="B1231" s="25">
        <v>12.29</v>
      </c>
      <c r="D1231" s="282">
        <v>0.85347222222222197</v>
      </c>
    </row>
    <row r="1232" spans="2:4">
      <c r="B1232" s="25">
        <v>12.3</v>
      </c>
      <c r="D1232" s="282">
        <v>0.85416666666666696</v>
      </c>
    </row>
    <row r="1233" spans="2:4">
      <c r="B1233" s="25">
        <v>12.31</v>
      </c>
      <c r="D1233" s="282">
        <v>0.85486111111111096</v>
      </c>
    </row>
    <row r="1234" spans="2:4">
      <c r="B1234" s="25">
        <v>12.32</v>
      </c>
      <c r="D1234" s="282">
        <v>0.85555555555555596</v>
      </c>
    </row>
    <row r="1235" spans="2:4">
      <c r="B1235" s="25">
        <v>12.33</v>
      </c>
      <c r="D1235" s="282">
        <v>0.85624999999999996</v>
      </c>
    </row>
    <row r="1236" spans="2:4">
      <c r="B1236" s="25">
        <v>12.34</v>
      </c>
      <c r="D1236" s="282">
        <v>0.85694444444444495</v>
      </c>
    </row>
    <row r="1237" spans="2:4">
      <c r="B1237" s="25">
        <v>12.35</v>
      </c>
      <c r="D1237" s="282">
        <v>0.85763888888888895</v>
      </c>
    </row>
    <row r="1238" spans="2:4">
      <c r="B1238" s="25">
        <v>12.36</v>
      </c>
      <c r="D1238" s="282">
        <v>0.85833333333333295</v>
      </c>
    </row>
    <row r="1239" spans="2:4">
      <c r="B1239" s="25">
        <v>12.37</v>
      </c>
      <c r="D1239" s="282">
        <v>0.85902777777777795</v>
      </c>
    </row>
    <row r="1240" spans="2:4">
      <c r="B1240" s="25">
        <v>12.38</v>
      </c>
      <c r="D1240" s="282">
        <v>0.85972222222222205</v>
      </c>
    </row>
    <row r="1241" spans="2:4">
      <c r="B1241" s="25">
        <v>12.39</v>
      </c>
      <c r="D1241" s="282">
        <v>0.86041666666666705</v>
      </c>
    </row>
    <row r="1242" spans="2:4">
      <c r="B1242" s="25">
        <v>12.4</v>
      </c>
      <c r="D1242" s="282">
        <v>0.86111111111111105</v>
      </c>
    </row>
    <row r="1243" spans="2:4">
      <c r="B1243" s="25">
        <v>12.41</v>
      </c>
      <c r="D1243" s="282">
        <v>0.86180555555555605</v>
      </c>
    </row>
    <row r="1244" spans="2:4">
      <c r="B1244" s="25">
        <v>12.42</v>
      </c>
      <c r="D1244" s="282">
        <v>0.86250000000000004</v>
      </c>
    </row>
    <row r="1245" spans="2:4">
      <c r="B1245" s="25">
        <v>12.43</v>
      </c>
      <c r="D1245" s="282">
        <v>0.86319444444444404</v>
      </c>
    </row>
    <row r="1246" spans="2:4">
      <c r="B1246" s="25">
        <v>12.44</v>
      </c>
      <c r="D1246" s="282">
        <v>0.86388888888888904</v>
      </c>
    </row>
    <row r="1247" spans="2:4">
      <c r="B1247" s="25">
        <v>12.45</v>
      </c>
      <c r="D1247" s="282">
        <v>0.86458333333333304</v>
      </c>
    </row>
    <row r="1248" spans="2:4">
      <c r="B1248" s="25">
        <v>12.46</v>
      </c>
      <c r="D1248" s="282">
        <v>0.86527777777777803</v>
      </c>
    </row>
    <row r="1249" spans="2:4">
      <c r="B1249" s="25">
        <v>12.47</v>
      </c>
      <c r="D1249" s="282">
        <v>0.86597222222222203</v>
      </c>
    </row>
    <row r="1250" spans="2:4">
      <c r="B1250" s="25">
        <v>12.48</v>
      </c>
      <c r="D1250" s="282">
        <v>0.86666666666666703</v>
      </c>
    </row>
    <row r="1251" spans="2:4">
      <c r="B1251" s="25">
        <v>12.49</v>
      </c>
      <c r="D1251" s="282">
        <v>0.86736111111111103</v>
      </c>
    </row>
    <row r="1252" spans="2:4">
      <c r="B1252" s="25">
        <v>12.5</v>
      </c>
      <c r="D1252" s="282">
        <v>0.86805555555555602</v>
      </c>
    </row>
    <row r="1253" spans="2:4">
      <c r="B1253" s="25">
        <v>12.51</v>
      </c>
      <c r="D1253" s="282">
        <v>0.86875000000000002</v>
      </c>
    </row>
    <row r="1254" spans="2:4">
      <c r="B1254" s="25">
        <v>12.52</v>
      </c>
      <c r="D1254" s="282">
        <v>0.86944444444444402</v>
      </c>
    </row>
    <row r="1255" spans="2:4">
      <c r="B1255" s="25">
        <v>12.53</v>
      </c>
      <c r="D1255" s="282">
        <v>0.87013888888888902</v>
      </c>
    </row>
    <row r="1256" spans="2:4">
      <c r="B1256" s="25">
        <v>12.54</v>
      </c>
      <c r="D1256" s="282">
        <v>0.87083333333333302</v>
      </c>
    </row>
    <row r="1257" spans="2:4">
      <c r="B1257" s="25">
        <v>12.55</v>
      </c>
      <c r="D1257" s="282">
        <v>0.87152777777777801</v>
      </c>
    </row>
    <row r="1258" spans="2:4">
      <c r="B1258" s="25">
        <v>12.56</v>
      </c>
      <c r="D1258" s="282">
        <v>0.87222222222222201</v>
      </c>
    </row>
    <row r="1259" spans="2:4">
      <c r="B1259" s="25">
        <v>12.57</v>
      </c>
      <c r="D1259" s="282">
        <v>0.87291666666666701</v>
      </c>
    </row>
    <row r="1260" spans="2:4">
      <c r="B1260" s="25">
        <v>12.58</v>
      </c>
      <c r="D1260" s="282">
        <v>0.87361111111111101</v>
      </c>
    </row>
    <row r="1261" spans="2:4">
      <c r="B1261" s="25">
        <v>12.59</v>
      </c>
      <c r="D1261" s="282">
        <v>0.874305555555556</v>
      </c>
    </row>
    <row r="1262" spans="2:4">
      <c r="B1262" s="25">
        <v>12.6</v>
      </c>
      <c r="D1262" s="282">
        <v>0.875</v>
      </c>
    </row>
    <row r="1263" spans="2:4">
      <c r="B1263" s="25">
        <v>12.61</v>
      </c>
      <c r="D1263" s="282">
        <v>0.875694444444444</v>
      </c>
    </row>
    <row r="1264" spans="2:4">
      <c r="B1264" s="25">
        <v>12.62</v>
      </c>
      <c r="D1264" s="282">
        <v>0.87638888888888899</v>
      </c>
    </row>
    <row r="1265" spans="2:4">
      <c r="B1265" s="25">
        <v>12.63</v>
      </c>
      <c r="D1265" s="282">
        <v>0.87708333333333299</v>
      </c>
    </row>
    <row r="1266" spans="2:4">
      <c r="B1266" s="25">
        <v>12.64</v>
      </c>
      <c r="D1266" s="282">
        <v>0.87777777777777799</v>
      </c>
    </row>
    <row r="1267" spans="2:4">
      <c r="B1267" s="25">
        <v>12.65</v>
      </c>
      <c r="D1267" s="282">
        <v>0.87847222222222199</v>
      </c>
    </row>
    <row r="1268" spans="2:4">
      <c r="B1268" s="25">
        <v>12.66</v>
      </c>
      <c r="D1268" s="282">
        <v>0.87916666666666698</v>
      </c>
    </row>
    <row r="1269" spans="2:4">
      <c r="B1269" s="25">
        <v>12.67</v>
      </c>
      <c r="D1269" s="282">
        <v>0.87986111111111098</v>
      </c>
    </row>
    <row r="1270" spans="2:4">
      <c r="B1270" s="25">
        <v>12.68</v>
      </c>
      <c r="D1270" s="282">
        <v>0.88055555555555598</v>
      </c>
    </row>
    <row r="1271" spans="2:4">
      <c r="B1271" s="25">
        <v>12.69</v>
      </c>
      <c r="D1271" s="282">
        <v>0.88124999999999998</v>
      </c>
    </row>
    <row r="1272" spans="2:4">
      <c r="B1272" s="25">
        <v>12.7</v>
      </c>
      <c r="D1272" s="282">
        <v>0.88194444444444497</v>
      </c>
    </row>
    <row r="1273" spans="2:4">
      <c r="B1273" s="25">
        <v>12.71</v>
      </c>
      <c r="D1273" s="282">
        <v>0.88263888888888897</v>
      </c>
    </row>
    <row r="1274" spans="2:4">
      <c r="B1274" s="25">
        <v>12.72</v>
      </c>
      <c r="D1274" s="282">
        <v>0.88333333333333297</v>
      </c>
    </row>
    <row r="1275" spans="2:4">
      <c r="B1275" s="25">
        <v>12.73</v>
      </c>
      <c r="D1275" s="282">
        <v>0.88402777777777797</v>
      </c>
    </row>
    <row r="1276" spans="2:4">
      <c r="B1276" s="25">
        <v>12.74</v>
      </c>
      <c r="D1276" s="282">
        <v>0.88472222222222197</v>
      </c>
    </row>
    <row r="1277" spans="2:4">
      <c r="B1277" s="25">
        <v>12.75</v>
      </c>
      <c r="D1277" s="282">
        <v>0.88541666666666696</v>
      </c>
    </row>
    <row r="1278" spans="2:4">
      <c r="B1278" s="25">
        <v>12.76</v>
      </c>
      <c r="D1278" s="282">
        <v>0.88611111111111096</v>
      </c>
    </row>
    <row r="1279" spans="2:4">
      <c r="B1279" s="25">
        <v>12.77</v>
      </c>
      <c r="D1279" s="282">
        <v>0.88680555555555596</v>
      </c>
    </row>
    <row r="1280" spans="2:4">
      <c r="B1280" s="25">
        <v>12.78</v>
      </c>
      <c r="D1280" s="282">
        <v>0.88749999999999996</v>
      </c>
    </row>
    <row r="1281" spans="2:4">
      <c r="B1281" s="25">
        <v>12.79</v>
      </c>
      <c r="D1281" s="282">
        <v>0.88819444444444495</v>
      </c>
    </row>
    <row r="1282" spans="2:4">
      <c r="B1282" s="25">
        <v>12.8</v>
      </c>
      <c r="D1282" s="282">
        <v>0.88888888888888895</v>
      </c>
    </row>
    <row r="1283" spans="2:4">
      <c r="B1283" s="25">
        <v>12.81</v>
      </c>
      <c r="D1283" s="282">
        <v>0.88958333333333295</v>
      </c>
    </row>
    <row r="1284" spans="2:4">
      <c r="B1284" s="25">
        <v>12.82</v>
      </c>
      <c r="D1284" s="282">
        <v>0.89027777777777795</v>
      </c>
    </row>
    <row r="1285" spans="2:4">
      <c r="B1285" s="25">
        <v>12.83</v>
      </c>
      <c r="D1285" s="282">
        <v>0.89097222222222205</v>
      </c>
    </row>
    <row r="1286" spans="2:4">
      <c r="B1286" s="25">
        <v>12.84</v>
      </c>
      <c r="D1286" s="282">
        <v>0.89166666666666705</v>
      </c>
    </row>
    <row r="1287" spans="2:4">
      <c r="B1287" s="25">
        <v>12.85</v>
      </c>
      <c r="D1287" s="282">
        <v>0.89236111111111105</v>
      </c>
    </row>
    <row r="1288" spans="2:4">
      <c r="B1288" s="25">
        <v>12.86</v>
      </c>
      <c r="D1288" s="282">
        <v>0.89305555555555605</v>
      </c>
    </row>
    <row r="1289" spans="2:4">
      <c r="B1289" s="25">
        <v>12.87</v>
      </c>
      <c r="D1289" s="282">
        <v>0.89375000000000004</v>
      </c>
    </row>
    <row r="1290" spans="2:4">
      <c r="B1290" s="25">
        <v>12.88</v>
      </c>
      <c r="D1290" s="282">
        <v>0.89444444444444404</v>
      </c>
    </row>
    <row r="1291" spans="2:4">
      <c r="B1291" s="25">
        <v>12.89</v>
      </c>
      <c r="D1291" s="282">
        <v>0.89513888888888904</v>
      </c>
    </row>
    <row r="1292" spans="2:4">
      <c r="B1292" s="25">
        <v>12.9</v>
      </c>
      <c r="D1292" s="282">
        <v>0.89583333333333304</v>
      </c>
    </row>
    <row r="1293" spans="2:4">
      <c r="B1293" s="25">
        <v>12.91</v>
      </c>
      <c r="D1293" s="282">
        <v>0.89652777777777803</v>
      </c>
    </row>
    <row r="1294" spans="2:4">
      <c r="B1294" s="25">
        <v>12.92</v>
      </c>
      <c r="D1294" s="282">
        <v>0.89722222222222203</v>
      </c>
    </row>
    <row r="1295" spans="2:4">
      <c r="B1295" s="25">
        <v>12.93</v>
      </c>
      <c r="D1295" s="282">
        <v>0.89791666666666703</v>
      </c>
    </row>
    <row r="1296" spans="2:4">
      <c r="B1296" s="25">
        <v>12.94</v>
      </c>
      <c r="D1296" s="282">
        <v>0.89861111111111103</v>
      </c>
    </row>
    <row r="1297" spans="2:4">
      <c r="B1297" s="25">
        <v>12.95</v>
      </c>
      <c r="D1297" s="282">
        <v>0.89930555555555602</v>
      </c>
    </row>
    <row r="1298" spans="2:4">
      <c r="B1298" s="25">
        <v>12.96</v>
      </c>
      <c r="D1298" s="282">
        <v>0.9</v>
      </c>
    </row>
    <row r="1299" spans="2:4">
      <c r="B1299" s="25">
        <v>12.97</v>
      </c>
      <c r="D1299" s="282">
        <v>0.90069444444444402</v>
      </c>
    </row>
    <row r="1300" spans="2:4">
      <c r="B1300" s="25">
        <v>12.98</v>
      </c>
      <c r="D1300" s="282">
        <v>0.90138888888888902</v>
      </c>
    </row>
    <row r="1301" spans="2:4">
      <c r="B1301" s="25">
        <v>12.99</v>
      </c>
      <c r="D1301" s="282">
        <v>0.90208333333333302</v>
      </c>
    </row>
    <row r="1302" spans="2:4">
      <c r="B1302" s="25">
        <v>13</v>
      </c>
      <c r="D1302" s="282">
        <v>0.90277777777777801</v>
      </c>
    </row>
    <row r="1303" spans="2:4">
      <c r="B1303" s="25">
        <v>13.01</v>
      </c>
      <c r="D1303" s="282">
        <v>0.90347222222222201</v>
      </c>
    </row>
    <row r="1304" spans="2:4">
      <c r="B1304" s="25">
        <v>13.02</v>
      </c>
      <c r="D1304" s="282">
        <v>0.90416666666666701</v>
      </c>
    </row>
    <row r="1305" spans="2:4">
      <c r="B1305" s="25">
        <v>13.03</v>
      </c>
      <c r="D1305" s="282">
        <v>0.90486111111111101</v>
      </c>
    </row>
    <row r="1306" spans="2:4">
      <c r="B1306" s="25">
        <v>13.04</v>
      </c>
      <c r="D1306" s="282">
        <v>0.905555555555556</v>
      </c>
    </row>
    <row r="1307" spans="2:4">
      <c r="B1307" s="25">
        <v>13.05</v>
      </c>
      <c r="D1307" s="282">
        <v>0.90625</v>
      </c>
    </row>
    <row r="1308" spans="2:4">
      <c r="B1308" s="25">
        <v>13.06</v>
      </c>
      <c r="D1308" s="282">
        <v>0.906944444444444</v>
      </c>
    </row>
    <row r="1309" spans="2:4">
      <c r="B1309" s="25">
        <v>13.07</v>
      </c>
      <c r="D1309" s="282">
        <v>0.90763888888888899</v>
      </c>
    </row>
    <row r="1310" spans="2:4">
      <c r="B1310" s="25">
        <v>13.08</v>
      </c>
      <c r="D1310" s="282">
        <v>0.90833333333333299</v>
      </c>
    </row>
    <row r="1311" spans="2:4">
      <c r="B1311" s="25">
        <v>13.09</v>
      </c>
      <c r="D1311" s="282">
        <v>0.90902777777777799</v>
      </c>
    </row>
    <row r="1312" spans="2:4">
      <c r="B1312" s="25">
        <v>13.1</v>
      </c>
      <c r="D1312" s="282">
        <v>0.90972222222222199</v>
      </c>
    </row>
    <row r="1313" spans="2:4">
      <c r="B1313" s="25">
        <v>13.11</v>
      </c>
      <c r="D1313" s="282">
        <v>0.91041666666666698</v>
      </c>
    </row>
    <row r="1314" spans="2:4">
      <c r="B1314" s="25">
        <v>13.12</v>
      </c>
      <c r="D1314" s="282">
        <v>0.91111111111111098</v>
      </c>
    </row>
    <row r="1315" spans="2:4">
      <c r="B1315" s="25">
        <v>13.13</v>
      </c>
      <c r="D1315" s="282">
        <v>0.91180555555555598</v>
      </c>
    </row>
    <row r="1316" spans="2:4">
      <c r="B1316" s="25">
        <v>13.14</v>
      </c>
      <c r="D1316" s="282">
        <v>0.91249999999999998</v>
      </c>
    </row>
    <row r="1317" spans="2:4">
      <c r="B1317" s="25">
        <v>13.15</v>
      </c>
      <c r="D1317" s="282">
        <v>0.91319444444444497</v>
      </c>
    </row>
    <row r="1318" spans="2:4">
      <c r="B1318" s="25">
        <v>13.16</v>
      </c>
      <c r="D1318" s="282">
        <v>0.91388888888888897</v>
      </c>
    </row>
    <row r="1319" spans="2:4">
      <c r="B1319" s="25">
        <v>13.17</v>
      </c>
      <c r="D1319" s="282">
        <v>0.91458333333333297</v>
      </c>
    </row>
    <row r="1320" spans="2:4">
      <c r="B1320" s="25">
        <v>13.18</v>
      </c>
      <c r="D1320" s="282">
        <v>0.91527777777777797</v>
      </c>
    </row>
    <row r="1321" spans="2:4">
      <c r="B1321" s="25">
        <v>13.19</v>
      </c>
      <c r="D1321" s="282">
        <v>0.91597222222222197</v>
      </c>
    </row>
    <row r="1322" spans="2:4">
      <c r="B1322" s="25">
        <v>13.2</v>
      </c>
      <c r="D1322" s="282">
        <v>0.91666666666666696</v>
      </c>
    </row>
    <row r="1323" spans="2:4">
      <c r="B1323" s="25">
        <v>13.21</v>
      </c>
      <c r="D1323" s="282">
        <v>0.91736111111111096</v>
      </c>
    </row>
    <row r="1324" spans="2:4">
      <c r="B1324" s="25">
        <v>13.22</v>
      </c>
      <c r="D1324" s="282">
        <v>0.91805555555555596</v>
      </c>
    </row>
    <row r="1325" spans="2:4">
      <c r="B1325" s="25">
        <v>13.23</v>
      </c>
      <c r="D1325" s="282">
        <v>0.91874999999999996</v>
      </c>
    </row>
    <row r="1326" spans="2:4">
      <c r="B1326" s="25">
        <v>13.24</v>
      </c>
      <c r="D1326" s="282">
        <v>0.91944444444444495</v>
      </c>
    </row>
    <row r="1327" spans="2:4">
      <c r="B1327" s="25">
        <v>13.25</v>
      </c>
      <c r="D1327" s="282">
        <v>0.92013888888888895</v>
      </c>
    </row>
    <row r="1328" spans="2:4">
      <c r="B1328" s="25">
        <v>13.26</v>
      </c>
      <c r="D1328" s="282">
        <v>0.92083333333333295</v>
      </c>
    </row>
    <row r="1329" spans="2:4">
      <c r="B1329" s="25">
        <v>13.27</v>
      </c>
      <c r="D1329" s="282">
        <v>0.92152777777777795</v>
      </c>
    </row>
    <row r="1330" spans="2:4">
      <c r="B1330" s="25">
        <v>13.28</v>
      </c>
      <c r="D1330" s="282">
        <v>0.92222222222222205</v>
      </c>
    </row>
    <row r="1331" spans="2:4">
      <c r="B1331" s="25">
        <v>13.29</v>
      </c>
      <c r="D1331" s="282">
        <v>0.92291666666666705</v>
      </c>
    </row>
    <row r="1332" spans="2:4">
      <c r="B1332" s="25">
        <v>13.3</v>
      </c>
      <c r="D1332" s="282">
        <v>0.92361111111111105</v>
      </c>
    </row>
    <row r="1333" spans="2:4">
      <c r="B1333" s="25">
        <v>13.31</v>
      </c>
      <c r="D1333" s="282">
        <v>0.92430555555555605</v>
      </c>
    </row>
    <row r="1334" spans="2:4">
      <c r="B1334" s="25">
        <v>13.32</v>
      </c>
      <c r="D1334" s="282">
        <v>0.92500000000000004</v>
      </c>
    </row>
    <row r="1335" spans="2:4">
      <c r="B1335" s="25">
        <v>13.33</v>
      </c>
      <c r="D1335" s="282">
        <v>0.92569444444444404</v>
      </c>
    </row>
    <row r="1336" spans="2:4">
      <c r="B1336" s="25">
        <v>13.34</v>
      </c>
      <c r="D1336" s="282">
        <v>0.92638888888888904</v>
      </c>
    </row>
    <row r="1337" spans="2:4">
      <c r="B1337" s="25">
        <v>13.35</v>
      </c>
      <c r="D1337" s="282">
        <v>0.92708333333333304</v>
      </c>
    </row>
    <row r="1338" spans="2:4">
      <c r="B1338" s="25">
        <v>13.36</v>
      </c>
      <c r="D1338" s="282">
        <v>0.92777777777777803</v>
      </c>
    </row>
    <row r="1339" spans="2:4">
      <c r="B1339" s="25">
        <v>13.37</v>
      </c>
      <c r="D1339" s="282">
        <v>0.92847222222222203</v>
      </c>
    </row>
    <row r="1340" spans="2:4">
      <c r="B1340" s="25">
        <v>13.38</v>
      </c>
      <c r="D1340" s="282">
        <v>0.92916666666666703</v>
      </c>
    </row>
    <row r="1341" spans="2:4">
      <c r="B1341" s="25">
        <v>13.39</v>
      </c>
      <c r="D1341" s="282">
        <v>0.92986111111111103</v>
      </c>
    </row>
    <row r="1342" spans="2:4">
      <c r="B1342" s="25">
        <v>13.4</v>
      </c>
      <c r="D1342" s="282">
        <v>0.93055555555555602</v>
      </c>
    </row>
    <row r="1343" spans="2:4">
      <c r="B1343" s="25">
        <v>13.41</v>
      </c>
      <c r="D1343" s="282">
        <v>0.93125000000000002</v>
      </c>
    </row>
    <row r="1344" spans="2:4">
      <c r="B1344" s="25">
        <v>13.42</v>
      </c>
      <c r="D1344" s="282">
        <v>0.93194444444444402</v>
      </c>
    </row>
    <row r="1345" spans="2:4">
      <c r="B1345" s="25">
        <v>13.43</v>
      </c>
      <c r="D1345" s="282">
        <v>0.93263888888888902</v>
      </c>
    </row>
    <row r="1346" spans="2:4">
      <c r="B1346" s="25">
        <v>13.44</v>
      </c>
      <c r="D1346" s="282">
        <v>0.93333333333333302</v>
      </c>
    </row>
    <row r="1347" spans="2:4">
      <c r="B1347" s="25">
        <v>13.45</v>
      </c>
      <c r="D1347" s="282">
        <v>0.93402777777777801</v>
      </c>
    </row>
    <row r="1348" spans="2:4">
      <c r="B1348" s="25">
        <v>13.46</v>
      </c>
      <c r="D1348" s="282">
        <v>0.93472222222222201</v>
      </c>
    </row>
    <row r="1349" spans="2:4">
      <c r="B1349" s="25">
        <v>13.47</v>
      </c>
      <c r="D1349" s="282">
        <v>0.93541666666666701</v>
      </c>
    </row>
    <row r="1350" spans="2:4">
      <c r="B1350" s="25">
        <v>13.48</v>
      </c>
      <c r="D1350" s="282">
        <v>0.93611111111111101</v>
      </c>
    </row>
    <row r="1351" spans="2:4">
      <c r="B1351" s="25">
        <v>13.49</v>
      </c>
      <c r="D1351" s="282">
        <v>0.936805555555556</v>
      </c>
    </row>
    <row r="1352" spans="2:4">
      <c r="B1352" s="25">
        <v>13.5</v>
      </c>
      <c r="D1352" s="282">
        <v>0.9375</v>
      </c>
    </row>
    <row r="1353" spans="2:4">
      <c r="B1353" s="25">
        <v>13.51</v>
      </c>
      <c r="D1353" s="282">
        <v>0.938194444444444</v>
      </c>
    </row>
    <row r="1354" spans="2:4">
      <c r="B1354" s="25">
        <v>13.52</v>
      </c>
      <c r="D1354" s="282">
        <v>0.93888888888888899</v>
      </c>
    </row>
    <row r="1355" spans="2:4">
      <c r="B1355" s="25">
        <v>13.53</v>
      </c>
      <c r="D1355" s="282">
        <v>0.93958333333333299</v>
      </c>
    </row>
    <row r="1356" spans="2:4">
      <c r="B1356" s="25">
        <v>13.54</v>
      </c>
      <c r="D1356" s="282">
        <v>0.94027777777777799</v>
      </c>
    </row>
    <row r="1357" spans="2:4">
      <c r="B1357" s="25">
        <v>13.55</v>
      </c>
      <c r="D1357" s="282">
        <v>0.94097222222222199</v>
      </c>
    </row>
    <row r="1358" spans="2:4">
      <c r="B1358" s="25">
        <v>13.56</v>
      </c>
      <c r="D1358" s="282">
        <v>0.94166666666666698</v>
      </c>
    </row>
    <row r="1359" spans="2:4">
      <c r="B1359" s="25">
        <v>13.57</v>
      </c>
      <c r="D1359" s="282">
        <v>0.94236111111111098</v>
      </c>
    </row>
    <row r="1360" spans="2:4">
      <c r="B1360" s="25">
        <v>13.58</v>
      </c>
      <c r="D1360" s="282">
        <v>0.94305555555555598</v>
      </c>
    </row>
    <row r="1361" spans="2:4">
      <c r="B1361" s="25">
        <v>13.59</v>
      </c>
      <c r="D1361" s="282">
        <v>0.94374999999999998</v>
      </c>
    </row>
    <row r="1362" spans="2:4">
      <c r="B1362" s="25">
        <v>13.6</v>
      </c>
      <c r="D1362" s="282">
        <v>0.94444444444444497</v>
      </c>
    </row>
    <row r="1363" spans="2:4">
      <c r="B1363" s="25">
        <v>13.61</v>
      </c>
      <c r="D1363" s="282">
        <v>0.94513888888888897</v>
      </c>
    </row>
    <row r="1364" spans="2:4">
      <c r="B1364" s="25">
        <v>13.62</v>
      </c>
      <c r="D1364" s="282">
        <v>0.94583333333333297</v>
      </c>
    </row>
    <row r="1365" spans="2:4">
      <c r="B1365" s="25">
        <v>13.63</v>
      </c>
      <c r="D1365" s="282">
        <v>0.94652777777777797</v>
      </c>
    </row>
    <row r="1366" spans="2:4">
      <c r="B1366" s="25">
        <v>13.64</v>
      </c>
      <c r="D1366" s="282">
        <v>0.94722222222222197</v>
      </c>
    </row>
    <row r="1367" spans="2:4">
      <c r="B1367" s="25">
        <v>13.65</v>
      </c>
      <c r="D1367" s="282">
        <v>0.94791666666666696</v>
      </c>
    </row>
    <row r="1368" spans="2:4">
      <c r="B1368" s="25">
        <v>13.66</v>
      </c>
      <c r="D1368" s="282">
        <v>0.94861111111111096</v>
      </c>
    </row>
    <row r="1369" spans="2:4">
      <c r="B1369" s="25">
        <v>13.67</v>
      </c>
      <c r="D1369" s="282">
        <v>0.94930555555555596</v>
      </c>
    </row>
    <row r="1370" spans="2:4">
      <c r="B1370" s="25">
        <v>13.68</v>
      </c>
      <c r="D1370" s="282">
        <v>0.95</v>
      </c>
    </row>
    <row r="1371" spans="2:4">
      <c r="B1371" s="25">
        <v>13.69</v>
      </c>
      <c r="D1371" s="282">
        <v>0.95069444444444495</v>
      </c>
    </row>
    <row r="1372" spans="2:4">
      <c r="B1372" s="25">
        <v>13.7</v>
      </c>
      <c r="D1372" s="282">
        <v>0.95138888888888895</v>
      </c>
    </row>
    <row r="1373" spans="2:4">
      <c r="B1373" s="25">
        <v>13.71</v>
      </c>
      <c r="D1373" s="282">
        <v>0.95208333333333295</v>
      </c>
    </row>
    <row r="1374" spans="2:4">
      <c r="B1374" s="25">
        <v>13.72</v>
      </c>
      <c r="D1374" s="282">
        <v>0.95277777777777795</v>
      </c>
    </row>
    <row r="1375" spans="2:4">
      <c r="B1375" s="25">
        <v>13.73</v>
      </c>
      <c r="D1375" s="282">
        <v>0.95347222222222205</v>
      </c>
    </row>
    <row r="1376" spans="2:4">
      <c r="B1376" s="25">
        <v>13.74</v>
      </c>
      <c r="D1376" s="282">
        <v>0.95416666666666705</v>
      </c>
    </row>
    <row r="1377" spans="2:4">
      <c r="B1377" s="25">
        <v>13.75</v>
      </c>
      <c r="D1377" s="282">
        <v>0.95486111111111105</v>
      </c>
    </row>
    <row r="1378" spans="2:4">
      <c r="B1378" s="25">
        <v>13.76</v>
      </c>
      <c r="D1378" s="282">
        <v>0.95555555555555605</v>
      </c>
    </row>
    <row r="1379" spans="2:4">
      <c r="B1379" s="25">
        <v>13.77</v>
      </c>
      <c r="D1379" s="282">
        <v>0.95625000000000004</v>
      </c>
    </row>
    <row r="1380" spans="2:4">
      <c r="B1380" s="25">
        <v>13.78</v>
      </c>
      <c r="D1380" s="282">
        <v>0.95694444444444404</v>
      </c>
    </row>
    <row r="1381" spans="2:4">
      <c r="B1381" s="25">
        <v>13.79</v>
      </c>
      <c r="D1381" s="282">
        <v>0.95763888888888904</v>
      </c>
    </row>
    <row r="1382" spans="2:4">
      <c r="B1382" s="25">
        <v>13.8</v>
      </c>
      <c r="D1382" s="282">
        <v>0.95833333333333304</v>
      </c>
    </row>
    <row r="1383" spans="2:4">
      <c r="B1383" s="25">
        <v>13.81</v>
      </c>
      <c r="D1383" s="282">
        <v>0.95902777777777803</v>
      </c>
    </row>
    <row r="1384" spans="2:4">
      <c r="B1384" s="25">
        <v>13.82</v>
      </c>
      <c r="D1384" s="282">
        <v>0.95972222222222203</v>
      </c>
    </row>
    <row r="1385" spans="2:4">
      <c r="B1385" s="25">
        <v>13.83</v>
      </c>
      <c r="D1385" s="282">
        <v>0.96041666666666703</v>
      </c>
    </row>
    <row r="1386" spans="2:4">
      <c r="B1386" s="25">
        <v>13.84</v>
      </c>
      <c r="D1386" s="282">
        <v>0.96111111111111103</v>
      </c>
    </row>
    <row r="1387" spans="2:4">
      <c r="B1387" s="25">
        <v>13.85</v>
      </c>
      <c r="D1387" s="282">
        <v>0.96180555555555602</v>
      </c>
    </row>
    <row r="1388" spans="2:4">
      <c r="B1388" s="25">
        <v>13.86</v>
      </c>
      <c r="D1388" s="282">
        <v>0.96250000000000002</v>
      </c>
    </row>
    <row r="1389" spans="2:4">
      <c r="B1389" s="25">
        <v>13.87</v>
      </c>
      <c r="D1389" s="282">
        <v>0.96319444444444402</v>
      </c>
    </row>
    <row r="1390" spans="2:4">
      <c r="B1390" s="25">
        <v>13.88</v>
      </c>
      <c r="D1390" s="282">
        <v>0.96388888888888902</v>
      </c>
    </row>
    <row r="1391" spans="2:4">
      <c r="B1391" s="25">
        <v>13.89</v>
      </c>
      <c r="D1391" s="282">
        <v>0.96458333333333302</v>
      </c>
    </row>
    <row r="1392" spans="2:4">
      <c r="B1392" s="25">
        <v>13.9</v>
      </c>
      <c r="D1392" s="282">
        <v>0.96527777777777801</v>
      </c>
    </row>
    <row r="1393" spans="2:4">
      <c r="B1393" s="25">
        <v>13.91</v>
      </c>
      <c r="D1393" s="282">
        <v>0.96597222222222201</v>
      </c>
    </row>
    <row r="1394" spans="2:4">
      <c r="B1394" s="25">
        <v>13.92</v>
      </c>
      <c r="D1394" s="282">
        <v>0.96666666666666701</v>
      </c>
    </row>
    <row r="1395" spans="2:4">
      <c r="B1395" s="25">
        <v>13.93</v>
      </c>
      <c r="D1395" s="282">
        <v>0.96736111111111101</v>
      </c>
    </row>
    <row r="1396" spans="2:4">
      <c r="B1396" s="25">
        <v>13.94</v>
      </c>
      <c r="D1396" s="282">
        <v>0.968055555555556</v>
      </c>
    </row>
    <row r="1397" spans="2:4">
      <c r="B1397" s="25">
        <v>13.95</v>
      </c>
      <c r="D1397" s="282">
        <v>0.96875</v>
      </c>
    </row>
    <row r="1398" spans="2:4">
      <c r="B1398" s="25">
        <v>13.96</v>
      </c>
      <c r="D1398" s="282">
        <v>0.969444444444444</v>
      </c>
    </row>
    <row r="1399" spans="2:4">
      <c r="B1399" s="25">
        <v>13.97</v>
      </c>
      <c r="D1399" s="282">
        <v>0.97013888888888899</v>
      </c>
    </row>
    <row r="1400" spans="2:4">
      <c r="B1400" s="25">
        <v>13.98</v>
      </c>
      <c r="D1400" s="282">
        <v>0.97083333333333299</v>
      </c>
    </row>
    <row r="1401" spans="2:4">
      <c r="B1401" s="25">
        <v>13.99</v>
      </c>
      <c r="D1401" s="282">
        <v>0.97152777777777799</v>
      </c>
    </row>
    <row r="1402" spans="2:4">
      <c r="B1402" s="25">
        <v>14</v>
      </c>
      <c r="D1402" s="282">
        <v>0.97222222222222199</v>
      </c>
    </row>
    <row r="1403" spans="2:4">
      <c r="B1403" s="25">
        <v>14.01</v>
      </c>
      <c r="D1403" s="282">
        <v>0.97291666666666698</v>
      </c>
    </row>
    <row r="1404" spans="2:4">
      <c r="B1404" s="25">
        <v>14.02</v>
      </c>
      <c r="D1404" s="282">
        <v>0.97361111111111098</v>
      </c>
    </row>
    <row r="1405" spans="2:4">
      <c r="B1405" s="25">
        <v>14.03</v>
      </c>
      <c r="D1405" s="282">
        <v>0.97430555555555598</v>
      </c>
    </row>
    <row r="1406" spans="2:4">
      <c r="B1406" s="25">
        <v>14.04</v>
      </c>
      <c r="D1406" s="282">
        <v>0.97499999999999998</v>
      </c>
    </row>
    <row r="1407" spans="2:4">
      <c r="B1407" s="25">
        <v>14.05</v>
      </c>
      <c r="D1407" s="282">
        <v>0.97569444444444497</v>
      </c>
    </row>
    <row r="1408" spans="2:4">
      <c r="B1408" s="25">
        <v>14.06</v>
      </c>
      <c r="D1408" s="282">
        <v>0.97638888888888897</v>
      </c>
    </row>
    <row r="1409" spans="2:4">
      <c r="B1409" s="25">
        <v>14.07</v>
      </c>
      <c r="D1409" s="282">
        <v>0.97708333333333297</v>
      </c>
    </row>
    <row r="1410" spans="2:4">
      <c r="B1410" s="25">
        <v>14.08</v>
      </c>
      <c r="D1410" s="282">
        <v>0.97777777777777797</v>
      </c>
    </row>
    <row r="1411" spans="2:4">
      <c r="B1411" s="25">
        <v>14.09</v>
      </c>
      <c r="D1411" s="282">
        <v>0.97847222222222197</v>
      </c>
    </row>
    <row r="1412" spans="2:4">
      <c r="B1412" s="25">
        <v>14.1</v>
      </c>
      <c r="D1412" s="282">
        <v>0.97916666666666696</v>
      </c>
    </row>
    <row r="1413" spans="2:4">
      <c r="B1413" s="25">
        <v>14.11</v>
      </c>
      <c r="D1413" s="282">
        <v>0.97986111111111096</v>
      </c>
    </row>
    <row r="1414" spans="2:4">
      <c r="B1414" s="25">
        <v>14.12</v>
      </c>
      <c r="D1414" s="282">
        <v>0.98055555555555596</v>
      </c>
    </row>
    <row r="1415" spans="2:4">
      <c r="B1415" s="25">
        <v>14.13</v>
      </c>
      <c r="D1415" s="282">
        <v>0.98124999999999996</v>
      </c>
    </row>
    <row r="1416" spans="2:4">
      <c r="B1416" s="25">
        <v>14.14</v>
      </c>
      <c r="D1416" s="282">
        <v>0.98194444444444495</v>
      </c>
    </row>
    <row r="1417" spans="2:4">
      <c r="B1417" s="25">
        <v>14.15</v>
      </c>
      <c r="D1417" s="282">
        <v>0.98263888888888895</v>
      </c>
    </row>
    <row r="1418" spans="2:4">
      <c r="B1418" s="25">
        <v>14.16</v>
      </c>
      <c r="D1418" s="282">
        <v>0.98333333333333295</v>
      </c>
    </row>
    <row r="1419" spans="2:4">
      <c r="B1419" s="25">
        <v>14.17</v>
      </c>
      <c r="D1419" s="282">
        <v>0.98402777777777795</v>
      </c>
    </row>
    <row r="1420" spans="2:4">
      <c r="B1420" s="25">
        <v>14.18</v>
      </c>
      <c r="D1420" s="282">
        <v>0.98472222222222205</v>
      </c>
    </row>
    <row r="1421" spans="2:4">
      <c r="B1421" s="25">
        <v>14.19</v>
      </c>
      <c r="D1421" s="282">
        <v>0.98541666666666705</v>
      </c>
    </row>
    <row r="1422" spans="2:4">
      <c r="B1422" s="25">
        <v>14.2</v>
      </c>
      <c r="D1422" s="282">
        <v>0.98611111111111105</v>
      </c>
    </row>
    <row r="1423" spans="2:4">
      <c r="B1423" s="25">
        <v>14.21</v>
      </c>
      <c r="D1423" s="282">
        <v>0.98680555555555605</v>
      </c>
    </row>
    <row r="1424" spans="2:4">
      <c r="B1424" s="25">
        <v>14.22</v>
      </c>
      <c r="D1424" s="282">
        <v>0.98750000000000004</v>
      </c>
    </row>
    <row r="1425" spans="2:4">
      <c r="B1425" s="25">
        <v>14.23</v>
      </c>
      <c r="D1425" s="282">
        <v>0.98819444444444404</v>
      </c>
    </row>
    <row r="1426" spans="2:4">
      <c r="B1426" s="25">
        <v>14.24</v>
      </c>
      <c r="D1426" s="282">
        <v>0.98888888888888904</v>
      </c>
    </row>
    <row r="1427" spans="2:4">
      <c r="B1427" s="25">
        <v>14.25</v>
      </c>
      <c r="D1427" s="282">
        <v>0.98958333333333304</v>
      </c>
    </row>
    <row r="1428" spans="2:4">
      <c r="B1428" s="25">
        <v>14.26</v>
      </c>
      <c r="D1428" s="282">
        <v>0.99027777777777803</v>
      </c>
    </row>
    <row r="1429" spans="2:4">
      <c r="B1429" s="25">
        <v>14.27</v>
      </c>
      <c r="D1429" s="282">
        <v>0.99097222222222203</v>
      </c>
    </row>
    <row r="1430" spans="2:4">
      <c r="B1430" s="25">
        <v>14.28</v>
      </c>
      <c r="D1430" s="282">
        <v>0.99166666666666703</v>
      </c>
    </row>
    <row r="1431" spans="2:4">
      <c r="B1431" s="25">
        <v>14.29</v>
      </c>
      <c r="D1431" s="282">
        <v>0.99236111111111103</v>
      </c>
    </row>
    <row r="1432" spans="2:4">
      <c r="B1432" s="25">
        <v>14.3</v>
      </c>
      <c r="D1432" s="282">
        <v>0.99305555555555602</v>
      </c>
    </row>
    <row r="1433" spans="2:4">
      <c r="B1433" s="25">
        <v>14.31</v>
      </c>
      <c r="D1433" s="282">
        <v>0.99375000000000002</v>
      </c>
    </row>
    <row r="1434" spans="2:4">
      <c r="B1434" s="25">
        <v>14.32</v>
      </c>
      <c r="D1434" s="282">
        <v>0.99444444444444402</v>
      </c>
    </row>
    <row r="1435" spans="2:4">
      <c r="B1435" s="25">
        <v>14.33</v>
      </c>
      <c r="D1435" s="282">
        <v>0.99513888888888902</v>
      </c>
    </row>
    <row r="1436" spans="2:4">
      <c r="B1436" s="25">
        <v>14.34</v>
      </c>
      <c r="D1436" s="282">
        <v>0.99583333333333302</v>
      </c>
    </row>
    <row r="1437" spans="2:4">
      <c r="B1437" s="25">
        <v>14.35</v>
      </c>
      <c r="D1437" s="282">
        <v>0.99652777777777801</v>
      </c>
    </row>
    <row r="1438" spans="2:4">
      <c r="B1438" s="25">
        <v>14.36</v>
      </c>
      <c r="D1438" s="282">
        <v>0.99722222222222201</v>
      </c>
    </row>
    <row r="1439" spans="2:4">
      <c r="B1439" s="25">
        <v>14.37</v>
      </c>
      <c r="D1439" s="282">
        <v>0.99791666666666701</v>
      </c>
    </row>
    <row r="1440" spans="2:4">
      <c r="B1440" s="25">
        <v>14.38</v>
      </c>
      <c r="D1440" s="282">
        <v>0.99861111111111101</v>
      </c>
    </row>
    <row r="1441" spans="2:4">
      <c r="B1441" s="25">
        <v>14.39</v>
      </c>
      <c r="D1441" s="282">
        <v>0.999305555555556</v>
      </c>
    </row>
    <row r="1442" spans="2:4">
      <c r="B1442" s="25">
        <v>14.4</v>
      </c>
    </row>
    <row r="1443" spans="2:4">
      <c r="B1443" s="25">
        <v>14.41</v>
      </c>
    </row>
    <row r="1444" spans="2:4">
      <c r="B1444" s="25">
        <v>14.42</v>
      </c>
    </row>
    <row r="1445" spans="2:4">
      <c r="B1445" s="25">
        <v>14.43</v>
      </c>
    </row>
    <row r="1446" spans="2:4">
      <c r="B1446" s="25">
        <v>14.44</v>
      </c>
    </row>
    <row r="1447" spans="2:4">
      <c r="B1447" s="25">
        <v>14.45</v>
      </c>
    </row>
    <row r="1448" spans="2:4">
      <c r="B1448" s="25">
        <v>14.46</v>
      </c>
    </row>
    <row r="1449" spans="2:4">
      <c r="B1449" s="25">
        <v>14.47</v>
      </c>
    </row>
    <row r="1450" spans="2:4">
      <c r="B1450" s="25">
        <v>14.48</v>
      </c>
    </row>
    <row r="1451" spans="2:4">
      <c r="B1451" s="25">
        <v>14.49</v>
      </c>
    </row>
    <row r="1452" spans="2:4">
      <c r="B1452" s="25">
        <v>14.5</v>
      </c>
    </row>
    <row r="1453" spans="2:4">
      <c r="B1453" s="25">
        <v>14.51</v>
      </c>
    </row>
    <row r="1454" spans="2:4">
      <c r="B1454" s="25">
        <v>14.52</v>
      </c>
    </row>
    <row r="1455" spans="2:4">
      <c r="B1455" s="25">
        <v>14.53</v>
      </c>
    </row>
    <row r="1456" spans="2:4">
      <c r="B1456" s="25">
        <v>14.54</v>
      </c>
    </row>
    <row r="1457" spans="2:2">
      <c r="B1457" s="25">
        <v>14.55</v>
      </c>
    </row>
    <row r="1458" spans="2:2">
      <c r="B1458" s="25">
        <v>14.56</v>
      </c>
    </row>
    <row r="1459" spans="2:2">
      <c r="B1459" s="25">
        <v>14.57</v>
      </c>
    </row>
    <row r="1460" spans="2:2">
      <c r="B1460" s="25">
        <v>14.58</v>
      </c>
    </row>
    <row r="1461" spans="2:2">
      <c r="B1461" s="25">
        <v>14.59</v>
      </c>
    </row>
    <row r="1462" spans="2:2">
      <c r="B1462" s="25">
        <v>14.6</v>
      </c>
    </row>
    <row r="1463" spans="2:2">
      <c r="B1463" s="25">
        <v>14.61</v>
      </c>
    </row>
    <row r="1464" spans="2:2">
      <c r="B1464" s="25">
        <v>14.62</v>
      </c>
    </row>
    <row r="1465" spans="2:2">
      <c r="B1465" s="25">
        <v>14.63</v>
      </c>
    </row>
    <row r="1466" spans="2:2">
      <c r="B1466" s="25">
        <v>14.64</v>
      </c>
    </row>
    <row r="1467" spans="2:2">
      <c r="B1467" s="25">
        <v>14.65</v>
      </c>
    </row>
    <row r="1468" spans="2:2">
      <c r="B1468" s="25">
        <v>14.66</v>
      </c>
    </row>
    <row r="1469" spans="2:2">
      <c r="B1469" s="25">
        <v>14.67</v>
      </c>
    </row>
    <row r="1470" spans="2:2">
      <c r="B1470" s="25">
        <v>14.68</v>
      </c>
    </row>
    <row r="1471" spans="2:2">
      <c r="B1471" s="25">
        <v>14.69</v>
      </c>
    </row>
    <row r="1472" spans="2:2">
      <c r="B1472" s="25">
        <v>14.7</v>
      </c>
    </row>
    <row r="1473" spans="2:2">
      <c r="B1473" s="25">
        <v>14.71</v>
      </c>
    </row>
    <row r="1474" spans="2:2">
      <c r="B1474" s="25">
        <v>14.72</v>
      </c>
    </row>
    <row r="1475" spans="2:2">
      <c r="B1475" s="25">
        <v>14.73</v>
      </c>
    </row>
    <row r="1476" spans="2:2">
      <c r="B1476" s="25">
        <v>14.74</v>
      </c>
    </row>
    <row r="1477" spans="2:2">
      <c r="B1477" s="25">
        <v>14.75</v>
      </c>
    </row>
    <row r="1478" spans="2:2">
      <c r="B1478" s="25">
        <v>14.76</v>
      </c>
    </row>
    <row r="1479" spans="2:2">
      <c r="B1479" s="25">
        <v>14.77</v>
      </c>
    </row>
    <row r="1480" spans="2:2">
      <c r="B1480" s="25">
        <v>14.78</v>
      </c>
    </row>
    <row r="1481" spans="2:2">
      <c r="B1481" s="25">
        <v>14.79</v>
      </c>
    </row>
    <row r="1482" spans="2:2">
      <c r="B1482" s="25">
        <v>14.8</v>
      </c>
    </row>
    <row r="1483" spans="2:2">
      <c r="B1483" s="25">
        <v>14.81</v>
      </c>
    </row>
    <row r="1484" spans="2:2">
      <c r="B1484" s="25">
        <v>14.82</v>
      </c>
    </row>
    <row r="1485" spans="2:2">
      <c r="B1485" s="25">
        <v>14.83</v>
      </c>
    </row>
    <row r="1486" spans="2:2">
      <c r="B1486" s="25">
        <v>14.84</v>
      </c>
    </row>
    <row r="1487" spans="2:2">
      <c r="B1487" s="25">
        <v>14.85</v>
      </c>
    </row>
    <row r="1488" spans="2:2">
      <c r="B1488" s="25">
        <v>14.86</v>
      </c>
    </row>
    <row r="1489" spans="2:2">
      <c r="B1489" s="25">
        <v>14.87</v>
      </c>
    </row>
    <row r="1490" spans="2:2">
      <c r="B1490" s="25">
        <v>14.88</v>
      </c>
    </row>
    <row r="1491" spans="2:2">
      <c r="B1491" s="25">
        <v>14.89</v>
      </c>
    </row>
    <row r="1492" spans="2:2">
      <c r="B1492" s="25">
        <v>14.9</v>
      </c>
    </row>
    <row r="1493" spans="2:2">
      <c r="B1493" s="25">
        <v>14.91</v>
      </c>
    </row>
    <row r="1494" spans="2:2">
      <c r="B1494" s="25">
        <v>14.92</v>
      </c>
    </row>
    <row r="1495" spans="2:2">
      <c r="B1495" s="25">
        <v>14.93</v>
      </c>
    </row>
    <row r="1496" spans="2:2">
      <c r="B1496" s="25">
        <v>14.94</v>
      </c>
    </row>
    <row r="1497" spans="2:2">
      <c r="B1497" s="25">
        <v>14.95</v>
      </c>
    </row>
    <row r="1498" spans="2:2">
      <c r="B1498" s="25">
        <v>14.96</v>
      </c>
    </row>
    <row r="1499" spans="2:2">
      <c r="B1499" s="25">
        <v>14.97</v>
      </c>
    </row>
    <row r="1500" spans="2:2">
      <c r="B1500" s="25">
        <v>14.98</v>
      </c>
    </row>
    <row r="1501" spans="2:2">
      <c r="B1501" s="25">
        <v>14.99</v>
      </c>
    </row>
    <row r="1502" spans="2:2">
      <c r="B1502" s="25">
        <v>15</v>
      </c>
    </row>
  </sheetData>
  <sheetProtection password="CC50" sheet="1" objects="1" scenarios="1"/>
  <mergeCells count="21">
    <mergeCell ref="AX2:AY2"/>
    <mergeCell ref="AV2:AW2"/>
    <mergeCell ref="AF2:AH2"/>
    <mergeCell ref="AO2:AQ2"/>
    <mergeCell ref="AL2:AN2"/>
    <mergeCell ref="AI2:AK2"/>
    <mergeCell ref="AT2:AU2"/>
    <mergeCell ref="AR2:AS2"/>
    <mergeCell ref="AH30:AJ30"/>
    <mergeCell ref="AH31:AJ31"/>
    <mergeCell ref="AG26:AJ26"/>
    <mergeCell ref="AM23:AN23"/>
    <mergeCell ref="AG20:AJ20"/>
    <mergeCell ref="AH27:AJ27"/>
    <mergeCell ref="AH28:AJ28"/>
    <mergeCell ref="AH29:AJ29"/>
    <mergeCell ref="AG25:AJ25"/>
    <mergeCell ref="AG23:AJ23"/>
    <mergeCell ref="AG21:AJ21"/>
    <mergeCell ref="AG24:AJ24"/>
    <mergeCell ref="AG22:AJ22"/>
  </mergeCells>
  <pageMargins left="0.70866141732283472" right="0.70866141732283472" top="0.74803149606299213" bottom="0.74803149606299213" header="0.31496062992125984" footer="0.31496062992125984"/>
  <pageSetup paperSize="9" scale="10" orientation="landscape" verticalDpi="196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4:CE110"/>
  <sheetViews>
    <sheetView workbookViewId="0">
      <selection activeCell="AA1" sqref="AA1"/>
    </sheetView>
  </sheetViews>
  <sheetFormatPr defaultRowHeight="15"/>
  <cols>
    <col min="1" max="1" width="9.7109375" style="25" customWidth="1"/>
    <col min="2" max="9" width="6.42578125" style="25" customWidth="1"/>
    <col min="10" max="21" width="5.85546875" style="25" customWidth="1"/>
    <col min="22" max="27" width="7.140625" style="25" customWidth="1"/>
    <col min="28" max="28" width="9.140625" style="25" customWidth="1"/>
    <col min="29" max="29" width="9.140625" style="43" customWidth="1"/>
    <col min="30" max="30" width="5" style="25" customWidth="1"/>
    <col min="31" max="31" width="7.7109375" style="299" customWidth="1"/>
    <col min="32" max="32" width="7.7109375" style="300" customWidth="1"/>
    <col min="33" max="34" width="7.7109375" style="299" customWidth="1"/>
    <col min="35" max="35" width="7.7109375" style="301" customWidth="1"/>
    <col min="36" max="36" width="10.85546875" style="301" customWidth="1"/>
    <col min="37" max="37" width="7.7109375" style="301" customWidth="1"/>
    <col min="38" max="39" width="7.7109375" style="299" customWidth="1"/>
    <col min="40" max="40" width="5.7109375" style="25" customWidth="1"/>
    <col min="41" max="41" width="5" style="25" customWidth="1"/>
    <col min="42" max="42" width="12" style="299" customWidth="1"/>
    <col min="43" max="43" width="12.7109375" style="300" customWidth="1"/>
    <col min="44" max="45" width="12" style="299" customWidth="1"/>
    <col min="46" max="48" width="12" style="301" customWidth="1"/>
    <col min="49" max="50" width="12" style="299" customWidth="1"/>
    <col min="51" max="51" width="5.7109375" style="25" customWidth="1"/>
    <col min="52" max="52" width="5" style="25" customWidth="1"/>
    <col min="53" max="53" width="7.7109375" style="299" customWidth="1"/>
    <col min="54" max="54" width="7.7109375" style="300" customWidth="1"/>
    <col min="55" max="56" width="7.7109375" style="299" customWidth="1"/>
    <col min="57" max="57" width="7.7109375" style="301" customWidth="1"/>
    <col min="58" max="58" width="10.85546875" style="301" customWidth="1"/>
    <col min="59" max="59" width="7.7109375" style="301" customWidth="1"/>
    <col min="60" max="61" width="7.7109375" style="299" customWidth="1"/>
    <col min="62" max="62" width="5.7109375" style="25" customWidth="1"/>
    <col min="63" max="63" width="5" style="25" customWidth="1"/>
    <col min="64" max="64" width="7.7109375" style="299" customWidth="1"/>
    <col min="65" max="65" width="7.7109375" style="300" customWidth="1"/>
    <col min="66" max="67" width="7.7109375" style="299" customWidth="1"/>
    <col min="68" max="68" width="7.7109375" style="301" customWidth="1"/>
    <col min="69" max="69" width="10.85546875" style="301" customWidth="1"/>
    <col min="70" max="70" width="7.7109375" style="301" customWidth="1"/>
    <col min="71" max="72" width="7.7109375" style="299" customWidth="1"/>
    <col min="73" max="81" width="5.7109375" style="25" customWidth="1"/>
    <col min="82" max="16384" width="9.140625" style="25"/>
  </cols>
  <sheetData>
    <row r="4" spans="1:83">
      <c r="V4" s="562" t="s">
        <v>171</v>
      </c>
      <c r="W4" s="562"/>
      <c r="X4" s="562"/>
      <c r="Y4" s="562"/>
      <c r="Z4" s="562"/>
      <c r="AA4" s="562"/>
      <c r="AB4" s="562"/>
      <c r="AC4" s="298"/>
    </row>
    <row r="5" spans="1:83">
      <c r="V5" s="302">
        <f>SUM(V10:V110)/24</f>
        <v>0</v>
      </c>
      <c r="W5" s="302">
        <f>SUM(W10:W110)/24</f>
        <v>4.6875</v>
      </c>
      <c r="X5" s="302">
        <f>SUM(X10:X110)/24</f>
        <v>0</v>
      </c>
      <c r="Y5" s="302">
        <f>SUM(Y10:Y110)/24</f>
        <v>0</v>
      </c>
      <c r="Z5" s="302"/>
      <c r="AA5" s="302"/>
      <c r="AB5" s="302">
        <f>SUM(AB10:AB110)/24</f>
        <v>0</v>
      </c>
      <c r="AC5" s="303"/>
    </row>
    <row r="7" spans="1:83">
      <c r="K7" s="561" t="s">
        <v>170</v>
      </c>
      <c r="L7" s="561"/>
      <c r="M7" s="561"/>
      <c r="N7" s="561"/>
      <c r="O7" s="561"/>
      <c r="P7" s="561"/>
      <c r="Q7" s="561"/>
      <c r="R7" s="561"/>
      <c r="S7" s="561"/>
      <c r="T7" s="561"/>
      <c r="V7" s="562" t="s">
        <v>163</v>
      </c>
      <c r="W7" s="562"/>
      <c r="X7" s="562"/>
      <c r="Y7" s="562"/>
      <c r="Z7" s="562"/>
      <c r="AA7" s="562"/>
      <c r="AB7" s="562"/>
      <c r="AC7" s="298"/>
      <c r="AD7" s="561" t="str">
        <f>V8</f>
        <v>Steam Eco GWD</v>
      </c>
      <c r="AE7" s="561"/>
      <c r="AF7" s="561"/>
      <c r="AG7" s="561"/>
      <c r="AH7" s="561"/>
      <c r="AI7" s="561"/>
      <c r="AJ7" s="561"/>
      <c r="AK7" s="561"/>
      <c r="AL7" s="561"/>
      <c r="AM7" s="561"/>
      <c r="AO7" s="561" t="str">
        <f>W8</f>
        <v>Steam Eco BWD</v>
      </c>
      <c r="AP7" s="561"/>
      <c r="AQ7" s="561"/>
      <c r="AR7" s="561"/>
      <c r="AS7" s="561"/>
      <c r="AT7" s="561"/>
      <c r="AU7" s="561"/>
      <c r="AV7" s="561"/>
      <c r="AW7" s="561"/>
      <c r="AX7" s="561"/>
      <c r="AZ7" s="561" t="str">
        <f>X8</f>
        <v>Steam Full GWD</v>
      </c>
      <c r="BA7" s="561"/>
      <c r="BB7" s="561"/>
      <c r="BC7" s="561"/>
      <c r="BD7" s="561"/>
      <c r="BE7" s="561"/>
      <c r="BF7" s="561"/>
      <c r="BG7" s="561"/>
      <c r="BH7" s="561"/>
      <c r="BI7" s="561"/>
      <c r="BK7" s="561" t="str">
        <f>Y8</f>
        <v>Steam Full BWD</v>
      </c>
      <c r="BL7" s="561"/>
      <c r="BM7" s="561"/>
      <c r="BN7" s="561"/>
      <c r="BO7" s="561"/>
      <c r="BP7" s="561"/>
      <c r="BQ7" s="561"/>
      <c r="BR7" s="561"/>
      <c r="BS7" s="561"/>
      <c r="BT7" s="561"/>
      <c r="BV7" s="561" t="str">
        <f>AB8</f>
        <v>Port (both)</v>
      </c>
      <c r="BW7" s="561"/>
      <c r="BX7" s="561"/>
      <c r="BY7" s="561"/>
      <c r="BZ7" s="561"/>
      <c r="CA7" s="561"/>
      <c r="CB7" s="561"/>
      <c r="CC7" s="561"/>
      <c r="CD7" s="561"/>
      <c r="CE7" s="561"/>
    </row>
    <row r="8" spans="1:83" ht="45">
      <c r="A8" s="304" t="s">
        <v>0</v>
      </c>
      <c r="B8" s="304" t="s">
        <v>137</v>
      </c>
      <c r="C8" s="304" t="s">
        <v>153</v>
      </c>
      <c r="D8" s="304" t="s">
        <v>154</v>
      </c>
      <c r="E8" s="304" t="s">
        <v>88</v>
      </c>
      <c r="F8" s="304" t="s">
        <v>155</v>
      </c>
      <c r="G8" s="304" t="s">
        <v>139</v>
      </c>
      <c r="H8" s="304" t="s">
        <v>147</v>
      </c>
      <c r="I8" s="304" t="s">
        <v>156</v>
      </c>
      <c r="K8" s="305" t="s">
        <v>3</v>
      </c>
      <c r="L8" s="305" t="s">
        <v>164</v>
      </c>
      <c r="M8" s="305" t="s">
        <v>2</v>
      </c>
      <c r="N8" s="305" t="s">
        <v>10</v>
      </c>
      <c r="O8" s="306" t="s">
        <v>14</v>
      </c>
      <c r="P8" s="305" t="s">
        <v>165</v>
      </c>
      <c r="Q8" s="305" t="s">
        <v>166</v>
      </c>
      <c r="R8" s="305" t="s">
        <v>167</v>
      </c>
      <c r="S8" s="305" t="s">
        <v>168</v>
      </c>
      <c r="T8" s="305" t="s">
        <v>169</v>
      </c>
      <c r="V8" s="307" t="s">
        <v>157</v>
      </c>
      <c r="W8" s="307" t="s">
        <v>158</v>
      </c>
      <c r="X8" s="307" t="s">
        <v>159</v>
      </c>
      <c r="Y8" s="307" t="s">
        <v>160</v>
      </c>
      <c r="Z8" s="307" t="s">
        <v>161</v>
      </c>
      <c r="AA8" s="307" t="s">
        <v>162</v>
      </c>
      <c r="AB8" s="307" t="s">
        <v>175</v>
      </c>
      <c r="AC8" s="308"/>
      <c r="AD8" s="305" t="s">
        <v>3</v>
      </c>
      <c r="AE8" s="309" t="s">
        <v>164</v>
      </c>
      <c r="AF8" s="310" t="s">
        <v>2</v>
      </c>
      <c r="AG8" s="309" t="s">
        <v>10</v>
      </c>
      <c r="AH8" s="309" t="s">
        <v>14</v>
      </c>
      <c r="AI8" s="311" t="s">
        <v>165</v>
      </c>
      <c r="AJ8" s="311" t="s">
        <v>166</v>
      </c>
      <c r="AK8" s="311" t="s">
        <v>167</v>
      </c>
      <c r="AL8" s="309" t="s">
        <v>168</v>
      </c>
      <c r="AM8" s="309" t="s">
        <v>169</v>
      </c>
      <c r="AO8" s="305" t="s">
        <v>3</v>
      </c>
      <c r="AP8" s="309" t="s">
        <v>164</v>
      </c>
      <c r="AQ8" s="310" t="s">
        <v>2</v>
      </c>
      <c r="AR8" s="309" t="s">
        <v>10</v>
      </c>
      <c r="AS8" s="309" t="s">
        <v>14</v>
      </c>
      <c r="AT8" s="311" t="s">
        <v>165</v>
      </c>
      <c r="AU8" s="311" t="s">
        <v>166</v>
      </c>
      <c r="AV8" s="311" t="s">
        <v>167</v>
      </c>
      <c r="AW8" s="309" t="s">
        <v>168</v>
      </c>
      <c r="AX8" s="309" t="s">
        <v>169</v>
      </c>
      <c r="AZ8" s="305" t="s">
        <v>3</v>
      </c>
      <c r="BA8" s="309" t="s">
        <v>164</v>
      </c>
      <c r="BB8" s="310" t="s">
        <v>2</v>
      </c>
      <c r="BC8" s="309" t="s">
        <v>10</v>
      </c>
      <c r="BD8" s="309" t="s">
        <v>14</v>
      </c>
      <c r="BE8" s="311" t="s">
        <v>165</v>
      </c>
      <c r="BF8" s="311" t="s">
        <v>166</v>
      </c>
      <c r="BG8" s="311" t="s">
        <v>167</v>
      </c>
      <c r="BH8" s="309" t="s">
        <v>168</v>
      </c>
      <c r="BI8" s="309" t="s">
        <v>169</v>
      </c>
      <c r="BK8" s="305" t="s">
        <v>3</v>
      </c>
      <c r="BL8" s="309" t="s">
        <v>164</v>
      </c>
      <c r="BM8" s="310" t="s">
        <v>2</v>
      </c>
      <c r="BN8" s="309" t="s">
        <v>10</v>
      </c>
      <c r="BO8" s="309" t="s">
        <v>14</v>
      </c>
      <c r="BP8" s="311" t="s">
        <v>165</v>
      </c>
      <c r="BQ8" s="311" t="s">
        <v>166</v>
      </c>
      <c r="BR8" s="311" t="s">
        <v>167</v>
      </c>
      <c r="BS8" s="309" t="s">
        <v>168</v>
      </c>
      <c r="BT8" s="309" t="s">
        <v>169</v>
      </c>
      <c r="BV8" s="305" t="s">
        <v>3</v>
      </c>
      <c r="BW8" s="309" t="s">
        <v>164</v>
      </c>
      <c r="BX8" s="310" t="s">
        <v>2</v>
      </c>
      <c r="BY8" s="309" t="s">
        <v>10</v>
      </c>
      <c r="BZ8" s="309" t="s">
        <v>14</v>
      </c>
      <c r="CA8" s="311" t="s">
        <v>165</v>
      </c>
      <c r="CB8" s="311" t="s">
        <v>166</v>
      </c>
      <c r="CC8" s="311" t="s">
        <v>167</v>
      </c>
      <c r="CD8" s="309" t="s">
        <v>168</v>
      </c>
      <c r="CE8" s="309" t="s">
        <v>169</v>
      </c>
    </row>
    <row r="9" spans="1:83">
      <c r="A9" s="281">
        <f>IF('Noon Position '!A9&lt;&gt;0,'Noon Position '!A9,"")</f>
        <v>42362</v>
      </c>
      <c r="B9" s="312">
        <f>IF('Noon Position '!A9&lt;&gt;0,'Noon Position '!B9,"")</f>
        <v>0.77083333333333304</v>
      </c>
    </row>
    <row r="10" spans="1:83">
      <c r="A10" s="281">
        <f>IF('Noon Position '!A10&lt;&gt;0,'Noon Position '!A10,"")</f>
        <v>42363</v>
      </c>
      <c r="B10" s="312">
        <f>IF('Noon Position '!A10&lt;&gt;0,'Noon Position '!B10,"")</f>
        <v>0.5</v>
      </c>
      <c r="C10" s="25">
        <f>IF('Noon Position '!Q10&lt;&gt;0,'Noon Position '!Q10,"")</f>
        <v>17.5</v>
      </c>
      <c r="D10" s="313" t="str">
        <f>IF('Noon Position '!Q10&lt;&gt;0,"",IF('Noon Position '!A10&lt;&gt;0,('Noon Position '!A10-'Noon Position '!A9+'Noon Position '!B10-'Noon Position '!B9)*24,""))</f>
        <v/>
      </c>
      <c r="E10" s="25">
        <f>IF('Noon Position '!A10&lt;&gt;0,'Weather Condition'!U5,"")</f>
        <v>0</v>
      </c>
      <c r="F10" s="25">
        <f>IF('Noon Position '!A10&lt;&gt;0,IF(NOT(E10),1,0),"")</f>
        <v>1</v>
      </c>
      <c r="G10" s="25">
        <f>IF('Noon Position '!A10&lt;&gt;0,IF(LOWER('Noon Position '!L10)="eco",1,0),"")</f>
        <v>1</v>
      </c>
      <c r="H10" s="25">
        <f>IF('Noon Position '!A10&lt;&gt;0,IF(LOWER('Noon Position '!L10)="full",1,0),"")</f>
        <v>0</v>
      </c>
      <c r="I10" s="25">
        <f>IF('Noon Position '!A10&lt;&gt;0,IF(G10+H10=0,1,0),"")</f>
        <v>0</v>
      </c>
      <c r="K10" s="25">
        <f>IF('Noon Position '!A10&lt;&gt;0,IF('Noon Position '!M10=0,"None",'Noon Position '!M10),"None")</f>
        <v>79.900000000000404</v>
      </c>
      <c r="L10" s="25">
        <f>IF('Noon Position '!A10&lt;&gt;0,IF('Noon Position '!U10="",0,'Noon Position '!U10),0)</f>
        <v>12</v>
      </c>
      <c r="M10" s="25">
        <f>IF('Noon Position '!A10&lt;&gt;0,IF('Noon Position '!V10="",0,'Noon Position '!V10),0)</f>
        <v>5.829596412556054E-2</v>
      </c>
      <c r="N10" s="25">
        <f>IF('Noon Position '!A10&lt;&gt;0,IF('Bunkers &amp; Lubs'!Q4="",0,'Bunkers &amp; Lubs'!Q4),0)</f>
        <v>16.84114285714282</v>
      </c>
      <c r="O10" s="25">
        <f>IF('Noon Position '!A10&lt;&gt;0,IF('Bunkers &amp; Lubs'!W4="",0,'Bunkers &amp; Lubs'!W4),0)</f>
        <v>0.13714285714284935</v>
      </c>
      <c r="P10" s="25">
        <f>IF('Noon Position '!A10&lt;&gt;0,IF('Bunkers &amp; Lubs'!X4="",0,'Bunkers &amp; Lubs'!X4),0)</f>
        <v>91.885714285714286</v>
      </c>
      <c r="Q10" s="25">
        <f>IF('Noon Position '!A10&lt;&gt;0,IF('Bunkers &amp; Lubs'!Z4="",0,'Bunkers &amp; Lubs'!Z4),0)</f>
        <v>13.714285714285714</v>
      </c>
      <c r="R10" s="25">
        <f>IF('Noon Position '!A10&lt;&gt;0,IF('Bunkers &amp; Lubs'!AA4="",0,'Bunkers &amp; Lubs'!AA4),0)</f>
        <v>13.714285714285714</v>
      </c>
      <c r="S10" s="25">
        <f>IF('Noon Position '!A10&lt;&gt;0,IF(Environmental!G7="",0,Environmental!G7),0)</f>
        <v>0</v>
      </c>
      <c r="T10" s="25">
        <f>IF('Noon Position '!A10&lt;&gt;0,IF(Environmental!L7="",0,Environmental!L7),0)</f>
        <v>0.23314285714285948</v>
      </c>
      <c r="V10" s="25">
        <f>IF(NOT(C10=""),C10*G10*E10,0)</f>
        <v>0</v>
      </c>
      <c r="W10" s="25">
        <f>IF(NOT(C10=""),C10*G10*F10,0)</f>
        <v>17.5</v>
      </c>
      <c r="X10" s="25">
        <f>IF(NOT(C10=""),C10*H10*E10,0)</f>
        <v>0</v>
      </c>
      <c r="Y10" s="25">
        <f>IF(NOT(C10=""),C10*H10*F10,0)</f>
        <v>0</v>
      </c>
      <c r="AB10" s="25">
        <f>IF(NOT(D10=""),D10,0)</f>
        <v>0</v>
      </c>
      <c r="AE10" s="299" t="e">
        <f>SUMPRODUCT($L$10:L10,$V$10:V10)/SUM($V$10:V10)</f>
        <v>#DIV/0!</v>
      </c>
      <c r="AF10" s="300" t="e">
        <f>SUMPRODUCT($M$10:M10,$V$10:V10)/SUM($V$10:V10)</f>
        <v>#DIV/0!</v>
      </c>
      <c r="AG10" s="299" t="e">
        <f>SUMPRODUCT($N$10:N10,$V$10:V10)/SUM($V$10:V10)</f>
        <v>#DIV/0!</v>
      </c>
      <c r="AH10" s="299" t="e">
        <f>SUMPRODUCT($O$10:O10,$V$10:V10)/SUM($V$10:V10)</f>
        <v>#DIV/0!</v>
      </c>
      <c r="AI10" s="301" t="e">
        <f>SUMPRODUCT($P$10:P10,$V$10:V10)/SUM($V$10:V10)</f>
        <v>#DIV/0!</v>
      </c>
      <c r="AJ10" s="301" t="e">
        <f>SUMPRODUCT($Q$10:Q10,$V$10:V10)/SUM($V$10:V10)</f>
        <v>#DIV/0!</v>
      </c>
      <c r="AK10" s="301" t="e">
        <f>SUMPRODUCT($R$10:R10,$V$10:V10)/SUM($V$10:V10)</f>
        <v>#DIV/0!</v>
      </c>
      <c r="AL10" s="299" t="e">
        <f>SUMPRODUCT($S$10:S10,$V$10:V10)/SUM($V$10:V10)</f>
        <v>#DIV/0!</v>
      </c>
      <c r="AM10" s="299" t="e">
        <f>SUMPRODUCT($T$10:T10,$V$10:V10)/SUM($V$10:V10)</f>
        <v>#DIV/0!</v>
      </c>
      <c r="AP10" s="299">
        <f>SUMPRODUCT($L$10:L10,$W$10:W10)/SUM($W$10:W10)</f>
        <v>12</v>
      </c>
      <c r="AQ10" s="300">
        <f>SUMPRODUCT($M$10:M10,$W$10:W10)/SUM($W$10:W10)</f>
        <v>5.8295964125560533E-2</v>
      </c>
      <c r="AR10" s="299">
        <f>SUMPRODUCT($N$10:N10,$W$10:W10)/SUM($W$10:W10)</f>
        <v>16.84114285714282</v>
      </c>
      <c r="AS10" s="299">
        <f>SUMPRODUCT($O$10:O10,$W$10:W10)/SUM($W$10:W10)</f>
        <v>0.13714285714284935</v>
      </c>
      <c r="AT10" s="301">
        <f>SUMPRODUCT($P$10:P10,$W$10:W10)/SUM($W$10:W10)</f>
        <v>91.885714285714286</v>
      </c>
      <c r="AU10" s="301">
        <f>SUMPRODUCT($Q$10:Q10,$W$10:W10)/SUM($W$10:W10)</f>
        <v>13.714285714285714</v>
      </c>
      <c r="AV10" s="301">
        <f>SUMPRODUCT($R$10:R10,$W$10:W10)/SUM($W$10:W10)</f>
        <v>13.714285714285714</v>
      </c>
      <c r="AW10" s="299">
        <f>SUMPRODUCT($S$10:S10,$W$10:W10)/SUM($W$10:W10)</f>
        <v>0</v>
      </c>
      <c r="AX10" s="299">
        <f>SUMPRODUCT($T$10:T10,$W$10:W10)/SUM($W$10:W10)</f>
        <v>0.23314285714285948</v>
      </c>
      <c r="BA10" s="299" t="e">
        <f>SUMPRODUCT($L$10:L10,$X$10:X10)/SUM($X$10:X10)</f>
        <v>#DIV/0!</v>
      </c>
      <c r="BB10" s="300" t="e">
        <f>SUMPRODUCT($M$10:M10,$X$10:X10)/SUM($X$10:X10)</f>
        <v>#DIV/0!</v>
      </c>
      <c r="BC10" s="299" t="e">
        <f>SUMPRODUCT($N$10:N10,$X$10:X10)/SUM($X$10:X10)</f>
        <v>#DIV/0!</v>
      </c>
      <c r="BD10" s="299" t="e">
        <f>SUMPRODUCT($O$10:O10,$X$10:X10)/SUM($X$10:X10)</f>
        <v>#DIV/0!</v>
      </c>
      <c r="BE10" s="301" t="e">
        <f>SUMPRODUCT($P$10:P10,$X$10:X10)/SUM($X$10:X10)</f>
        <v>#DIV/0!</v>
      </c>
      <c r="BF10" s="301" t="e">
        <f>SUMPRODUCT($Q$10:Q10,$X$10:X10)/SUM($X$10:X10)</f>
        <v>#DIV/0!</v>
      </c>
      <c r="BG10" s="301" t="e">
        <f>SUMPRODUCT($R$10:R10,$X$10:X10)/SUM($X$10:X10)</f>
        <v>#DIV/0!</v>
      </c>
      <c r="BH10" s="299" t="e">
        <f>SUMPRODUCT($S$10:S10,$X$10:X10)/SUM($X$10:X10)</f>
        <v>#DIV/0!</v>
      </c>
      <c r="BI10" s="299" t="e">
        <f>SUMPRODUCT($T$10:T10,$X$10:X10)/SUM($X$10:X10)</f>
        <v>#DIV/0!</v>
      </c>
      <c r="BL10" s="299" t="e">
        <f>SUMPRODUCT($L$10:L10,$Y$10:Y10)/SUM($Y$10:Y10)</f>
        <v>#DIV/0!</v>
      </c>
      <c r="BM10" s="300" t="e">
        <f>SUMPRODUCT($M$10:M10,$Y$10:Y10)/SUM($Y$10:Y10)</f>
        <v>#DIV/0!</v>
      </c>
      <c r="BN10" s="299" t="e">
        <f>SUMPRODUCT($N$10:N10,$Y$10:Y10)/SUM($Y$10:Y10)</f>
        <v>#DIV/0!</v>
      </c>
      <c r="BO10" s="299" t="e">
        <f>SUMPRODUCT($O$10:O10,$Y$10:Y10)/SUM($Y$10:Y10)</f>
        <v>#DIV/0!</v>
      </c>
      <c r="BP10" s="301" t="e">
        <f>SUMPRODUCT($P$10:P10,$Y$10:Y10)/SUM($Y$10:Y10)</f>
        <v>#DIV/0!</v>
      </c>
      <c r="BQ10" s="301" t="e">
        <f>SUMPRODUCT($Q$10:Q10,$Y$10:Y10)/SUM($Y$10:Y10)</f>
        <v>#DIV/0!</v>
      </c>
      <c r="BR10" s="301" t="e">
        <f>SUMPRODUCT($R$10:R10,$Y$10:Y10)/SUM($Y$10:Y10)</f>
        <v>#DIV/0!</v>
      </c>
      <c r="BS10" s="299" t="e">
        <f>SUMPRODUCT($S$10:S10,$Y$10:Y10)/SUM($Y$10:Y10)</f>
        <v>#DIV/0!</v>
      </c>
      <c r="BT10" s="299" t="e">
        <f>SUMPRODUCT($T$10:T10,$Y$10:Y10)/SUM($Y$10:Y10)</f>
        <v>#DIV/0!</v>
      </c>
      <c r="BW10" s="25" t="e">
        <f>SUMPRODUCT($L$10:L10,$AB$10:AB10)/SUM($AB$10:AB10)</f>
        <v>#DIV/0!</v>
      </c>
      <c r="BX10" s="25" t="e">
        <f>SUMPRODUCT($M$10:M10,$AB$10:AB10)/SUM($AB$10:AB10)</f>
        <v>#DIV/0!</v>
      </c>
      <c r="BY10" s="25" t="e">
        <f>SUMPRODUCT($N$10:N10,$AB$10:AB10)/SUM($AB$10:AB10)</f>
        <v>#DIV/0!</v>
      </c>
      <c r="BZ10" s="25" t="e">
        <f>SUMPRODUCT($O$10:O10,$AB$10:AB10)/SUM($AB$10:AB10)</f>
        <v>#DIV/0!</v>
      </c>
      <c r="CA10" s="25" t="e">
        <f>SUMPRODUCT($P$10:P10,$AB$10:AB10)/SUM($AB$10:AB10)</f>
        <v>#DIV/0!</v>
      </c>
      <c r="CB10" s="25" t="e">
        <f>SUMPRODUCT($Q$10:Q10,$AB$10:AB10)/SUM($AB$10:AB10)</f>
        <v>#DIV/0!</v>
      </c>
      <c r="CC10" s="25" t="e">
        <f>SUMPRODUCT($R$10:R10,$AB$10:AB10)/SUM($AB$10:AB10)</f>
        <v>#DIV/0!</v>
      </c>
      <c r="CD10" s="25" t="e">
        <f>SUMPRODUCT($S$10:S10,$AB$10:AB10)/SUM($AB$10:AB10)</f>
        <v>#DIV/0!</v>
      </c>
      <c r="CE10" s="25" t="e">
        <f>SUMPRODUCT($T$10:T10,$AB$10:AB10)/SUM($AB$10:AB10)</f>
        <v>#DIV/0!</v>
      </c>
    </row>
    <row r="11" spans="1:83">
      <c r="A11" s="281">
        <f>IF('Noon Position '!A11&lt;&gt;0,'Noon Position '!A11,"")</f>
        <v>42364</v>
      </c>
      <c r="B11" s="312">
        <f>IF('Noon Position '!A11&lt;&gt;0,'Noon Position '!B11,"")</f>
        <v>0.5</v>
      </c>
      <c r="C11" s="25">
        <f>IF('Noon Position '!Q11&lt;&gt;0,'Noon Position '!Q11,"")</f>
        <v>24</v>
      </c>
      <c r="D11" s="313" t="str">
        <f>IF('Noon Position '!Q11&lt;&gt;0,"",IF('Noon Position '!A11&lt;&gt;0,('Noon Position '!A11-'Noon Position '!A10+'Noon Position '!B11-'Noon Position '!B10)*24,""))</f>
        <v/>
      </c>
      <c r="E11" s="25">
        <f>IF('Noon Position '!A11&lt;&gt;0,'Weather Condition'!U6,"")</f>
        <v>0</v>
      </c>
      <c r="F11" s="25">
        <f>IF('Noon Position '!A11&lt;&gt;0,IF(NOT(E11),1,0),"")</f>
        <v>1</v>
      </c>
      <c r="G11" s="25">
        <f>IF('Noon Position '!A11&lt;&gt;0,IF(LOWER('Noon Position '!L11)="eco",1,0),"")</f>
        <v>1</v>
      </c>
      <c r="H11" s="25">
        <f>IF('Noon Position '!A11&lt;&gt;0,IF(LOWER('Noon Position '!L11)="full",1,0),"")</f>
        <v>0</v>
      </c>
      <c r="I11" s="25">
        <f>IF('Noon Position '!A11&lt;&gt;0,IF(G11+H11=0,1,0),"")</f>
        <v>0</v>
      </c>
      <c r="K11" s="25">
        <f>IF('Noon Position '!A11&lt;&gt;0,IF('Noon Position '!M11=0,"None",'Noon Position '!M11),"None")</f>
        <v>81.900000000000503</v>
      </c>
      <c r="L11" s="25">
        <f>IF('Noon Position '!A11&lt;&gt;0,IF('Noon Position '!U11="",0,'Noon Position '!U11),0)</f>
        <v>11.375</v>
      </c>
      <c r="M11" s="25">
        <f>IF('Noon Position '!A11&lt;&gt;0,IF('Noon Position '!V11="",0,'Noon Position '!V11),0)</f>
        <v>0.12779552715654952</v>
      </c>
      <c r="N11" s="25">
        <f>IF('Noon Position '!A11&lt;&gt;0,IF('Bunkers &amp; Lubs'!Q5="",0,'Bunkers &amp; Lubs'!Q5),0)</f>
        <v>18.450000000000045</v>
      </c>
      <c r="O11" s="25">
        <f>IF('Noon Position '!A11&lt;&gt;0,IF('Bunkers &amp; Lubs'!W5="",0,'Bunkers &amp; Lubs'!W5),0)</f>
        <v>0.10000000000002274</v>
      </c>
      <c r="P11" s="25">
        <f>IF('Noon Position '!A11&lt;&gt;0,IF('Bunkers &amp; Lubs'!X5="",0,'Bunkers &amp; Lubs'!X5),0)</f>
        <v>99</v>
      </c>
      <c r="Q11" s="25">
        <f>IF('Noon Position '!A11&lt;&gt;0,IF('Bunkers &amp; Lubs'!Z5="",0,'Bunkers &amp; Lubs'!Z5),0)</f>
        <v>10</v>
      </c>
      <c r="R11" s="25">
        <f>IF('Noon Position '!A11&lt;&gt;0,IF('Bunkers &amp; Lubs'!AA5="",0,'Bunkers &amp; Lubs'!AA5),0)</f>
        <v>10</v>
      </c>
      <c r="S11" s="25">
        <f>IF('Noon Position '!A11&lt;&gt;0,IF(Environmental!G8="",0,Environmental!G8),0)</f>
        <v>0</v>
      </c>
      <c r="T11" s="25">
        <f>IF('Noon Position '!A11&lt;&gt;0,IF(Environmental!L8="",0,Environmental!L8),0)</f>
        <v>0.29000000000000059</v>
      </c>
      <c r="V11" s="25">
        <f t="shared" ref="V11:V74" si="0">IF(NOT(C11=""),C11*G11*E11,0)</f>
        <v>0</v>
      </c>
      <c r="W11" s="25">
        <f t="shared" ref="W11:W74" si="1">IF(NOT(C11=""),C11*G11*F11,0)</f>
        <v>24</v>
      </c>
      <c r="X11" s="25">
        <f t="shared" ref="X11:X74" si="2">IF(NOT(C11=""),C11*H11*E11,0)</f>
        <v>0</v>
      </c>
      <c r="Y11" s="25">
        <f t="shared" ref="Y11:Y74" si="3">IF(NOT(C11=""),C11*H11*F11,0)</f>
        <v>0</v>
      </c>
      <c r="AB11" s="25">
        <f t="shared" ref="AB11:AB74" si="4">IF(NOT(D11=""),D11,0)</f>
        <v>0</v>
      </c>
      <c r="AE11" s="299" t="e">
        <f>SUMPRODUCT($L$10:L11,$V$10:V11)/SUM($V$10:V11)</f>
        <v>#DIV/0!</v>
      </c>
      <c r="AF11" s="300" t="e">
        <f>SUMPRODUCT($M$10:M11,$V$10:V11)/SUM($V$10:V11)</f>
        <v>#DIV/0!</v>
      </c>
      <c r="AG11" s="299" t="e">
        <f>SUMPRODUCT($N$10:N11,$V$10:V11)/SUM($V$10:V11)</f>
        <v>#DIV/0!</v>
      </c>
      <c r="AH11" s="299" t="e">
        <f>SUMPRODUCT($O$10:O11,$V$10:V11)/SUM($V$10:V11)</f>
        <v>#DIV/0!</v>
      </c>
      <c r="AI11" s="301" t="e">
        <f>SUMPRODUCT($P$10:P11,$V$10:V11)/SUM($V$10:V11)</f>
        <v>#DIV/0!</v>
      </c>
      <c r="AJ11" s="301" t="e">
        <f>SUMPRODUCT($Q$10:Q11,$V$10:V11)/SUM($V$10:V11)</f>
        <v>#DIV/0!</v>
      </c>
      <c r="AK11" s="301" t="e">
        <f>SUMPRODUCT($R$10:R11,$V$10:V11)/SUM($V$10:V11)</f>
        <v>#DIV/0!</v>
      </c>
      <c r="AL11" s="299" t="e">
        <f>SUMPRODUCT($S$10:S11,$V$10:V11)/SUM($V$10:V11)</f>
        <v>#DIV/0!</v>
      </c>
      <c r="AM11" s="299" t="e">
        <f>SUMPRODUCT($T$10:T11,$V$10:V11)/SUM($V$10:V11)</f>
        <v>#DIV/0!</v>
      </c>
      <c r="AP11" s="299">
        <f>SUMPRODUCT($L$10:L11,$W$10:W11)/SUM($W$10:W11)</f>
        <v>11.638554216867471</v>
      </c>
      <c r="AQ11" s="300">
        <f>SUMPRODUCT($M$10:M11,$W$10:W11)/SUM($W$10:W11)</f>
        <v>9.8488482504927657E-2</v>
      </c>
      <c r="AR11" s="299">
        <f>SUMPRODUCT($N$10:N11,$W$10:W11)/SUM($W$10:W11)</f>
        <v>17.771566265060251</v>
      </c>
      <c r="AS11" s="299">
        <f>SUMPRODUCT($O$10:O11,$W$10:W11)/SUM($W$10:W11)</f>
        <v>0.1156626506024195</v>
      </c>
      <c r="AT11" s="301">
        <f>SUMPRODUCT($P$10:P11,$W$10:W11)/SUM($W$10:W11)</f>
        <v>96</v>
      </c>
      <c r="AU11" s="301">
        <f>SUMPRODUCT($Q$10:Q11,$W$10:W11)/SUM($W$10:W11)</f>
        <v>11.566265060240964</v>
      </c>
      <c r="AV11" s="301">
        <f>SUMPRODUCT($R$10:R11,$W$10:W11)/SUM($W$10:W11)</f>
        <v>11.566265060240964</v>
      </c>
      <c r="AW11" s="299">
        <f>SUMPRODUCT($S$10:S11,$W$10:W11)/SUM($W$10:W11)</f>
        <v>0</v>
      </c>
      <c r="AX11" s="299">
        <f>SUMPRODUCT($T$10:T11,$W$10:W11)/SUM($W$10:W11)</f>
        <v>0.26602409638554353</v>
      </c>
      <c r="BA11" s="299" t="e">
        <f>SUMPRODUCT($L$10:L11,$X$10:X11)/SUM($X$10:X11)</f>
        <v>#DIV/0!</v>
      </c>
      <c r="BB11" s="300" t="e">
        <f>SUMPRODUCT($M$10:M11,$X$10:X11)/SUM($X$10:X11)</f>
        <v>#DIV/0!</v>
      </c>
      <c r="BC11" s="299" t="e">
        <f>SUMPRODUCT($N$10:N11,$X$10:X11)/SUM($X$10:X11)</f>
        <v>#DIV/0!</v>
      </c>
      <c r="BD11" s="299" t="e">
        <f>SUMPRODUCT($O$10:O11,$X$10:X11)/SUM($X$10:X11)</f>
        <v>#DIV/0!</v>
      </c>
      <c r="BE11" s="301" t="e">
        <f>SUMPRODUCT($P$10:P11,$X$10:X11)/SUM($X$10:X11)</f>
        <v>#DIV/0!</v>
      </c>
      <c r="BF11" s="301" t="e">
        <f>SUMPRODUCT($Q$10:Q11,$X$10:X11)/SUM($X$10:X11)</f>
        <v>#DIV/0!</v>
      </c>
      <c r="BG11" s="301" t="e">
        <f>SUMPRODUCT($R$10:R11,$X$10:X11)/SUM($X$10:X11)</f>
        <v>#DIV/0!</v>
      </c>
      <c r="BH11" s="299" t="e">
        <f>SUMPRODUCT($S$10:S11,$X$10:X11)/SUM($X$10:X11)</f>
        <v>#DIV/0!</v>
      </c>
      <c r="BI11" s="299" t="e">
        <f>SUMPRODUCT($T$10:T11,$X$10:X11)/SUM($X$10:X11)</f>
        <v>#DIV/0!</v>
      </c>
      <c r="BL11" s="299" t="e">
        <f>SUMPRODUCT($L$10:L11,$Y$10:Y11)/SUM($Y$10:Y11)</f>
        <v>#DIV/0!</v>
      </c>
      <c r="BM11" s="300" t="e">
        <f>SUMPRODUCT($M$10:M11,$Y$10:Y11)/SUM($Y$10:Y11)</f>
        <v>#DIV/0!</v>
      </c>
      <c r="BN11" s="299" t="e">
        <f>SUMPRODUCT($N$10:N11,$Y$10:Y11)/SUM($Y$10:Y11)</f>
        <v>#DIV/0!</v>
      </c>
      <c r="BO11" s="299" t="e">
        <f>SUMPRODUCT($O$10:O11,$Y$10:Y11)/SUM($Y$10:Y11)</f>
        <v>#DIV/0!</v>
      </c>
      <c r="BP11" s="301" t="e">
        <f>SUMPRODUCT($P$10:P11,$Y$10:Y11)/SUM($Y$10:Y11)</f>
        <v>#DIV/0!</v>
      </c>
      <c r="BQ11" s="301" t="e">
        <f>SUMPRODUCT($Q$10:Q11,$Y$10:Y11)/SUM($Y$10:Y11)</f>
        <v>#DIV/0!</v>
      </c>
      <c r="BR11" s="301" t="e">
        <f>SUMPRODUCT($R$10:R11,$Y$10:Y11)/SUM($Y$10:Y11)</f>
        <v>#DIV/0!</v>
      </c>
      <c r="BS11" s="299" t="e">
        <f>SUMPRODUCT($S$10:S11,$Y$10:Y11)/SUM($Y$10:Y11)</f>
        <v>#DIV/0!</v>
      </c>
      <c r="BT11" s="299" t="e">
        <f>SUMPRODUCT($T$10:T11,$Y$10:Y11)/SUM($Y$10:Y11)</f>
        <v>#DIV/0!</v>
      </c>
      <c r="BW11" s="25" t="e">
        <f>SUMPRODUCT($L$10:L11,$AB$10:AB11)/SUM($AB$10:AB11)</f>
        <v>#DIV/0!</v>
      </c>
      <c r="BX11" s="25" t="e">
        <f>SUMPRODUCT($M$10:M11,$AB$10:AB11)/SUM($AB$10:AB11)</f>
        <v>#DIV/0!</v>
      </c>
      <c r="BY11" s="25" t="e">
        <f>SUMPRODUCT($N$10:N11,$AB$10:AB11)/SUM($AB$10:AB11)</f>
        <v>#DIV/0!</v>
      </c>
      <c r="BZ11" s="25" t="e">
        <f>SUMPRODUCT($O$10:O11,$AB$10:AB11)/SUM($AB$10:AB11)</f>
        <v>#DIV/0!</v>
      </c>
      <c r="CA11" s="25" t="e">
        <f>SUMPRODUCT($P$10:P11,$AB$10:AB11)/SUM($AB$10:AB11)</f>
        <v>#DIV/0!</v>
      </c>
      <c r="CB11" s="25" t="e">
        <f>SUMPRODUCT($Q$10:Q11,$AB$10:AB11)/SUM($AB$10:AB11)</f>
        <v>#DIV/0!</v>
      </c>
      <c r="CC11" s="25" t="e">
        <f>SUMPRODUCT($R$10:R11,$AB$10:AB11)/SUM($AB$10:AB11)</f>
        <v>#DIV/0!</v>
      </c>
      <c r="CD11" s="25" t="e">
        <f>SUMPRODUCT($S$10:S11,$AB$10:AB11)/SUM($AB$10:AB11)</f>
        <v>#DIV/0!</v>
      </c>
      <c r="CE11" s="25" t="e">
        <f>SUMPRODUCT($T$10:T11,$AB$10:AB11)/SUM($AB$10:AB11)</f>
        <v>#DIV/0!</v>
      </c>
    </row>
    <row r="12" spans="1:83">
      <c r="A12" s="281">
        <f>IF('Noon Position '!A12&lt;&gt;0,'Noon Position '!A12,"")</f>
        <v>42365</v>
      </c>
      <c r="B12" s="312">
        <f>IF('Noon Position '!A12&lt;&gt;0,'Noon Position '!B12,"")</f>
        <v>0.5</v>
      </c>
      <c r="C12" s="25">
        <f>IF('Noon Position '!Q12&lt;&gt;0,'Noon Position '!Q12,"")</f>
        <v>24</v>
      </c>
      <c r="D12" s="313" t="str">
        <f>IF('Noon Position '!Q12&lt;&gt;0,"",IF('Noon Position '!A12&lt;&gt;0,('Noon Position '!A12-'Noon Position '!A11+'Noon Position '!B12-'Noon Position '!B11)*24,""))</f>
        <v/>
      </c>
      <c r="E12" s="25">
        <f>IF('Noon Position '!A12&lt;&gt;0,'Weather Condition'!U7,"")</f>
        <v>0</v>
      </c>
      <c r="F12" s="25">
        <f>IF('Noon Position '!A12&lt;&gt;0,IF(NOT(E12),1,0),"")</f>
        <v>1</v>
      </c>
      <c r="G12" s="25">
        <f>IF('Noon Position '!A12&lt;&gt;0,IF(LOWER('Noon Position '!L12)="eco",1,0),"")</f>
        <v>1</v>
      </c>
      <c r="H12" s="25">
        <f>IF('Noon Position '!A12&lt;&gt;0,IF(LOWER('Noon Position '!L12)="full",1,0),"")</f>
        <v>0</v>
      </c>
      <c r="I12" s="25">
        <f>IF('Noon Position '!A12&lt;&gt;0,IF(G12+H12=0,1,0),"")</f>
        <v>0</v>
      </c>
      <c r="K12" s="25">
        <f>IF('Noon Position '!A12&lt;&gt;0,IF('Noon Position '!M12=0,"None",'Noon Position '!M12),"None")</f>
        <v>81.900000000000503</v>
      </c>
      <c r="L12" s="25">
        <f>IF('Noon Position '!A12&lt;&gt;0,IF('Noon Position '!U12="",0,'Noon Position '!U12),0)</f>
        <v>11.875</v>
      </c>
      <c r="M12" s="25">
        <f>IF('Noon Position '!A12&lt;&gt;0,IF('Noon Position '!V12="",0,'Noon Position '!V12),0)</f>
        <v>8.9456869009584661E-2</v>
      </c>
      <c r="N12" s="25">
        <f>IF('Noon Position '!A12&lt;&gt;0,IF('Bunkers &amp; Lubs'!Q6="",0,'Bunkers &amp; Lubs'!Q6),0)</f>
        <v>18.3900000000001</v>
      </c>
      <c r="O12" s="25">
        <f>IF('Noon Position '!A12&lt;&gt;0,IF('Bunkers &amp; Lubs'!W6="",0,'Bunkers &amp; Lubs'!W6),0)</f>
        <v>9.9999999999994316E-2</v>
      </c>
      <c r="P12" s="25">
        <f>IF('Noon Position '!A12&lt;&gt;0,IF('Bunkers &amp; Lubs'!X6="",0,'Bunkers &amp; Lubs'!X6),0)</f>
        <v>98</v>
      </c>
      <c r="Q12" s="25">
        <f>IF('Noon Position '!A12&lt;&gt;0,IF('Bunkers &amp; Lubs'!Z6="",0,'Bunkers &amp; Lubs'!Z6),0)</f>
        <v>20</v>
      </c>
      <c r="R12" s="25">
        <f>IF('Noon Position '!A12&lt;&gt;0,IF('Bunkers &amp; Lubs'!AA6="",0,'Bunkers &amp; Lubs'!AA6),0)</f>
        <v>10</v>
      </c>
      <c r="S12" s="25">
        <f>IF('Noon Position '!A12&lt;&gt;0,IF(Environmental!G9="",0,Environmental!G9),0)</f>
        <v>0</v>
      </c>
      <c r="T12" s="25">
        <f>IF('Noon Position '!A12&lt;&gt;0,IF(Environmental!L9="",0,Environmental!L9),0)</f>
        <v>9.9999999999999006E-2</v>
      </c>
      <c r="V12" s="25">
        <f t="shared" si="0"/>
        <v>0</v>
      </c>
      <c r="W12" s="25">
        <f t="shared" si="1"/>
        <v>24</v>
      </c>
      <c r="X12" s="25">
        <f t="shared" si="2"/>
        <v>0</v>
      </c>
      <c r="Y12" s="25">
        <f t="shared" si="3"/>
        <v>0</v>
      </c>
      <c r="AB12" s="25">
        <f t="shared" si="4"/>
        <v>0</v>
      </c>
      <c r="AE12" s="299" t="e">
        <f>SUMPRODUCT($L$10:L12,$V$10:V12)/SUM($V$10:V12)</f>
        <v>#DIV/0!</v>
      </c>
      <c r="AF12" s="300" t="e">
        <f>SUMPRODUCT($M$10:M12,$V$10:V12)/SUM($V$10:V12)</f>
        <v>#DIV/0!</v>
      </c>
      <c r="AG12" s="299" t="e">
        <f>SUMPRODUCT($N$10:N12,$V$10:V12)/SUM($V$10:V12)</f>
        <v>#DIV/0!</v>
      </c>
      <c r="AH12" s="299" t="e">
        <f>SUMPRODUCT($O$10:O12,$V$10:V12)/SUM($V$10:V12)</f>
        <v>#DIV/0!</v>
      </c>
      <c r="AI12" s="301" t="e">
        <f>SUMPRODUCT($P$10:P12,$V$10:V12)/SUM($V$10:V12)</f>
        <v>#DIV/0!</v>
      </c>
      <c r="AJ12" s="301" t="e">
        <f>SUMPRODUCT($Q$10:Q12,$V$10:V12)/SUM($V$10:V12)</f>
        <v>#DIV/0!</v>
      </c>
      <c r="AK12" s="301" t="e">
        <f>SUMPRODUCT($R$10:R12,$V$10:V12)/SUM($V$10:V12)</f>
        <v>#DIV/0!</v>
      </c>
      <c r="AL12" s="299" t="e">
        <f>SUMPRODUCT($S$10:S12,$V$10:V12)/SUM($V$10:V12)</f>
        <v>#DIV/0!</v>
      </c>
      <c r="AM12" s="299" t="e">
        <f>SUMPRODUCT($T$10:T12,$V$10:V12)/SUM($V$10:V12)</f>
        <v>#DIV/0!</v>
      </c>
      <c r="AP12" s="299">
        <f>SUMPRODUCT($L$10:L12,$W$10:W12)/SUM($W$10:W12)</f>
        <v>11.725190839694656</v>
      </c>
      <c r="AQ12" s="300">
        <f>SUMPRODUCT($M$10:M12,$W$10:W12)/SUM($W$10:W12)</f>
        <v>9.5179189010450818E-2</v>
      </c>
      <c r="AR12" s="299">
        <f>SUMPRODUCT($N$10:N12,$W$10:W12)/SUM($W$10:W12)</f>
        <v>17.998167938931342</v>
      </c>
      <c r="AS12" s="299">
        <f>SUMPRODUCT($O$10:O12,$W$10:W12)/SUM($W$10:W12)</f>
        <v>0.10992366412214157</v>
      </c>
      <c r="AT12" s="301">
        <f>SUMPRODUCT($P$10:P12,$W$10:W12)/SUM($W$10:W12)</f>
        <v>96.732824427480921</v>
      </c>
      <c r="AU12" s="301">
        <f>SUMPRODUCT($Q$10:Q12,$W$10:W12)/SUM($W$10:W12)</f>
        <v>14.65648854961832</v>
      </c>
      <c r="AV12" s="301">
        <f>SUMPRODUCT($R$10:R12,$W$10:W12)/SUM($W$10:W12)</f>
        <v>10.992366412213741</v>
      </c>
      <c r="AW12" s="299">
        <f>SUMPRODUCT($S$10:S12,$W$10:W12)/SUM($W$10:W12)</f>
        <v>0</v>
      </c>
      <c r="AX12" s="299">
        <f>SUMPRODUCT($T$10:T12,$W$10:W12)/SUM($W$10:W12)</f>
        <v>0.20519083969465698</v>
      </c>
      <c r="BA12" s="299" t="e">
        <f>SUMPRODUCT($L$10:L12,$X$10:X12)/SUM($X$10:X12)</f>
        <v>#DIV/0!</v>
      </c>
      <c r="BB12" s="300" t="e">
        <f>SUMPRODUCT($M$10:M12,$X$10:X12)/SUM($X$10:X12)</f>
        <v>#DIV/0!</v>
      </c>
      <c r="BC12" s="299" t="e">
        <f>SUMPRODUCT($N$10:N12,$X$10:X12)/SUM($X$10:X12)</f>
        <v>#DIV/0!</v>
      </c>
      <c r="BD12" s="299" t="e">
        <f>SUMPRODUCT($O$10:O12,$X$10:X12)/SUM($X$10:X12)</f>
        <v>#DIV/0!</v>
      </c>
      <c r="BE12" s="301" t="e">
        <f>SUMPRODUCT($P$10:P12,$X$10:X12)/SUM($X$10:X12)</f>
        <v>#DIV/0!</v>
      </c>
      <c r="BF12" s="301" t="e">
        <f>SUMPRODUCT($Q$10:Q12,$X$10:X12)/SUM($X$10:X12)</f>
        <v>#DIV/0!</v>
      </c>
      <c r="BG12" s="301" t="e">
        <f>SUMPRODUCT($R$10:R12,$X$10:X12)/SUM($X$10:X12)</f>
        <v>#DIV/0!</v>
      </c>
      <c r="BH12" s="299" t="e">
        <f>SUMPRODUCT($S$10:S12,$X$10:X12)/SUM($X$10:X12)</f>
        <v>#DIV/0!</v>
      </c>
      <c r="BI12" s="299" t="e">
        <f>SUMPRODUCT($T$10:T12,$X$10:X12)/SUM($X$10:X12)</f>
        <v>#DIV/0!</v>
      </c>
      <c r="BL12" s="299" t="e">
        <f>SUMPRODUCT($L$10:L12,$Y$10:Y12)/SUM($Y$10:Y12)</f>
        <v>#DIV/0!</v>
      </c>
      <c r="BM12" s="300" t="e">
        <f>SUMPRODUCT($M$10:M12,$Y$10:Y12)/SUM($Y$10:Y12)</f>
        <v>#DIV/0!</v>
      </c>
      <c r="BN12" s="299" t="e">
        <f>SUMPRODUCT($N$10:N12,$Y$10:Y12)/SUM($Y$10:Y12)</f>
        <v>#DIV/0!</v>
      </c>
      <c r="BO12" s="299" t="e">
        <f>SUMPRODUCT($O$10:O12,$Y$10:Y12)/SUM($Y$10:Y12)</f>
        <v>#DIV/0!</v>
      </c>
      <c r="BP12" s="301" t="e">
        <f>SUMPRODUCT($P$10:P12,$Y$10:Y12)/SUM($Y$10:Y12)</f>
        <v>#DIV/0!</v>
      </c>
      <c r="BQ12" s="301" t="e">
        <f>SUMPRODUCT($Q$10:Q12,$Y$10:Y12)/SUM($Y$10:Y12)</f>
        <v>#DIV/0!</v>
      </c>
      <c r="BR12" s="301" t="e">
        <f>SUMPRODUCT($R$10:R12,$Y$10:Y12)/SUM($Y$10:Y12)</f>
        <v>#DIV/0!</v>
      </c>
      <c r="BS12" s="299" t="e">
        <f>SUMPRODUCT($S$10:S12,$Y$10:Y12)/SUM($Y$10:Y12)</f>
        <v>#DIV/0!</v>
      </c>
      <c r="BT12" s="299" t="e">
        <f>SUMPRODUCT($T$10:T12,$Y$10:Y12)/SUM($Y$10:Y12)</f>
        <v>#DIV/0!</v>
      </c>
      <c r="BW12" s="25" t="e">
        <f>SUMPRODUCT($L$10:L12,$AB$10:AB12)/SUM($AB$10:AB12)</f>
        <v>#DIV/0!</v>
      </c>
      <c r="BX12" s="25" t="e">
        <f>SUMPRODUCT($M$10:M12,$AB$10:AB12)/SUM($AB$10:AB12)</f>
        <v>#DIV/0!</v>
      </c>
      <c r="BY12" s="25" t="e">
        <f>SUMPRODUCT($N$10:N12,$AB$10:AB12)/SUM($AB$10:AB12)</f>
        <v>#DIV/0!</v>
      </c>
      <c r="BZ12" s="25" t="e">
        <f>SUMPRODUCT($O$10:O12,$AB$10:AB12)/SUM($AB$10:AB12)</f>
        <v>#DIV/0!</v>
      </c>
      <c r="CA12" s="25" t="e">
        <f>SUMPRODUCT($P$10:P12,$AB$10:AB12)/SUM($AB$10:AB12)</f>
        <v>#DIV/0!</v>
      </c>
      <c r="CB12" s="25" t="e">
        <f>SUMPRODUCT($Q$10:Q12,$AB$10:AB12)/SUM($AB$10:AB12)</f>
        <v>#DIV/0!</v>
      </c>
      <c r="CC12" s="25" t="e">
        <f>SUMPRODUCT($R$10:R12,$AB$10:AB12)/SUM($AB$10:AB12)</f>
        <v>#DIV/0!</v>
      </c>
      <c r="CD12" s="25" t="e">
        <f>SUMPRODUCT($S$10:S12,$AB$10:AB12)/SUM($AB$10:AB12)</f>
        <v>#DIV/0!</v>
      </c>
      <c r="CE12" s="25" t="e">
        <f>SUMPRODUCT($T$10:T12,$AB$10:AB12)/SUM($AB$10:AB12)</f>
        <v>#DIV/0!</v>
      </c>
    </row>
    <row r="13" spans="1:83">
      <c r="A13" s="281">
        <f>IF('Noon Position '!A13&lt;&gt;0,'Noon Position '!A13,"")</f>
        <v>42366</v>
      </c>
      <c r="B13" s="312">
        <f>IF('Noon Position '!A13&lt;&gt;0,'Noon Position '!B13,"")</f>
        <v>0.5</v>
      </c>
      <c r="C13" s="25">
        <f>IF('Noon Position '!Q13&lt;&gt;0,'Noon Position '!Q13,"")</f>
        <v>23</v>
      </c>
      <c r="D13" s="313" t="str">
        <f>IF('Noon Position '!Q13&lt;&gt;0,"",IF('Noon Position '!A13&lt;&gt;0,('Noon Position '!A13-'Noon Position '!A12+'Noon Position '!B13-'Noon Position '!B12)*24,""))</f>
        <v/>
      </c>
      <c r="E13" s="25">
        <f>IF('Noon Position '!A13&lt;&gt;0,'Weather Condition'!U8,"")</f>
        <v>0</v>
      </c>
      <c r="F13" s="25">
        <f>IF('Noon Position '!A13&lt;&gt;0,IF(NOT(E13),1,0),"")</f>
        <v>1</v>
      </c>
      <c r="G13" s="25">
        <f>IF('Noon Position '!A13&lt;&gt;0,IF(LOWER('Noon Position '!L13)="eco",1,0),"")</f>
        <v>1</v>
      </c>
      <c r="H13" s="25">
        <f>IF('Noon Position '!A13&lt;&gt;0,IF(LOWER('Noon Position '!L13)="full",1,0),"")</f>
        <v>0</v>
      </c>
      <c r="I13" s="25">
        <f>IF('Noon Position '!A13&lt;&gt;0,IF(G13+H13=0,1,0),"")</f>
        <v>0</v>
      </c>
      <c r="K13" s="25">
        <f>IF('Noon Position '!A13&lt;&gt;0,IF('Noon Position '!M13=0,"None",'Noon Position '!M13),"None")</f>
        <v>82.000000000000497</v>
      </c>
      <c r="L13" s="25">
        <f>IF('Noon Position '!A13&lt;&gt;0,IF('Noon Position '!U13="",0,'Noon Position '!U13),0)</f>
        <v>11.086956521739131</v>
      </c>
      <c r="M13" s="25">
        <f>IF('Noon Position '!A13&lt;&gt;0,IF('Noon Position '!V13="",0,'Noon Position '!V13),0)</f>
        <v>0.15</v>
      </c>
      <c r="N13" s="25">
        <f>IF('Noon Position '!A13&lt;&gt;0,IF('Bunkers &amp; Lubs'!Q7="",0,'Bunkers &amp; Lubs'!Q7),0)</f>
        <v>19.533913043478289</v>
      </c>
      <c r="O13" s="25">
        <f>IF('Noon Position '!A13&lt;&gt;0,IF('Bunkers &amp; Lubs'!W7="",0,'Bunkers &amp; Lubs'!W7),0)</f>
        <v>0.10434782608695059</v>
      </c>
      <c r="P13" s="25">
        <f>IF('Noon Position '!A13&lt;&gt;0,IF('Bunkers &amp; Lubs'!X7="",0,'Bunkers &amp; Lubs'!X7),0)</f>
        <v>106.43478260869566</v>
      </c>
      <c r="Q13" s="25">
        <f>IF('Noon Position '!A13&lt;&gt;0,IF('Bunkers &amp; Lubs'!Z7="",0,'Bunkers &amp; Lubs'!Z7),0)</f>
        <v>20.869565217391305</v>
      </c>
      <c r="R13" s="25">
        <f>IF('Noon Position '!A13&lt;&gt;0,IF('Bunkers &amp; Lubs'!AA7="",0,'Bunkers &amp; Lubs'!AA7),0)</f>
        <v>10.434782608695652</v>
      </c>
      <c r="S13" s="25">
        <f>IF('Noon Position '!A13&lt;&gt;0,IF(Environmental!G10="",0,Environmental!G10),0)</f>
        <v>0</v>
      </c>
      <c r="T13" s="25">
        <f>IF('Noon Position '!A13&lt;&gt;0,IF(Environmental!L10="",0,Environmental!L10),0)</f>
        <v>0.36521739130434794</v>
      </c>
      <c r="V13" s="25">
        <f t="shared" si="0"/>
        <v>0</v>
      </c>
      <c r="W13" s="25">
        <f t="shared" si="1"/>
        <v>23</v>
      </c>
      <c r="X13" s="25">
        <f t="shared" si="2"/>
        <v>0</v>
      </c>
      <c r="Y13" s="25">
        <f t="shared" si="3"/>
        <v>0</v>
      </c>
      <c r="AB13" s="25">
        <f t="shared" si="4"/>
        <v>0</v>
      </c>
      <c r="AE13" s="299" t="e">
        <f>SUMPRODUCT($L$10:L13,$V$10:V13)/SUM($V$10:V13)</f>
        <v>#DIV/0!</v>
      </c>
      <c r="AF13" s="300" t="e">
        <f>SUMPRODUCT($M$10:M13,$V$10:V13)/SUM($V$10:V13)</f>
        <v>#DIV/0!</v>
      </c>
      <c r="AG13" s="299" t="e">
        <f>SUMPRODUCT($N$10:N13,$V$10:V13)/SUM($V$10:V13)</f>
        <v>#DIV/0!</v>
      </c>
      <c r="AH13" s="299" t="e">
        <f>SUMPRODUCT($O$10:O13,$V$10:V13)/SUM($V$10:V13)</f>
        <v>#DIV/0!</v>
      </c>
      <c r="AI13" s="301" t="e">
        <f>SUMPRODUCT($P$10:P13,$V$10:V13)/SUM($V$10:V13)</f>
        <v>#DIV/0!</v>
      </c>
      <c r="AJ13" s="301" t="e">
        <f>SUMPRODUCT($Q$10:Q13,$V$10:V13)/SUM($V$10:V13)</f>
        <v>#DIV/0!</v>
      </c>
      <c r="AK13" s="301" t="e">
        <f>SUMPRODUCT($R$10:R13,$V$10:V13)/SUM($V$10:V13)</f>
        <v>#DIV/0!</v>
      </c>
      <c r="AL13" s="299" t="e">
        <f>SUMPRODUCT($S$10:S13,$V$10:V13)/SUM($V$10:V13)</f>
        <v>#DIV/0!</v>
      </c>
      <c r="AM13" s="299" t="e">
        <f>SUMPRODUCT($T$10:T13,$V$10:V13)/SUM($V$10:V13)</f>
        <v>#DIV/0!</v>
      </c>
      <c r="AP13" s="299">
        <f>SUMPRODUCT($L$10:L13,$W$10:W13)/SUM($W$10:W13)</f>
        <v>11.559322033898304</v>
      </c>
      <c r="AQ13" s="300">
        <f>SUMPRODUCT($M$10:M13,$W$10:W13)/SUM($W$10:W13)</f>
        <v>0.10942640542581387</v>
      </c>
      <c r="AR13" s="299">
        <f>SUMPRODUCT($N$10:N13,$W$10:W13)/SUM($W$10:W13)</f>
        <v>18.397288135593261</v>
      </c>
      <c r="AS13" s="299">
        <f>SUMPRODUCT($O$10:O13,$W$10:W13)/SUM($W$10:W13)</f>
        <v>0.10847457627118798</v>
      </c>
      <c r="AT13" s="301">
        <f>SUMPRODUCT($P$10:P13,$W$10:W13)/SUM($W$10:W13)</f>
        <v>99.254237288135599</v>
      </c>
      <c r="AU13" s="301">
        <f>SUMPRODUCT($Q$10:Q13,$W$10:W13)/SUM($W$10:W13)</f>
        <v>16.271186440677965</v>
      </c>
      <c r="AV13" s="301">
        <f>SUMPRODUCT($R$10:R13,$W$10:W13)/SUM($W$10:W13)</f>
        <v>10.847457627118644</v>
      </c>
      <c r="AW13" s="299">
        <f>SUMPRODUCT($S$10:S13,$W$10:W13)/SUM($W$10:W13)</f>
        <v>0</v>
      </c>
      <c r="AX13" s="299">
        <f>SUMPRODUCT($T$10:T13,$W$10:W13)/SUM($W$10:W13)</f>
        <v>0.24677966101694956</v>
      </c>
      <c r="BA13" s="299" t="e">
        <f>SUMPRODUCT($L$10:L13,$X$10:X13)/SUM($X$10:X13)</f>
        <v>#DIV/0!</v>
      </c>
      <c r="BB13" s="300" t="e">
        <f>SUMPRODUCT($M$10:M13,$X$10:X13)/SUM($X$10:X13)</f>
        <v>#DIV/0!</v>
      </c>
      <c r="BC13" s="299" t="e">
        <f>SUMPRODUCT($N$10:N13,$X$10:X13)/SUM($X$10:X13)</f>
        <v>#DIV/0!</v>
      </c>
      <c r="BD13" s="299" t="e">
        <f>SUMPRODUCT($O$10:O13,$X$10:X13)/SUM($X$10:X13)</f>
        <v>#DIV/0!</v>
      </c>
      <c r="BE13" s="301" t="e">
        <f>SUMPRODUCT($P$10:P13,$X$10:X13)/SUM($X$10:X13)</f>
        <v>#DIV/0!</v>
      </c>
      <c r="BF13" s="301" t="e">
        <f>SUMPRODUCT($Q$10:Q13,$X$10:X13)/SUM($X$10:X13)</f>
        <v>#DIV/0!</v>
      </c>
      <c r="BG13" s="301" t="e">
        <f>SUMPRODUCT($R$10:R13,$X$10:X13)/SUM($X$10:X13)</f>
        <v>#DIV/0!</v>
      </c>
      <c r="BH13" s="299" t="e">
        <f>SUMPRODUCT($S$10:S13,$X$10:X13)/SUM($X$10:X13)</f>
        <v>#DIV/0!</v>
      </c>
      <c r="BI13" s="299" t="e">
        <f>SUMPRODUCT($T$10:T13,$X$10:X13)/SUM($X$10:X13)</f>
        <v>#DIV/0!</v>
      </c>
      <c r="BL13" s="299" t="e">
        <f>SUMPRODUCT($L$10:L13,$Y$10:Y13)/SUM($Y$10:Y13)</f>
        <v>#DIV/0!</v>
      </c>
      <c r="BM13" s="300" t="e">
        <f>SUMPRODUCT($M$10:M13,$Y$10:Y13)/SUM($Y$10:Y13)</f>
        <v>#DIV/0!</v>
      </c>
      <c r="BN13" s="299" t="e">
        <f>SUMPRODUCT($N$10:N13,$Y$10:Y13)/SUM($Y$10:Y13)</f>
        <v>#DIV/0!</v>
      </c>
      <c r="BO13" s="299" t="e">
        <f>SUMPRODUCT($O$10:O13,$Y$10:Y13)/SUM($Y$10:Y13)</f>
        <v>#DIV/0!</v>
      </c>
      <c r="BP13" s="301" t="e">
        <f>SUMPRODUCT($P$10:P13,$Y$10:Y13)/SUM($Y$10:Y13)</f>
        <v>#DIV/0!</v>
      </c>
      <c r="BQ13" s="301" t="e">
        <f>SUMPRODUCT($Q$10:Q13,$Y$10:Y13)/SUM($Y$10:Y13)</f>
        <v>#DIV/0!</v>
      </c>
      <c r="BR13" s="301" t="e">
        <f>SUMPRODUCT($R$10:R13,$Y$10:Y13)/SUM($Y$10:Y13)</f>
        <v>#DIV/0!</v>
      </c>
      <c r="BS13" s="299" t="e">
        <f>SUMPRODUCT($S$10:S13,$Y$10:Y13)/SUM($Y$10:Y13)</f>
        <v>#DIV/0!</v>
      </c>
      <c r="BT13" s="299" t="e">
        <f>SUMPRODUCT($T$10:T13,$Y$10:Y13)/SUM($Y$10:Y13)</f>
        <v>#DIV/0!</v>
      </c>
      <c r="BW13" s="25" t="e">
        <f>SUMPRODUCT($L$10:L13,$AB$10:AB13)/SUM($AB$10:AB13)</f>
        <v>#DIV/0!</v>
      </c>
      <c r="BX13" s="25" t="e">
        <f>SUMPRODUCT($M$10:M13,$AB$10:AB13)/SUM($AB$10:AB13)</f>
        <v>#DIV/0!</v>
      </c>
      <c r="BY13" s="25" t="e">
        <f>SUMPRODUCT($N$10:N13,$AB$10:AB13)/SUM($AB$10:AB13)</f>
        <v>#DIV/0!</v>
      </c>
      <c r="BZ13" s="25" t="e">
        <f>SUMPRODUCT($O$10:O13,$AB$10:AB13)/SUM($AB$10:AB13)</f>
        <v>#DIV/0!</v>
      </c>
      <c r="CA13" s="25" t="e">
        <f>SUMPRODUCT($P$10:P13,$AB$10:AB13)/SUM($AB$10:AB13)</f>
        <v>#DIV/0!</v>
      </c>
      <c r="CB13" s="25" t="e">
        <f>SUMPRODUCT($Q$10:Q13,$AB$10:AB13)/SUM($AB$10:AB13)</f>
        <v>#DIV/0!</v>
      </c>
      <c r="CC13" s="25" t="e">
        <f>SUMPRODUCT($R$10:R13,$AB$10:AB13)/SUM($AB$10:AB13)</f>
        <v>#DIV/0!</v>
      </c>
      <c r="CD13" s="25" t="e">
        <f>SUMPRODUCT($S$10:S13,$AB$10:AB13)/SUM($AB$10:AB13)</f>
        <v>#DIV/0!</v>
      </c>
      <c r="CE13" s="25" t="e">
        <f>SUMPRODUCT($T$10:T13,$AB$10:AB13)/SUM($AB$10:AB13)</f>
        <v>#DIV/0!</v>
      </c>
    </row>
    <row r="14" spans="1:83">
      <c r="A14" s="281">
        <f>IF('Noon Position '!A14&lt;&gt;0,'Noon Position '!A14,"")</f>
        <v>42367</v>
      </c>
      <c r="B14" s="312">
        <f>IF('Noon Position '!A14&lt;&gt;0,'Noon Position '!B14,"")</f>
        <v>0.5</v>
      </c>
      <c r="C14" s="25">
        <f>IF('Noon Position '!Q14&lt;&gt;0,'Noon Position '!Q14,"")</f>
        <v>24</v>
      </c>
      <c r="D14" s="313" t="str">
        <f>IF('Noon Position '!Q14&lt;&gt;0,"",IF('Noon Position '!A14&lt;&gt;0,('Noon Position '!A14-'Noon Position '!A13+'Noon Position '!B14-'Noon Position '!B13)*24,""))</f>
        <v/>
      </c>
      <c r="E14" s="25">
        <f>IF('Noon Position '!A14&lt;&gt;0,'Weather Condition'!U9,"")</f>
        <v>0</v>
      </c>
      <c r="F14" s="25">
        <f>IF('Noon Position '!A14&lt;&gt;0,IF(NOT(E14),1,0),"")</f>
        <v>1</v>
      </c>
      <c r="G14" s="25">
        <f>IF('Noon Position '!A14&lt;&gt;0,IF(LOWER('Noon Position '!L14)="eco",1,0),"")</f>
        <v>1</v>
      </c>
      <c r="H14" s="25">
        <f>IF('Noon Position '!A14&lt;&gt;0,IF(LOWER('Noon Position '!L14)="full",1,0),"")</f>
        <v>0</v>
      </c>
      <c r="I14" s="25">
        <f>IF('Noon Position '!A14&lt;&gt;0,IF(G14+H14=0,1,0),"")</f>
        <v>0</v>
      </c>
      <c r="K14" s="25">
        <f>IF('Noon Position '!A14&lt;&gt;0,IF('Noon Position '!M14=0,"None",'Noon Position '!M14),"None")</f>
        <v>80.800000000000395</v>
      </c>
      <c r="L14" s="25">
        <f>IF('Noon Position '!A14&lt;&gt;0,IF('Noon Position '!U14="",0,'Noon Position '!U14),0)</f>
        <v>10.5</v>
      </c>
      <c r="M14" s="25">
        <f>IF('Noon Position '!A14&lt;&gt;0,IF('Noon Position '!V14="",0,'Noon Position '!V14),0)</f>
        <v>0.19230769230769232</v>
      </c>
      <c r="N14" s="25">
        <f>IF('Noon Position '!A14&lt;&gt;0,IF('Bunkers &amp; Lubs'!Q8="",0,'Bunkers &amp; Lubs'!Q8),0)</f>
        <v>18.769999999999982</v>
      </c>
      <c r="O14" s="25">
        <f>IF('Noon Position '!A14&lt;&gt;0,IF('Bunkers &amp; Lubs'!W8="",0,'Bunkers &amp; Lubs'!W8),0)</f>
        <v>9.9999999999994316E-2</v>
      </c>
      <c r="P14" s="25">
        <f>IF('Noon Position '!A14&lt;&gt;0,IF('Bunkers &amp; Lubs'!X8="",0,'Bunkers &amp; Lubs'!X8),0)</f>
        <v>103</v>
      </c>
      <c r="Q14" s="25">
        <f>IF('Noon Position '!A14&lt;&gt;0,IF('Bunkers &amp; Lubs'!Z8="",0,'Bunkers &amp; Lubs'!Z8),0)</f>
        <v>20</v>
      </c>
      <c r="R14" s="25">
        <f>IF('Noon Position '!A14&lt;&gt;0,IF('Bunkers &amp; Lubs'!AA8="",0,'Bunkers &amp; Lubs'!AA8),0)</f>
        <v>10</v>
      </c>
      <c r="S14" s="25">
        <f>IF('Noon Position '!A14&lt;&gt;0,IF(Environmental!G11="",0,Environmental!G11),0)</f>
        <v>0</v>
      </c>
      <c r="T14" s="25">
        <f>IF('Noon Position '!A14&lt;&gt;0,IF(Environmental!L11="",0,Environmental!L11),0)</f>
        <v>0.44000000000000072</v>
      </c>
      <c r="V14" s="25">
        <f t="shared" si="0"/>
        <v>0</v>
      </c>
      <c r="W14" s="25">
        <f t="shared" si="1"/>
        <v>24</v>
      </c>
      <c r="X14" s="25">
        <f t="shared" si="2"/>
        <v>0</v>
      </c>
      <c r="Y14" s="25">
        <f t="shared" si="3"/>
        <v>0</v>
      </c>
      <c r="AB14" s="25">
        <f t="shared" si="4"/>
        <v>0</v>
      </c>
      <c r="AE14" s="299" t="e">
        <f>SUMPRODUCT($L$10:L14,$V$10:V14)/SUM($V$10:V14)</f>
        <v>#DIV/0!</v>
      </c>
      <c r="AF14" s="300" t="e">
        <f>SUMPRODUCT($M$10:M14,$V$10:V14)/SUM($V$10:V14)</f>
        <v>#DIV/0!</v>
      </c>
      <c r="AG14" s="299" t="e">
        <f>SUMPRODUCT($N$10:N14,$V$10:V14)/SUM($V$10:V14)</f>
        <v>#DIV/0!</v>
      </c>
      <c r="AH14" s="299" t="e">
        <f>SUMPRODUCT($O$10:O14,$V$10:V14)/SUM($V$10:V14)</f>
        <v>#DIV/0!</v>
      </c>
      <c r="AI14" s="301" t="e">
        <f>SUMPRODUCT($P$10:P14,$V$10:V14)/SUM($V$10:V14)</f>
        <v>#DIV/0!</v>
      </c>
      <c r="AJ14" s="301" t="e">
        <f>SUMPRODUCT($Q$10:Q14,$V$10:V14)/SUM($V$10:V14)</f>
        <v>#DIV/0!</v>
      </c>
      <c r="AK14" s="301" t="e">
        <f>SUMPRODUCT($R$10:R14,$V$10:V14)/SUM($V$10:V14)</f>
        <v>#DIV/0!</v>
      </c>
      <c r="AL14" s="299" t="e">
        <f>SUMPRODUCT($S$10:S14,$V$10:V14)/SUM($V$10:V14)</f>
        <v>#DIV/0!</v>
      </c>
      <c r="AM14" s="299" t="e">
        <f>SUMPRODUCT($T$10:T14,$V$10:V14)/SUM($V$10:V14)</f>
        <v>#DIV/0!</v>
      </c>
      <c r="AP14" s="299">
        <f>SUMPRODUCT($L$10:L14,$W$10:W14)/SUM($W$10:W14)</f>
        <v>11.333333333333334</v>
      </c>
      <c r="AQ14" s="300">
        <f>SUMPRODUCT($M$10:M14,$W$10:W14)/SUM($W$10:W14)</f>
        <v>0.12710774662728128</v>
      </c>
      <c r="AR14" s="299">
        <f>SUMPRODUCT($N$10:N14,$W$10:W14)/SUM($W$10:W14)</f>
        <v>18.476800000000026</v>
      </c>
      <c r="AS14" s="299">
        <f>SUMPRODUCT($O$10:O14,$W$10:W14)/SUM($W$10:W14)</f>
        <v>0.10666666666666667</v>
      </c>
      <c r="AT14" s="301">
        <f>SUMPRODUCT($P$10:P14,$W$10:W14)/SUM($W$10:W14)</f>
        <v>100.05333333333333</v>
      </c>
      <c r="AU14" s="301">
        <f>SUMPRODUCT($Q$10:Q14,$W$10:W14)/SUM($W$10:W14)</f>
        <v>17.066666666666666</v>
      </c>
      <c r="AV14" s="301">
        <f>SUMPRODUCT($R$10:R14,$W$10:W14)/SUM($W$10:W14)</f>
        <v>10.666666666666666</v>
      </c>
      <c r="AW14" s="299">
        <f>SUMPRODUCT($S$10:S14,$W$10:W14)/SUM($W$10:W14)</f>
        <v>0</v>
      </c>
      <c r="AX14" s="299">
        <f>SUMPRODUCT($T$10:T14,$W$10:W14)/SUM($W$10:W14)</f>
        <v>0.28800000000000042</v>
      </c>
      <c r="BA14" s="299" t="e">
        <f>SUMPRODUCT($L$10:L14,$X$10:X14)/SUM($X$10:X14)</f>
        <v>#DIV/0!</v>
      </c>
      <c r="BB14" s="300" t="e">
        <f>SUMPRODUCT($M$10:M14,$X$10:X14)/SUM($X$10:X14)</f>
        <v>#DIV/0!</v>
      </c>
      <c r="BC14" s="299" t="e">
        <f>SUMPRODUCT($N$10:N14,$X$10:X14)/SUM($X$10:X14)</f>
        <v>#DIV/0!</v>
      </c>
      <c r="BD14" s="299" t="e">
        <f>SUMPRODUCT($O$10:O14,$X$10:X14)/SUM($X$10:X14)</f>
        <v>#DIV/0!</v>
      </c>
      <c r="BE14" s="301" t="e">
        <f>SUMPRODUCT($P$10:P14,$X$10:X14)/SUM($X$10:X14)</f>
        <v>#DIV/0!</v>
      </c>
      <c r="BF14" s="301" t="e">
        <f>SUMPRODUCT($Q$10:Q14,$X$10:X14)/SUM($X$10:X14)</f>
        <v>#DIV/0!</v>
      </c>
      <c r="BG14" s="301" t="e">
        <f>SUMPRODUCT($R$10:R14,$X$10:X14)/SUM($X$10:X14)</f>
        <v>#DIV/0!</v>
      </c>
      <c r="BH14" s="299" t="e">
        <f>SUMPRODUCT($S$10:S14,$X$10:X14)/SUM($X$10:X14)</f>
        <v>#DIV/0!</v>
      </c>
      <c r="BI14" s="299" t="e">
        <f>SUMPRODUCT($T$10:T14,$X$10:X14)/SUM($X$10:X14)</f>
        <v>#DIV/0!</v>
      </c>
      <c r="BL14" s="299" t="e">
        <f>SUMPRODUCT($L$10:L14,$Y$10:Y14)/SUM($Y$10:Y14)</f>
        <v>#DIV/0!</v>
      </c>
      <c r="BM14" s="300" t="e">
        <f>SUMPRODUCT($M$10:M14,$Y$10:Y14)/SUM($Y$10:Y14)</f>
        <v>#DIV/0!</v>
      </c>
      <c r="BN14" s="299" t="e">
        <f>SUMPRODUCT($N$10:N14,$Y$10:Y14)/SUM($Y$10:Y14)</f>
        <v>#DIV/0!</v>
      </c>
      <c r="BO14" s="299" t="e">
        <f>SUMPRODUCT($O$10:O14,$Y$10:Y14)/SUM($Y$10:Y14)</f>
        <v>#DIV/0!</v>
      </c>
      <c r="BP14" s="301" t="e">
        <f>SUMPRODUCT($P$10:P14,$Y$10:Y14)/SUM($Y$10:Y14)</f>
        <v>#DIV/0!</v>
      </c>
      <c r="BQ14" s="301" t="e">
        <f>SUMPRODUCT($Q$10:Q14,$Y$10:Y14)/SUM($Y$10:Y14)</f>
        <v>#DIV/0!</v>
      </c>
      <c r="BR14" s="301" t="e">
        <f>SUMPRODUCT($R$10:R14,$Y$10:Y14)/SUM($Y$10:Y14)</f>
        <v>#DIV/0!</v>
      </c>
      <c r="BS14" s="299" t="e">
        <f>SUMPRODUCT($S$10:S14,$Y$10:Y14)/SUM($Y$10:Y14)</f>
        <v>#DIV/0!</v>
      </c>
      <c r="BT14" s="299" t="e">
        <f>SUMPRODUCT($T$10:T14,$Y$10:Y14)/SUM($Y$10:Y14)</f>
        <v>#DIV/0!</v>
      </c>
      <c r="BW14" s="25" t="e">
        <f>SUMPRODUCT($L$10:L14,$AB$10:AB14)/SUM($AB$10:AB14)</f>
        <v>#DIV/0!</v>
      </c>
      <c r="BX14" s="25" t="e">
        <f>SUMPRODUCT($M$10:M14,$AB$10:AB14)/SUM($AB$10:AB14)</f>
        <v>#DIV/0!</v>
      </c>
      <c r="BY14" s="25" t="e">
        <f>SUMPRODUCT($N$10:N14,$AB$10:AB14)/SUM($AB$10:AB14)</f>
        <v>#DIV/0!</v>
      </c>
      <c r="BZ14" s="25" t="e">
        <f>SUMPRODUCT($O$10:O14,$AB$10:AB14)/SUM($AB$10:AB14)</f>
        <v>#DIV/0!</v>
      </c>
      <c r="CA14" s="25" t="e">
        <f>SUMPRODUCT($P$10:P14,$AB$10:AB14)/SUM($AB$10:AB14)</f>
        <v>#DIV/0!</v>
      </c>
      <c r="CB14" s="25" t="e">
        <f>SUMPRODUCT($Q$10:Q14,$AB$10:AB14)/SUM($AB$10:AB14)</f>
        <v>#DIV/0!</v>
      </c>
      <c r="CC14" s="25" t="e">
        <f>SUMPRODUCT($R$10:R14,$AB$10:AB14)/SUM($AB$10:AB14)</f>
        <v>#DIV/0!</v>
      </c>
      <c r="CD14" s="25" t="e">
        <f>SUMPRODUCT($S$10:S14,$AB$10:AB14)/SUM($AB$10:AB14)</f>
        <v>#DIV/0!</v>
      </c>
      <c r="CE14" s="25" t="e">
        <f>SUMPRODUCT($T$10:T14,$AB$10:AB14)/SUM($AB$10:AB14)</f>
        <v>#DIV/0!</v>
      </c>
    </row>
    <row r="15" spans="1:83">
      <c r="A15" s="281" t="str">
        <f>IF('Noon Position '!A15&lt;&gt;0,'Noon Position '!A15,"")</f>
        <v/>
      </c>
      <c r="B15" s="312" t="str">
        <f>IF('Noon Position '!A15&lt;&gt;0,'Noon Position '!B15,"")</f>
        <v/>
      </c>
      <c r="C15" s="25" t="str">
        <f>IF('Noon Position '!Q15&lt;&gt;0,'Noon Position '!Q15,"")</f>
        <v/>
      </c>
      <c r="D15" s="313" t="str">
        <f>IF('Noon Position '!Q15&lt;&gt;0,"",IF('Noon Position '!A15&lt;&gt;0,('Noon Position '!A15-'Noon Position '!A14+'Noon Position '!B15-'Noon Position '!B14)*24,""))</f>
        <v/>
      </c>
      <c r="E15" s="25" t="str">
        <f>IF('Noon Position '!A15&lt;&gt;0,'Weather Condition'!U10,"")</f>
        <v/>
      </c>
      <c r="F15" s="25" t="str">
        <f>IF('Noon Position '!A15&lt;&gt;0,IF(NOT(E15),1,0),"")</f>
        <v/>
      </c>
      <c r="G15" s="25" t="str">
        <f>IF('Noon Position '!A15&lt;&gt;0,IF(LOWER('Noon Position '!L15)="eco",1,0),"")</f>
        <v/>
      </c>
      <c r="H15" s="25" t="str">
        <f>IF('Noon Position '!A15&lt;&gt;0,IF(LOWER('Noon Position '!L15)="full",1,0),"")</f>
        <v/>
      </c>
      <c r="I15" s="25" t="str">
        <f>IF('Noon Position '!A15&lt;&gt;0,IF(G15+H15=0,1,0),"")</f>
        <v/>
      </c>
      <c r="K15" s="25" t="str">
        <f>IF('Noon Position '!A15&lt;&gt;0,IF('Noon Position '!M15=0,"None",'Noon Position '!M15),"None")</f>
        <v>None</v>
      </c>
      <c r="L15" s="25">
        <f>IF('Noon Position '!A15&lt;&gt;0,IF('Noon Position '!U15="",0,'Noon Position '!U15),0)</f>
        <v>0</v>
      </c>
      <c r="M15" s="25">
        <f>IF('Noon Position '!A15&lt;&gt;0,IF('Noon Position '!V15="",0,'Noon Position '!V15),0)</f>
        <v>0</v>
      </c>
      <c r="N15" s="25">
        <f>IF('Noon Position '!A15&lt;&gt;0,IF('Bunkers &amp; Lubs'!Q9="",0,'Bunkers &amp; Lubs'!Q9),0)</f>
        <v>0</v>
      </c>
      <c r="O15" s="25">
        <f>IF('Noon Position '!A15&lt;&gt;0,IF('Bunkers &amp; Lubs'!W9="",0,'Bunkers &amp; Lubs'!W9),0)</f>
        <v>0</v>
      </c>
      <c r="P15" s="25">
        <f>IF('Noon Position '!A15&lt;&gt;0,IF('Bunkers &amp; Lubs'!X9="",0,'Bunkers &amp; Lubs'!X9),0)</f>
        <v>0</v>
      </c>
      <c r="Q15" s="25">
        <f>IF('Noon Position '!A15&lt;&gt;0,IF('Bunkers &amp; Lubs'!Z9="",0,'Bunkers &amp; Lubs'!Z9),0)</f>
        <v>0</v>
      </c>
      <c r="R15" s="25">
        <f>IF('Noon Position '!A15&lt;&gt;0,IF('Bunkers &amp; Lubs'!AA9="",0,'Bunkers &amp; Lubs'!AA9),0)</f>
        <v>0</v>
      </c>
      <c r="S15" s="25">
        <f>IF('Noon Position '!A15&lt;&gt;0,IF(Environmental!G12="",0,Environmental!G12),0)</f>
        <v>0</v>
      </c>
      <c r="T15" s="25">
        <f>IF('Noon Position '!A15&lt;&gt;0,IF(Environmental!L12="",0,Environmental!L12),0)</f>
        <v>0</v>
      </c>
      <c r="V15" s="25">
        <f t="shared" si="0"/>
        <v>0</v>
      </c>
      <c r="W15" s="25">
        <f t="shared" si="1"/>
        <v>0</v>
      </c>
      <c r="X15" s="25">
        <f t="shared" si="2"/>
        <v>0</v>
      </c>
      <c r="Y15" s="25">
        <f t="shared" si="3"/>
        <v>0</v>
      </c>
      <c r="AB15" s="25">
        <f t="shared" si="4"/>
        <v>0</v>
      </c>
      <c r="AE15" s="299" t="e">
        <f>SUMPRODUCT($L$10:L15,$V$10:V15)/SUM($V$10:V15)</f>
        <v>#DIV/0!</v>
      </c>
      <c r="AF15" s="300" t="e">
        <f>SUMPRODUCT($M$10:M15,$V$10:V15)/SUM($V$10:V15)</f>
        <v>#DIV/0!</v>
      </c>
      <c r="AG15" s="299" t="e">
        <f>SUMPRODUCT($N$10:N15,$V$10:V15)/SUM($V$10:V15)</f>
        <v>#DIV/0!</v>
      </c>
      <c r="AH15" s="299" t="e">
        <f>SUMPRODUCT($O$10:O15,$V$10:V15)/SUM($V$10:V15)</f>
        <v>#DIV/0!</v>
      </c>
      <c r="AI15" s="301" t="e">
        <f>SUMPRODUCT($P$10:P15,$V$10:V15)/SUM($V$10:V15)</f>
        <v>#DIV/0!</v>
      </c>
      <c r="AJ15" s="301" t="e">
        <f>SUMPRODUCT($Q$10:Q15,$V$10:V15)/SUM($V$10:V15)</f>
        <v>#DIV/0!</v>
      </c>
      <c r="AK15" s="301" t="e">
        <f>SUMPRODUCT($R$10:R15,$V$10:V15)/SUM($V$10:V15)</f>
        <v>#DIV/0!</v>
      </c>
      <c r="AL15" s="299" t="e">
        <f>SUMPRODUCT($S$10:S15,$V$10:V15)/SUM($V$10:V15)</f>
        <v>#DIV/0!</v>
      </c>
      <c r="AM15" s="299" t="e">
        <f>SUMPRODUCT($T$10:T15,$V$10:V15)/SUM($V$10:V15)</f>
        <v>#DIV/0!</v>
      </c>
      <c r="AP15" s="299">
        <f>SUMPRODUCT($L$10:L15,$W$10:W15)/SUM($W$10:W15)</f>
        <v>11.333333333333334</v>
      </c>
      <c r="AQ15" s="300">
        <f>SUMPRODUCT($M$10:M15,$W$10:W15)/SUM($W$10:W15)</f>
        <v>0.12710774662728128</v>
      </c>
      <c r="AR15" s="299">
        <f>SUMPRODUCT($N$10:N15,$W$10:W15)/SUM($W$10:W15)</f>
        <v>18.476800000000026</v>
      </c>
      <c r="AS15" s="299">
        <f>SUMPRODUCT($O$10:O15,$W$10:W15)/SUM($W$10:W15)</f>
        <v>0.10666666666666667</v>
      </c>
      <c r="AT15" s="301">
        <f>SUMPRODUCT($P$10:P15,$W$10:W15)/SUM($W$10:W15)</f>
        <v>100.05333333333333</v>
      </c>
      <c r="AU15" s="301">
        <f>SUMPRODUCT($Q$10:Q15,$W$10:W15)/SUM($W$10:W15)</f>
        <v>17.066666666666666</v>
      </c>
      <c r="AV15" s="301">
        <f>SUMPRODUCT($R$10:R15,$W$10:W15)/SUM($W$10:W15)</f>
        <v>10.666666666666666</v>
      </c>
      <c r="AW15" s="299">
        <f>SUMPRODUCT($S$10:S15,$W$10:W15)/SUM($W$10:W15)</f>
        <v>0</v>
      </c>
      <c r="AX15" s="299">
        <f>SUMPRODUCT($T$10:T15,$W$10:W15)/SUM($W$10:W15)</f>
        <v>0.28800000000000042</v>
      </c>
      <c r="BA15" s="299" t="e">
        <f>SUMPRODUCT($L$10:L15,$X$10:X15)/SUM($X$10:X15)</f>
        <v>#DIV/0!</v>
      </c>
      <c r="BB15" s="300" t="e">
        <f>SUMPRODUCT($M$10:M15,$X$10:X15)/SUM($X$10:X15)</f>
        <v>#DIV/0!</v>
      </c>
      <c r="BC15" s="299" t="e">
        <f>SUMPRODUCT($N$10:N15,$X$10:X15)/SUM($X$10:X15)</f>
        <v>#DIV/0!</v>
      </c>
      <c r="BD15" s="299" t="e">
        <f>SUMPRODUCT($O$10:O15,$X$10:X15)/SUM($X$10:X15)</f>
        <v>#DIV/0!</v>
      </c>
      <c r="BE15" s="301" t="e">
        <f>SUMPRODUCT($P$10:P15,$X$10:X15)/SUM($X$10:X15)</f>
        <v>#DIV/0!</v>
      </c>
      <c r="BF15" s="301" t="e">
        <f>SUMPRODUCT($Q$10:Q15,$X$10:X15)/SUM($X$10:X15)</f>
        <v>#DIV/0!</v>
      </c>
      <c r="BG15" s="301" t="e">
        <f>SUMPRODUCT($R$10:R15,$X$10:X15)/SUM($X$10:X15)</f>
        <v>#DIV/0!</v>
      </c>
      <c r="BH15" s="299" t="e">
        <f>SUMPRODUCT($S$10:S15,$X$10:X15)/SUM($X$10:X15)</f>
        <v>#DIV/0!</v>
      </c>
      <c r="BI15" s="299" t="e">
        <f>SUMPRODUCT($T$10:T15,$X$10:X15)/SUM($X$10:X15)</f>
        <v>#DIV/0!</v>
      </c>
      <c r="BL15" s="299" t="e">
        <f>SUMPRODUCT($L$10:L15,$Y$10:Y15)/SUM($Y$10:Y15)</f>
        <v>#DIV/0!</v>
      </c>
      <c r="BM15" s="300" t="e">
        <f>SUMPRODUCT($M$10:M15,$Y$10:Y15)/SUM($Y$10:Y15)</f>
        <v>#DIV/0!</v>
      </c>
      <c r="BN15" s="299" t="e">
        <f>SUMPRODUCT($N$10:N15,$Y$10:Y15)/SUM($Y$10:Y15)</f>
        <v>#DIV/0!</v>
      </c>
      <c r="BO15" s="299" t="e">
        <f>SUMPRODUCT($O$10:O15,$Y$10:Y15)/SUM($Y$10:Y15)</f>
        <v>#DIV/0!</v>
      </c>
      <c r="BP15" s="301" t="e">
        <f>SUMPRODUCT($P$10:P15,$Y$10:Y15)/SUM($Y$10:Y15)</f>
        <v>#DIV/0!</v>
      </c>
      <c r="BQ15" s="301" t="e">
        <f>SUMPRODUCT($Q$10:Q15,$Y$10:Y15)/SUM($Y$10:Y15)</f>
        <v>#DIV/0!</v>
      </c>
      <c r="BR15" s="301" t="e">
        <f>SUMPRODUCT($R$10:R15,$Y$10:Y15)/SUM($Y$10:Y15)</f>
        <v>#DIV/0!</v>
      </c>
      <c r="BS15" s="299" t="e">
        <f>SUMPRODUCT($S$10:S15,$Y$10:Y15)/SUM($Y$10:Y15)</f>
        <v>#DIV/0!</v>
      </c>
      <c r="BT15" s="299" t="e">
        <f>SUMPRODUCT($T$10:T15,$Y$10:Y15)/SUM($Y$10:Y15)</f>
        <v>#DIV/0!</v>
      </c>
      <c r="BW15" s="25" t="e">
        <f>SUMPRODUCT($L$10:L15,$AB$10:AB15)/SUM($AB$10:AB15)</f>
        <v>#DIV/0!</v>
      </c>
      <c r="BX15" s="25" t="e">
        <f>SUMPRODUCT($M$10:M15,$AB$10:AB15)/SUM($AB$10:AB15)</f>
        <v>#DIV/0!</v>
      </c>
      <c r="BY15" s="25" t="e">
        <f>SUMPRODUCT($N$10:N15,$AB$10:AB15)/SUM($AB$10:AB15)</f>
        <v>#DIV/0!</v>
      </c>
      <c r="BZ15" s="25" t="e">
        <f>SUMPRODUCT($O$10:O15,$AB$10:AB15)/SUM($AB$10:AB15)</f>
        <v>#DIV/0!</v>
      </c>
      <c r="CA15" s="25" t="e">
        <f>SUMPRODUCT($P$10:P15,$AB$10:AB15)/SUM($AB$10:AB15)</f>
        <v>#DIV/0!</v>
      </c>
      <c r="CB15" s="25" t="e">
        <f>SUMPRODUCT($Q$10:Q15,$AB$10:AB15)/SUM($AB$10:AB15)</f>
        <v>#DIV/0!</v>
      </c>
      <c r="CC15" s="25" t="e">
        <f>SUMPRODUCT($R$10:R15,$AB$10:AB15)/SUM($AB$10:AB15)</f>
        <v>#DIV/0!</v>
      </c>
      <c r="CD15" s="25" t="e">
        <f>SUMPRODUCT($S$10:S15,$AB$10:AB15)/SUM($AB$10:AB15)</f>
        <v>#DIV/0!</v>
      </c>
      <c r="CE15" s="25" t="e">
        <f>SUMPRODUCT($T$10:T15,$AB$10:AB15)/SUM($AB$10:AB15)</f>
        <v>#DIV/0!</v>
      </c>
    </row>
    <row r="16" spans="1:83">
      <c r="A16" s="281" t="str">
        <f>IF('Noon Position '!A16&lt;&gt;0,'Noon Position '!A16,"")</f>
        <v/>
      </c>
      <c r="B16" s="312" t="str">
        <f>IF('Noon Position '!A16&lt;&gt;0,'Noon Position '!B16,"")</f>
        <v/>
      </c>
      <c r="C16" s="25" t="str">
        <f>IF('Noon Position '!Q16&lt;&gt;0,'Noon Position '!Q16,"")</f>
        <v/>
      </c>
      <c r="D16" s="313" t="str">
        <f>IF('Noon Position '!Q16&lt;&gt;0,"",IF('Noon Position '!A16&lt;&gt;0,('Noon Position '!A16-'Noon Position '!A15+'Noon Position '!B16-'Noon Position '!B15)*24,""))</f>
        <v/>
      </c>
      <c r="E16" s="25" t="str">
        <f>IF('Noon Position '!A16&lt;&gt;0,'Weather Condition'!U11,"")</f>
        <v/>
      </c>
      <c r="F16" s="25" t="str">
        <f>IF('Noon Position '!A16&lt;&gt;0,IF(NOT(E16),1,0),"")</f>
        <v/>
      </c>
      <c r="G16" s="25" t="str">
        <f>IF('Noon Position '!A16&lt;&gt;0,IF(LOWER('Noon Position '!L16)="eco",1,0),"")</f>
        <v/>
      </c>
      <c r="H16" s="25" t="str">
        <f>IF('Noon Position '!A16&lt;&gt;0,IF(LOWER('Noon Position '!L16)="full",1,0),"")</f>
        <v/>
      </c>
      <c r="I16" s="25" t="str">
        <f>IF('Noon Position '!A16&lt;&gt;0,IF(G16+H16=0,1,0),"")</f>
        <v/>
      </c>
      <c r="K16" s="25" t="str">
        <f>IF('Noon Position '!A16&lt;&gt;0,IF('Noon Position '!M16=0,"None",'Noon Position '!M16),"None")</f>
        <v>None</v>
      </c>
      <c r="L16" s="25">
        <f>IF('Noon Position '!A16&lt;&gt;0,IF('Noon Position '!U16="",0,'Noon Position '!U16),0)</f>
        <v>0</v>
      </c>
      <c r="M16" s="25">
        <f>IF('Noon Position '!A16&lt;&gt;0,IF('Noon Position '!V16="",0,'Noon Position '!V16),0)</f>
        <v>0</v>
      </c>
      <c r="N16" s="25">
        <f>IF('Noon Position '!A16&lt;&gt;0,IF('Bunkers &amp; Lubs'!Q10="",0,'Bunkers &amp; Lubs'!Q10),0)</f>
        <v>0</v>
      </c>
      <c r="O16" s="25">
        <f>IF('Noon Position '!A16&lt;&gt;0,IF('Bunkers &amp; Lubs'!W10="",0,'Bunkers &amp; Lubs'!W10),0)</f>
        <v>0</v>
      </c>
      <c r="P16" s="25">
        <f>IF('Noon Position '!A16&lt;&gt;0,IF('Bunkers &amp; Lubs'!X10="",0,'Bunkers &amp; Lubs'!X10),0)</f>
        <v>0</v>
      </c>
      <c r="Q16" s="25">
        <f>IF('Noon Position '!A16&lt;&gt;0,IF('Bunkers &amp; Lubs'!Z10="",0,'Bunkers &amp; Lubs'!Z10),0)</f>
        <v>0</v>
      </c>
      <c r="R16" s="25">
        <f>IF('Noon Position '!A16&lt;&gt;0,IF('Bunkers &amp; Lubs'!AA10="",0,'Bunkers &amp; Lubs'!AA10),0)</f>
        <v>0</v>
      </c>
      <c r="S16" s="25">
        <f>IF('Noon Position '!A16&lt;&gt;0,IF(Environmental!G13="",0,Environmental!G13),0)</f>
        <v>0</v>
      </c>
      <c r="T16" s="25">
        <f>IF('Noon Position '!A16&lt;&gt;0,IF(Environmental!L13="",0,Environmental!L13),0)</f>
        <v>0</v>
      </c>
      <c r="V16" s="25">
        <f t="shared" si="0"/>
        <v>0</v>
      </c>
      <c r="W16" s="25">
        <f t="shared" si="1"/>
        <v>0</v>
      </c>
      <c r="X16" s="25">
        <f t="shared" si="2"/>
        <v>0</v>
      </c>
      <c r="Y16" s="25">
        <f t="shared" si="3"/>
        <v>0</v>
      </c>
      <c r="AB16" s="25">
        <f t="shared" si="4"/>
        <v>0</v>
      </c>
      <c r="AE16" s="299" t="e">
        <f>SUMPRODUCT($L$10:L16,$V$10:V16)/SUM($V$10:V16)</f>
        <v>#DIV/0!</v>
      </c>
      <c r="AF16" s="300" t="e">
        <f>SUMPRODUCT($M$10:M16,$V$10:V16)/SUM($V$10:V16)</f>
        <v>#DIV/0!</v>
      </c>
      <c r="AG16" s="299" t="e">
        <f>SUMPRODUCT($N$10:N16,$V$10:V16)/SUM($V$10:V16)</f>
        <v>#DIV/0!</v>
      </c>
      <c r="AH16" s="299" t="e">
        <f>SUMPRODUCT($O$10:O16,$V$10:V16)/SUM($V$10:V16)</f>
        <v>#DIV/0!</v>
      </c>
      <c r="AI16" s="301" t="e">
        <f>SUMPRODUCT($P$10:P16,$V$10:V16)/SUM($V$10:V16)</f>
        <v>#DIV/0!</v>
      </c>
      <c r="AJ16" s="301" t="e">
        <f>SUMPRODUCT($Q$10:Q16,$V$10:V16)/SUM($V$10:V16)</f>
        <v>#DIV/0!</v>
      </c>
      <c r="AK16" s="301" t="e">
        <f>SUMPRODUCT($R$10:R16,$V$10:V16)/SUM($V$10:V16)</f>
        <v>#DIV/0!</v>
      </c>
      <c r="AL16" s="299" t="e">
        <f>SUMPRODUCT($S$10:S16,$V$10:V16)/SUM($V$10:V16)</f>
        <v>#DIV/0!</v>
      </c>
      <c r="AM16" s="299" t="e">
        <f>SUMPRODUCT($T$10:T16,$V$10:V16)/SUM($V$10:V16)</f>
        <v>#DIV/0!</v>
      </c>
      <c r="AP16" s="299">
        <f>SUMPRODUCT($L$10:L16,$W$10:W16)/SUM($W$10:W16)</f>
        <v>11.333333333333334</v>
      </c>
      <c r="AQ16" s="300">
        <f>SUMPRODUCT($M$10:M16,$W$10:W16)/SUM($W$10:W16)</f>
        <v>0.12710774662728128</v>
      </c>
      <c r="AR16" s="299">
        <f>SUMPRODUCT($N$10:N16,$W$10:W16)/SUM($W$10:W16)</f>
        <v>18.476800000000026</v>
      </c>
      <c r="AS16" s="299">
        <f>SUMPRODUCT($O$10:O16,$W$10:W16)/SUM($W$10:W16)</f>
        <v>0.10666666666666667</v>
      </c>
      <c r="AT16" s="301">
        <f>SUMPRODUCT($P$10:P16,$W$10:W16)/SUM($W$10:W16)</f>
        <v>100.05333333333333</v>
      </c>
      <c r="AU16" s="301">
        <f>SUMPRODUCT($Q$10:Q16,$W$10:W16)/SUM($W$10:W16)</f>
        <v>17.066666666666666</v>
      </c>
      <c r="AV16" s="301">
        <f>SUMPRODUCT($R$10:R16,$W$10:W16)/SUM($W$10:W16)</f>
        <v>10.666666666666666</v>
      </c>
      <c r="AW16" s="299">
        <f>SUMPRODUCT($S$10:S16,$W$10:W16)/SUM($W$10:W16)</f>
        <v>0</v>
      </c>
      <c r="AX16" s="299">
        <f>SUMPRODUCT($T$10:T16,$W$10:W16)/SUM($W$10:W16)</f>
        <v>0.28800000000000042</v>
      </c>
      <c r="BA16" s="299" t="e">
        <f>SUMPRODUCT($L$10:L16,$X$10:X16)/SUM($X$10:X16)</f>
        <v>#DIV/0!</v>
      </c>
      <c r="BB16" s="300" t="e">
        <f>SUMPRODUCT($M$10:M16,$X$10:X16)/SUM($X$10:X16)</f>
        <v>#DIV/0!</v>
      </c>
      <c r="BC16" s="299" t="e">
        <f>SUMPRODUCT($N$10:N16,$X$10:X16)/SUM($X$10:X16)</f>
        <v>#DIV/0!</v>
      </c>
      <c r="BD16" s="299" t="e">
        <f>SUMPRODUCT($O$10:O16,$X$10:X16)/SUM($X$10:X16)</f>
        <v>#DIV/0!</v>
      </c>
      <c r="BE16" s="301" t="e">
        <f>SUMPRODUCT($P$10:P16,$X$10:X16)/SUM($X$10:X16)</f>
        <v>#DIV/0!</v>
      </c>
      <c r="BF16" s="301" t="e">
        <f>SUMPRODUCT($Q$10:Q16,$X$10:X16)/SUM($X$10:X16)</f>
        <v>#DIV/0!</v>
      </c>
      <c r="BG16" s="301" t="e">
        <f>SUMPRODUCT($R$10:R16,$X$10:X16)/SUM($X$10:X16)</f>
        <v>#DIV/0!</v>
      </c>
      <c r="BH16" s="299" t="e">
        <f>SUMPRODUCT($S$10:S16,$X$10:X16)/SUM($X$10:X16)</f>
        <v>#DIV/0!</v>
      </c>
      <c r="BI16" s="299" t="e">
        <f>SUMPRODUCT($T$10:T16,$X$10:X16)/SUM($X$10:X16)</f>
        <v>#DIV/0!</v>
      </c>
      <c r="BL16" s="299" t="e">
        <f>SUMPRODUCT($L$10:L16,$Y$10:Y16)/SUM($Y$10:Y16)</f>
        <v>#DIV/0!</v>
      </c>
      <c r="BM16" s="300" t="e">
        <f>SUMPRODUCT($M$10:M16,$Y$10:Y16)/SUM($Y$10:Y16)</f>
        <v>#DIV/0!</v>
      </c>
      <c r="BN16" s="299" t="e">
        <f>SUMPRODUCT($N$10:N16,$Y$10:Y16)/SUM($Y$10:Y16)</f>
        <v>#DIV/0!</v>
      </c>
      <c r="BO16" s="299" t="e">
        <f>SUMPRODUCT($O$10:O16,$Y$10:Y16)/SUM($Y$10:Y16)</f>
        <v>#DIV/0!</v>
      </c>
      <c r="BP16" s="301" t="e">
        <f>SUMPRODUCT($P$10:P16,$Y$10:Y16)/SUM($Y$10:Y16)</f>
        <v>#DIV/0!</v>
      </c>
      <c r="BQ16" s="301" t="e">
        <f>SUMPRODUCT($Q$10:Q16,$Y$10:Y16)/SUM($Y$10:Y16)</f>
        <v>#DIV/0!</v>
      </c>
      <c r="BR16" s="301" t="e">
        <f>SUMPRODUCT($R$10:R16,$Y$10:Y16)/SUM($Y$10:Y16)</f>
        <v>#DIV/0!</v>
      </c>
      <c r="BS16" s="299" t="e">
        <f>SUMPRODUCT($S$10:S16,$Y$10:Y16)/SUM($Y$10:Y16)</f>
        <v>#DIV/0!</v>
      </c>
      <c r="BT16" s="299" t="e">
        <f>SUMPRODUCT($T$10:T16,$Y$10:Y16)/SUM($Y$10:Y16)</f>
        <v>#DIV/0!</v>
      </c>
      <c r="BW16" s="25" t="e">
        <f>SUMPRODUCT($L$10:L16,$AB$10:AB16)/SUM($AB$10:AB16)</f>
        <v>#DIV/0!</v>
      </c>
      <c r="BX16" s="25" t="e">
        <f>SUMPRODUCT($M$10:M16,$AB$10:AB16)/SUM($AB$10:AB16)</f>
        <v>#DIV/0!</v>
      </c>
      <c r="BY16" s="25" t="e">
        <f>SUMPRODUCT($N$10:N16,$AB$10:AB16)/SUM($AB$10:AB16)</f>
        <v>#DIV/0!</v>
      </c>
      <c r="BZ16" s="25" t="e">
        <f>SUMPRODUCT($O$10:O16,$AB$10:AB16)/SUM($AB$10:AB16)</f>
        <v>#DIV/0!</v>
      </c>
      <c r="CA16" s="25" t="e">
        <f>SUMPRODUCT($P$10:P16,$AB$10:AB16)/SUM($AB$10:AB16)</f>
        <v>#DIV/0!</v>
      </c>
      <c r="CB16" s="25" t="e">
        <f>SUMPRODUCT($Q$10:Q16,$AB$10:AB16)/SUM($AB$10:AB16)</f>
        <v>#DIV/0!</v>
      </c>
      <c r="CC16" s="25" t="e">
        <f>SUMPRODUCT($R$10:R16,$AB$10:AB16)/SUM($AB$10:AB16)</f>
        <v>#DIV/0!</v>
      </c>
      <c r="CD16" s="25" t="e">
        <f>SUMPRODUCT($S$10:S16,$AB$10:AB16)/SUM($AB$10:AB16)</f>
        <v>#DIV/0!</v>
      </c>
      <c r="CE16" s="25" t="e">
        <f>SUMPRODUCT($T$10:T16,$AB$10:AB16)/SUM($AB$10:AB16)</f>
        <v>#DIV/0!</v>
      </c>
    </row>
    <row r="17" spans="1:83">
      <c r="A17" s="281" t="str">
        <f>IF('Noon Position '!A17&lt;&gt;0,'Noon Position '!A17,"")</f>
        <v/>
      </c>
      <c r="B17" s="312" t="str">
        <f>IF('Noon Position '!A17&lt;&gt;0,'Noon Position '!B17,"")</f>
        <v/>
      </c>
      <c r="C17" s="25" t="str">
        <f>IF('Noon Position '!Q17&lt;&gt;0,'Noon Position '!Q17,"")</f>
        <v/>
      </c>
      <c r="D17" s="313" t="str">
        <f>IF('Noon Position '!Q17&lt;&gt;0,"",IF('Noon Position '!A17&lt;&gt;0,('Noon Position '!A17-'Noon Position '!A16+'Noon Position '!B17-'Noon Position '!B16)*24,""))</f>
        <v/>
      </c>
      <c r="E17" s="25" t="str">
        <f>IF('Noon Position '!A17&lt;&gt;0,'Weather Condition'!U12,"")</f>
        <v/>
      </c>
      <c r="F17" s="25" t="str">
        <f>IF('Noon Position '!A17&lt;&gt;0,IF(NOT(E17),1,0),"")</f>
        <v/>
      </c>
      <c r="G17" s="25" t="str">
        <f>IF('Noon Position '!A17&lt;&gt;0,IF(LOWER('Noon Position '!L17)="eco",1,0),"")</f>
        <v/>
      </c>
      <c r="H17" s="25" t="str">
        <f>IF('Noon Position '!A17&lt;&gt;0,IF(LOWER('Noon Position '!L17)="full",1,0),"")</f>
        <v/>
      </c>
      <c r="I17" s="25" t="str">
        <f>IF('Noon Position '!A17&lt;&gt;0,IF(G17+H17=0,1,0),"")</f>
        <v/>
      </c>
      <c r="K17" s="25" t="str">
        <f>IF('Noon Position '!A17&lt;&gt;0,IF('Noon Position '!M17=0,"None",'Noon Position '!M17),"None")</f>
        <v>None</v>
      </c>
      <c r="L17" s="25">
        <f>IF('Noon Position '!A17&lt;&gt;0,IF('Noon Position '!U17="",0,'Noon Position '!U17),0)</f>
        <v>0</v>
      </c>
      <c r="M17" s="25">
        <f>IF('Noon Position '!A17&lt;&gt;0,IF('Noon Position '!V17="",0,'Noon Position '!V17),0)</f>
        <v>0</v>
      </c>
      <c r="N17" s="25">
        <f>IF('Noon Position '!A17&lt;&gt;0,IF('Bunkers &amp; Lubs'!Q11="",0,'Bunkers &amp; Lubs'!Q11),0)</f>
        <v>0</v>
      </c>
      <c r="O17" s="25">
        <f>IF('Noon Position '!A17&lt;&gt;0,IF('Bunkers &amp; Lubs'!W11="",0,'Bunkers &amp; Lubs'!W11),0)</f>
        <v>0</v>
      </c>
      <c r="P17" s="25">
        <f>IF('Noon Position '!A17&lt;&gt;0,IF('Bunkers &amp; Lubs'!X11="",0,'Bunkers &amp; Lubs'!X11),0)</f>
        <v>0</v>
      </c>
      <c r="Q17" s="25">
        <f>IF('Noon Position '!A17&lt;&gt;0,IF('Bunkers &amp; Lubs'!Z11="",0,'Bunkers &amp; Lubs'!Z11),0)</f>
        <v>0</v>
      </c>
      <c r="R17" s="25">
        <f>IF('Noon Position '!A17&lt;&gt;0,IF('Bunkers &amp; Lubs'!AA11="",0,'Bunkers &amp; Lubs'!AA11),0)</f>
        <v>0</v>
      </c>
      <c r="S17" s="25">
        <f>IF('Noon Position '!A17&lt;&gt;0,IF(Environmental!G14="",0,Environmental!G14),0)</f>
        <v>0</v>
      </c>
      <c r="T17" s="25">
        <f>IF('Noon Position '!A17&lt;&gt;0,IF(Environmental!L14="",0,Environmental!L14),0)</f>
        <v>0</v>
      </c>
      <c r="V17" s="25">
        <f t="shared" si="0"/>
        <v>0</v>
      </c>
      <c r="W17" s="25">
        <f t="shared" si="1"/>
        <v>0</v>
      </c>
      <c r="X17" s="25">
        <f t="shared" si="2"/>
        <v>0</v>
      </c>
      <c r="Y17" s="25">
        <f t="shared" si="3"/>
        <v>0</v>
      </c>
      <c r="AB17" s="25">
        <f t="shared" si="4"/>
        <v>0</v>
      </c>
      <c r="AE17" s="299" t="e">
        <f>SUMPRODUCT($L$10:L17,$V$10:V17)/SUM($V$10:V17)</f>
        <v>#DIV/0!</v>
      </c>
      <c r="AF17" s="300" t="e">
        <f>SUMPRODUCT($M$10:M17,$V$10:V17)/SUM($V$10:V17)</f>
        <v>#DIV/0!</v>
      </c>
      <c r="AG17" s="299" t="e">
        <f>SUMPRODUCT($N$10:N17,$V$10:V17)/SUM($V$10:V17)</f>
        <v>#DIV/0!</v>
      </c>
      <c r="AH17" s="299" t="e">
        <f>SUMPRODUCT($O$10:O17,$V$10:V17)/SUM($V$10:V17)</f>
        <v>#DIV/0!</v>
      </c>
      <c r="AI17" s="301" t="e">
        <f>SUMPRODUCT($P$10:P17,$V$10:V17)/SUM($V$10:V17)</f>
        <v>#DIV/0!</v>
      </c>
      <c r="AJ17" s="301" t="e">
        <f>SUMPRODUCT($Q$10:Q17,$V$10:V17)/SUM($V$10:V17)</f>
        <v>#DIV/0!</v>
      </c>
      <c r="AK17" s="301" t="e">
        <f>SUMPRODUCT($R$10:R17,$V$10:V17)/SUM($V$10:V17)</f>
        <v>#DIV/0!</v>
      </c>
      <c r="AL17" s="299" t="e">
        <f>SUMPRODUCT($S$10:S17,$V$10:V17)/SUM($V$10:V17)</f>
        <v>#DIV/0!</v>
      </c>
      <c r="AM17" s="299" t="e">
        <f>SUMPRODUCT($T$10:T17,$V$10:V17)/SUM($V$10:V17)</f>
        <v>#DIV/0!</v>
      </c>
      <c r="AP17" s="299">
        <f>SUMPRODUCT($L$10:L17,$W$10:W17)/SUM($W$10:W17)</f>
        <v>11.333333333333334</v>
      </c>
      <c r="AQ17" s="300">
        <f>SUMPRODUCT($M$10:M17,$W$10:W17)/SUM($W$10:W17)</f>
        <v>0.12710774662728128</v>
      </c>
      <c r="AR17" s="299">
        <f>SUMPRODUCT($N$10:N17,$W$10:W17)/SUM($W$10:W17)</f>
        <v>18.476800000000026</v>
      </c>
      <c r="AS17" s="299">
        <f>SUMPRODUCT($O$10:O17,$W$10:W17)/SUM($W$10:W17)</f>
        <v>0.10666666666666667</v>
      </c>
      <c r="AT17" s="301">
        <f>SUMPRODUCT($P$10:P17,$W$10:W17)/SUM($W$10:W17)</f>
        <v>100.05333333333333</v>
      </c>
      <c r="AU17" s="301">
        <f>SUMPRODUCT($Q$10:Q17,$W$10:W17)/SUM($W$10:W17)</f>
        <v>17.066666666666666</v>
      </c>
      <c r="AV17" s="301">
        <f>SUMPRODUCT($R$10:R17,$W$10:W17)/SUM($W$10:W17)</f>
        <v>10.666666666666666</v>
      </c>
      <c r="AW17" s="299">
        <f>SUMPRODUCT($S$10:S17,$W$10:W17)/SUM($W$10:W17)</f>
        <v>0</v>
      </c>
      <c r="AX17" s="299">
        <f>SUMPRODUCT($T$10:T17,$W$10:W17)/SUM($W$10:W17)</f>
        <v>0.28800000000000042</v>
      </c>
      <c r="BA17" s="299" t="e">
        <f>SUMPRODUCT($L$10:L17,$X$10:X17)/SUM($X$10:X17)</f>
        <v>#DIV/0!</v>
      </c>
      <c r="BB17" s="300" t="e">
        <f>SUMPRODUCT($M$10:M17,$X$10:X17)/SUM($X$10:X17)</f>
        <v>#DIV/0!</v>
      </c>
      <c r="BC17" s="299" t="e">
        <f>SUMPRODUCT($N$10:N17,$X$10:X17)/SUM($X$10:X17)</f>
        <v>#DIV/0!</v>
      </c>
      <c r="BD17" s="299" t="e">
        <f>SUMPRODUCT($O$10:O17,$X$10:X17)/SUM($X$10:X17)</f>
        <v>#DIV/0!</v>
      </c>
      <c r="BE17" s="301" t="e">
        <f>SUMPRODUCT($P$10:P17,$X$10:X17)/SUM($X$10:X17)</f>
        <v>#DIV/0!</v>
      </c>
      <c r="BF17" s="301" t="e">
        <f>SUMPRODUCT($Q$10:Q17,$X$10:X17)/SUM($X$10:X17)</f>
        <v>#DIV/0!</v>
      </c>
      <c r="BG17" s="301" t="e">
        <f>SUMPRODUCT($R$10:R17,$X$10:X17)/SUM($X$10:X17)</f>
        <v>#DIV/0!</v>
      </c>
      <c r="BH17" s="299" t="e">
        <f>SUMPRODUCT($S$10:S17,$X$10:X17)/SUM($X$10:X17)</f>
        <v>#DIV/0!</v>
      </c>
      <c r="BI17" s="299" t="e">
        <f>SUMPRODUCT($T$10:T17,$X$10:X17)/SUM($X$10:X17)</f>
        <v>#DIV/0!</v>
      </c>
      <c r="BL17" s="299" t="e">
        <f>SUMPRODUCT($L$10:L17,$Y$10:Y17)/SUM($Y$10:Y17)</f>
        <v>#DIV/0!</v>
      </c>
      <c r="BM17" s="300" t="e">
        <f>SUMPRODUCT($M$10:M17,$Y$10:Y17)/SUM($Y$10:Y17)</f>
        <v>#DIV/0!</v>
      </c>
      <c r="BN17" s="299" t="e">
        <f>SUMPRODUCT($N$10:N17,$Y$10:Y17)/SUM($Y$10:Y17)</f>
        <v>#DIV/0!</v>
      </c>
      <c r="BO17" s="299" t="e">
        <f>SUMPRODUCT($O$10:O17,$Y$10:Y17)/SUM($Y$10:Y17)</f>
        <v>#DIV/0!</v>
      </c>
      <c r="BP17" s="301" t="e">
        <f>SUMPRODUCT($P$10:P17,$Y$10:Y17)/SUM($Y$10:Y17)</f>
        <v>#DIV/0!</v>
      </c>
      <c r="BQ17" s="301" t="e">
        <f>SUMPRODUCT($Q$10:Q17,$Y$10:Y17)/SUM($Y$10:Y17)</f>
        <v>#DIV/0!</v>
      </c>
      <c r="BR17" s="301" t="e">
        <f>SUMPRODUCT($R$10:R17,$Y$10:Y17)/SUM($Y$10:Y17)</f>
        <v>#DIV/0!</v>
      </c>
      <c r="BS17" s="299" t="e">
        <f>SUMPRODUCT($S$10:S17,$Y$10:Y17)/SUM($Y$10:Y17)</f>
        <v>#DIV/0!</v>
      </c>
      <c r="BT17" s="299" t="e">
        <f>SUMPRODUCT($T$10:T17,$Y$10:Y17)/SUM($Y$10:Y17)</f>
        <v>#DIV/0!</v>
      </c>
      <c r="BW17" s="25" t="e">
        <f>SUMPRODUCT($L$10:L17,$AB$10:AB17)/SUM($AB$10:AB17)</f>
        <v>#DIV/0!</v>
      </c>
      <c r="BX17" s="25" t="e">
        <f>SUMPRODUCT($M$10:M17,$AB$10:AB17)/SUM($AB$10:AB17)</f>
        <v>#DIV/0!</v>
      </c>
      <c r="BY17" s="25" t="e">
        <f>SUMPRODUCT($N$10:N17,$AB$10:AB17)/SUM($AB$10:AB17)</f>
        <v>#DIV/0!</v>
      </c>
      <c r="BZ17" s="25" t="e">
        <f>SUMPRODUCT($O$10:O17,$AB$10:AB17)/SUM($AB$10:AB17)</f>
        <v>#DIV/0!</v>
      </c>
      <c r="CA17" s="25" t="e">
        <f>SUMPRODUCT($P$10:P17,$AB$10:AB17)/SUM($AB$10:AB17)</f>
        <v>#DIV/0!</v>
      </c>
      <c r="CB17" s="25" t="e">
        <f>SUMPRODUCT($Q$10:Q17,$AB$10:AB17)/SUM($AB$10:AB17)</f>
        <v>#DIV/0!</v>
      </c>
      <c r="CC17" s="25" t="e">
        <f>SUMPRODUCT($R$10:R17,$AB$10:AB17)/SUM($AB$10:AB17)</f>
        <v>#DIV/0!</v>
      </c>
      <c r="CD17" s="25" t="e">
        <f>SUMPRODUCT($S$10:S17,$AB$10:AB17)/SUM($AB$10:AB17)</f>
        <v>#DIV/0!</v>
      </c>
      <c r="CE17" s="25" t="e">
        <f>SUMPRODUCT($T$10:T17,$AB$10:AB17)/SUM($AB$10:AB17)</f>
        <v>#DIV/0!</v>
      </c>
    </row>
    <row r="18" spans="1:83">
      <c r="A18" s="281" t="str">
        <f>IF('Noon Position '!A18&lt;&gt;0,'Noon Position '!A18,"")</f>
        <v/>
      </c>
      <c r="B18" s="312" t="str">
        <f>IF('Noon Position '!A18&lt;&gt;0,'Noon Position '!B18,"")</f>
        <v/>
      </c>
      <c r="C18" s="25" t="str">
        <f>IF('Noon Position '!Q18&lt;&gt;0,'Noon Position '!Q18,"")</f>
        <v/>
      </c>
      <c r="D18" s="313" t="str">
        <f>IF('Noon Position '!Q18&lt;&gt;0,"",IF('Noon Position '!A18&lt;&gt;0,('Noon Position '!A18-'Noon Position '!A17+'Noon Position '!B18-'Noon Position '!B17)*24,""))</f>
        <v/>
      </c>
      <c r="E18" s="25" t="str">
        <f>IF('Noon Position '!A18&lt;&gt;0,'Weather Condition'!U13,"")</f>
        <v/>
      </c>
      <c r="F18" s="25" t="str">
        <f>IF('Noon Position '!A18&lt;&gt;0,IF(NOT(E18),1,0),"")</f>
        <v/>
      </c>
      <c r="G18" s="25" t="str">
        <f>IF('Noon Position '!A18&lt;&gt;0,IF(LOWER('Noon Position '!L18)="eco",1,0),"")</f>
        <v/>
      </c>
      <c r="H18" s="25" t="str">
        <f>IF('Noon Position '!A18&lt;&gt;0,IF(LOWER('Noon Position '!L18)="full",1,0),"")</f>
        <v/>
      </c>
      <c r="I18" s="25" t="str">
        <f>IF('Noon Position '!A18&lt;&gt;0,IF(G18+H18=0,1,0),"")</f>
        <v/>
      </c>
      <c r="K18" s="25" t="str">
        <f>IF('Noon Position '!A18&lt;&gt;0,IF('Noon Position '!M18=0,"None",'Noon Position '!M18),"None")</f>
        <v>None</v>
      </c>
      <c r="L18" s="25">
        <f>IF('Noon Position '!A18&lt;&gt;0,IF('Noon Position '!U18="",0,'Noon Position '!U18),0)</f>
        <v>0</v>
      </c>
      <c r="M18" s="25">
        <f>IF('Noon Position '!A18&lt;&gt;0,IF('Noon Position '!V18="",0,'Noon Position '!V18),0)</f>
        <v>0</v>
      </c>
      <c r="N18" s="25">
        <f>IF('Noon Position '!A18&lt;&gt;0,IF('Bunkers &amp; Lubs'!Q12="",0,'Bunkers &amp; Lubs'!Q12),0)</f>
        <v>0</v>
      </c>
      <c r="O18" s="25">
        <f>IF('Noon Position '!A18&lt;&gt;0,IF('Bunkers &amp; Lubs'!W12="",0,'Bunkers &amp; Lubs'!W12),0)</f>
        <v>0</v>
      </c>
      <c r="P18" s="25">
        <f>IF('Noon Position '!A18&lt;&gt;0,IF('Bunkers &amp; Lubs'!X12="",0,'Bunkers &amp; Lubs'!X12),0)</f>
        <v>0</v>
      </c>
      <c r="Q18" s="25">
        <f>IF('Noon Position '!A18&lt;&gt;0,IF('Bunkers &amp; Lubs'!Z12="",0,'Bunkers &amp; Lubs'!Z12),0)</f>
        <v>0</v>
      </c>
      <c r="R18" s="25">
        <f>IF('Noon Position '!A18&lt;&gt;0,IF('Bunkers &amp; Lubs'!AA12="",0,'Bunkers &amp; Lubs'!AA12),0)</f>
        <v>0</v>
      </c>
      <c r="S18" s="25">
        <f>IF('Noon Position '!A18&lt;&gt;0,IF(Environmental!G15="",0,Environmental!G15),0)</f>
        <v>0</v>
      </c>
      <c r="T18" s="25">
        <f>IF('Noon Position '!A18&lt;&gt;0,IF(Environmental!L15="",0,Environmental!L15),0)</f>
        <v>0</v>
      </c>
      <c r="V18" s="25">
        <f t="shared" si="0"/>
        <v>0</v>
      </c>
      <c r="W18" s="25">
        <f t="shared" si="1"/>
        <v>0</v>
      </c>
      <c r="X18" s="25">
        <f t="shared" si="2"/>
        <v>0</v>
      </c>
      <c r="Y18" s="25">
        <f t="shared" si="3"/>
        <v>0</v>
      </c>
      <c r="AB18" s="25">
        <f t="shared" si="4"/>
        <v>0</v>
      </c>
      <c r="AE18" s="299" t="e">
        <f>SUMPRODUCT($L$10:L18,$V$10:V18)/SUM($V$10:V18)</f>
        <v>#DIV/0!</v>
      </c>
      <c r="AF18" s="300" t="e">
        <f>SUMPRODUCT($M$10:M18,$V$10:V18)/SUM($V$10:V18)</f>
        <v>#DIV/0!</v>
      </c>
      <c r="AG18" s="299" t="e">
        <f>SUMPRODUCT($N$10:N18,$V$10:V18)/SUM($V$10:V18)</f>
        <v>#DIV/0!</v>
      </c>
      <c r="AH18" s="299" t="e">
        <f>SUMPRODUCT($O$10:O18,$V$10:V18)/SUM($V$10:V18)</f>
        <v>#DIV/0!</v>
      </c>
      <c r="AI18" s="301" t="e">
        <f>SUMPRODUCT($P$10:P18,$V$10:V18)/SUM($V$10:V18)</f>
        <v>#DIV/0!</v>
      </c>
      <c r="AJ18" s="301" t="e">
        <f>SUMPRODUCT($Q$10:Q18,$V$10:V18)/SUM($V$10:V18)</f>
        <v>#DIV/0!</v>
      </c>
      <c r="AK18" s="301" t="e">
        <f>SUMPRODUCT($R$10:R18,$V$10:V18)/SUM($V$10:V18)</f>
        <v>#DIV/0!</v>
      </c>
      <c r="AL18" s="299" t="e">
        <f>SUMPRODUCT($S$10:S18,$V$10:V18)/SUM($V$10:V18)</f>
        <v>#DIV/0!</v>
      </c>
      <c r="AM18" s="299" t="e">
        <f>SUMPRODUCT($T$10:T18,$V$10:V18)/SUM($V$10:V18)</f>
        <v>#DIV/0!</v>
      </c>
      <c r="AP18" s="299">
        <f>SUMPRODUCT($L$10:L18,$W$10:W18)/SUM($W$10:W18)</f>
        <v>11.333333333333334</v>
      </c>
      <c r="AQ18" s="300">
        <f>SUMPRODUCT($M$10:M18,$W$10:W18)/SUM($W$10:W18)</f>
        <v>0.12710774662728128</v>
      </c>
      <c r="AR18" s="299">
        <f>SUMPRODUCT($N$10:N18,$W$10:W18)/SUM($W$10:W18)</f>
        <v>18.476800000000026</v>
      </c>
      <c r="AS18" s="299">
        <f>SUMPRODUCT($O$10:O18,$W$10:W18)/SUM($W$10:W18)</f>
        <v>0.10666666666666667</v>
      </c>
      <c r="AT18" s="301">
        <f>SUMPRODUCT($P$10:P18,$W$10:W18)/SUM($W$10:W18)</f>
        <v>100.05333333333333</v>
      </c>
      <c r="AU18" s="301">
        <f>SUMPRODUCT($Q$10:Q18,$W$10:W18)/SUM($W$10:W18)</f>
        <v>17.066666666666666</v>
      </c>
      <c r="AV18" s="301">
        <f>SUMPRODUCT($R$10:R18,$W$10:W18)/SUM($W$10:W18)</f>
        <v>10.666666666666666</v>
      </c>
      <c r="AW18" s="299">
        <f>SUMPRODUCT($S$10:S18,$W$10:W18)/SUM($W$10:W18)</f>
        <v>0</v>
      </c>
      <c r="AX18" s="299">
        <f>SUMPRODUCT($T$10:T18,$W$10:W18)/SUM($W$10:W18)</f>
        <v>0.28800000000000042</v>
      </c>
      <c r="BA18" s="299" t="e">
        <f>SUMPRODUCT($L$10:L18,$X$10:X18)/SUM($X$10:X18)</f>
        <v>#DIV/0!</v>
      </c>
      <c r="BB18" s="300" t="e">
        <f>SUMPRODUCT($M$10:M18,$X$10:X18)/SUM($X$10:X18)</f>
        <v>#DIV/0!</v>
      </c>
      <c r="BC18" s="299" t="e">
        <f>SUMPRODUCT($N$10:N18,$X$10:X18)/SUM($X$10:X18)</f>
        <v>#DIV/0!</v>
      </c>
      <c r="BD18" s="299" t="e">
        <f>SUMPRODUCT($O$10:O18,$X$10:X18)/SUM($X$10:X18)</f>
        <v>#DIV/0!</v>
      </c>
      <c r="BE18" s="301" t="e">
        <f>SUMPRODUCT($P$10:P18,$X$10:X18)/SUM($X$10:X18)</f>
        <v>#DIV/0!</v>
      </c>
      <c r="BF18" s="301" t="e">
        <f>SUMPRODUCT($Q$10:Q18,$X$10:X18)/SUM($X$10:X18)</f>
        <v>#DIV/0!</v>
      </c>
      <c r="BG18" s="301" t="e">
        <f>SUMPRODUCT($R$10:R18,$X$10:X18)/SUM($X$10:X18)</f>
        <v>#DIV/0!</v>
      </c>
      <c r="BH18" s="299" t="e">
        <f>SUMPRODUCT($S$10:S18,$X$10:X18)/SUM($X$10:X18)</f>
        <v>#DIV/0!</v>
      </c>
      <c r="BI18" s="299" t="e">
        <f>SUMPRODUCT($T$10:T18,$X$10:X18)/SUM($X$10:X18)</f>
        <v>#DIV/0!</v>
      </c>
      <c r="BL18" s="299" t="e">
        <f>SUMPRODUCT($L$10:L18,$Y$10:Y18)/SUM($Y$10:Y18)</f>
        <v>#DIV/0!</v>
      </c>
      <c r="BM18" s="300" t="e">
        <f>SUMPRODUCT($M$10:M18,$Y$10:Y18)/SUM($Y$10:Y18)</f>
        <v>#DIV/0!</v>
      </c>
      <c r="BN18" s="299" t="e">
        <f>SUMPRODUCT($N$10:N18,$Y$10:Y18)/SUM($Y$10:Y18)</f>
        <v>#DIV/0!</v>
      </c>
      <c r="BO18" s="299" t="e">
        <f>SUMPRODUCT($O$10:O18,$Y$10:Y18)/SUM($Y$10:Y18)</f>
        <v>#DIV/0!</v>
      </c>
      <c r="BP18" s="301" t="e">
        <f>SUMPRODUCT($P$10:P18,$Y$10:Y18)/SUM($Y$10:Y18)</f>
        <v>#DIV/0!</v>
      </c>
      <c r="BQ18" s="301" t="e">
        <f>SUMPRODUCT($Q$10:Q18,$Y$10:Y18)/SUM($Y$10:Y18)</f>
        <v>#DIV/0!</v>
      </c>
      <c r="BR18" s="301" t="e">
        <f>SUMPRODUCT($R$10:R18,$Y$10:Y18)/SUM($Y$10:Y18)</f>
        <v>#DIV/0!</v>
      </c>
      <c r="BS18" s="299" t="e">
        <f>SUMPRODUCT($S$10:S18,$Y$10:Y18)/SUM($Y$10:Y18)</f>
        <v>#DIV/0!</v>
      </c>
      <c r="BT18" s="299" t="e">
        <f>SUMPRODUCT($T$10:T18,$Y$10:Y18)/SUM($Y$10:Y18)</f>
        <v>#DIV/0!</v>
      </c>
      <c r="BW18" s="25" t="e">
        <f>SUMPRODUCT($L$10:L18,$AB$10:AB18)/SUM($AB$10:AB18)</f>
        <v>#DIV/0!</v>
      </c>
      <c r="BX18" s="25" t="e">
        <f>SUMPRODUCT($M$10:M18,$AB$10:AB18)/SUM($AB$10:AB18)</f>
        <v>#DIV/0!</v>
      </c>
      <c r="BY18" s="25" t="e">
        <f>SUMPRODUCT($N$10:N18,$AB$10:AB18)/SUM($AB$10:AB18)</f>
        <v>#DIV/0!</v>
      </c>
      <c r="BZ18" s="25" t="e">
        <f>SUMPRODUCT($O$10:O18,$AB$10:AB18)/SUM($AB$10:AB18)</f>
        <v>#DIV/0!</v>
      </c>
      <c r="CA18" s="25" t="e">
        <f>SUMPRODUCT($P$10:P18,$AB$10:AB18)/SUM($AB$10:AB18)</f>
        <v>#DIV/0!</v>
      </c>
      <c r="CB18" s="25" t="e">
        <f>SUMPRODUCT($Q$10:Q18,$AB$10:AB18)/SUM($AB$10:AB18)</f>
        <v>#DIV/0!</v>
      </c>
      <c r="CC18" s="25" t="e">
        <f>SUMPRODUCT($R$10:R18,$AB$10:AB18)/SUM($AB$10:AB18)</f>
        <v>#DIV/0!</v>
      </c>
      <c r="CD18" s="25" t="e">
        <f>SUMPRODUCT($S$10:S18,$AB$10:AB18)/SUM($AB$10:AB18)</f>
        <v>#DIV/0!</v>
      </c>
      <c r="CE18" s="25" t="e">
        <f>SUMPRODUCT($T$10:T18,$AB$10:AB18)/SUM($AB$10:AB18)</f>
        <v>#DIV/0!</v>
      </c>
    </row>
    <row r="19" spans="1:83">
      <c r="A19" s="281" t="str">
        <f>IF('Noon Position '!A19&lt;&gt;0,'Noon Position '!A19,"")</f>
        <v/>
      </c>
      <c r="B19" s="312" t="str">
        <f>IF('Noon Position '!A19&lt;&gt;0,'Noon Position '!B19,"")</f>
        <v/>
      </c>
      <c r="C19" s="25" t="str">
        <f>IF('Noon Position '!Q19&lt;&gt;0,'Noon Position '!Q19,"")</f>
        <v/>
      </c>
      <c r="D19" s="313" t="str">
        <f>IF('Noon Position '!Q19&lt;&gt;0,"",IF('Noon Position '!A19&lt;&gt;0,('Noon Position '!A19-'Noon Position '!A18+'Noon Position '!B19-'Noon Position '!B18)*24,""))</f>
        <v/>
      </c>
      <c r="E19" s="25" t="str">
        <f>IF('Noon Position '!A19&lt;&gt;0,'Weather Condition'!U14,"")</f>
        <v/>
      </c>
      <c r="F19" s="25" t="str">
        <f>IF('Noon Position '!A19&lt;&gt;0,IF(NOT(E19),1,0),"")</f>
        <v/>
      </c>
      <c r="G19" s="25" t="str">
        <f>IF('Noon Position '!A19&lt;&gt;0,IF(LOWER('Noon Position '!L19)="eco",1,0),"")</f>
        <v/>
      </c>
      <c r="H19" s="25" t="str">
        <f>IF('Noon Position '!A19&lt;&gt;0,IF(LOWER('Noon Position '!L19)="full",1,0),"")</f>
        <v/>
      </c>
      <c r="I19" s="25" t="str">
        <f>IF('Noon Position '!A19&lt;&gt;0,IF(G19+H19=0,1,0),"")</f>
        <v/>
      </c>
      <c r="K19" s="25" t="str">
        <f>IF('Noon Position '!A19&lt;&gt;0,IF('Noon Position '!M19=0,"None",'Noon Position '!M19),"None")</f>
        <v>None</v>
      </c>
      <c r="L19" s="25">
        <f>IF('Noon Position '!A19&lt;&gt;0,IF('Noon Position '!U19="",0,'Noon Position '!U19),0)</f>
        <v>0</v>
      </c>
      <c r="M19" s="25">
        <f>IF('Noon Position '!A19&lt;&gt;0,IF('Noon Position '!V19="",0,'Noon Position '!V19),0)</f>
        <v>0</v>
      </c>
      <c r="N19" s="25">
        <f>IF('Noon Position '!A19&lt;&gt;0,IF('Bunkers &amp; Lubs'!Q13="",0,'Bunkers &amp; Lubs'!Q13),0)</f>
        <v>0</v>
      </c>
      <c r="O19" s="25">
        <f>IF('Noon Position '!A19&lt;&gt;0,IF('Bunkers &amp; Lubs'!W13="",0,'Bunkers &amp; Lubs'!W13),0)</f>
        <v>0</v>
      </c>
      <c r="P19" s="25">
        <f>IF('Noon Position '!A19&lt;&gt;0,IF('Bunkers &amp; Lubs'!X13="",0,'Bunkers &amp; Lubs'!X13),0)</f>
        <v>0</v>
      </c>
      <c r="Q19" s="25">
        <f>IF('Noon Position '!A19&lt;&gt;0,IF('Bunkers &amp; Lubs'!Z13="",0,'Bunkers &amp; Lubs'!Z13),0)</f>
        <v>0</v>
      </c>
      <c r="R19" s="25">
        <f>IF('Noon Position '!A19&lt;&gt;0,IF('Bunkers &amp; Lubs'!AA13="",0,'Bunkers &amp; Lubs'!AA13),0)</f>
        <v>0</v>
      </c>
      <c r="S19" s="25">
        <f>IF('Noon Position '!A19&lt;&gt;0,IF(Environmental!G16="",0,Environmental!G16),0)</f>
        <v>0</v>
      </c>
      <c r="T19" s="25">
        <f>IF('Noon Position '!A19&lt;&gt;0,IF(Environmental!L16="",0,Environmental!L16),0)</f>
        <v>0</v>
      </c>
      <c r="V19" s="25">
        <f t="shared" si="0"/>
        <v>0</v>
      </c>
      <c r="W19" s="25">
        <f t="shared" si="1"/>
        <v>0</v>
      </c>
      <c r="X19" s="25">
        <f t="shared" si="2"/>
        <v>0</v>
      </c>
      <c r="Y19" s="25">
        <f t="shared" si="3"/>
        <v>0</v>
      </c>
      <c r="AB19" s="25">
        <f t="shared" si="4"/>
        <v>0</v>
      </c>
      <c r="AE19" s="299" t="e">
        <f>SUMPRODUCT($L$10:L19,$V$10:V19)/SUM($V$10:V19)</f>
        <v>#DIV/0!</v>
      </c>
      <c r="AF19" s="300" t="e">
        <f>SUMPRODUCT($M$10:M19,$V$10:V19)/SUM($V$10:V19)</f>
        <v>#DIV/0!</v>
      </c>
      <c r="AG19" s="299" t="e">
        <f>SUMPRODUCT($N$10:N19,$V$10:V19)/SUM($V$10:V19)</f>
        <v>#DIV/0!</v>
      </c>
      <c r="AH19" s="299" t="e">
        <f>SUMPRODUCT($O$10:O19,$V$10:V19)/SUM($V$10:V19)</f>
        <v>#DIV/0!</v>
      </c>
      <c r="AI19" s="301" t="e">
        <f>SUMPRODUCT($P$10:P19,$V$10:V19)/SUM($V$10:V19)</f>
        <v>#DIV/0!</v>
      </c>
      <c r="AJ19" s="301" t="e">
        <f>SUMPRODUCT($Q$10:Q19,$V$10:V19)/SUM($V$10:V19)</f>
        <v>#DIV/0!</v>
      </c>
      <c r="AK19" s="301" t="e">
        <f>SUMPRODUCT($R$10:R19,$V$10:V19)/SUM($V$10:V19)</f>
        <v>#DIV/0!</v>
      </c>
      <c r="AL19" s="299" t="e">
        <f>SUMPRODUCT($S$10:S19,$V$10:V19)/SUM($V$10:V19)</f>
        <v>#DIV/0!</v>
      </c>
      <c r="AM19" s="299" t="e">
        <f>SUMPRODUCT($T$10:T19,$V$10:V19)/SUM($V$10:V19)</f>
        <v>#DIV/0!</v>
      </c>
      <c r="AP19" s="299">
        <f>SUMPRODUCT($L$10:L19,$W$10:W19)/SUM($W$10:W19)</f>
        <v>11.333333333333334</v>
      </c>
      <c r="AQ19" s="300">
        <f>SUMPRODUCT($M$10:M19,$W$10:W19)/SUM($W$10:W19)</f>
        <v>0.12710774662728128</v>
      </c>
      <c r="AR19" s="299">
        <f>SUMPRODUCT($N$10:N19,$W$10:W19)/SUM($W$10:W19)</f>
        <v>18.476800000000026</v>
      </c>
      <c r="AS19" s="299">
        <f>SUMPRODUCT($O$10:O19,$W$10:W19)/SUM($W$10:W19)</f>
        <v>0.10666666666666667</v>
      </c>
      <c r="AT19" s="301">
        <f>SUMPRODUCT($P$10:P19,$W$10:W19)/SUM($W$10:W19)</f>
        <v>100.05333333333333</v>
      </c>
      <c r="AU19" s="301">
        <f>SUMPRODUCT($Q$10:Q19,$W$10:W19)/SUM($W$10:W19)</f>
        <v>17.066666666666666</v>
      </c>
      <c r="AV19" s="301">
        <f>SUMPRODUCT($R$10:R19,$W$10:W19)/SUM($W$10:W19)</f>
        <v>10.666666666666666</v>
      </c>
      <c r="AW19" s="299">
        <f>SUMPRODUCT($S$10:S19,$W$10:W19)/SUM($W$10:W19)</f>
        <v>0</v>
      </c>
      <c r="AX19" s="299">
        <f>SUMPRODUCT($T$10:T19,$W$10:W19)/SUM($W$10:W19)</f>
        <v>0.28800000000000042</v>
      </c>
      <c r="BA19" s="299" t="e">
        <f>SUMPRODUCT($L$10:L19,$X$10:X19)/SUM($X$10:X19)</f>
        <v>#DIV/0!</v>
      </c>
      <c r="BB19" s="300" t="e">
        <f>SUMPRODUCT($M$10:M19,$X$10:X19)/SUM($X$10:X19)</f>
        <v>#DIV/0!</v>
      </c>
      <c r="BC19" s="299" t="e">
        <f>SUMPRODUCT($N$10:N19,$X$10:X19)/SUM($X$10:X19)</f>
        <v>#DIV/0!</v>
      </c>
      <c r="BD19" s="299" t="e">
        <f>SUMPRODUCT($O$10:O19,$X$10:X19)/SUM($X$10:X19)</f>
        <v>#DIV/0!</v>
      </c>
      <c r="BE19" s="301" t="e">
        <f>SUMPRODUCT($P$10:P19,$X$10:X19)/SUM($X$10:X19)</f>
        <v>#DIV/0!</v>
      </c>
      <c r="BF19" s="301" t="e">
        <f>SUMPRODUCT($Q$10:Q19,$X$10:X19)/SUM($X$10:X19)</f>
        <v>#DIV/0!</v>
      </c>
      <c r="BG19" s="301" t="e">
        <f>SUMPRODUCT($R$10:R19,$X$10:X19)/SUM($X$10:X19)</f>
        <v>#DIV/0!</v>
      </c>
      <c r="BH19" s="299" t="e">
        <f>SUMPRODUCT($S$10:S19,$X$10:X19)/SUM($X$10:X19)</f>
        <v>#DIV/0!</v>
      </c>
      <c r="BI19" s="299" t="e">
        <f>SUMPRODUCT($T$10:T19,$X$10:X19)/SUM($X$10:X19)</f>
        <v>#DIV/0!</v>
      </c>
      <c r="BL19" s="299" t="e">
        <f>SUMPRODUCT($L$10:L19,$Y$10:Y19)/SUM($Y$10:Y19)</f>
        <v>#DIV/0!</v>
      </c>
      <c r="BM19" s="300" t="e">
        <f>SUMPRODUCT($M$10:M19,$Y$10:Y19)/SUM($Y$10:Y19)</f>
        <v>#DIV/0!</v>
      </c>
      <c r="BN19" s="299" t="e">
        <f>SUMPRODUCT($N$10:N19,$Y$10:Y19)/SUM($Y$10:Y19)</f>
        <v>#DIV/0!</v>
      </c>
      <c r="BO19" s="299" t="e">
        <f>SUMPRODUCT($O$10:O19,$Y$10:Y19)/SUM($Y$10:Y19)</f>
        <v>#DIV/0!</v>
      </c>
      <c r="BP19" s="301" t="e">
        <f>SUMPRODUCT($P$10:P19,$Y$10:Y19)/SUM($Y$10:Y19)</f>
        <v>#DIV/0!</v>
      </c>
      <c r="BQ19" s="301" t="e">
        <f>SUMPRODUCT($Q$10:Q19,$Y$10:Y19)/SUM($Y$10:Y19)</f>
        <v>#DIV/0!</v>
      </c>
      <c r="BR19" s="301" t="e">
        <f>SUMPRODUCT($R$10:R19,$Y$10:Y19)/SUM($Y$10:Y19)</f>
        <v>#DIV/0!</v>
      </c>
      <c r="BS19" s="299" t="e">
        <f>SUMPRODUCT($S$10:S19,$Y$10:Y19)/SUM($Y$10:Y19)</f>
        <v>#DIV/0!</v>
      </c>
      <c r="BT19" s="299" t="e">
        <f>SUMPRODUCT($T$10:T19,$Y$10:Y19)/SUM($Y$10:Y19)</f>
        <v>#DIV/0!</v>
      </c>
      <c r="BW19" s="25" t="e">
        <f>SUMPRODUCT($L$10:L19,$AB$10:AB19)/SUM($AB$10:AB19)</f>
        <v>#DIV/0!</v>
      </c>
      <c r="BX19" s="25" t="e">
        <f>SUMPRODUCT($M$10:M19,$AB$10:AB19)/SUM($AB$10:AB19)</f>
        <v>#DIV/0!</v>
      </c>
      <c r="BY19" s="25" t="e">
        <f>SUMPRODUCT($N$10:N19,$AB$10:AB19)/SUM($AB$10:AB19)</f>
        <v>#DIV/0!</v>
      </c>
      <c r="BZ19" s="25" t="e">
        <f>SUMPRODUCT($O$10:O19,$AB$10:AB19)/SUM($AB$10:AB19)</f>
        <v>#DIV/0!</v>
      </c>
      <c r="CA19" s="25" t="e">
        <f>SUMPRODUCT($P$10:P19,$AB$10:AB19)/SUM($AB$10:AB19)</f>
        <v>#DIV/0!</v>
      </c>
      <c r="CB19" s="25" t="e">
        <f>SUMPRODUCT($Q$10:Q19,$AB$10:AB19)/SUM($AB$10:AB19)</f>
        <v>#DIV/0!</v>
      </c>
      <c r="CC19" s="25" t="e">
        <f>SUMPRODUCT($R$10:R19,$AB$10:AB19)/SUM($AB$10:AB19)</f>
        <v>#DIV/0!</v>
      </c>
      <c r="CD19" s="25" t="e">
        <f>SUMPRODUCT($S$10:S19,$AB$10:AB19)/SUM($AB$10:AB19)</f>
        <v>#DIV/0!</v>
      </c>
      <c r="CE19" s="25" t="e">
        <f>SUMPRODUCT($T$10:T19,$AB$10:AB19)/SUM($AB$10:AB19)</f>
        <v>#DIV/0!</v>
      </c>
    </row>
    <row r="20" spans="1:83">
      <c r="A20" s="281" t="str">
        <f>IF('Noon Position '!A20&lt;&gt;0,'Noon Position '!A20,"")</f>
        <v/>
      </c>
      <c r="B20" s="312" t="str">
        <f>IF('Noon Position '!A20&lt;&gt;0,'Noon Position '!B20,"")</f>
        <v/>
      </c>
      <c r="C20" s="25" t="str">
        <f>IF('Noon Position '!Q20&lt;&gt;0,'Noon Position '!Q20,"")</f>
        <v/>
      </c>
      <c r="D20" s="313" t="str">
        <f>IF('Noon Position '!Q20&lt;&gt;0,"",IF('Noon Position '!A20&lt;&gt;0,('Noon Position '!A20-'Noon Position '!A19+'Noon Position '!B20-'Noon Position '!B19)*24,""))</f>
        <v/>
      </c>
      <c r="E20" s="25" t="str">
        <f>IF('Noon Position '!A20&lt;&gt;0,'Weather Condition'!U15,"")</f>
        <v/>
      </c>
      <c r="F20" s="25" t="str">
        <f>IF('Noon Position '!A20&lt;&gt;0,IF(NOT(E20),1,0),"")</f>
        <v/>
      </c>
      <c r="G20" s="25" t="str">
        <f>IF('Noon Position '!A20&lt;&gt;0,IF(LOWER('Noon Position '!L20)="eco",1,0),"")</f>
        <v/>
      </c>
      <c r="H20" s="25" t="str">
        <f>IF('Noon Position '!A20&lt;&gt;0,IF(LOWER('Noon Position '!L20)="full",1,0),"")</f>
        <v/>
      </c>
      <c r="I20" s="25" t="str">
        <f>IF('Noon Position '!A20&lt;&gt;0,IF(G20+H20=0,1,0),"")</f>
        <v/>
      </c>
      <c r="K20" s="25" t="str">
        <f>IF('Noon Position '!A20&lt;&gt;0,IF('Noon Position '!M20=0,"None",'Noon Position '!M20),"None")</f>
        <v>None</v>
      </c>
      <c r="L20" s="25">
        <f>IF('Noon Position '!A20&lt;&gt;0,IF('Noon Position '!U20="",0,'Noon Position '!U20),0)</f>
        <v>0</v>
      </c>
      <c r="M20" s="25">
        <f>IF('Noon Position '!A20&lt;&gt;0,IF('Noon Position '!V20="",0,'Noon Position '!V20),0)</f>
        <v>0</v>
      </c>
      <c r="N20" s="25">
        <f>IF('Noon Position '!A20&lt;&gt;0,IF('Bunkers &amp; Lubs'!Q14="",0,'Bunkers &amp; Lubs'!Q14),0)</f>
        <v>0</v>
      </c>
      <c r="O20" s="25">
        <f>IF('Noon Position '!A20&lt;&gt;0,IF('Bunkers &amp; Lubs'!W14="",0,'Bunkers &amp; Lubs'!W14),0)</f>
        <v>0</v>
      </c>
      <c r="P20" s="25">
        <f>IF('Noon Position '!A20&lt;&gt;0,IF('Bunkers &amp; Lubs'!X14="",0,'Bunkers &amp; Lubs'!X14),0)</f>
        <v>0</v>
      </c>
      <c r="Q20" s="25">
        <f>IF('Noon Position '!A20&lt;&gt;0,IF('Bunkers &amp; Lubs'!Z14="",0,'Bunkers &amp; Lubs'!Z14),0)</f>
        <v>0</v>
      </c>
      <c r="R20" s="25">
        <f>IF('Noon Position '!A20&lt;&gt;0,IF('Bunkers &amp; Lubs'!AA14="",0,'Bunkers &amp; Lubs'!AA14),0)</f>
        <v>0</v>
      </c>
      <c r="S20" s="25">
        <f>IF('Noon Position '!A20&lt;&gt;0,IF(Environmental!G17="",0,Environmental!G17),0)</f>
        <v>0</v>
      </c>
      <c r="T20" s="25">
        <f>IF('Noon Position '!A20&lt;&gt;0,IF(Environmental!L17="",0,Environmental!L17),0)</f>
        <v>0</v>
      </c>
      <c r="V20" s="25">
        <f t="shared" si="0"/>
        <v>0</v>
      </c>
      <c r="W20" s="25">
        <f t="shared" si="1"/>
        <v>0</v>
      </c>
      <c r="X20" s="25">
        <f t="shared" si="2"/>
        <v>0</v>
      </c>
      <c r="Y20" s="25">
        <f t="shared" si="3"/>
        <v>0</v>
      </c>
      <c r="AB20" s="25">
        <f t="shared" si="4"/>
        <v>0</v>
      </c>
      <c r="AE20" s="299" t="e">
        <f>SUMPRODUCT($L$10:L20,$V$10:V20)/SUM($V$10:V20)</f>
        <v>#DIV/0!</v>
      </c>
      <c r="AF20" s="300" t="e">
        <f>SUMPRODUCT($M$10:M20,$V$10:V20)/SUM($V$10:V20)</f>
        <v>#DIV/0!</v>
      </c>
      <c r="AG20" s="299" t="e">
        <f>SUMPRODUCT($N$10:N20,$V$10:V20)/SUM($V$10:V20)</f>
        <v>#DIV/0!</v>
      </c>
      <c r="AH20" s="299" t="e">
        <f>SUMPRODUCT($O$10:O20,$V$10:V20)/SUM($V$10:V20)</f>
        <v>#DIV/0!</v>
      </c>
      <c r="AI20" s="301" t="e">
        <f>SUMPRODUCT($P$10:P20,$V$10:V20)/SUM($V$10:V20)</f>
        <v>#DIV/0!</v>
      </c>
      <c r="AJ20" s="301" t="e">
        <f>SUMPRODUCT($Q$10:Q20,$V$10:V20)/SUM($V$10:V20)</f>
        <v>#DIV/0!</v>
      </c>
      <c r="AK20" s="301" t="e">
        <f>SUMPRODUCT($R$10:R20,$V$10:V20)/SUM($V$10:V20)</f>
        <v>#DIV/0!</v>
      </c>
      <c r="AL20" s="299" t="e">
        <f>SUMPRODUCT($S$10:S20,$V$10:V20)/SUM($V$10:V20)</f>
        <v>#DIV/0!</v>
      </c>
      <c r="AM20" s="299" t="e">
        <f>SUMPRODUCT($T$10:T20,$V$10:V20)/SUM($V$10:V20)</f>
        <v>#DIV/0!</v>
      </c>
      <c r="AP20" s="299">
        <f>SUMPRODUCT($L$10:L20,$W$10:W20)/SUM($W$10:W20)</f>
        <v>11.333333333333334</v>
      </c>
      <c r="AQ20" s="300">
        <f>SUMPRODUCT($M$10:M20,$W$10:W20)/SUM($W$10:W20)</f>
        <v>0.12710774662728128</v>
      </c>
      <c r="AR20" s="299">
        <f>SUMPRODUCT($N$10:N20,$W$10:W20)/SUM($W$10:W20)</f>
        <v>18.476800000000026</v>
      </c>
      <c r="AS20" s="299">
        <f>SUMPRODUCT($O$10:O20,$W$10:W20)/SUM($W$10:W20)</f>
        <v>0.10666666666666667</v>
      </c>
      <c r="AT20" s="301">
        <f>SUMPRODUCT($P$10:P20,$W$10:W20)/SUM($W$10:W20)</f>
        <v>100.05333333333333</v>
      </c>
      <c r="AU20" s="301">
        <f>SUMPRODUCT($Q$10:Q20,$W$10:W20)/SUM($W$10:W20)</f>
        <v>17.066666666666666</v>
      </c>
      <c r="AV20" s="301">
        <f>SUMPRODUCT($R$10:R20,$W$10:W20)/SUM($W$10:W20)</f>
        <v>10.666666666666666</v>
      </c>
      <c r="AW20" s="299">
        <f>SUMPRODUCT($S$10:S20,$W$10:W20)/SUM($W$10:W20)</f>
        <v>0</v>
      </c>
      <c r="AX20" s="299">
        <f>SUMPRODUCT($T$10:T20,$W$10:W20)/SUM($W$10:W20)</f>
        <v>0.28800000000000042</v>
      </c>
      <c r="BA20" s="299" t="e">
        <f>SUMPRODUCT($L$10:L20,$X$10:X20)/SUM($X$10:X20)</f>
        <v>#DIV/0!</v>
      </c>
      <c r="BB20" s="300" t="e">
        <f>SUMPRODUCT($M$10:M20,$X$10:X20)/SUM($X$10:X20)</f>
        <v>#DIV/0!</v>
      </c>
      <c r="BC20" s="299" t="e">
        <f>SUMPRODUCT($N$10:N20,$X$10:X20)/SUM($X$10:X20)</f>
        <v>#DIV/0!</v>
      </c>
      <c r="BD20" s="299" t="e">
        <f>SUMPRODUCT($O$10:O20,$X$10:X20)/SUM($X$10:X20)</f>
        <v>#DIV/0!</v>
      </c>
      <c r="BE20" s="301" t="e">
        <f>SUMPRODUCT($P$10:P20,$X$10:X20)/SUM($X$10:X20)</f>
        <v>#DIV/0!</v>
      </c>
      <c r="BF20" s="301" t="e">
        <f>SUMPRODUCT($Q$10:Q20,$X$10:X20)/SUM($X$10:X20)</f>
        <v>#DIV/0!</v>
      </c>
      <c r="BG20" s="301" t="e">
        <f>SUMPRODUCT($R$10:R20,$X$10:X20)/SUM($X$10:X20)</f>
        <v>#DIV/0!</v>
      </c>
      <c r="BH20" s="299" t="e">
        <f>SUMPRODUCT($S$10:S20,$X$10:X20)/SUM($X$10:X20)</f>
        <v>#DIV/0!</v>
      </c>
      <c r="BI20" s="299" t="e">
        <f>SUMPRODUCT($T$10:T20,$X$10:X20)/SUM($X$10:X20)</f>
        <v>#DIV/0!</v>
      </c>
      <c r="BL20" s="299" t="e">
        <f>SUMPRODUCT($L$10:L20,$Y$10:Y20)/SUM($Y$10:Y20)</f>
        <v>#DIV/0!</v>
      </c>
      <c r="BM20" s="300" t="e">
        <f>SUMPRODUCT($M$10:M20,$Y$10:Y20)/SUM($Y$10:Y20)</f>
        <v>#DIV/0!</v>
      </c>
      <c r="BN20" s="299" t="e">
        <f>SUMPRODUCT($N$10:N20,$Y$10:Y20)/SUM($Y$10:Y20)</f>
        <v>#DIV/0!</v>
      </c>
      <c r="BO20" s="299" t="e">
        <f>SUMPRODUCT($O$10:O20,$Y$10:Y20)/SUM($Y$10:Y20)</f>
        <v>#DIV/0!</v>
      </c>
      <c r="BP20" s="301" t="e">
        <f>SUMPRODUCT($P$10:P20,$Y$10:Y20)/SUM($Y$10:Y20)</f>
        <v>#DIV/0!</v>
      </c>
      <c r="BQ20" s="301" t="e">
        <f>SUMPRODUCT($Q$10:Q20,$Y$10:Y20)/SUM($Y$10:Y20)</f>
        <v>#DIV/0!</v>
      </c>
      <c r="BR20" s="301" t="e">
        <f>SUMPRODUCT($R$10:R20,$Y$10:Y20)/SUM($Y$10:Y20)</f>
        <v>#DIV/0!</v>
      </c>
      <c r="BS20" s="299" t="e">
        <f>SUMPRODUCT($S$10:S20,$Y$10:Y20)/SUM($Y$10:Y20)</f>
        <v>#DIV/0!</v>
      </c>
      <c r="BT20" s="299" t="e">
        <f>SUMPRODUCT($T$10:T20,$Y$10:Y20)/SUM($Y$10:Y20)</f>
        <v>#DIV/0!</v>
      </c>
      <c r="BW20" s="25" t="e">
        <f>SUMPRODUCT($L$10:L20,$AB$10:AB20)/SUM($AB$10:AB20)</f>
        <v>#DIV/0!</v>
      </c>
      <c r="BX20" s="25" t="e">
        <f>SUMPRODUCT($M$10:M20,$AB$10:AB20)/SUM($AB$10:AB20)</f>
        <v>#DIV/0!</v>
      </c>
      <c r="BY20" s="25" t="e">
        <f>SUMPRODUCT($N$10:N20,$AB$10:AB20)/SUM($AB$10:AB20)</f>
        <v>#DIV/0!</v>
      </c>
      <c r="BZ20" s="25" t="e">
        <f>SUMPRODUCT($O$10:O20,$AB$10:AB20)/SUM($AB$10:AB20)</f>
        <v>#DIV/0!</v>
      </c>
      <c r="CA20" s="25" t="e">
        <f>SUMPRODUCT($P$10:P20,$AB$10:AB20)/SUM($AB$10:AB20)</f>
        <v>#DIV/0!</v>
      </c>
      <c r="CB20" s="25" t="e">
        <f>SUMPRODUCT($Q$10:Q20,$AB$10:AB20)/SUM($AB$10:AB20)</f>
        <v>#DIV/0!</v>
      </c>
      <c r="CC20" s="25" t="e">
        <f>SUMPRODUCT($R$10:R20,$AB$10:AB20)/SUM($AB$10:AB20)</f>
        <v>#DIV/0!</v>
      </c>
      <c r="CD20" s="25" t="e">
        <f>SUMPRODUCT($S$10:S20,$AB$10:AB20)/SUM($AB$10:AB20)</f>
        <v>#DIV/0!</v>
      </c>
      <c r="CE20" s="25" t="e">
        <f>SUMPRODUCT($T$10:T20,$AB$10:AB20)/SUM($AB$10:AB20)</f>
        <v>#DIV/0!</v>
      </c>
    </row>
    <row r="21" spans="1:83">
      <c r="A21" s="281" t="str">
        <f>IF('Noon Position '!A21&lt;&gt;0,'Noon Position '!A21,"")</f>
        <v/>
      </c>
      <c r="B21" s="312" t="str">
        <f>IF('Noon Position '!A21&lt;&gt;0,'Noon Position '!B21,"")</f>
        <v/>
      </c>
      <c r="C21" s="25" t="str">
        <f>IF('Noon Position '!Q21&lt;&gt;0,'Noon Position '!Q21,"")</f>
        <v/>
      </c>
      <c r="D21" s="313" t="str">
        <f>IF('Noon Position '!Q21&lt;&gt;0,"",IF('Noon Position '!A21&lt;&gt;0,('Noon Position '!A21-'Noon Position '!A20+'Noon Position '!B21-'Noon Position '!B20)*24,""))</f>
        <v/>
      </c>
      <c r="E21" s="25" t="str">
        <f>IF('Noon Position '!A21&lt;&gt;0,'Weather Condition'!U16,"")</f>
        <v/>
      </c>
      <c r="F21" s="25" t="str">
        <f>IF('Noon Position '!A21&lt;&gt;0,IF(NOT(E21),1,0),"")</f>
        <v/>
      </c>
      <c r="G21" s="25" t="str">
        <f>IF('Noon Position '!A21&lt;&gt;0,IF(LOWER('Noon Position '!L21)="eco",1,0),"")</f>
        <v/>
      </c>
      <c r="H21" s="25" t="str">
        <f>IF('Noon Position '!A21&lt;&gt;0,IF(LOWER('Noon Position '!L21)="full",1,0),"")</f>
        <v/>
      </c>
      <c r="I21" s="25" t="str">
        <f>IF('Noon Position '!A21&lt;&gt;0,IF(G21+H21=0,1,0),"")</f>
        <v/>
      </c>
      <c r="K21" s="25" t="str">
        <f>IF('Noon Position '!A21&lt;&gt;0,IF('Noon Position '!M21=0,"None",'Noon Position '!M21),"None")</f>
        <v>None</v>
      </c>
      <c r="L21" s="25">
        <f>IF('Noon Position '!A21&lt;&gt;0,IF('Noon Position '!U21="",0,'Noon Position '!U21),0)</f>
        <v>0</v>
      </c>
      <c r="M21" s="25">
        <f>IF('Noon Position '!A21&lt;&gt;0,IF('Noon Position '!V21="",0,'Noon Position '!V21),0)</f>
        <v>0</v>
      </c>
      <c r="N21" s="25">
        <f>IF('Noon Position '!A21&lt;&gt;0,IF('Bunkers &amp; Lubs'!Q15="",0,'Bunkers &amp; Lubs'!Q15),0)</f>
        <v>0</v>
      </c>
      <c r="O21" s="25">
        <f>IF('Noon Position '!A21&lt;&gt;0,IF('Bunkers &amp; Lubs'!W15="",0,'Bunkers &amp; Lubs'!W15),0)</f>
        <v>0</v>
      </c>
      <c r="P21" s="25">
        <f>IF('Noon Position '!A21&lt;&gt;0,IF('Bunkers &amp; Lubs'!X15="",0,'Bunkers &amp; Lubs'!X15),0)</f>
        <v>0</v>
      </c>
      <c r="Q21" s="25">
        <f>IF('Noon Position '!A21&lt;&gt;0,IF('Bunkers &amp; Lubs'!Z15="",0,'Bunkers &amp; Lubs'!Z15),0)</f>
        <v>0</v>
      </c>
      <c r="R21" s="25">
        <f>IF('Noon Position '!A21&lt;&gt;0,IF('Bunkers &amp; Lubs'!AA15="",0,'Bunkers &amp; Lubs'!AA15),0)</f>
        <v>0</v>
      </c>
      <c r="S21" s="25">
        <f>IF('Noon Position '!A21&lt;&gt;0,IF(Environmental!G18="",0,Environmental!G18),0)</f>
        <v>0</v>
      </c>
      <c r="T21" s="25">
        <f>IF('Noon Position '!A21&lt;&gt;0,IF(Environmental!L18="",0,Environmental!L18),0)</f>
        <v>0</v>
      </c>
      <c r="V21" s="25">
        <f t="shared" si="0"/>
        <v>0</v>
      </c>
      <c r="W21" s="25">
        <f t="shared" si="1"/>
        <v>0</v>
      </c>
      <c r="X21" s="25">
        <f t="shared" si="2"/>
        <v>0</v>
      </c>
      <c r="Y21" s="25">
        <f t="shared" si="3"/>
        <v>0</v>
      </c>
      <c r="AB21" s="25">
        <f t="shared" si="4"/>
        <v>0</v>
      </c>
      <c r="AE21" s="299" t="e">
        <f>SUMPRODUCT($L$10:L21,$V$10:V21)/SUM($V$10:V21)</f>
        <v>#DIV/0!</v>
      </c>
      <c r="AF21" s="300" t="e">
        <f>SUMPRODUCT($M$10:M21,$V$10:V21)/SUM($V$10:V21)</f>
        <v>#DIV/0!</v>
      </c>
      <c r="AG21" s="299" t="e">
        <f>SUMPRODUCT($N$10:N21,$V$10:V21)/SUM($V$10:V21)</f>
        <v>#DIV/0!</v>
      </c>
      <c r="AH21" s="299" t="e">
        <f>SUMPRODUCT($O$10:O21,$V$10:V21)/SUM($V$10:V21)</f>
        <v>#DIV/0!</v>
      </c>
      <c r="AI21" s="301" t="e">
        <f>SUMPRODUCT($P$10:P21,$V$10:V21)/SUM($V$10:V21)</f>
        <v>#DIV/0!</v>
      </c>
      <c r="AJ21" s="301" t="e">
        <f>SUMPRODUCT($Q$10:Q21,$V$10:V21)/SUM($V$10:V21)</f>
        <v>#DIV/0!</v>
      </c>
      <c r="AK21" s="301" t="e">
        <f>SUMPRODUCT($R$10:R21,$V$10:V21)/SUM($V$10:V21)</f>
        <v>#DIV/0!</v>
      </c>
      <c r="AL21" s="299" t="e">
        <f>SUMPRODUCT($S$10:S21,$V$10:V21)/SUM($V$10:V21)</f>
        <v>#DIV/0!</v>
      </c>
      <c r="AM21" s="299" t="e">
        <f>SUMPRODUCT($T$10:T21,$V$10:V21)/SUM($V$10:V21)</f>
        <v>#DIV/0!</v>
      </c>
      <c r="AP21" s="299">
        <f>SUMPRODUCT($L$10:L21,$W$10:W21)/SUM($W$10:W21)</f>
        <v>11.333333333333334</v>
      </c>
      <c r="AQ21" s="300">
        <f>SUMPRODUCT($M$10:M21,$W$10:W21)/SUM($W$10:W21)</f>
        <v>0.12710774662728128</v>
      </c>
      <c r="AR21" s="299">
        <f>SUMPRODUCT($N$10:N21,$W$10:W21)/SUM($W$10:W21)</f>
        <v>18.476800000000026</v>
      </c>
      <c r="AS21" s="299">
        <f>SUMPRODUCT($O$10:O21,$W$10:W21)/SUM($W$10:W21)</f>
        <v>0.10666666666666667</v>
      </c>
      <c r="AT21" s="301">
        <f>SUMPRODUCT($P$10:P21,$W$10:W21)/SUM($W$10:W21)</f>
        <v>100.05333333333333</v>
      </c>
      <c r="AU21" s="301">
        <f>SUMPRODUCT($Q$10:Q21,$W$10:W21)/SUM($W$10:W21)</f>
        <v>17.066666666666666</v>
      </c>
      <c r="AV21" s="301">
        <f>SUMPRODUCT($R$10:R21,$W$10:W21)/SUM($W$10:W21)</f>
        <v>10.666666666666666</v>
      </c>
      <c r="AW21" s="299">
        <f>SUMPRODUCT($S$10:S21,$W$10:W21)/SUM($W$10:W21)</f>
        <v>0</v>
      </c>
      <c r="AX21" s="299">
        <f>SUMPRODUCT($T$10:T21,$W$10:W21)/SUM($W$10:W21)</f>
        <v>0.28800000000000042</v>
      </c>
      <c r="BA21" s="299" t="e">
        <f>SUMPRODUCT($L$10:L21,$X$10:X21)/SUM($X$10:X21)</f>
        <v>#DIV/0!</v>
      </c>
      <c r="BB21" s="300" t="e">
        <f>SUMPRODUCT($M$10:M21,$X$10:X21)/SUM($X$10:X21)</f>
        <v>#DIV/0!</v>
      </c>
      <c r="BC21" s="299" t="e">
        <f>SUMPRODUCT($N$10:N21,$X$10:X21)/SUM($X$10:X21)</f>
        <v>#DIV/0!</v>
      </c>
      <c r="BD21" s="299" t="e">
        <f>SUMPRODUCT($O$10:O21,$X$10:X21)/SUM($X$10:X21)</f>
        <v>#DIV/0!</v>
      </c>
      <c r="BE21" s="301" t="e">
        <f>SUMPRODUCT($P$10:P21,$X$10:X21)/SUM($X$10:X21)</f>
        <v>#DIV/0!</v>
      </c>
      <c r="BF21" s="301" t="e">
        <f>SUMPRODUCT($Q$10:Q21,$X$10:X21)/SUM($X$10:X21)</f>
        <v>#DIV/0!</v>
      </c>
      <c r="BG21" s="301" t="e">
        <f>SUMPRODUCT($R$10:R21,$X$10:X21)/SUM($X$10:X21)</f>
        <v>#DIV/0!</v>
      </c>
      <c r="BH21" s="299" t="e">
        <f>SUMPRODUCT($S$10:S21,$X$10:X21)/SUM($X$10:X21)</f>
        <v>#DIV/0!</v>
      </c>
      <c r="BI21" s="299" t="e">
        <f>SUMPRODUCT($T$10:T21,$X$10:X21)/SUM($X$10:X21)</f>
        <v>#DIV/0!</v>
      </c>
      <c r="BL21" s="299" t="e">
        <f>SUMPRODUCT($L$10:L21,$Y$10:Y21)/SUM($Y$10:Y21)</f>
        <v>#DIV/0!</v>
      </c>
      <c r="BM21" s="300" t="e">
        <f>SUMPRODUCT($M$10:M21,$Y$10:Y21)/SUM($Y$10:Y21)</f>
        <v>#DIV/0!</v>
      </c>
      <c r="BN21" s="299" t="e">
        <f>SUMPRODUCT($N$10:N21,$Y$10:Y21)/SUM($Y$10:Y21)</f>
        <v>#DIV/0!</v>
      </c>
      <c r="BO21" s="299" t="e">
        <f>SUMPRODUCT($O$10:O21,$Y$10:Y21)/SUM($Y$10:Y21)</f>
        <v>#DIV/0!</v>
      </c>
      <c r="BP21" s="301" t="e">
        <f>SUMPRODUCT($P$10:P21,$Y$10:Y21)/SUM($Y$10:Y21)</f>
        <v>#DIV/0!</v>
      </c>
      <c r="BQ21" s="301" t="e">
        <f>SUMPRODUCT($Q$10:Q21,$Y$10:Y21)/SUM($Y$10:Y21)</f>
        <v>#DIV/0!</v>
      </c>
      <c r="BR21" s="301" t="e">
        <f>SUMPRODUCT($R$10:R21,$Y$10:Y21)/SUM($Y$10:Y21)</f>
        <v>#DIV/0!</v>
      </c>
      <c r="BS21" s="299" t="e">
        <f>SUMPRODUCT($S$10:S21,$Y$10:Y21)/SUM($Y$10:Y21)</f>
        <v>#DIV/0!</v>
      </c>
      <c r="BT21" s="299" t="e">
        <f>SUMPRODUCT($T$10:T21,$Y$10:Y21)/SUM($Y$10:Y21)</f>
        <v>#DIV/0!</v>
      </c>
      <c r="BW21" s="25" t="e">
        <f>SUMPRODUCT($L$10:L21,$AB$10:AB21)/SUM($AB$10:AB21)</f>
        <v>#DIV/0!</v>
      </c>
      <c r="BX21" s="25" t="e">
        <f>SUMPRODUCT($M$10:M21,$AB$10:AB21)/SUM($AB$10:AB21)</f>
        <v>#DIV/0!</v>
      </c>
      <c r="BY21" s="25" t="e">
        <f>SUMPRODUCT($N$10:N21,$AB$10:AB21)/SUM($AB$10:AB21)</f>
        <v>#DIV/0!</v>
      </c>
      <c r="BZ21" s="25" t="e">
        <f>SUMPRODUCT($O$10:O21,$AB$10:AB21)/SUM($AB$10:AB21)</f>
        <v>#DIV/0!</v>
      </c>
      <c r="CA21" s="25" t="e">
        <f>SUMPRODUCT($P$10:P21,$AB$10:AB21)/SUM($AB$10:AB21)</f>
        <v>#DIV/0!</v>
      </c>
      <c r="CB21" s="25" t="e">
        <f>SUMPRODUCT($Q$10:Q21,$AB$10:AB21)/SUM($AB$10:AB21)</f>
        <v>#DIV/0!</v>
      </c>
      <c r="CC21" s="25" t="e">
        <f>SUMPRODUCT($R$10:R21,$AB$10:AB21)/SUM($AB$10:AB21)</f>
        <v>#DIV/0!</v>
      </c>
      <c r="CD21" s="25" t="e">
        <f>SUMPRODUCT($S$10:S21,$AB$10:AB21)/SUM($AB$10:AB21)</f>
        <v>#DIV/0!</v>
      </c>
      <c r="CE21" s="25" t="e">
        <f>SUMPRODUCT($T$10:T21,$AB$10:AB21)/SUM($AB$10:AB21)</f>
        <v>#DIV/0!</v>
      </c>
    </row>
    <row r="22" spans="1:83">
      <c r="A22" s="281" t="str">
        <f>IF('Noon Position '!A22&lt;&gt;0,'Noon Position '!A22,"")</f>
        <v/>
      </c>
      <c r="B22" s="312" t="str">
        <f>IF('Noon Position '!A22&lt;&gt;0,'Noon Position '!B22,"")</f>
        <v/>
      </c>
      <c r="C22" s="25" t="str">
        <f>IF('Noon Position '!Q22&lt;&gt;0,'Noon Position '!Q22,"")</f>
        <v/>
      </c>
      <c r="D22" s="313" t="str">
        <f>IF('Noon Position '!Q22&lt;&gt;0,"",IF('Noon Position '!A22&lt;&gt;0,('Noon Position '!A22-'Noon Position '!A21+'Noon Position '!B22-'Noon Position '!B21)*24,""))</f>
        <v/>
      </c>
      <c r="E22" s="25" t="str">
        <f>IF('Noon Position '!A22&lt;&gt;0,'Weather Condition'!U17,"")</f>
        <v/>
      </c>
      <c r="F22" s="25" t="str">
        <f>IF('Noon Position '!A22&lt;&gt;0,IF(NOT(E22),1,0),"")</f>
        <v/>
      </c>
      <c r="G22" s="25" t="str">
        <f>IF('Noon Position '!A22&lt;&gt;0,IF(LOWER('Noon Position '!L22)="eco",1,0),"")</f>
        <v/>
      </c>
      <c r="H22" s="25" t="str">
        <f>IF('Noon Position '!A22&lt;&gt;0,IF(LOWER('Noon Position '!L22)="full",1,0),"")</f>
        <v/>
      </c>
      <c r="I22" s="25" t="str">
        <f>IF('Noon Position '!A22&lt;&gt;0,IF(G22+H22=0,1,0),"")</f>
        <v/>
      </c>
      <c r="K22" s="25" t="str">
        <f>IF('Noon Position '!A22&lt;&gt;0,IF('Noon Position '!M22=0,"None",'Noon Position '!M22),"None")</f>
        <v>None</v>
      </c>
      <c r="L22" s="25">
        <f>IF('Noon Position '!A22&lt;&gt;0,IF('Noon Position '!U22="",0,'Noon Position '!U22),0)</f>
        <v>0</v>
      </c>
      <c r="M22" s="25">
        <f>IF('Noon Position '!A22&lt;&gt;0,IF('Noon Position '!V22="",0,'Noon Position '!V22),0)</f>
        <v>0</v>
      </c>
      <c r="N22" s="25">
        <f>IF('Noon Position '!A22&lt;&gt;0,IF('Bunkers &amp; Lubs'!Q16="",0,'Bunkers &amp; Lubs'!Q16),0)</f>
        <v>0</v>
      </c>
      <c r="O22" s="25">
        <f>IF('Noon Position '!A22&lt;&gt;0,IF('Bunkers &amp; Lubs'!W16="",0,'Bunkers &amp; Lubs'!W16),0)</f>
        <v>0</v>
      </c>
      <c r="P22" s="25">
        <f>IF('Noon Position '!A22&lt;&gt;0,IF('Bunkers &amp; Lubs'!X16="",0,'Bunkers &amp; Lubs'!X16),0)</f>
        <v>0</v>
      </c>
      <c r="Q22" s="25">
        <f>IF('Noon Position '!A22&lt;&gt;0,IF('Bunkers &amp; Lubs'!Z16="",0,'Bunkers &amp; Lubs'!Z16),0)</f>
        <v>0</v>
      </c>
      <c r="R22" s="25">
        <f>IF('Noon Position '!A22&lt;&gt;0,IF('Bunkers &amp; Lubs'!AA16="",0,'Bunkers &amp; Lubs'!AA16),0)</f>
        <v>0</v>
      </c>
      <c r="S22" s="25">
        <f>IF('Noon Position '!A22&lt;&gt;0,IF(Environmental!G19="",0,Environmental!G19),0)</f>
        <v>0</v>
      </c>
      <c r="T22" s="25">
        <f>IF('Noon Position '!A22&lt;&gt;0,IF(Environmental!L19="",0,Environmental!L19),0)</f>
        <v>0</v>
      </c>
      <c r="V22" s="25">
        <f t="shared" si="0"/>
        <v>0</v>
      </c>
      <c r="W22" s="25">
        <f t="shared" si="1"/>
        <v>0</v>
      </c>
      <c r="X22" s="25">
        <f t="shared" si="2"/>
        <v>0</v>
      </c>
      <c r="Y22" s="25">
        <f t="shared" si="3"/>
        <v>0</v>
      </c>
      <c r="AB22" s="25">
        <f t="shared" si="4"/>
        <v>0</v>
      </c>
      <c r="AE22" s="299" t="e">
        <f>SUMPRODUCT($L$10:L22,$V$10:V22)/SUM($V$10:V22)</f>
        <v>#DIV/0!</v>
      </c>
      <c r="AF22" s="300" t="e">
        <f>SUMPRODUCT($M$10:M22,$V$10:V22)/SUM($V$10:V22)</f>
        <v>#DIV/0!</v>
      </c>
      <c r="AG22" s="299" t="e">
        <f>SUMPRODUCT($N$10:N22,$V$10:V22)/SUM($V$10:V22)</f>
        <v>#DIV/0!</v>
      </c>
      <c r="AH22" s="299" t="e">
        <f>SUMPRODUCT($O$10:O22,$V$10:V22)/SUM($V$10:V22)</f>
        <v>#DIV/0!</v>
      </c>
      <c r="AI22" s="301" t="e">
        <f>SUMPRODUCT($P$10:P22,$V$10:V22)/SUM($V$10:V22)</f>
        <v>#DIV/0!</v>
      </c>
      <c r="AJ22" s="301" t="e">
        <f>SUMPRODUCT($Q$10:Q22,$V$10:V22)/SUM($V$10:V22)</f>
        <v>#DIV/0!</v>
      </c>
      <c r="AK22" s="301" t="e">
        <f>SUMPRODUCT($R$10:R22,$V$10:V22)/SUM($V$10:V22)</f>
        <v>#DIV/0!</v>
      </c>
      <c r="AL22" s="299" t="e">
        <f>SUMPRODUCT($S$10:S22,$V$10:V22)/SUM($V$10:V22)</f>
        <v>#DIV/0!</v>
      </c>
      <c r="AM22" s="299" t="e">
        <f>SUMPRODUCT($T$10:T22,$V$10:V22)/SUM($V$10:V22)</f>
        <v>#DIV/0!</v>
      </c>
      <c r="AP22" s="299">
        <f>SUMPRODUCT($L$10:L22,$W$10:W22)/SUM($W$10:W22)</f>
        <v>11.333333333333334</v>
      </c>
      <c r="AQ22" s="300">
        <f>SUMPRODUCT($M$10:M22,$W$10:W22)/SUM($W$10:W22)</f>
        <v>0.12710774662728128</v>
      </c>
      <c r="AR22" s="299">
        <f>SUMPRODUCT($N$10:N22,$W$10:W22)/SUM($W$10:W22)</f>
        <v>18.476800000000026</v>
      </c>
      <c r="AS22" s="299">
        <f>SUMPRODUCT($O$10:O22,$W$10:W22)/SUM($W$10:W22)</f>
        <v>0.10666666666666667</v>
      </c>
      <c r="AT22" s="301">
        <f>SUMPRODUCT($P$10:P22,$W$10:W22)/SUM($W$10:W22)</f>
        <v>100.05333333333333</v>
      </c>
      <c r="AU22" s="301">
        <f>SUMPRODUCT($Q$10:Q22,$W$10:W22)/SUM($W$10:W22)</f>
        <v>17.066666666666666</v>
      </c>
      <c r="AV22" s="301">
        <f>SUMPRODUCT($R$10:R22,$W$10:W22)/SUM($W$10:W22)</f>
        <v>10.666666666666666</v>
      </c>
      <c r="AW22" s="299">
        <f>SUMPRODUCT($S$10:S22,$W$10:W22)/SUM($W$10:W22)</f>
        <v>0</v>
      </c>
      <c r="AX22" s="299">
        <f>SUMPRODUCT($T$10:T22,$W$10:W22)/SUM($W$10:W22)</f>
        <v>0.28800000000000042</v>
      </c>
      <c r="BA22" s="299" t="e">
        <f>SUMPRODUCT($L$10:L22,$X$10:X22)/SUM($X$10:X22)</f>
        <v>#DIV/0!</v>
      </c>
      <c r="BB22" s="300" t="e">
        <f>SUMPRODUCT($M$10:M22,$X$10:X22)/SUM($X$10:X22)</f>
        <v>#DIV/0!</v>
      </c>
      <c r="BC22" s="299" t="e">
        <f>SUMPRODUCT($N$10:N22,$X$10:X22)/SUM($X$10:X22)</f>
        <v>#DIV/0!</v>
      </c>
      <c r="BD22" s="299" t="e">
        <f>SUMPRODUCT($O$10:O22,$X$10:X22)/SUM($X$10:X22)</f>
        <v>#DIV/0!</v>
      </c>
      <c r="BE22" s="301" t="e">
        <f>SUMPRODUCT($P$10:P22,$X$10:X22)/SUM($X$10:X22)</f>
        <v>#DIV/0!</v>
      </c>
      <c r="BF22" s="301" t="e">
        <f>SUMPRODUCT($Q$10:Q22,$X$10:X22)/SUM($X$10:X22)</f>
        <v>#DIV/0!</v>
      </c>
      <c r="BG22" s="301" t="e">
        <f>SUMPRODUCT($R$10:R22,$X$10:X22)/SUM($X$10:X22)</f>
        <v>#DIV/0!</v>
      </c>
      <c r="BH22" s="299" t="e">
        <f>SUMPRODUCT($S$10:S22,$X$10:X22)/SUM($X$10:X22)</f>
        <v>#DIV/0!</v>
      </c>
      <c r="BI22" s="299" t="e">
        <f>SUMPRODUCT($T$10:T22,$X$10:X22)/SUM($X$10:X22)</f>
        <v>#DIV/0!</v>
      </c>
      <c r="BL22" s="299" t="e">
        <f>SUMPRODUCT($L$10:L22,$Y$10:Y22)/SUM($Y$10:Y22)</f>
        <v>#DIV/0!</v>
      </c>
      <c r="BM22" s="300" t="e">
        <f>SUMPRODUCT($M$10:M22,$Y$10:Y22)/SUM($Y$10:Y22)</f>
        <v>#DIV/0!</v>
      </c>
      <c r="BN22" s="299" t="e">
        <f>SUMPRODUCT($N$10:N22,$Y$10:Y22)/SUM($Y$10:Y22)</f>
        <v>#DIV/0!</v>
      </c>
      <c r="BO22" s="299" t="e">
        <f>SUMPRODUCT($O$10:O22,$Y$10:Y22)/SUM($Y$10:Y22)</f>
        <v>#DIV/0!</v>
      </c>
      <c r="BP22" s="301" t="e">
        <f>SUMPRODUCT($P$10:P22,$Y$10:Y22)/SUM($Y$10:Y22)</f>
        <v>#DIV/0!</v>
      </c>
      <c r="BQ22" s="301" t="e">
        <f>SUMPRODUCT($Q$10:Q22,$Y$10:Y22)/SUM($Y$10:Y22)</f>
        <v>#DIV/0!</v>
      </c>
      <c r="BR22" s="301" t="e">
        <f>SUMPRODUCT($R$10:R22,$Y$10:Y22)/SUM($Y$10:Y22)</f>
        <v>#DIV/0!</v>
      </c>
      <c r="BS22" s="299" t="e">
        <f>SUMPRODUCT($S$10:S22,$Y$10:Y22)/SUM($Y$10:Y22)</f>
        <v>#DIV/0!</v>
      </c>
      <c r="BT22" s="299" t="e">
        <f>SUMPRODUCT($T$10:T22,$Y$10:Y22)/SUM($Y$10:Y22)</f>
        <v>#DIV/0!</v>
      </c>
      <c r="BW22" s="25" t="e">
        <f>SUMPRODUCT($L$10:L22,$AB$10:AB22)/SUM($AB$10:AB22)</f>
        <v>#DIV/0!</v>
      </c>
      <c r="BX22" s="25" t="e">
        <f>SUMPRODUCT($M$10:M22,$AB$10:AB22)/SUM($AB$10:AB22)</f>
        <v>#DIV/0!</v>
      </c>
      <c r="BY22" s="25" t="e">
        <f>SUMPRODUCT($N$10:N22,$AB$10:AB22)/SUM($AB$10:AB22)</f>
        <v>#DIV/0!</v>
      </c>
      <c r="BZ22" s="25" t="e">
        <f>SUMPRODUCT($O$10:O22,$AB$10:AB22)/SUM($AB$10:AB22)</f>
        <v>#DIV/0!</v>
      </c>
      <c r="CA22" s="25" t="e">
        <f>SUMPRODUCT($P$10:P22,$AB$10:AB22)/SUM($AB$10:AB22)</f>
        <v>#DIV/0!</v>
      </c>
      <c r="CB22" s="25" t="e">
        <f>SUMPRODUCT($Q$10:Q22,$AB$10:AB22)/SUM($AB$10:AB22)</f>
        <v>#DIV/0!</v>
      </c>
      <c r="CC22" s="25" t="e">
        <f>SUMPRODUCT($R$10:R22,$AB$10:AB22)/SUM($AB$10:AB22)</f>
        <v>#DIV/0!</v>
      </c>
      <c r="CD22" s="25" t="e">
        <f>SUMPRODUCT($S$10:S22,$AB$10:AB22)/SUM($AB$10:AB22)</f>
        <v>#DIV/0!</v>
      </c>
      <c r="CE22" s="25" t="e">
        <f>SUMPRODUCT($T$10:T22,$AB$10:AB22)/SUM($AB$10:AB22)</f>
        <v>#DIV/0!</v>
      </c>
    </row>
    <row r="23" spans="1:83">
      <c r="A23" s="281" t="str">
        <f>IF('Noon Position '!A23&lt;&gt;0,'Noon Position '!A23,"")</f>
        <v/>
      </c>
      <c r="B23" s="312" t="str">
        <f>IF('Noon Position '!A23&lt;&gt;0,'Noon Position '!B23,"")</f>
        <v/>
      </c>
      <c r="C23" s="25" t="str">
        <f>IF('Noon Position '!Q23&lt;&gt;0,'Noon Position '!Q23,"")</f>
        <v/>
      </c>
      <c r="D23" s="313" t="str">
        <f>IF('Noon Position '!Q23&lt;&gt;0,"",IF('Noon Position '!A23&lt;&gt;0,('Noon Position '!A23-'Noon Position '!A22+'Noon Position '!B23-'Noon Position '!B22)*24,""))</f>
        <v/>
      </c>
      <c r="E23" s="25" t="str">
        <f>IF('Noon Position '!A23&lt;&gt;0,'Weather Condition'!U18,"")</f>
        <v/>
      </c>
      <c r="F23" s="25" t="str">
        <f>IF('Noon Position '!A23&lt;&gt;0,IF(NOT(E23),1,0),"")</f>
        <v/>
      </c>
      <c r="G23" s="25" t="str">
        <f>IF('Noon Position '!A23&lt;&gt;0,IF(LOWER('Noon Position '!L23)="eco",1,0),"")</f>
        <v/>
      </c>
      <c r="H23" s="25" t="str">
        <f>IF('Noon Position '!A23&lt;&gt;0,IF(LOWER('Noon Position '!L23)="full",1,0),"")</f>
        <v/>
      </c>
      <c r="I23" s="25" t="str">
        <f>IF('Noon Position '!A23&lt;&gt;0,IF(G23+H23=0,1,0),"")</f>
        <v/>
      </c>
      <c r="K23" s="25" t="str">
        <f>IF('Noon Position '!A23&lt;&gt;0,IF('Noon Position '!M23=0,"None",'Noon Position '!M23),"None")</f>
        <v>None</v>
      </c>
      <c r="L23" s="25">
        <f>IF('Noon Position '!A23&lt;&gt;0,IF('Noon Position '!U23="",0,'Noon Position '!U23),0)</f>
        <v>0</v>
      </c>
      <c r="M23" s="25">
        <f>IF('Noon Position '!A23&lt;&gt;0,IF('Noon Position '!V23="",0,'Noon Position '!V23),0)</f>
        <v>0</v>
      </c>
      <c r="N23" s="25">
        <f>IF('Noon Position '!A23&lt;&gt;0,IF('Bunkers &amp; Lubs'!Q17="",0,'Bunkers &amp; Lubs'!Q17),0)</f>
        <v>0</v>
      </c>
      <c r="O23" s="25">
        <f>IF('Noon Position '!A23&lt;&gt;0,IF('Bunkers &amp; Lubs'!W17="",0,'Bunkers &amp; Lubs'!W17),0)</f>
        <v>0</v>
      </c>
      <c r="P23" s="25">
        <f>IF('Noon Position '!A23&lt;&gt;0,IF('Bunkers &amp; Lubs'!X17="",0,'Bunkers &amp; Lubs'!X17),0)</f>
        <v>0</v>
      </c>
      <c r="Q23" s="25">
        <f>IF('Noon Position '!A23&lt;&gt;0,IF('Bunkers &amp; Lubs'!Z17="",0,'Bunkers &amp; Lubs'!Z17),0)</f>
        <v>0</v>
      </c>
      <c r="R23" s="25">
        <f>IF('Noon Position '!A23&lt;&gt;0,IF('Bunkers &amp; Lubs'!AA17="",0,'Bunkers &amp; Lubs'!AA17),0)</f>
        <v>0</v>
      </c>
      <c r="S23" s="25">
        <f>IF('Noon Position '!A23&lt;&gt;0,IF(Environmental!G20="",0,Environmental!G20),0)</f>
        <v>0</v>
      </c>
      <c r="T23" s="25">
        <f>IF('Noon Position '!A23&lt;&gt;0,IF(Environmental!L20="",0,Environmental!L20),0)</f>
        <v>0</v>
      </c>
      <c r="V23" s="25">
        <f t="shared" si="0"/>
        <v>0</v>
      </c>
      <c r="W23" s="25">
        <f t="shared" si="1"/>
        <v>0</v>
      </c>
      <c r="X23" s="25">
        <f t="shared" si="2"/>
        <v>0</v>
      </c>
      <c r="Y23" s="25">
        <f t="shared" si="3"/>
        <v>0</v>
      </c>
      <c r="AB23" s="25">
        <f t="shared" si="4"/>
        <v>0</v>
      </c>
      <c r="AE23" s="299" t="e">
        <f>SUMPRODUCT($L$10:L23,$V$10:V23)/SUM($V$10:V23)</f>
        <v>#DIV/0!</v>
      </c>
      <c r="AF23" s="300" t="e">
        <f>SUMPRODUCT($M$10:M23,$V$10:V23)/SUM($V$10:V23)</f>
        <v>#DIV/0!</v>
      </c>
      <c r="AG23" s="299" t="e">
        <f>SUMPRODUCT($N$10:N23,$V$10:V23)/SUM($V$10:V23)</f>
        <v>#DIV/0!</v>
      </c>
      <c r="AH23" s="299" t="e">
        <f>SUMPRODUCT($O$10:O23,$V$10:V23)/SUM($V$10:V23)</f>
        <v>#DIV/0!</v>
      </c>
      <c r="AI23" s="301" t="e">
        <f>SUMPRODUCT($P$10:P23,$V$10:V23)/SUM($V$10:V23)</f>
        <v>#DIV/0!</v>
      </c>
      <c r="AJ23" s="301" t="e">
        <f>SUMPRODUCT($Q$10:Q23,$V$10:V23)/SUM($V$10:V23)</f>
        <v>#DIV/0!</v>
      </c>
      <c r="AK23" s="301" t="e">
        <f>SUMPRODUCT($R$10:R23,$V$10:V23)/SUM($V$10:V23)</f>
        <v>#DIV/0!</v>
      </c>
      <c r="AL23" s="299" t="e">
        <f>SUMPRODUCT($S$10:S23,$V$10:V23)/SUM($V$10:V23)</f>
        <v>#DIV/0!</v>
      </c>
      <c r="AM23" s="299" t="e">
        <f>SUMPRODUCT($T$10:T23,$V$10:V23)/SUM($V$10:V23)</f>
        <v>#DIV/0!</v>
      </c>
      <c r="AP23" s="299">
        <f>SUMPRODUCT($L$10:L23,$W$10:W23)/SUM($W$10:W23)</f>
        <v>11.333333333333334</v>
      </c>
      <c r="AQ23" s="300">
        <f>SUMPRODUCT($M$10:M23,$W$10:W23)/SUM($W$10:W23)</f>
        <v>0.12710774662728128</v>
      </c>
      <c r="AR23" s="299">
        <f>SUMPRODUCT($N$10:N23,$W$10:W23)/SUM($W$10:W23)</f>
        <v>18.476800000000026</v>
      </c>
      <c r="AS23" s="299">
        <f>SUMPRODUCT($O$10:O23,$W$10:W23)/SUM($W$10:W23)</f>
        <v>0.10666666666666667</v>
      </c>
      <c r="AT23" s="301">
        <f>SUMPRODUCT($P$10:P23,$W$10:W23)/SUM($W$10:W23)</f>
        <v>100.05333333333333</v>
      </c>
      <c r="AU23" s="301">
        <f>SUMPRODUCT($Q$10:Q23,$W$10:W23)/SUM($W$10:W23)</f>
        <v>17.066666666666666</v>
      </c>
      <c r="AV23" s="301">
        <f>SUMPRODUCT($R$10:R23,$W$10:W23)/SUM($W$10:W23)</f>
        <v>10.666666666666666</v>
      </c>
      <c r="AW23" s="299">
        <f>SUMPRODUCT($S$10:S23,$W$10:W23)/SUM($W$10:W23)</f>
        <v>0</v>
      </c>
      <c r="AX23" s="299">
        <f>SUMPRODUCT($T$10:T23,$W$10:W23)/SUM($W$10:W23)</f>
        <v>0.28800000000000042</v>
      </c>
      <c r="BA23" s="299" t="e">
        <f>SUMPRODUCT($L$10:L23,$X$10:X23)/SUM($X$10:X23)</f>
        <v>#DIV/0!</v>
      </c>
      <c r="BB23" s="300" t="e">
        <f>SUMPRODUCT($M$10:M23,$X$10:X23)/SUM($X$10:X23)</f>
        <v>#DIV/0!</v>
      </c>
      <c r="BC23" s="299" t="e">
        <f>SUMPRODUCT($N$10:N23,$X$10:X23)/SUM($X$10:X23)</f>
        <v>#DIV/0!</v>
      </c>
      <c r="BD23" s="299" t="e">
        <f>SUMPRODUCT($O$10:O23,$X$10:X23)/SUM($X$10:X23)</f>
        <v>#DIV/0!</v>
      </c>
      <c r="BE23" s="301" t="e">
        <f>SUMPRODUCT($P$10:P23,$X$10:X23)/SUM($X$10:X23)</f>
        <v>#DIV/0!</v>
      </c>
      <c r="BF23" s="301" t="e">
        <f>SUMPRODUCT($Q$10:Q23,$X$10:X23)/SUM($X$10:X23)</f>
        <v>#DIV/0!</v>
      </c>
      <c r="BG23" s="301" t="e">
        <f>SUMPRODUCT($R$10:R23,$X$10:X23)/SUM($X$10:X23)</f>
        <v>#DIV/0!</v>
      </c>
      <c r="BH23" s="299" t="e">
        <f>SUMPRODUCT($S$10:S23,$X$10:X23)/SUM($X$10:X23)</f>
        <v>#DIV/0!</v>
      </c>
      <c r="BI23" s="299" t="e">
        <f>SUMPRODUCT($T$10:T23,$X$10:X23)/SUM($X$10:X23)</f>
        <v>#DIV/0!</v>
      </c>
      <c r="BL23" s="299" t="e">
        <f>SUMPRODUCT($L$10:L23,$Y$10:Y23)/SUM($Y$10:Y23)</f>
        <v>#DIV/0!</v>
      </c>
      <c r="BM23" s="300" t="e">
        <f>SUMPRODUCT($M$10:M23,$Y$10:Y23)/SUM($Y$10:Y23)</f>
        <v>#DIV/0!</v>
      </c>
      <c r="BN23" s="299" t="e">
        <f>SUMPRODUCT($N$10:N23,$Y$10:Y23)/SUM($Y$10:Y23)</f>
        <v>#DIV/0!</v>
      </c>
      <c r="BO23" s="299" t="e">
        <f>SUMPRODUCT($O$10:O23,$Y$10:Y23)/SUM($Y$10:Y23)</f>
        <v>#DIV/0!</v>
      </c>
      <c r="BP23" s="301" t="e">
        <f>SUMPRODUCT($P$10:P23,$Y$10:Y23)/SUM($Y$10:Y23)</f>
        <v>#DIV/0!</v>
      </c>
      <c r="BQ23" s="301" t="e">
        <f>SUMPRODUCT($Q$10:Q23,$Y$10:Y23)/SUM($Y$10:Y23)</f>
        <v>#DIV/0!</v>
      </c>
      <c r="BR23" s="301" t="e">
        <f>SUMPRODUCT($R$10:R23,$Y$10:Y23)/SUM($Y$10:Y23)</f>
        <v>#DIV/0!</v>
      </c>
      <c r="BS23" s="299" t="e">
        <f>SUMPRODUCT($S$10:S23,$Y$10:Y23)/SUM($Y$10:Y23)</f>
        <v>#DIV/0!</v>
      </c>
      <c r="BT23" s="299" t="e">
        <f>SUMPRODUCT($T$10:T23,$Y$10:Y23)/SUM($Y$10:Y23)</f>
        <v>#DIV/0!</v>
      </c>
      <c r="BW23" s="25" t="e">
        <f>SUMPRODUCT($L$10:L23,$AB$10:AB23)/SUM($AB$10:AB23)</f>
        <v>#DIV/0!</v>
      </c>
      <c r="BX23" s="25" t="e">
        <f>SUMPRODUCT($M$10:M23,$AB$10:AB23)/SUM($AB$10:AB23)</f>
        <v>#DIV/0!</v>
      </c>
      <c r="BY23" s="25" t="e">
        <f>SUMPRODUCT($N$10:N23,$AB$10:AB23)/SUM($AB$10:AB23)</f>
        <v>#DIV/0!</v>
      </c>
      <c r="BZ23" s="25" t="e">
        <f>SUMPRODUCT($O$10:O23,$AB$10:AB23)/SUM($AB$10:AB23)</f>
        <v>#DIV/0!</v>
      </c>
      <c r="CA23" s="25" t="e">
        <f>SUMPRODUCT($P$10:P23,$AB$10:AB23)/SUM($AB$10:AB23)</f>
        <v>#DIV/0!</v>
      </c>
      <c r="CB23" s="25" t="e">
        <f>SUMPRODUCT($Q$10:Q23,$AB$10:AB23)/SUM($AB$10:AB23)</f>
        <v>#DIV/0!</v>
      </c>
      <c r="CC23" s="25" t="e">
        <f>SUMPRODUCT($R$10:R23,$AB$10:AB23)/SUM($AB$10:AB23)</f>
        <v>#DIV/0!</v>
      </c>
      <c r="CD23" s="25" t="e">
        <f>SUMPRODUCT($S$10:S23,$AB$10:AB23)/SUM($AB$10:AB23)</f>
        <v>#DIV/0!</v>
      </c>
      <c r="CE23" s="25" t="e">
        <f>SUMPRODUCT($T$10:T23,$AB$10:AB23)/SUM($AB$10:AB23)</f>
        <v>#DIV/0!</v>
      </c>
    </row>
    <row r="24" spans="1:83">
      <c r="A24" s="281" t="str">
        <f>IF('Noon Position '!A24&lt;&gt;0,'Noon Position '!A24,"")</f>
        <v/>
      </c>
      <c r="B24" s="312" t="str">
        <f>IF('Noon Position '!A24&lt;&gt;0,'Noon Position '!B24,"")</f>
        <v/>
      </c>
      <c r="C24" s="25" t="str">
        <f>IF('Noon Position '!Q24&lt;&gt;0,'Noon Position '!Q24,"")</f>
        <v/>
      </c>
      <c r="D24" s="313" t="str">
        <f>IF('Noon Position '!Q24&lt;&gt;0,"",IF('Noon Position '!A24&lt;&gt;0,('Noon Position '!A24-'Noon Position '!A23+'Noon Position '!B24-'Noon Position '!B23)*24,""))</f>
        <v/>
      </c>
      <c r="E24" s="25" t="str">
        <f>IF('Noon Position '!A24&lt;&gt;0,'Weather Condition'!U19,"")</f>
        <v/>
      </c>
      <c r="F24" s="25" t="str">
        <f>IF('Noon Position '!A24&lt;&gt;0,IF(NOT(E24),1,0),"")</f>
        <v/>
      </c>
      <c r="G24" s="25" t="str">
        <f>IF('Noon Position '!A24&lt;&gt;0,IF(LOWER('Noon Position '!L24)="eco",1,0),"")</f>
        <v/>
      </c>
      <c r="H24" s="25" t="str">
        <f>IF('Noon Position '!A24&lt;&gt;0,IF(LOWER('Noon Position '!L24)="full",1,0),"")</f>
        <v/>
      </c>
      <c r="I24" s="25" t="str">
        <f>IF('Noon Position '!A24&lt;&gt;0,IF(G24+H24=0,1,0),"")</f>
        <v/>
      </c>
      <c r="K24" s="25" t="str">
        <f>IF('Noon Position '!A24&lt;&gt;0,IF('Noon Position '!M24=0,"None",'Noon Position '!M24),"None")</f>
        <v>None</v>
      </c>
      <c r="L24" s="25">
        <f>IF('Noon Position '!A24&lt;&gt;0,IF('Noon Position '!U24="",0,'Noon Position '!U24),0)</f>
        <v>0</v>
      </c>
      <c r="M24" s="25">
        <f>IF('Noon Position '!A24&lt;&gt;0,IF('Noon Position '!V24="",0,'Noon Position '!V24),0)</f>
        <v>0</v>
      </c>
      <c r="N24" s="25">
        <f>IF('Noon Position '!A24&lt;&gt;0,IF('Bunkers &amp; Lubs'!Q18="",0,'Bunkers &amp; Lubs'!Q18),0)</f>
        <v>0</v>
      </c>
      <c r="O24" s="25">
        <f>IF('Noon Position '!A24&lt;&gt;0,IF('Bunkers &amp; Lubs'!W18="",0,'Bunkers &amp; Lubs'!W18),0)</f>
        <v>0</v>
      </c>
      <c r="P24" s="25">
        <f>IF('Noon Position '!A24&lt;&gt;0,IF('Bunkers &amp; Lubs'!X18="",0,'Bunkers &amp; Lubs'!X18),0)</f>
        <v>0</v>
      </c>
      <c r="Q24" s="25">
        <f>IF('Noon Position '!A24&lt;&gt;0,IF('Bunkers &amp; Lubs'!Z18="",0,'Bunkers &amp; Lubs'!Z18),0)</f>
        <v>0</v>
      </c>
      <c r="R24" s="25">
        <f>IF('Noon Position '!A24&lt;&gt;0,IF('Bunkers &amp; Lubs'!AA18="",0,'Bunkers &amp; Lubs'!AA18),0)</f>
        <v>0</v>
      </c>
      <c r="S24" s="25">
        <f>IF('Noon Position '!A24&lt;&gt;0,IF(Environmental!G21="",0,Environmental!G21),0)</f>
        <v>0</v>
      </c>
      <c r="T24" s="25">
        <f>IF('Noon Position '!A24&lt;&gt;0,IF(Environmental!L21="",0,Environmental!L21),0)</f>
        <v>0</v>
      </c>
      <c r="V24" s="25">
        <f t="shared" si="0"/>
        <v>0</v>
      </c>
      <c r="W24" s="25">
        <f t="shared" si="1"/>
        <v>0</v>
      </c>
      <c r="X24" s="25">
        <f t="shared" si="2"/>
        <v>0</v>
      </c>
      <c r="Y24" s="25">
        <f t="shared" si="3"/>
        <v>0</v>
      </c>
      <c r="AB24" s="25">
        <f t="shared" si="4"/>
        <v>0</v>
      </c>
      <c r="AE24" s="299" t="e">
        <f>SUMPRODUCT($L$10:L24,$V$10:V24)/SUM($V$10:V24)</f>
        <v>#DIV/0!</v>
      </c>
      <c r="AF24" s="300" t="e">
        <f>SUMPRODUCT($M$10:M24,$V$10:V24)/SUM($V$10:V24)</f>
        <v>#DIV/0!</v>
      </c>
      <c r="AG24" s="299" t="e">
        <f>SUMPRODUCT($N$10:N24,$V$10:V24)/SUM($V$10:V24)</f>
        <v>#DIV/0!</v>
      </c>
      <c r="AH24" s="299" t="e">
        <f>SUMPRODUCT($O$10:O24,$V$10:V24)/SUM($V$10:V24)</f>
        <v>#DIV/0!</v>
      </c>
      <c r="AI24" s="301" t="e">
        <f>SUMPRODUCT($P$10:P24,$V$10:V24)/SUM($V$10:V24)</f>
        <v>#DIV/0!</v>
      </c>
      <c r="AJ24" s="301" t="e">
        <f>SUMPRODUCT($Q$10:Q24,$V$10:V24)/SUM($V$10:V24)</f>
        <v>#DIV/0!</v>
      </c>
      <c r="AK24" s="301" t="e">
        <f>SUMPRODUCT($R$10:R24,$V$10:V24)/SUM($V$10:V24)</f>
        <v>#DIV/0!</v>
      </c>
      <c r="AL24" s="299" t="e">
        <f>SUMPRODUCT($S$10:S24,$V$10:V24)/SUM($V$10:V24)</f>
        <v>#DIV/0!</v>
      </c>
      <c r="AM24" s="299" t="e">
        <f>SUMPRODUCT($T$10:T24,$V$10:V24)/SUM($V$10:V24)</f>
        <v>#DIV/0!</v>
      </c>
      <c r="AP24" s="299">
        <f>SUMPRODUCT($L$10:L24,$W$10:W24)/SUM($W$10:W24)</f>
        <v>11.333333333333334</v>
      </c>
      <c r="AQ24" s="300">
        <f>SUMPRODUCT($M$10:M24,$W$10:W24)/SUM($W$10:W24)</f>
        <v>0.12710774662728128</v>
      </c>
      <c r="AR24" s="299">
        <f>SUMPRODUCT($N$10:N24,$W$10:W24)/SUM($W$10:W24)</f>
        <v>18.476800000000026</v>
      </c>
      <c r="AS24" s="299">
        <f>SUMPRODUCT($O$10:O24,$W$10:W24)/SUM($W$10:W24)</f>
        <v>0.10666666666666667</v>
      </c>
      <c r="AT24" s="301">
        <f>SUMPRODUCT($P$10:P24,$W$10:W24)/SUM($W$10:W24)</f>
        <v>100.05333333333333</v>
      </c>
      <c r="AU24" s="301">
        <f>SUMPRODUCT($Q$10:Q24,$W$10:W24)/SUM($W$10:W24)</f>
        <v>17.066666666666666</v>
      </c>
      <c r="AV24" s="301">
        <f>SUMPRODUCT($R$10:R24,$W$10:W24)/SUM($W$10:W24)</f>
        <v>10.666666666666666</v>
      </c>
      <c r="AW24" s="299">
        <f>SUMPRODUCT($S$10:S24,$W$10:W24)/SUM($W$10:W24)</f>
        <v>0</v>
      </c>
      <c r="AX24" s="299">
        <f>SUMPRODUCT($T$10:T24,$W$10:W24)/SUM($W$10:W24)</f>
        <v>0.28800000000000042</v>
      </c>
      <c r="BA24" s="299" t="e">
        <f>SUMPRODUCT($L$10:L24,$X$10:X24)/SUM($X$10:X24)</f>
        <v>#DIV/0!</v>
      </c>
      <c r="BB24" s="300" t="e">
        <f>SUMPRODUCT($M$10:M24,$X$10:X24)/SUM($X$10:X24)</f>
        <v>#DIV/0!</v>
      </c>
      <c r="BC24" s="299" t="e">
        <f>SUMPRODUCT($N$10:N24,$X$10:X24)/SUM($X$10:X24)</f>
        <v>#DIV/0!</v>
      </c>
      <c r="BD24" s="299" t="e">
        <f>SUMPRODUCT($O$10:O24,$X$10:X24)/SUM($X$10:X24)</f>
        <v>#DIV/0!</v>
      </c>
      <c r="BE24" s="301" t="e">
        <f>SUMPRODUCT($P$10:P24,$X$10:X24)/SUM($X$10:X24)</f>
        <v>#DIV/0!</v>
      </c>
      <c r="BF24" s="301" t="e">
        <f>SUMPRODUCT($Q$10:Q24,$X$10:X24)/SUM($X$10:X24)</f>
        <v>#DIV/0!</v>
      </c>
      <c r="BG24" s="301" t="e">
        <f>SUMPRODUCT($R$10:R24,$X$10:X24)/SUM($X$10:X24)</f>
        <v>#DIV/0!</v>
      </c>
      <c r="BH24" s="299" t="e">
        <f>SUMPRODUCT($S$10:S24,$X$10:X24)/SUM($X$10:X24)</f>
        <v>#DIV/0!</v>
      </c>
      <c r="BI24" s="299" t="e">
        <f>SUMPRODUCT($T$10:T24,$X$10:X24)/SUM($X$10:X24)</f>
        <v>#DIV/0!</v>
      </c>
      <c r="BL24" s="299" t="e">
        <f>SUMPRODUCT($L$10:L24,$Y$10:Y24)/SUM($Y$10:Y24)</f>
        <v>#DIV/0!</v>
      </c>
      <c r="BM24" s="300" t="e">
        <f>SUMPRODUCT($M$10:M24,$Y$10:Y24)/SUM($Y$10:Y24)</f>
        <v>#DIV/0!</v>
      </c>
      <c r="BN24" s="299" t="e">
        <f>SUMPRODUCT($N$10:N24,$Y$10:Y24)/SUM($Y$10:Y24)</f>
        <v>#DIV/0!</v>
      </c>
      <c r="BO24" s="299" t="e">
        <f>SUMPRODUCT($O$10:O24,$Y$10:Y24)/SUM($Y$10:Y24)</f>
        <v>#DIV/0!</v>
      </c>
      <c r="BP24" s="301" t="e">
        <f>SUMPRODUCT($P$10:P24,$Y$10:Y24)/SUM($Y$10:Y24)</f>
        <v>#DIV/0!</v>
      </c>
      <c r="BQ24" s="301" t="e">
        <f>SUMPRODUCT($Q$10:Q24,$Y$10:Y24)/SUM($Y$10:Y24)</f>
        <v>#DIV/0!</v>
      </c>
      <c r="BR24" s="301" t="e">
        <f>SUMPRODUCT($R$10:R24,$Y$10:Y24)/SUM($Y$10:Y24)</f>
        <v>#DIV/0!</v>
      </c>
      <c r="BS24" s="299" t="e">
        <f>SUMPRODUCT($S$10:S24,$Y$10:Y24)/SUM($Y$10:Y24)</f>
        <v>#DIV/0!</v>
      </c>
      <c r="BT24" s="299" t="e">
        <f>SUMPRODUCT($T$10:T24,$Y$10:Y24)/SUM($Y$10:Y24)</f>
        <v>#DIV/0!</v>
      </c>
      <c r="BW24" s="25" t="e">
        <f>SUMPRODUCT($L$10:L24,$AB$10:AB24)/SUM($AB$10:AB24)</f>
        <v>#DIV/0!</v>
      </c>
      <c r="BX24" s="25" t="e">
        <f>SUMPRODUCT($M$10:M24,$AB$10:AB24)/SUM($AB$10:AB24)</f>
        <v>#DIV/0!</v>
      </c>
      <c r="BY24" s="25" t="e">
        <f>SUMPRODUCT($N$10:N24,$AB$10:AB24)/SUM($AB$10:AB24)</f>
        <v>#DIV/0!</v>
      </c>
      <c r="BZ24" s="25" t="e">
        <f>SUMPRODUCT($O$10:O24,$AB$10:AB24)/SUM($AB$10:AB24)</f>
        <v>#DIV/0!</v>
      </c>
      <c r="CA24" s="25" t="e">
        <f>SUMPRODUCT($P$10:P24,$AB$10:AB24)/SUM($AB$10:AB24)</f>
        <v>#DIV/0!</v>
      </c>
      <c r="CB24" s="25" t="e">
        <f>SUMPRODUCT($Q$10:Q24,$AB$10:AB24)/SUM($AB$10:AB24)</f>
        <v>#DIV/0!</v>
      </c>
      <c r="CC24" s="25" t="e">
        <f>SUMPRODUCT($R$10:R24,$AB$10:AB24)/SUM($AB$10:AB24)</f>
        <v>#DIV/0!</v>
      </c>
      <c r="CD24" s="25" t="e">
        <f>SUMPRODUCT($S$10:S24,$AB$10:AB24)/SUM($AB$10:AB24)</f>
        <v>#DIV/0!</v>
      </c>
      <c r="CE24" s="25" t="e">
        <f>SUMPRODUCT($T$10:T24,$AB$10:AB24)/SUM($AB$10:AB24)</f>
        <v>#DIV/0!</v>
      </c>
    </row>
    <row r="25" spans="1:83">
      <c r="A25" s="281" t="str">
        <f>IF('Noon Position '!A25&lt;&gt;0,'Noon Position '!A25,"")</f>
        <v/>
      </c>
      <c r="B25" s="312" t="str">
        <f>IF('Noon Position '!A25&lt;&gt;0,'Noon Position '!B25,"")</f>
        <v/>
      </c>
      <c r="C25" s="25" t="str">
        <f>IF('Noon Position '!Q25&lt;&gt;0,'Noon Position '!Q25,"")</f>
        <v/>
      </c>
      <c r="D25" s="313" t="str">
        <f>IF('Noon Position '!Q25&lt;&gt;0,"",IF('Noon Position '!A25&lt;&gt;0,('Noon Position '!A25-'Noon Position '!A24+'Noon Position '!B25-'Noon Position '!B24)*24,""))</f>
        <v/>
      </c>
      <c r="E25" s="25" t="str">
        <f>IF('Noon Position '!A25&lt;&gt;0,'Weather Condition'!U20,"")</f>
        <v/>
      </c>
      <c r="F25" s="25" t="str">
        <f>IF('Noon Position '!A25&lt;&gt;0,IF(NOT(E25),1,0),"")</f>
        <v/>
      </c>
      <c r="G25" s="25" t="str">
        <f>IF('Noon Position '!A25&lt;&gt;0,IF(LOWER('Noon Position '!L25)="eco",1,0),"")</f>
        <v/>
      </c>
      <c r="H25" s="25" t="str">
        <f>IF('Noon Position '!A25&lt;&gt;0,IF(LOWER('Noon Position '!L25)="full",1,0),"")</f>
        <v/>
      </c>
      <c r="I25" s="25" t="str">
        <f>IF('Noon Position '!A25&lt;&gt;0,IF(G25+H25=0,1,0),"")</f>
        <v/>
      </c>
      <c r="K25" s="25" t="str">
        <f>IF('Noon Position '!A25&lt;&gt;0,IF('Noon Position '!M25=0,"None",'Noon Position '!M25),"None")</f>
        <v>None</v>
      </c>
      <c r="L25" s="25">
        <f>IF('Noon Position '!A25&lt;&gt;0,IF('Noon Position '!U25="",0,'Noon Position '!U25),0)</f>
        <v>0</v>
      </c>
      <c r="M25" s="25">
        <f>IF('Noon Position '!A25&lt;&gt;0,IF('Noon Position '!V25="",0,'Noon Position '!V25),0)</f>
        <v>0</v>
      </c>
      <c r="N25" s="25">
        <f>IF('Noon Position '!A25&lt;&gt;0,IF('Bunkers &amp; Lubs'!Q19="",0,'Bunkers &amp; Lubs'!Q19),0)</f>
        <v>0</v>
      </c>
      <c r="O25" s="25">
        <f>IF('Noon Position '!A25&lt;&gt;0,IF('Bunkers &amp; Lubs'!W19="",0,'Bunkers &amp; Lubs'!W19),0)</f>
        <v>0</v>
      </c>
      <c r="P25" s="25">
        <f>IF('Noon Position '!A25&lt;&gt;0,IF('Bunkers &amp; Lubs'!X19="",0,'Bunkers &amp; Lubs'!X19),0)</f>
        <v>0</v>
      </c>
      <c r="Q25" s="25">
        <f>IF('Noon Position '!A25&lt;&gt;0,IF('Bunkers &amp; Lubs'!Z19="",0,'Bunkers &amp; Lubs'!Z19),0)</f>
        <v>0</v>
      </c>
      <c r="R25" s="25">
        <f>IF('Noon Position '!A25&lt;&gt;0,IF('Bunkers &amp; Lubs'!AA19="",0,'Bunkers &amp; Lubs'!AA19),0)</f>
        <v>0</v>
      </c>
      <c r="S25" s="25">
        <f>IF('Noon Position '!A25&lt;&gt;0,IF(Environmental!G22="",0,Environmental!G22),0)</f>
        <v>0</v>
      </c>
      <c r="T25" s="25">
        <f>IF('Noon Position '!A25&lt;&gt;0,IF(Environmental!L22="",0,Environmental!L22),0)</f>
        <v>0</v>
      </c>
      <c r="V25" s="25">
        <f t="shared" si="0"/>
        <v>0</v>
      </c>
      <c r="W25" s="25">
        <f t="shared" si="1"/>
        <v>0</v>
      </c>
      <c r="X25" s="25">
        <f t="shared" si="2"/>
        <v>0</v>
      </c>
      <c r="Y25" s="25">
        <f t="shared" si="3"/>
        <v>0</v>
      </c>
      <c r="AB25" s="25">
        <f t="shared" si="4"/>
        <v>0</v>
      </c>
      <c r="AE25" s="299" t="e">
        <f>SUMPRODUCT($L$10:L25,$V$10:V25)/SUM($V$10:V25)</f>
        <v>#DIV/0!</v>
      </c>
      <c r="AF25" s="300" t="e">
        <f>SUMPRODUCT($M$10:M25,$V$10:V25)/SUM($V$10:V25)</f>
        <v>#DIV/0!</v>
      </c>
      <c r="AG25" s="299" t="e">
        <f>SUMPRODUCT($N$10:N25,$V$10:V25)/SUM($V$10:V25)</f>
        <v>#DIV/0!</v>
      </c>
      <c r="AH25" s="299" t="e">
        <f>SUMPRODUCT($O$10:O25,$V$10:V25)/SUM($V$10:V25)</f>
        <v>#DIV/0!</v>
      </c>
      <c r="AI25" s="301" t="e">
        <f>SUMPRODUCT($P$10:P25,$V$10:V25)/SUM($V$10:V25)</f>
        <v>#DIV/0!</v>
      </c>
      <c r="AJ25" s="301" t="e">
        <f>SUMPRODUCT($Q$10:Q25,$V$10:V25)/SUM($V$10:V25)</f>
        <v>#DIV/0!</v>
      </c>
      <c r="AK25" s="301" t="e">
        <f>SUMPRODUCT($R$10:R25,$V$10:V25)/SUM($V$10:V25)</f>
        <v>#DIV/0!</v>
      </c>
      <c r="AL25" s="299" t="e">
        <f>SUMPRODUCT($S$10:S25,$V$10:V25)/SUM($V$10:V25)</f>
        <v>#DIV/0!</v>
      </c>
      <c r="AM25" s="299" t="e">
        <f>SUMPRODUCT($T$10:T25,$V$10:V25)/SUM($V$10:V25)</f>
        <v>#DIV/0!</v>
      </c>
      <c r="AP25" s="299">
        <f>SUMPRODUCT($L$10:L25,$W$10:W25)/SUM($W$10:W25)</f>
        <v>11.333333333333334</v>
      </c>
      <c r="AQ25" s="300">
        <f>SUMPRODUCT($M$10:M25,$W$10:W25)/SUM($W$10:W25)</f>
        <v>0.12710774662728128</v>
      </c>
      <c r="AR25" s="299">
        <f>SUMPRODUCT($N$10:N25,$W$10:W25)/SUM($W$10:W25)</f>
        <v>18.476800000000026</v>
      </c>
      <c r="AS25" s="299">
        <f>SUMPRODUCT($O$10:O25,$W$10:W25)/SUM($W$10:W25)</f>
        <v>0.10666666666666667</v>
      </c>
      <c r="AT25" s="301">
        <f>SUMPRODUCT($P$10:P25,$W$10:W25)/SUM($W$10:W25)</f>
        <v>100.05333333333333</v>
      </c>
      <c r="AU25" s="301">
        <f>SUMPRODUCT($Q$10:Q25,$W$10:W25)/SUM($W$10:W25)</f>
        <v>17.066666666666666</v>
      </c>
      <c r="AV25" s="301">
        <f>SUMPRODUCT($R$10:R25,$W$10:W25)/SUM($W$10:W25)</f>
        <v>10.666666666666666</v>
      </c>
      <c r="AW25" s="299">
        <f>SUMPRODUCT($S$10:S25,$W$10:W25)/SUM($W$10:W25)</f>
        <v>0</v>
      </c>
      <c r="AX25" s="299">
        <f>SUMPRODUCT($T$10:T25,$W$10:W25)/SUM($W$10:W25)</f>
        <v>0.28800000000000042</v>
      </c>
      <c r="BA25" s="299" t="e">
        <f>SUMPRODUCT($L$10:L25,$X$10:X25)/SUM($X$10:X25)</f>
        <v>#DIV/0!</v>
      </c>
      <c r="BB25" s="300" t="e">
        <f>SUMPRODUCT($M$10:M25,$X$10:X25)/SUM($X$10:X25)</f>
        <v>#DIV/0!</v>
      </c>
      <c r="BC25" s="299" t="e">
        <f>SUMPRODUCT($N$10:N25,$X$10:X25)/SUM($X$10:X25)</f>
        <v>#DIV/0!</v>
      </c>
      <c r="BD25" s="299" t="e">
        <f>SUMPRODUCT($O$10:O25,$X$10:X25)/SUM($X$10:X25)</f>
        <v>#DIV/0!</v>
      </c>
      <c r="BE25" s="301" t="e">
        <f>SUMPRODUCT($P$10:P25,$X$10:X25)/SUM($X$10:X25)</f>
        <v>#DIV/0!</v>
      </c>
      <c r="BF25" s="301" t="e">
        <f>SUMPRODUCT($Q$10:Q25,$X$10:X25)/SUM($X$10:X25)</f>
        <v>#DIV/0!</v>
      </c>
      <c r="BG25" s="301" t="e">
        <f>SUMPRODUCT($R$10:R25,$X$10:X25)/SUM($X$10:X25)</f>
        <v>#DIV/0!</v>
      </c>
      <c r="BH25" s="299" t="e">
        <f>SUMPRODUCT($S$10:S25,$X$10:X25)/SUM($X$10:X25)</f>
        <v>#DIV/0!</v>
      </c>
      <c r="BI25" s="299" t="e">
        <f>SUMPRODUCT($T$10:T25,$X$10:X25)/SUM($X$10:X25)</f>
        <v>#DIV/0!</v>
      </c>
      <c r="BL25" s="299" t="e">
        <f>SUMPRODUCT($L$10:L25,$Y$10:Y25)/SUM($Y$10:Y25)</f>
        <v>#DIV/0!</v>
      </c>
      <c r="BM25" s="300" t="e">
        <f>SUMPRODUCT($M$10:M25,$Y$10:Y25)/SUM($Y$10:Y25)</f>
        <v>#DIV/0!</v>
      </c>
      <c r="BN25" s="299" t="e">
        <f>SUMPRODUCT($N$10:N25,$Y$10:Y25)/SUM($Y$10:Y25)</f>
        <v>#DIV/0!</v>
      </c>
      <c r="BO25" s="299" t="e">
        <f>SUMPRODUCT($O$10:O25,$Y$10:Y25)/SUM($Y$10:Y25)</f>
        <v>#DIV/0!</v>
      </c>
      <c r="BP25" s="301" t="e">
        <f>SUMPRODUCT($P$10:P25,$Y$10:Y25)/SUM($Y$10:Y25)</f>
        <v>#DIV/0!</v>
      </c>
      <c r="BQ25" s="301" t="e">
        <f>SUMPRODUCT($Q$10:Q25,$Y$10:Y25)/SUM($Y$10:Y25)</f>
        <v>#DIV/0!</v>
      </c>
      <c r="BR25" s="301" t="e">
        <f>SUMPRODUCT($R$10:R25,$Y$10:Y25)/SUM($Y$10:Y25)</f>
        <v>#DIV/0!</v>
      </c>
      <c r="BS25" s="299" t="e">
        <f>SUMPRODUCT($S$10:S25,$Y$10:Y25)/SUM($Y$10:Y25)</f>
        <v>#DIV/0!</v>
      </c>
      <c r="BT25" s="299" t="e">
        <f>SUMPRODUCT($T$10:T25,$Y$10:Y25)/SUM($Y$10:Y25)</f>
        <v>#DIV/0!</v>
      </c>
      <c r="BW25" s="25" t="e">
        <f>SUMPRODUCT($L$10:L25,$AB$10:AB25)/SUM($AB$10:AB25)</f>
        <v>#DIV/0!</v>
      </c>
      <c r="BX25" s="25" t="e">
        <f>SUMPRODUCT($M$10:M25,$AB$10:AB25)/SUM($AB$10:AB25)</f>
        <v>#DIV/0!</v>
      </c>
      <c r="BY25" s="25" t="e">
        <f>SUMPRODUCT($N$10:N25,$AB$10:AB25)/SUM($AB$10:AB25)</f>
        <v>#DIV/0!</v>
      </c>
      <c r="BZ25" s="25" t="e">
        <f>SUMPRODUCT($O$10:O25,$AB$10:AB25)/SUM($AB$10:AB25)</f>
        <v>#DIV/0!</v>
      </c>
      <c r="CA25" s="25" t="e">
        <f>SUMPRODUCT($P$10:P25,$AB$10:AB25)/SUM($AB$10:AB25)</f>
        <v>#DIV/0!</v>
      </c>
      <c r="CB25" s="25" t="e">
        <f>SUMPRODUCT($Q$10:Q25,$AB$10:AB25)/SUM($AB$10:AB25)</f>
        <v>#DIV/0!</v>
      </c>
      <c r="CC25" s="25" t="e">
        <f>SUMPRODUCT($R$10:R25,$AB$10:AB25)/SUM($AB$10:AB25)</f>
        <v>#DIV/0!</v>
      </c>
      <c r="CD25" s="25" t="e">
        <f>SUMPRODUCT($S$10:S25,$AB$10:AB25)/SUM($AB$10:AB25)</f>
        <v>#DIV/0!</v>
      </c>
      <c r="CE25" s="25" t="e">
        <f>SUMPRODUCT($T$10:T25,$AB$10:AB25)/SUM($AB$10:AB25)</f>
        <v>#DIV/0!</v>
      </c>
    </row>
    <row r="26" spans="1:83">
      <c r="A26" s="281" t="str">
        <f>IF('Noon Position '!A26&lt;&gt;0,'Noon Position '!A26,"")</f>
        <v/>
      </c>
      <c r="B26" s="312" t="str">
        <f>IF('Noon Position '!A26&lt;&gt;0,'Noon Position '!B26,"")</f>
        <v/>
      </c>
      <c r="C26" s="25" t="str">
        <f>IF('Noon Position '!Q26&lt;&gt;0,'Noon Position '!Q26,"")</f>
        <v/>
      </c>
      <c r="D26" s="313" t="str">
        <f>IF('Noon Position '!Q26&lt;&gt;0,"",IF('Noon Position '!A26&lt;&gt;0,('Noon Position '!A26-'Noon Position '!A25+'Noon Position '!B26-'Noon Position '!B25)*24,""))</f>
        <v/>
      </c>
      <c r="E26" s="25" t="str">
        <f>IF('Noon Position '!A26&lt;&gt;0,'Weather Condition'!U21,"")</f>
        <v/>
      </c>
      <c r="F26" s="25" t="str">
        <f>IF('Noon Position '!A26&lt;&gt;0,IF(NOT(E26),1,0),"")</f>
        <v/>
      </c>
      <c r="G26" s="25" t="str">
        <f>IF('Noon Position '!A26&lt;&gt;0,IF(LOWER('Noon Position '!L26)="eco",1,0),"")</f>
        <v/>
      </c>
      <c r="H26" s="25" t="str">
        <f>IF('Noon Position '!A26&lt;&gt;0,IF(LOWER('Noon Position '!L26)="full",1,0),"")</f>
        <v/>
      </c>
      <c r="I26" s="25" t="str">
        <f>IF('Noon Position '!A26&lt;&gt;0,IF(G26+H26=0,1,0),"")</f>
        <v/>
      </c>
      <c r="K26" s="25" t="str">
        <f>IF('Noon Position '!A26&lt;&gt;0,IF('Noon Position '!M26=0,"None",'Noon Position '!M26),"None")</f>
        <v>None</v>
      </c>
      <c r="L26" s="25">
        <f>IF('Noon Position '!A26&lt;&gt;0,IF('Noon Position '!U26="",0,'Noon Position '!U26),0)</f>
        <v>0</v>
      </c>
      <c r="M26" s="25">
        <f>IF('Noon Position '!A26&lt;&gt;0,IF('Noon Position '!V26="",0,'Noon Position '!V26),0)</f>
        <v>0</v>
      </c>
      <c r="N26" s="25">
        <f>IF('Noon Position '!A26&lt;&gt;0,IF('Bunkers &amp; Lubs'!Q20="",0,'Bunkers &amp; Lubs'!Q20),0)</f>
        <v>0</v>
      </c>
      <c r="O26" s="25">
        <f>IF('Noon Position '!A26&lt;&gt;0,IF('Bunkers &amp; Lubs'!W20="",0,'Bunkers &amp; Lubs'!W20),0)</f>
        <v>0</v>
      </c>
      <c r="P26" s="25">
        <f>IF('Noon Position '!A26&lt;&gt;0,IF('Bunkers &amp; Lubs'!X20="",0,'Bunkers &amp; Lubs'!X20),0)</f>
        <v>0</v>
      </c>
      <c r="Q26" s="25">
        <f>IF('Noon Position '!A26&lt;&gt;0,IF('Bunkers &amp; Lubs'!Z20="",0,'Bunkers &amp; Lubs'!Z20),0)</f>
        <v>0</v>
      </c>
      <c r="R26" s="25">
        <f>IF('Noon Position '!A26&lt;&gt;0,IF('Bunkers &amp; Lubs'!AA20="",0,'Bunkers &amp; Lubs'!AA20),0)</f>
        <v>0</v>
      </c>
      <c r="S26" s="25">
        <f>IF('Noon Position '!A26&lt;&gt;0,IF(Environmental!G23="",0,Environmental!G23),0)</f>
        <v>0</v>
      </c>
      <c r="T26" s="25">
        <f>IF('Noon Position '!A26&lt;&gt;0,IF(Environmental!L23="",0,Environmental!L23),0)</f>
        <v>0</v>
      </c>
      <c r="V26" s="25">
        <f t="shared" si="0"/>
        <v>0</v>
      </c>
      <c r="W26" s="25">
        <f t="shared" si="1"/>
        <v>0</v>
      </c>
      <c r="X26" s="25">
        <f t="shared" si="2"/>
        <v>0</v>
      </c>
      <c r="Y26" s="25">
        <f t="shared" si="3"/>
        <v>0</v>
      </c>
      <c r="AB26" s="25">
        <f t="shared" si="4"/>
        <v>0</v>
      </c>
      <c r="AE26" s="299" t="e">
        <f>SUMPRODUCT($L$10:L26,$V$10:V26)/SUM($V$10:V26)</f>
        <v>#DIV/0!</v>
      </c>
      <c r="AF26" s="300" t="e">
        <f>SUMPRODUCT($M$10:M26,$V$10:V26)/SUM($V$10:V26)</f>
        <v>#DIV/0!</v>
      </c>
      <c r="AG26" s="299" t="e">
        <f>SUMPRODUCT($N$10:N26,$V$10:V26)/SUM($V$10:V26)</f>
        <v>#DIV/0!</v>
      </c>
      <c r="AH26" s="299" t="e">
        <f>SUMPRODUCT($O$10:O26,$V$10:V26)/SUM($V$10:V26)</f>
        <v>#DIV/0!</v>
      </c>
      <c r="AI26" s="301" t="e">
        <f>SUMPRODUCT($P$10:P26,$V$10:V26)/SUM($V$10:V26)</f>
        <v>#DIV/0!</v>
      </c>
      <c r="AJ26" s="301" t="e">
        <f>SUMPRODUCT($Q$10:Q26,$V$10:V26)/SUM($V$10:V26)</f>
        <v>#DIV/0!</v>
      </c>
      <c r="AK26" s="301" t="e">
        <f>SUMPRODUCT($R$10:R26,$V$10:V26)/SUM($V$10:V26)</f>
        <v>#DIV/0!</v>
      </c>
      <c r="AL26" s="299" t="e">
        <f>SUMPRODUCT($S$10:S26,$V$10:V26)/SUM($V$10:V26)</f>
        <v>#DIV/0!</v>
      </c>
      <c r="AM26" s="299" t="e">
        <f>SUMPRODUCT($T$10:T26,$V$10:V26)/SUM($V$10:V26)</f>
        <v>#DIV/0!</v>
      </c>
      <c r="AP26" s="299">
        <f>SUMPRODUCT($L$10:L26,$W$10:W26)/SUM($W$10:W26)</f>
        <v>11.333333333333334</v>
      </c>
      <c r="AQ26" s="300">
        <f>SUMPRODUCT($M$10:M26,$W$10:W26)/SUM($W$10:W26)</f>
        <v>0.12710774662728128</v>
      </c>
      <c r="AR26" s="299">
        <f>SUMPRODUCT($N$10:N26,$W$10:W26)/SUM($W$10:W26)</f>
        <v>18.476800000000026</v>
      </c>
      <c r="AS26" s="299">
        <f>SUMPRODUCT($O$10:O26,$W$10:W26)/SUM($W$10:W26)</f>
        <v>0.10666666666666667</v>
      </c>
      <c r="AT26" s="301">
        <f>SUMPRODUCT($P$10:P26,$W$10:W26)/SUM($W$10:W26)</f>
        <v>100.05333333333333</v>
      </c>
      <c r="AU26" s="301">
        <f>SUMPRODUCT($Q$10:Q26,$W$10:W26)/SUM($W$10:W26)</f>
        <v>17.066666666666666</v>
      </c>
      <c r="AV26" s="301">
        <f>SUMPRODUCT($R$10:R26,$W$10:W26)/SUM($W$10:W26)</f>
        <v>10.666666666666666</v>
      </c>
      <c r="AW26" s="299">
        <f>SUMPRODUCT($S$10:S26,$W$10:W26)/SUM($W$10:W26)</f>
        <v>0</v>
      </c>
      <c r="AX26" s="299">
        <f>SUMPRODUCT($T$10:T26,$W$10:W26)/SUM($W$10:W26)</f>
        <v>0.28800000000000042</v>
      </c>
      <c r="BA26" s="299" t="e">
        <f>SUMPRODUCT($L$10:L26,$X$10:X26)/SUM($X$10:X26)</f>
        <v>#DIV/0!</v>
      </c>
      <c r="BB26" s="300" t="e">
        <f>SUMPRODUCT($M$10:M26,$X$10:X26)/SUM($X$10:X26)</f>
        <v>#DIV/0!</v>
      </c>
      <c r="BC26" s="299" t="e">
        <f>SUMPRODUCT($N$10:N26,$X$10:X26)/SUM($X$10:X26)</f>
        <v>#DIV/0!</v>
      </c>
      <c r="BD26" s="299" t="e">
        <f>SUMPRODUCT($O$10:O26,$X$10:X26)/SUM($X$10:X26)</f>
        <v>#DIV/0!</v>
      </c>
      <c r="BE26" s="301" t="e">
        <f>SUMPRODUCT($P$10:P26,$X$10:X26)/SUM($X$10:X26)</f>
        <v>#DIV/0!</v>
      </c>
      <c r="BF26" s="301" t="e">
        <f>SUMPRODUCT($Q$10:Q26,$X$10:X26)/SUM($X$10:X26)</f>
        <v>#DIV/0!</v>
      </c>
      <c r="BG26" s="301" t="e">
        <f>SUMPRODUCT($R$10:R26,$X$10:X26)/SUM($X$10:X26)</f>
        <v>#DIV/0!</v>
      </c>
      <c r="BH26" s="299" t="e">
        <f>SUMPRODUCT($S$10:S26,$X$10:X26)/SUM($X$10:X26)</f>
        <v>#DIV/0!</v>
      </c>
      <c r="BI26" s="299" t="e">
        <f>SUMPRODUCT($T$10:T26,$X$10:X26)/SUM($X$10:X26)</f>
        <v>#DIV/0!</v>
      </c>
      <c r="BL26" s="299" t="e">
        <f>SUMPRODUCT($L$10:L26,$Y$10:Y26)/SUM($Y$10:Y26)</f>
        <v>#DIV/0!</v>
      </c>
      <c r="BM26" s="300" t="e">
        <f>SUMPRODUCT($M$10:M26,$Y$10:Y26)/SUM($Y$10:Y26)</f>
        <v>#DIV/0!</v>
      </c>
      <c r="BN26" s="299" t="e">
        <f>SUMPRODUCT($N$10:N26,$Y$10:Y26)/SUM($Y$10:Y26)</f>
        <v>#DIV/0!</v>
      </c>
      <c r="BO26" s="299" t="e">
        <f>SUMPRODUCT($O$10:O26,$Y$10:Y26)/SUM($Y$10:Y26)</f>
        <v>#DIV/0!</v>
      </c>
      <c r="BP26" s="301" t="e">
        <f>SUMPRODUCT($P$10:P26,$Y$10:Y26)/SUM($Y$10:Y26)</f>
        <v>#DIV/0!</v>
      </c>
      <c r="BQ26" s="301" t="e">
        <f>SUMPRODUCT($Q$10:Q26,$Y$10:Y26)/SUM($Y$10:Y26)</f>
        <v>#DIV/0!</v>
      </c>
      <c r="BR26" s="301" t="e">
        <f>SUMPRODUCT($R$10:R26,$Y$10:Y26)/SUM($Y$10:Y26)</f>
        <v>#DIV/0!</v>
      </c>
      <c r="BS26" s="299" t="e">
        <f>SUMPRODUCT($S$10:S26,$Y$10:Y26)/SUM($Y$10:Y26)</f>
        <v>#DIV/0!</v>
      </c>
      <c r="BT26" s="299" t="e">
        <f>SUMPRODUCT($T$10:T26,$Y$10:Y26)/SUM($Y$10:Y26)</f>
        <v>#DIV/0!</v>
      </c>
      <c r="BW26" s="25" t="e">
        <f>SUMPRODUCT($L$10:L26,$AB$10:AB26)/SUM($AB$10:AB26)</f>
        <v>#DIV/0!</v>
      </c>
      <c r="BX26" s="25" t="e">
        <f>SUMPRODUCT($M$10:M26,$AB$10:AB26)/SUM($AB$10:AB26)</f>
        <v>#DIV/0!</v>
      </c>
      <c r="BY26" s="25" t="e">
        <f>SUMPRODUCT($N$10:N26,$AB$10:AB26)/SUM($AB$10:AB26)</f>
        <v>#DIV/0!</v>
      </c>
      <c r="BZ26" s="25" t="e">
        <f>SUMPRODUCT($O$10:O26,$AB$10:AB26)/SUM($AB$10:AB26)</f>
        <v>#DIV/0!</v>
      </c>
      <c r="CA26" s="25" t="e">
        <f>SUMPRODUCT($P$10:P26,$AB$10:AB26)/SUM($AB$10:AB26)</f>
        <v>#DIV/0!</v>
      </c>
      <c r="CB26" s="25" t="e">
        <f>SUMPRODUCT($Q$10:Q26,$AB$10:AB26)/SUM($AB$10:AB26)</f>
        <v>#DIV/0!</v>
      </c>
      <c r="CC26" s="25" t="e">
        <f>SUMPRODUCT($R$10:R26,$AB$10:AB26)/SUM($AB$10:AB26)</f>
        <v>#DIV/0!</v>
      </c>
      <c r="CD26" s="25" t="e">
        <f>SUMPRODUCT($S$10:S26,$AB$10:AB26)/SUM($AB$10:AB26)</f>
        <v>#DIV/0!</v>
      </c>
      <c r="CE26" s="25" t="e">
        <f>SUMPRODUCT($T$10:T26,$AB$10:AB26)/SUM($AB$10:AB26)</f>
        <v>#DIV/0!</v>
      </c>
    </row>
    <row r="27" spans="1:83">
      <c r="A27" s="281" t="str">
        <f>IF('Noon Position '!A27&lt;&gt;0,'Noon Position '!A27,"")</f>
        <v/>
      </c>
      <c r="B27" s="312" t="str">
        <f>IF('Noon Position '!A27&lt;&gt;0,'Noon Position '!B27,"")</f>
        <v/>
      </c>
      <c r="C27" s="25" t="str">
        <f>IF('Noon Position '!Q27&lt;&gt;0,'Noon Position '!Q27,"")</f>
        <v/>
      </c>
      <c r="D27" s="313" t="str">
        <f>IF('Noon Position '!Q27&lt;&gt;0,"",IF('Noon Position '!A27&lt;&gt;0,('Noon Position '!A27-'Noon Position '!A26+'Noon Position '!B27-'Noon Position '!B26)*24,""))</f>
        <v/>
      </c>
      <c r="E27" s="25" t="str">
        <f>IF('Noon Position '!A27&lt;&gt;0,'Weather Condition'!U22,"")</f>
        <v/>
      </c>
      <c r="F27" s="25" t="str">
        <f>IF('Noon Position '!A27&lt;&gt;0,IF(NOT(E27),1,0),"")</f>
        <v/>
      </c>
      <c r="G27" s="25" t="str">
        <f>IF('Noon Position '!A27&lt;&gt;0,IF(LOWER('Noon Position '!L27)="eco",1,0),"")</f>
        <v/>
      </c>
      <c r="H27" s="25" t="str">
        <f>IF('Noon Position '!A27&lt;&gt;0,IF(LOWER('Noon Position '!L27)="full",1,0),"")</f>
        <v/>
      </c>
      <c r="I27" s="25" t="str">
        <f>IF('Noon Position '!A27&lt;&gt;0,IF(G27+H27=0,1,0),"")</f>
        <v/>
      </c>
      <c r="K27" s="25" t="str">
        <f>IF('Noon Position '!A27&lt;&gt;0,IF('Noon Position '!M27=0,"None",'Noon Position '!M27),"None")</f>
        <v>None</v>
      </c>
      <c r="L27" s="25">
        <f>IF('Noon Position '!A27&lt;&gt;0,IF('Noon Position '!U27="",0,'Noon Position '!U27),0)</f>
        <v>0</v>
      </c>
      <c r="M27" s="25">
        <f>IF('Noon Position '!A27&lt;&gt;0,IF('Noon Position '!V27="",0,'Noon Position '!V27),0)</f>
        <v>0</v>
      </c>
      <c r="N27" s="25">
        <f>IF('Noon Position '!A27&lt;&gt;0,IF('Bunkers &amp; Lubs'!Q21="",0,'Bunkers &amp; Lubs'!Q21),0)</f>
        <v>0</v>
      </c>
      <c r="O27" s="25">
        <f>IF('Noon Position '!A27&lt;&gt;0,IF('Bunkers &amp; Lubs'!W21="",0,'Bunkers &amp; Lubs'!W21),0)</f>
        <v>0</v>
      </c>
      <c r="P27" s="25">
        <f>IF('Noon Position '!A27&lt;&gt;0,IF('Bunkers &amp; Lubs'!X21="",0,'Bunkers &amp; Lubs'!X21),0)</f>
        <v>0</v>
      </c>
      <c r="Q27" s="25">
        <f>IF('Noon Position '!A27&lt;&gt;0,IF('Bunkers &amp; Lubs'!Z21="",0,'Bunkers &amp; Lubs'!Z21),0)</f>
        <v>0</v>
      </c>
      <c r="R27" s="25">
        <f>IF('Noon Position '!A27&lt;&gt;0,IF('Bunkers &amp; Lubs'!AA21="",0,'Bunkers &amp; Lubs'!AA21),0)</f>
        <v>0</v>
      </c>
      <c r="S27" s="25">
        <f>IF('Noon Position '!A27&lt;&gt;0,IF(Environmental!G24="",0,Environmental!G24),0)</f>
        <v>0</v>
      </c>
      <c r="T27" s="25">
        <f>IF('Noon Position '!A27&lt;&gt;0,IF(Environmental!L24="",0,Environmental!L24),0)</f>
        <v>0</v>
      </c>
      <c r="V27" s="25">
        <f t="shared" si="0"/>
        <v>0</v>
      </c>
      <c r="W27" s="25">
        <f t="shared" si="1"/>
        <v>0</v>
      </c>
      <c r="X27" s="25">
        <f t="shared" si="2"/>
        <v>0</v>
      </c>
      <c r="Y27" s="25">
        <f t="shared" si="3"/>
        <v>0</v>
      </c>
      <c r="AB27" s="25">
        <f t="shared" si="4"/>
        <v>0</v>
      </c>
      <c r="AE27" s="299" t="e">
        <f>SUMPRODUCT($L$10:L27,$V$10:V27)/SUM($V$10:V27)</f>
        <v>#DIV/0!</v>
      </c>
      <c r="AF27" s="300" t="e">
        <f>SUMPRODUCT($M$10:M27,$V$10:V27)/SUM($V$10:V27)</f>
        <v>#DIV/0!</v>
      </c>
      <c r="AG27" s="299" t="e">
        <f>SUMPRODUCT($N$10:N27,$V$10:V27)/SUM($V$10:V27)</f>
        <v>#DIV/0!</v>
      </c>
      <c r="AH27" s="299" t="e">
        <f>SUMPRODUCT($O$10:O27,$V$10:V27)/SUM($V$10:V27)</f>
        <v>#DIV/0!</v>
      </c>
      <c r="AI27" s="301" t="e">
        <f>SUMPRODUCT($P$10:P27,$V$10:V27)/SUM($V$10:V27)</f>
        <v>#DIV/0!</v>
      </c>
      <c r="AJ27" s="301" t="e">
        <f>SUMPRODUCT($Q$10:Q27,$V$10:V27)/SUM($V$10:V27)</f>
        <v>#DIV/0!</v>
      </c>
      <c r="AK27" s="301" t="e">
        <f>SUMPRODUCT($R$10:R27,$V$10:V27)/SUM($V$10:V27)</f>
        <v>#DIV/0!</v>
      </c>
      <c r="AL27" s="299" t="e">
        <f>SUMPRODUCT($S$10:S27,$V$10:V27)/SUM($V$10:V27)</f>
        <v>#DIV/0!</v>
      </c>
      <c r="AM27" s="299" t="e">
        <f>SUMPRODUCT($T$10:T27,$V$10:V27)/SUM($V$10:V27)</f>
        <v>#DIV/0!</v>
      </c>
      <c r="AP27" s="299">
        <f>SUMPRODUCT($L$10:L27,$W$10:W27)/SUM($W$10:W27)</f>
        <v>11.333333333333334</v>
      </c>
      <c r="AQ27" s="300">
        <f>SUMPRODUCT($M$10:M27,$W$10:W27)/SUM($W$10:W27)</f>
        <v>0.12710774662728128</v>
      </c>
      <c r="AR27" s="299">
        <f>SUMPRODUCT($N$10:N27,$W$10:W27)/SUM($W$10:W27)</f>
        <v>18.476800000000026</v>
      </c>
      <c r="AS27" s="299">
        <f>SUMPRODUCT($O$10:O27,$W$10:W27)/SUM($W$10:W27)</f>
        <v>0.10666666666666667</v>
      </c>
      <c r="AT27" s="301">
        <f>SUMPRODUCT($P$10:P27,$W$10:W27)/SUM($W$10:W27)</f>
        <v>100.05333333333333</v>
      </c>
      <c r="AU27" s="301">
        <f>SUMPRODUCT($Q$10:Q27,$W$10:W27)/SUM($W$10:W27)</f>
        <v>17.066666666666666</v>
      </c>
      <c r="AV27" s="301">
        <f>SUMPRODUCT($R$10:R27,$W$10:W27)/SUM($W$10:W27)</f>
        <v>10.666666666666666</v>
      </c>
      <c r="AW27" s="299">
        <f>SUMPRODUCT($S$10:S27,$W$10:W27)/SUM($W$10:W27)</f>
        <v>0</v>
      </c>
      <c r="AX27" s="299">
        <f>SUMPRODUCT($T$10:T27,$W$10:W27)/SUM($W$10:W27)</f>
        <v>0.28800000000000042</v>
      </c>
      <c r="BA27" s="299" t="e">
        <f>SUMPRODUCT($L$10:L27,$X$10:X27)/SUM($X$10:X27)</f>
        <v>#DIV/0!</v>
      </c>
      <c r="BB27" s="300" t="e">
        <f>SUMPRODUCT($M$10:M27,$X$10:X27)/SUM($X$10:X27)</f>
        <v>#DIV/0!</v>
      </c>
      <c r="BC27" s="299" t="e">
        <f>SUMPRODUCT($N$10:N27,$X$10:X27)/SUM($X$10:X27)</f>
        <v>#DIV/0!</v>
      </c>
      <c r="BD27" s="299" t="e">
        <f>SUMPRODUCT($O$10:O27,$X$10:X27)/SUM($X$10:X27)</f>
        <v>#DIV/0!</v>
      </c>
      <c r="BE27" s="301" t="e">
        <f>SUMPRODUCT($P$10:P27,$X$10:X27)/SUM($X$10:X27)</f>
        <v>#DIV/0!</v>
      </c>
      <c r="BF27" s="301" t="e">
        <f>SUMPRODUCT($Q$10:Q27,$X$10:X27)/SUM($X$10:X27)</f>
        <v>#DIV/0!</v>
      </c>
      <c r="BG27" s="301" t="e">
        <f>SUMPRODUCT($R$10:R27,$X$10:X27)/SUM($X$10:X27)</f>
        <v>#DIV/0!</v>
      </c>
      <c r="BH27" s="299" t="e">
        <f>SUMPRODUCT($S$10:S27,$X$10:X27)/SUM($X$10:X27)</f>
        <v>#DIV/0!</v>
      </c>
      <c r="BI27" s="299" t="e">
        <f>SUMPRODUCT($T$10:T27,$X$10:X27)/SUM($X$10:X27)</f>
        <v>#DIV/0!</v>
      </c>
      <c r="BL27" s="299" t="e">
        <f>SUMPRODUCT($L$10:L27,$Y$10:Y27)/SUM($Y$10:Y27)</f>
        <v>#DIV/0!</v>
      </c>
      <c r="BM27" s="300" t="e">
        <f>SUMPRODUCT($M$10:M27,$Y$10:Y27)/SUM($Y$10:Y27)</f>
        <v>#DIV/0!</v>
      </c>
      <c r="BN27" s="299" t="e">
        <f>SUMPRODUCT($N$10:N27,$Y$10:Y27)/SUM($Y$10:Y27)</f>
        <v>#DIV/0!</v>
      </c>
      <c r="BO27" s="299" t="e">
        <f>SUMPRODUCT($O$10:O27,$Y$10:Y27)/SUM($Y$10:Y27)</f>
        <v>#DIV/0!</v>
      </c>
      <c r="BP27" s="301" t="e">
        <f>SUMPRODUCT($P$10:P27,$Y$10:Y27)/SUM($Y$10:Y27)</f>
        <v>#DIV/0!</v>
      </c>
      <c r="BQ27" s="301" t="e">
        <f>SUMPRODUCT($Q$10:Q27,$Y$10:Y27)/SUM($Y$10:Y27)</f>
        <v>#DIV/0!</v>
      </c>
      <c r="BR27" s="301" t="e">
        <f>SUMPRODUCT($R$10:R27,$Y$10:Y27)/SUM($Y$10:Y27)</f>
        <v>#DIV/0!</v>
      </c>
      <c r="BS27" s="299" t="e">
        <f>SUMPRODUCT($S$10:S27,$Y$10:Y27)/SUM($Y$10:Y27)</f>
        <v>#DIV/0!</v>
      </c>
      <c r="BT27" s="299" t="e">
        <f>SUMPRODUCT($T$10:T27,$Y$10:Y27)/SUM($Y$10:Y27)</f>
        <v>#DIV/0!</v>
      </c>
      <c r="BW27" s="25" t="e">
        <f>SUMPRODUCT($L$10:L27,$AB$10:AB27)/SUM($AB$10:AB27)</f>
        <v>#DIV/0!</v>
      </c>
      <c r="BX27" s="25" t="e">
        <f>SUMPRODUCT($M$10:M27,$AB$10:AB27)/SUM($AB$10:AB27)</f>
        <v>#DIV/0!</v>
      </c>
      <c r="BY27" s="25" t="e">
        <f>SUMPRODUCT($N$10:N27,$AB$10:AB27)/SUM($AB$10:AB27)</f>
        <v>#DIV/0!</v>
      </c>
      <c r="BZ27" s="25" t="e">
        <f>SUMPRODUCT($O$10:O27,$AB$10:AB27)/SUM($AB$10:AB27)</f>
        <v>#DIV/0!</v>
      </c>
      <c r="CA27" s="25" t="e">
        <f>SUMPRODUCT($P$10:P27,$AB$10:AB27)/SUM($AB$10:AB27)</f>
        <v>#DIV/0!</v>
      </c>
      <c r="CB27" s="25" t="e">
        <f>SUMPRODUCT($Q$10:Q27,$AB$10:AB27)/SUM($AB$10:AB27)</f>
        <v>#DIV/0!</v>
      </c>
      <c r="CC27" s="25" t="e">
        <f>SUMPRODUCT($R$10:R27,$AB$10:AB27)/SUM($AB$10:AB27)</f>
        <v>#DIV/0!</v>
      </c>
      <c r="CD27" s="25" t="e">
        <f>SUMPRODUCT($S$10:S27,$AB$10:AB27)/SUM($AB$10:AB27)</f>
        <v>#DIV/0!</v>
      </c>
      <c r="CE27" s="25" t="e">
        <f>SUMPRODUCT($T$10:T27,$AB$10:AB27)/SUM($AB$10:AB27)</f>
        <v>#DIV/0!</v>
      </c>
    </row>
    <row r="28" spans="1:83">
      <c r="A28" s="281" t="str">
        <f>IF('Noon Position '!A28&lt;&gt;0,'Noon Position '!A28,"")</f>
        <v/>
      </c>
      <c r="B28" s="312" t="str">
        <f>IF('Noon Position '!A28&lt;&gt;0,'Noon Position '!B28,"")</f>
        <v/>
      </c>
      <c r="C28" s="25" t="str">
        <f>IF('Noon Position '!Q28&lt;&gt;0,'Noon Position '!Q28,"")</f>
        <v/>
      </c>
      <c r="D28" s="313" t="str">
        <f>IF('Noon Position '!Q28&lt;&gt;0,"",IF('Noon Position '!A28&lt;&gt;0,('Noon Position '!A28-'Noon Position '!A27+'Noon Position '!B28-'Noon Position '!B27)*24,""))</f>
        <v/>
      </c>
      <c r="E28" s="25" t="str">
        <f>IF('Noon Position '!A28&lt;&gt;0,'Weather Condition'!U23,"")</f>
        <v/>
      </c>
      <c r="F28" s="25" t="str">
        <f>IF('Noon Position '!A28&lt;&gt;0,IF(NOT(E28),1,0),"")</f>
        <v/>
      </c>
      <c r="G28" s="25" t="str">
        <f>IF('Noon Position '!A28&lt;&gt;0,IF(LOWER('Noon Position '!L28)="eco",1,0),"")</f>
        <v/>
      </c>
      <c r="H28" s="25" t="str">
        <f>IF('Noon Position '!A28&lt;&gt;0,IF(LOWER('Noon Position '!L28)="full",1,0),"")</f>
        <v/>
      </c>
      <c r="I28" s="25" t="str">
        <f>IF('Noon Position '!A28&lt;&gt;0,IF(G28+H28=0,1,0),"")</f>
        <v/>
      </c>
      <c r="K28" s="25" t="str">
        <f>IF('Noon Position '!A28&lt;&gt;0,IF('Noon Position '!M28=0,"None",'Noon Position '!M28),"None")</f>
        <v>None</v>
      </c>
      <c r="L28" s="25">
        <f>IF('Noon Position '!A28&lt;&gt;0,IF('Noon Position '!U28="",0,'Noon Position '!U28),0)</f>
        <v>0</v>
      </c>
      <c r="M28" s="25">
        <f>IF('Noon Position '!A28&lt;&gt;0,IF('Noon Position '!V28="",0,'Noon Position '!V28),0)</f>
        <v>0</v>
      </c>
      <c r="N28" s="25">
        <f>IF('Noon Position '!A28&lt;&gt;0,IF('Bunkers &amp; Lubs'!Q22="",0,'Bunkers &amp; Lubs'!Q22),0)</f>
        <v>0</v>
      </c>
      <c r="O28" s="25">
        <f>IF('Noon Position '!A28&lt;&gt;0,IF('Bunkers &amp; Lubs'!W22="",0,'Bunkers &amp; Lubs'!W22),0)</f>
        <v>0</v>
      </c>
      <c r="P28" s="25">
        <f>IF('Noon Position '!A28&lt;&gt;0,IF('Bunkers &amp; Lubs'!X22="",0,'Bunkers &amp; Lubs'!X22),0)</f>
        <v>0</v>
      </c>
      <c r="Q28" s="25">
        <f>IF('Noon Position '!A28&lt;&gt;0,IF('Bunkers &amp; Lubs'!Z22="",0,'Bunkers &amp; Lubs'!Z22),0)</f>
        <v>0</v>
      </c>
      <c r="R28" s="25">
        <f>IF('Noon Position '!A28&lt;&gt;0,IF('Bunkers &amp; Lubs'!AA22="",0,'Bunkers &amp; Lubs'!AA22),0)</f>
        <v>0</v>
      </c>
      <c r="S28" s="25">
        <f>IF('Noon Position '!A28&lt;&gt;0,IF(Environmental!G25="",0,Environmental!G25),0)</f>
        <v>0</v>
      </c>
      <c r="T28" s="25">
        <f>IF('Noon Position '!A28&lt;&gt;0,IF(Environmental!L25="",0,Environmental!L25),0)</f>
        <v>0</v>
      </c>
      <c r="V28" s="25">
        <f t="shared" si="0"/>
        <v>0</v>
      </c>
      <c r="W28" s="25">
        <f t="shared" si="1"/>
        <v>0</v>
      </c>
      <c r="X28" s="25">
        <f t="shared" si="2"/>
        <v>0</v>
      </c>
      <c r="Y28" s="25">
        <f t="shared" si="3"/>
        <v>0</v>
      </c>
      <c r="AB28" s="25">
        <f t="shared" si="4"/>
        <v>0</v>
      </c>
      <c r="AE28" s="299" t="e">
        <f>SUMPRODUCT($L$10:L28,$V$10:V28)/SUM($V$10:V28)</f>
        <v>#DIV/0!</v>
      </c>
      <c r="AF28" s="300" t="e">
        <f>SUMPRODUCT($M$10:M28,$V$10:V28)/SUM($V$10:V28)</f>
        <v>#DIV/0!</v>
      </c>
      <c r="AG28" s="299" t="e">
        <f>SUMPRODUCT($N$10:N28,$V$10:V28)/SUM($V$10:V28)</f>
        <v>#DIV/0!</v>
      </c>
      <c r="AH28" s="299" t="e">
        <f>SUMPRODUCT($O$10:O28,$V$10:V28)/SUM($V$10:V28)</f>
        <v>#DIV/0!</v>
      </c>
      <c r="AI28" s="301" t="e">
        <f>SUMPRODUCT($P$10:P28,$V$10:V28)/SUM($V$10:V28)</f>
        <v>#DIV/0!</v>
      </c>
      <c r="AJ28" s="301" t="e">
        <f>SUMPRODUCT($Q$10:Q28,$V$10:V28)/SUM($V$10:V28)</f>
        <v>#DIV/0!</v>
      </c>
      <c r="AK28" s="301" t="e">
        <f>SUMPRODUCT($R$10:R28,$V$10:V28)/SUM($V$10:V28)</f>
        <v>#DIV/0!</v>
      </c>
      <c r="AL28" s="299" t="e">
        <f>SUMPRODUCT($S$10:S28,$V$10:V28)/SUM($V$10:V28)</f>
        <v>#DIV/0!</v>
      </c>
      <c r="AM28" s="299" t="e">
        <f>SUMPRODUCT($T$10:T28,$V$10:V28)/SUM($V$10:V28)</f>
        <v>#DIV/0!</v>
      </c>
      <c r="AP28" s="299">
        <f>SUMPRODUCT($L$10:L28,$W$10:W28)/SUM($W$10:W28)</f>
        <v>11.333333333333334</v>
      </c>
      <c r="AQ28" s="300">
        <f>SUMPRODUCT($M$10:M28,$W$10:W28)/SUM($W$10:W28)</f>
        <v>0.12710774662728128</v>
      </c>
      <c r="AR28" s="299">
        <f>SUMPRODUCT($N$10:N28,$W$10:W28)/SUM($W$10:W28)</f>
        <v>18.476800000000026</v>
      </c>
      <c r="AS28" s="299">
        <f>SUMPRODUCT($O$10:O28,$W$10:W28)/SUM($W$10:W28)</f>
        <v>0.10666666666666667</v>
      </c>
      <c r="AT28" s="301">
        <f>SUMPRODUCT($P$10:P28,$W$10:W28)/SUM($W$10:W28)</f>
        <v>100.05333333333333</v>
      </c>
      <c r="AU28" s="301">
        <f>SUMPRODUCT($Q$10:Q28,$W$10:W28)/SUM($W$10:W28)</f>
        <v>17.066666666666666</v>
      </c>
      <c r="AV28" s="301">
        <f>SUMPRODUCT($R$10:R28,$W$10:W28)/SUM($W$10:W28)</f>
        <v>10.666666666666666</v>
      </c>
      <c r="AW28" s="299">
        <f>SUMPRODUCT($S$10:S28,$W$10:W28)/SUM($W$10:W28)</f>
        <v>0</v>
      </c>
      <c r="AX28" s="299">
        <f>SUMPRODUCT($T$10:T28,$W$10:W28)/SUM($W$10:W28)</f>
        <v>0.28800000000000042</v>
      </c>
      <c r="BA28" s="299" t="e">
        <f>SUMPRODUCT($L$10:L28,$X$10:X28)/SUM($X$10:X28)</f>
        <v>#DIV/0!</v>
      </c>
      <c r="BB28" s="300" t="e">
        <f>SUMPRODUCT($M$10:M28,$X$10:X28)/SUM($X$10:X28)</f>
        <v>#DIV/0!</v>
      </c>
      <c r="BC28" s="299" t="e">
        <f>SUMPRODUCT($N$10:N28,$X$10:X28)/SUM($X$10:X28)</f>
        <v>#DIV/0!</v>
      </c>
      <c r="BD28" s="299" t="e">
        <f>SUMPRODUCT($O$10:O28,$X$10:X28)/SUM($X$10:X28)</f>
        <v>#DIV/0!</v>
      </c>
      <c r="BE28" s="301" t="e">
        <f>SUMPRODUCT($P$10:P28,$X$10:X28)/SUM($X$10:X28)</f>
        <v>#DIV/0!</v>
      </c>
      <c r="BF28" s="301" t="e">
        <f>SUMPRODUCT($Q$10:Q28,$X$10:X28)/SUM($X$10:X28)</f>
        <v>#DIV/0!</v>
      </c>
      <c r="BG28" s="301" t="e">
        <f>SUMPRODUCT($R$10:R28,$X$10:X28)/SUM($X$10:X28)</f>
        <v>#DIV/0!</v>
      </c>
      <c r="BH28" s="299" t="e">
        <f>SUMPRODUCT($S$10:S28,$X$10:X28)/SUM($X$10:X28)</f>
        <v>#DIV/0!</v>
      </c>
      <c r="BI28" s="299" t="e">
        <f>SUMPRODUCT($T$10:T28,$X$10:X28)/SUM($X$10:X28)</f>
        <v>#DIV/0!</v>
      </c>
      <c r="BL28" s="299" t="e">
        <f>SUMPRODUCT($L$10:L28,$Y$10:Y28)/SUM($Y$10:Y28)</f>
        <v>#DIV/0!</v>
      </c>
      <c r="BM28" s="300" t="e">
        <f>SUMPRODUCT($M$10:M28,$Y$10:Y28)/SUM($Y$10:Y28)</f>
        <v>#DIV/0!</v>
      </c>
      <c r="BN28" s="299" t="e">
        <f>SUMPRODUCT($N$10:N28,$Y$10:Y28)/SUM($Y$10:Y28)</f>
        <v>#DIV/0!</v>
      </c>
      <c r="BO28" s="299" t="e">
        <f>SUMPRODUCT($O$10:O28,$Y$10:Y28)/SUM($Y$10:Y28)</f>
        <v>#DIV/0!</v>
      </c>
      <c r="BP28" s="301" t="e">
        <f>SUMPRODUCT($P$10:P28,$Y$10:Y28)/SUM($Y$10:Y28)</f>
        <v>#DIV/0!</v>
      </c>
      <c r="BQ28" s="301" t="e">
        <f>SUMPRODUCT($Q$10:Q28,$Y$10:Y28)/SUM($Y$10:Y28)</f>
        <v>#DIV/0!</v>
      </c>
      <c r="BR28" s="301" t="e">
        <f>SUMPRODUCT($R$10:R28,$Y$10:Y28)/SUM($Y$10:Y28)</f>
        <v>#DIV/0!</v>
      </c>
      <c r="BS28" s="299" t="e">
        <f>SUMPRODUCT($S$10:S28,$Y$10:Y28)/SUM($Y$10:Y28)</f>
        <v>#DIV/0!</v>
      </c>
      <c r="BT28" s="299" t="e">
        <f>SUMPRODUCT($T$10:T28,$Y$10:Y28)/SUM($Y$10:Y28)</f>
        <v>#DIV/0!</v>
      </c>
      <c r="BW28" s="25" t="e">
        <f>SUMPRODUCT($L$10:L28,$AB$10:AB28)/SUM($AB$10:AB28)</f>
        <v>#DIV/0!</v>
      </c>
      <c r="BX28" s="25" t="e">
        <f>SUMPRODUCT($M$10:M28,$AB$10:AB28)/SUM($AB$10:AB28)</f>
        <v>#DIV/0!</v>
      </c>
      <c r="BY28" s="25" t="e">
        <f>SUMPRODUCT($N$10:N28,$AB$10:AB28)/SUM($AB$10:AB28)</f>
        <v>#DIV/0!</v>
      </c>
      <c r="BZ28" s="25" t="e">
        <f>SUMPRODUCT($O$10:O28,$AB$10:AB28)/SUM($AB$10:AB28)</f>
        <v>#DIV/0!</v>
      </c>
      <c r="CA28" s="25" t="e">
        <f>SUMPRODUCT($P$10:P28,$AB$10:AB28)/SUM($AB$10:AB28)</f>
        <v>#DIV/0!</v>
      </c>
      <c r="CB28" s="25" t="e">
        <f>SUMPRODUCT($Q$10:Q28,$AB$10:AB28)/SUM($AB$10:AB28)</f>
        <v>#DIV/0!</v>
      </c>
      <c r="CC28" s="25" t="e">
        <f>SUMPRODUCT($R$10:R28,$AB$10:AB28)/SUM($AB$10:AB28)</f>
        <v>#DIV/0!</v>
      </c>
      <c r="CD28" s="25" t="e">
        <f>SUMPRODUCT($S$10:S28,$AB$10:AB28)/SUM($AB$10:AB28)</f>
        <v>#DIV/0!</v>
      </c>
      <c r="CE28" s="25" t="e">
        <f>SUMPRODUCT($T$10:T28,$AB$10:AB28)/SUM($AB$10:AB28)</f>
        <v>#DIV/0!</v>
      </c>
    </row>
    <row r="29" spans="1:83">
      <c r="A29" s="281" t="str">
        <f>IF('Noon Position '!A29&lt;&gt;0,'Noon Position '!A29,"")</f>
        <v/>
      </c>
      <c r="B29" s="312" t="str">
        <f>IF('Noon Position '!A29&lt;&gt;0,'Noon Position '!B29,"")</f>
        <v/>
      </c>
      <c r="C29" s="25" t="str">
        <f>IF('Noon Position '!Q29&lt;&gt;0,'Noon Position '!Q29,"")</f>
        <v/>
      </c>
      <c r="D29" s="313" t="str">
        <f>IF('Noon Position '!Q29&lt;&gt;0,"",IF('Noon Position '!A29&lt;&gt;0,('Noon Position '!A29-'Noon Position '!A28+'Noon Position '!B29-'Noon Position '!B28)*24,""))</f>
        <v/>
      </c>
      <c r="E29" s="25" t="str">
        <f>IF('Noon Position '!A29&lt;&gt;0,'Weather Condition'!U24,"")</f>
        <v/>
      </c>
      <c r="F29" s="25" t="str">
        <f>IF('Noon Position '!A29&lt;&gt;0,IF(NOT(E29),1,0),"")</f>
        <v/>
      </c>
      <c r="G29" s="25" t="str">
        <f>IF('Noon Position '!A29&lt;&gt;0,IF(LOWER('Noon Position '!L29)="eco",1,0),"")</f>
        <v/>
      </c>
      <c r="H29" s="25" t="str">
        <f>IF('Noon Position '!A29&lt;&gt;0,IF(LOWER('Noon Position '!L29)="full",1,0),"")</f>
        <v/>
      </c>
      <c r="I29" s="25" t="str">
        <f>IF('Noon Position '!A29&lt;&gt;0,IF(G29+H29=0,1,0),"")</f>
        <v/>
      </c>
      <c r="K29" s="25" t="str">
        <f>IF('Noon Position '!A29&lt;&gt;0,IF('Noon Position '!M29=0,"None",'Noon Position '!M29),"None")</f>
        <v>None</v>
      </c>
      <c r="L29" s="25">
        <f>IF('Noon Position '!A29&lt;&gt;0,IF('Noon Position '!U29="",0,'Noon Position '!U29),0)</f>
        <v>0</v>
      </c>
      <c r="M29" s="25">
        <f>IF('Noon Position '!A29&lt;&gt;0,IF('Noon Position '!V29="",0,'Noon Position '!V29),0)</f>
        <v>0</v>
      </c>
      <c r="N29" s="25">
        <f>IF('Noon Position '!A29&lt;&gt;0,IF('Bunkers &amp; Lubs'!Q23="",0,'Bunkers &amp; Lubs'!Q23),0)</f>
        <v>0</v>
      </c>
      <c r="O29" s="25">
        <f>IF('Noon Position '!A29&lt;&gt;0,IF('Bunkers &amp; Lubs'!W23="",0,'Bunkers &amp; Lubs'!W23),0)</f>
        <v>0</v>
      </c>
      <c r="P29" s="25">
        <f>IF('Noon Position '!A29&lt;&gt;0,IF('Bunkers &amp; Lubs'!X23="",0,'Bunkers &amp; Lubs'!X23),0)</f>
        <v>0</v>
      </c>
      <c r="Q29" s="25">
        <f>IF('Noon Position '!A29&lt;&gt;0,IF('Bunkers &amp; Lubs'!Z23="",0,'Bunkers &amp; Lubs'!Z23),0)</f>
        <v>0</v>
      </c>
      <c r="R29" s="25">
        <f>IF('Noon Position '!A29&lt;&gt;0,IF('Bunkers &amp; Lubs'!AA23="",0,'Bunkers &amp; Lubs'!AA23),0)</f>
        <v>0</v>
      </c>
      <c r="S29" s="25">
        <f>IF('Noon Position '!A29&lt;&gt;0,IF(Environmental!G26="",0,Environmental!G26),0)</f>
        <v>0</v>
      </c>
      <c r="T29" s="25">
        <f>IF('Noon Position '!A29&lt;&gt;0,IF(Environmental!L26="",0,Environmental!L26),0)</f>
        <v>0</v>
      </c>
      <c r="V29" s="25">
        <f t="shared" si="0"/>
        <v>0</v>
      </c>
      <c r="W29" s="25">
        <f t="shared" si="1"/>
        <v>0</v>
      </c>
      <c r="X29" s="25">
        <f t="shared" si="2"/>
        <v>0</v>
      </c>
      <c r="Y29" s="25">
        <f t="shared" si="3"/>
        <v>0</v>
      </c>
      <c r="AB29" s="25">
        <f t="shared" si="4"/>
        <v>0</v>
      </c>
      <c r="AE29" s="299" t="e">
        <f>SUMPRODUCT($L$10:L29,$V$10:V29)/SUM($V$10:V29)</f>
        <v>#DIV/0!</v>
      </c>
      <c r="AF29" s="300" t="e">
        <f>SUMPRODUCT($M$10:M29,$V$10:V29)/SUM($V$10:V29)</f>
        <v>#DIV/0!</v>
      </c>
      <c r="AG29" s="299" t="e">
        <f>SUMPRODUCT($N$10:N29,$V$10:V29)/SUM($V$10:V29)</f>
        <v>#DIV/0!</v>
      </c>
      <c r="AH29" s="299" t="e">
        <f>SUMPRODUCT($O$10:O29,$V$10:V29)/SUM($V$10:V29)</f>
        <v>#DIV/0!</v>
      </c>
      <c r="AI29" s="301" t="e">
        <f>SUMPRODUCT($P$10:P29,$V$10:V29)/SUM($V$10:V29)</f>
        <v>#DIV/0!</v>
      </c>
      <c r="AJ29" s="301" t="e">
        <f>SUMPRODUCT($Q$10:Q29,$V$10:V29)/SUM($V$10:V29)</f>
        <v>#DIV/0!</v>
      </c>
      <c r="AK29" s="301" t="e">
        <f>SUMPRODUCT($R$10:R29,$V$10:V29)/SUM($V$10:V29)</f>
        <v>#DIV/0!</v>
      </c>
      <c r="AL29" s="299" t="e">
        <f>SUMPRODUCT($S$10:S29,$V$10:V29)/SUM($V$10:V29)</f>
        <v>#DIV/0!</v>
      </c>
      <c r="AM29" s="299" t="e">
        <f>SUMPRODUCT($T$10:T29,$V$10:V29)/SUM($V$10:V29)</f>
        <v>#DIV/0!</v>
      </c>
      <c r="AP29" s="299">
        <f>SUMPRODUCT($L$10:L29,$W$10:W29)/SUM($W$10:W29)</f>
        <v>11.333333333333334</v>
      </c>
      <c r="AQ29" s="300">
        <f>SUMPRODUCT($M$10:M29,$W$10:W29)/SUM($W$10:W29)</f>
        <v>0.12710774662728128</v>
      </c>
      <c r="AR29" s="299">
        <f>SUMPRODUCT($N$10:N29,$W$10:W29)/SUM($W$10:W29)</f>
        <v>18.476800000000026</v>
      </c>
      <c r="AS29" s="299">
        <f>SUMPRODUCT($O$10:O29,$W$10:W29)/SUM($W$10:W29)</f>
        <v>0.10666666666666667</v>
      </c>
      <c r="AT29" s="301">
        <f>SUMPRODUCT($P$10:P29,$W$10:W29)/SUM($W$10:W29)</f>
        <v>100.05333333333333</v>
      </c>
      <c r="AU29" s="301">
        <f>SUMPRODUCT($Q$10:Q29,$W$10:W29)/SUM($W$10:W29)</f>
        <v>17.066666666666666</v>
      </c>
      <c r="AV29" s="301">
        <f>SUMPRODUCT($R$10:R29,$W$10:W29)/SUM($W$10:W29)</f>
        <v>10.666666666666666</v>
      </c>
      <c r="AW29" s="299">
        <f>SUMPRODUCT($S$10:S29,$W$10:W29)/SUM($W$10:W29)</f>
        <v>0</v>
      </c>
      <c r="AX29" s="299">
        <f>SUMPRODUCT($T$10:T29,$W$10:W29)/SUM($W$10:W29)</f>
        <v>0.28800000000000042</v>
      </c>
      <c r="BA29" s="299" t="e">
        <f>SUMPRODUCT($L$10:L29,$X$10:X29)/SUM($X$10:X29)</f>
        <v>#DIV/0!</v>
      </c>
      <c r="BB29" s="300" t="e">
        <f>SUMPRODUCT($M$10:M29,$X$10:X29)/SUM($X$10:X29)</f>
        <v>#DIV/0!</v>
      </c>
      <c r="BC29" s="299" t="e">
        <f>SUMPRODUCT($N$10:N29,$X$10:X29)/SUM($X$10:X29)</f>
        <v>#DIV/0!</v>
      </c>
      <c r="BD29" s="299" t="e">
        <f>SUMPRODUCT($O$10:O29,$X$10:X29)/SUM($X$10:X29)</f>
        <v>#DIV/0!</v>
      </c>
      <c r="BE29" s="301" t="e">
        <f>SUMPRODUCT($P$10:P29,$X$10:X29)/SUM($X$10:X29)</f>
        <v>#DIV/0!</v>
      </c>
      <c r="BF29" s="301" t="e">
        <f>SUMPRODUCT($Q$10:Q29,$X$10:X29)/SUM($X$10:X29)</f>
        <v>#DIV/0!</v>
      </c>
      <c r="BG29" s="301" t="e">
        <f>SUMPRODUCT($R$10:R29,$X$10:X29)/SUM($X$10:X29)</f>
        <v>#DIV/0!</v>
      </c>
      <c r="BH29" s="299" t="e">
        <f>SUMPRODUCT($S$10:S29,$X$10:X29)/SUM($X$10:X29)</f>
        <v>#DIV/0!</v>
      </c>
      <c r="BI29" s="299" t="e">
        <f>SUMPRODUCT($T$10:T29,$X$10:X29)/SUM($X$10:X29)</f>
        <v>#DIV/0!</v>
      </c>
      <c r="BL29" s="299" t="e">
        <f>SUMPRODUCT($L$10:L29,$Y$10:Y29)/SUM($Y$10:Y29)</f>
        <v>#DIV/0!</v>
      </c>
      <c r="BM29" s="300" t="e">
        <f>SUMPRODUCT($M$10:M29,$Y$10:Y29)/SUM($Y$10:Y29)</f>
        <v>#DIV/0!</v>
      </c>
      <c r="BN29" s="299" t="e">
        <f>SUMPRODUCT($N$10:N29,$Y$10:Y29)/SUM($Y$10:Y29)</f>
        <v>#DIV/0!</v>
      </c>
      <c r="BO29" s="299" t="e">
        <f>SUMPRODUCT($O$10:O29,$Y$10:Y29)/SUM($Y$10:Y29)</f>
        <v>#DIV/0!</v>
      </c>
      <c r="BP29" s="301" t="e">
        <f>SUMPRODUCT($P$10:P29,$Y$10:Y29)/SUM($Y$10:Y29)</f>
        <v>#DIV/0!</v>
      </c>
      <c r="BQ29" s="301" t="e">
        <f>SUMPRODUCT($Q$10:Q29,$Y$10:Y29)/SUM($Y$10:Y29)</f>
        <v>#DIV/0!</v>
      </c>
      <c r="BR29" s="301" t="e">
        <f>SUMPRODUCT($R$10:R29,$Y$10:Y29)/SUM($Y$10:Y29)</f>
        <v>#DIV/0!</v>
      </c>
      <c r="BS29" s="299" t="e">
        <f>SUMPRODUCT($S$10:S29,$Y$10:Y29)/SUM($Y$10:Y29)</f>
        <v>#DIV/0!</v>
      </c>
      <c r="BT29" s="299" t="e">
        <f>SUMPRODUCT($T$10:T29,$Y$10:Y29)/SUM($Y$10:Y29)</f>
        <v>#DIV/0!</v>
      </c>
      <c r="BW29" s="25" t="e">
        <f>SUMPRODUCT($L$10:L29,$AB$10:AB29)/SUM($AB$10:AB29)</f>
        <v>#DIV/0!</v>
      </c>
      <c r="BX29" s="25" t="e">
        <f>SUMPRODUCT($M$10:M29,$AB$10:AB29)/SUM($AB$10:AB29)</f>
        <v>#DIV/0!</v>
      </c>
      <c r="BY29" s="25" t="e">
        <f>SUMPRODUCT($N$10:N29,$AB$10:AB29)/SUM($AB$10:AB29)</f>
        <v>#DIV/0!</v>
      </c>
      <c r="BZ29" s="25" t="e">
        <f>SUMPRODUCT($O$10:O29,$AB$10:AB29)/SUM($AB$10:AB29)</f>
        <v>#DIV/0!</v>
      </c>
      <c r="CA29" s="25" t="e">
        <f>SUMPRODUCT($P$10:P29,$AB$10:AB29)/SUM($AB$10:AB29)</f>
        <v>#DIV/0!</v>
      </c>
      <c r="CB29" s="25" t="e">
        <f>SUMPRODUCT($Q$10:Q29,$AB$10:AB29)/SUM($AB$10:AB29)</f>
        <v>#DIV/0!</v>
      </c>
      <c r="CC29" s="25" t="e">
        <f>SUMPRODUCT($R$10:R29,$AB$10:AB29)/SUM($AB$10:AB29)</f>
        <v>#DIV/0!</v>
      </c>
      <c r="CD29" s="25" t="e">
        <f>SUMPRODUCT($S$10:S29,$AB$10:AB29)/SUM($AB$10:AB29)</f>
        <v>#DIV/0!</v>
      </c>
      <c r="CE29" s="25" t="e">
        <f>SUMPRODUCT($T$10:T29,$AB$10:AB29)/SUM($AB$10:AB29)</f>
        <v>#DIV/0!</v>
      </c>
    </row>
    <row r="30" spans="1:83">
      <c r="A30" s="281" t="str">
        <f>IF('Noon Position '!A30&lt;&gt;0,'Noon Position '!A30,"")</f>
        <v/>
      </c>
      <c r="B30" s="312" t="str">
        <f>IF('Noon Position '!A30&lt;&gt;0,'Noon Position '!B30,"")</f>
        <v/>
      </c>
      <c r="C30" s="25" t="str">
        <f>IF('Noon Position '!Q30&lt;&gt;0,'Noon Position '!Q30,"")</f>
        <v/>
      </c>
      <c r="D30" s="313" t="str">
        <f>IF('Noon Position '!Q30&lt;&gt;0,"",IF('Noon Position '!A30&lt;&gt;0,('Noon Position '!A30-'Noon Position '!A29+'Noon Position '!B30-'Noon Position '!B29)*24,""))</f>
        <v/>
      </c>
      <c r="E30" s="25" t="str">
        <f>IF('Noon Position '!A30&lt;&gt;0,'Weather Condition'!U25,"")</f>
        <v/>
      </c>
      <c r="F30" s="25" t="str">
        <f>IF('Noon Position '!A30&lt;&gt;0,IF(NOT(E30),1,0),"")</f>
        <v/>
      </c>
      <c r="G30" s="25" t="str">
        <f>IF('Noon Position '!A30&lt;&gt;0,IF(LOWER('Noon Position '!L30)="eco",1,0),"")</f>
        <v/>
      </c>
      <c r="H30" s="25" t="str">
        <f>IF('Noon Position '!A30&lt;&gt;0,IF(LOWER('Noon Position '!L30)="full",1,0),"")</f>
        <v/>
      </c>
      <c r="I30" s="25" t="str">
        <f>IF('Noon Position '!A30&lt;&gt;0,IF(G30+H30=0,1,0),"")</f>
        <v/>
      </c>
      <c r="K30" s="25" t="str">
        <f>IF('Noon Position '!A30&lt;&gt;0,IF('Noon Position '!M30=0,"None",'Noon Position '!M30),"None")</f>
        <v>None</v>
      </c>
      <c r="L30" s="25">
        <f>IF('Noon Position '!A30&lt;&gt;0,IF('Noon Position '!U30="",0,'Noon Position '!U30),0)</f>
        <v>0</v>
      </c>
      <c r="M30" s="25">
        <f>IF('Noon Position '!A30&lt;&gt;0,IF('Noon Position '!V30="",0,'Noon Position '!V30),0)</f>
        <v>0</v>
      </c>
      <c r="N30" s="25">
        <f>IF('Noon Position '!A30&lt;&gt;0,IF('Bunkers &amp; Lubs'!Q24="",0,'Bunkers &amp; Lubs'!Q24),0)</f>
        <v>0</v>
      </c>
      <c r="O30" s="25">
        <f>IF('Noon Position '!A30&lt;&gt;0,IF('Bunkers &amp; Lubs'!W24="",0,'Bunkers &amp; Lubs'!W24),0)</f>
        <v>0</v>
      </c>
      <c r="P30" s="25">
        <f>IF('Noon Position '!A30&lt;&gt;0,IF('Bunkers &amp; Lubs'!X24="",0,'Bunkers &amp; Lubs'!X24),0)</f>
        <v>0</v>
      </c>
      <c r="Q30" s="25">
        <f>IF('Noon Position '!A30&lt;&gt;0,IF('Bunkers &amp; Lubs'!Z24="",0,'Bunkers &amp; Lubs'!Z24),0)</f>
        <v>0</v>
      </c>
      <c r="R30" s="25">
        <f>IF('Noon Position '!A30&lt;&gt;0,IF('Bunkers &amp; Lubs'!AA24="",0,'Bunkers &amp; Lubs'!AA24),0)</f>
        <v>0</v>
      </c>
      <c r="S30" s="25">
        <f>IF('Noon Position '!A30&lt;&gt;0,IF(Environmental!G27="",0,Environmental!G27),0)</f>
        <v>0</v>
      </c>
      <c r="T30" s="25">
        <f>IF('Noon Position '!A30&lt;&gt;0,IF(Environmental!L27="",0,Environmental!L27),0)</f>
        <v>0</v>
      </c>
      <c r="V30" s="25">
        <f t="shared" si="0"/>
        <v>0</v>
      </c>
      <c r="W30" s="25">
        <f t="shared" si="1"/>
        <v>0</v>
      </c>
      <c r="X30" s="25">
        <f t="shared" si="2"/>
        <v>0</v>
      </c>
      <c r="Y30" s="25">
        <f t="shared" si="3"/>
        <v>0</v>
      </c>
      <c r="AB30" s="25">
        <f t="shared" si="4"/>
        <v>0</v>
      </c>
      <c r="AE30" s="299" t="e">
        <f>SUMPRODUCT($L$10:L30,$V$10:V30)/SUM($V$10:V30)</f>
        <v>#DIV/0!</v>
      </c>
      <c r="AF30" s="300" t="e">
        <f>SUMPRODUCT($M$10:M30,$V$10:V30)/SUM($V$10:V30)</f>
        <v>#DIV/0!</v>
      </c>
      <c r="AG30" s="299" t="e">
        <f>SUMPRODUCT($N$10:N30,$V$10:V30)/SUM($V$10:V30)</f>
        <v>#DIV/0!</v>
      </c>
      <c r="AH30" s="299" t="e">
        <f>SUMPRODUCT($O$10:O30,$V$10:V30)/SUM($V$10:V30)</f>
        <v>#DIV/0!</v>
      </c>
      <c r="AI30" s="301" t="e">
        <f>SUMPRODUCT($P$10:P30,$V$10:V30)/SUM($V$10:V30)</f>
        <v>#DIV/0!</v>
      </c>
      <c r="AJ30" s="301" t="e">
        <f>SUMPRODUCT($Q$10:Q30,$V$10:V30)/SUM($V$10:V30)</f>
        <v>#DIV/0!</v>
      </c>
      <c r="AK30" s="301" t="e">
        <f>SUMPRODUCT($R$10:R30,$V$10:V30)/SUM($V$10:V30)</f>
        <v>#DIV/0!</v>
      </c>
      <c r="AL30" s="299" t="e">
        <f>SUMPRODUCT($S$10:S30,$V$10:V30)/SUM($V$10:V30)</f>
        <v>#DIV/0!</v>
      </c>
      <c r="AM30" s="299" t="e">
        <f>SUMPRODUCT($T$10:T30,$V$10:V30)/SUM($V$10:V30)</f>
        <v>#DIV/0!</v>
      </c>
      <c r="AP30" s="299">
        <f>SUMPRODUCT($L$10:L30,$W$10:W30)/SUM($W$10:W30)</f>
        <v>11.333333333333334</v>
      </c>
      <c r="AQ30" s="300">
        <f>SUMPRODUCT($M$10:M30,$W$10:W30)/SUM($W$10:W30)</f>
        <v>0.12710774662728128</v>
      </c>
      <c r="AR30" s="299">
        <f>SUMPRODUCT($N$10:N30,$W$10:W30)/SUM($W$10:W30)</f>
        <v>18.476800000000026</v>
      </c>
      <c r="AS30" s="299">
        <f>SUMPRODUCT($O$10:O30,$W$10:W30)/SUM($W$10:W30)</f>
        <v>0.10666666666666667</v>
      </c>
      <c r="AT30" s="301">
        <f>SUMPRODUCT($P$10:P30,$W$10:W30)/SUM($W$10:W30)</f>
        <v>100.05333333333333</v>
      </c>
      <c r="AU30" s="301">
        <f>SUMPRODUCT($Q$10:Q30,$W$10:W30)/SUM($W$10:W30)</f>
        <v>17.066666666666666</v>
      </c>
      <c r="AV30" s="301">
        <f>SUMPRODUCT($R$10:R30,$W$10:W30)/SUM($W$10:W30)</f>
        <v>10.666666666666666</v>
      </c>
      <c r="AW30" s="299">
        <f>SUMPRODUCT($S$10:S30,$W$10:W30)/SUM($W$10:W30)</f>
        <v>0</v>
      </c>
      <c r="AX30" s="299">
        <f>SUMPRODUCT($T$10:T30,$W$10:W30)/SUM($W$10:W30)</f>
        <v>0.28800000000000042</v>
      </c>
      <c r="BA30" s="299" t="e">
        <f>SUMPRODUCT($L$10:L30,$X$10:X30)/SUM($X$10:X30)</f>
        <v>#DIV/0!</v>
      </c>
      <c r="BB30" s="300" t="e">
        <f>SUMPRODUCT($M$10:M30,$X$10:X30)/SUM($X$10:X30)</f>
        <v>#DIV/0!</v>
      </c>
      <c r="BC30" s="299" t="e">
        <f>SUMPRODUCT($N$10:N30,$X$10:X30)/SUM($X$10:X30)</f>
        <v>#DIV/0!</v>
      </c>
      <c r="BD30" s="299" t="e">
        <f>SUMPRODUCT($O$10:O30,$X$10:X30)/SUM($X$10:X30)</f>
        <v>#DIV/0!</v>
      </c>
      <c r="BE30" s="301" t="e">
        <f>SUMPRODUCT($P$10:P30,$X$10:X30)/SUM($X$10:X30)</f>
        <v>#DIV/0!</v>
      </c>
      <c r="BF30" s="301" t="e">
        <f>SUMPRODUCT($Q$10:Q30,$X$10:X30)/SUM($X$10:X30)</f>
        <v>#DIV/0!</v>
      </c>
      <c r="BG30" s="301" t="e">
        <f>SUMPRODUCT($R$10:R30,$X$10:X30)/SUM($X$10:X30)</f>
        <v>#DIV/0!</v>
      </c>
      <c r="BH30" s="299" t="e">
        <f>SUMPRODUCT($S$10:S30,$X$10:X30)/SUM($X$10:X30)</f>
        <v>#DIV/0!</v>
      </c>
      <c r="BI30" s="299" t="e">
        <f>SUMPRODUCT($T$10:T30,$X$10:X30)/SUM($X$10:X30)</f>
        <v>#DIV/0!</v>
      </c>
      <c r="BL30" s="299" t="e">
        <f>SUMPRODUCT($L$10:L30,$Y$10:Y30)/SUM($Y$10:Y30)</f>
        <v>#DIV/0!</v>
      </c>
      <c r="BM30" s="300" t="e">
        <f>SUMPRODUCT($M$10:M30,$Y$10:Y30)/SUM($Y$10:Y30)</f>
        <v>#DIV/0!</v>
      </c>
      <c r="BN30" s="299" t="e">
        <f>SUMPRODUCT($N$10:N30,$Y$10:Y30)/SUM($Y$10:Y30)</f>
        <v>#DIV/0!</v>
      </c>
      <c r="BO30" s="299" t="e">
        <f>SUMPRODUCT($O$10:O30,$Y$10:Y30)/SUM($Y$10:Y30)</f>
        <v>#DIV/0!</v>
      </c>
      <c r="BP30" s="301" t="e">
        <f>SUMPRODUCT($P$10:P30,$Y$10:Y30)/SUM($Y$10:Y30)</f>
        <v>#DIV/0!</v>
      </c>
      <c r="BQ30" s="301" t="e">
        <f>SUMPRODUCT($Q$10:Q30,$Y$10:Y30)/SUM($Y$10:Y30)</f>
        <v>#DIV/0!</v>
      </c>
      <c r="BR30" s="301" t="e">
        <f>SUMPRODUCT($R$10:R30,$Y$10:Y30)/SUM($Y$10:Y30)</f>
        <v>#DIV/0!</v>
      </c>
      <c r="BS30" s="299" t="e">
        <f>SUMPRODUCT($S$10:S30,$Y$10:Y30)/SUM($Y$10:Y30)</f>
        <v>#DIV/0!</v>
      </c>
      <c r="BT30" s="299" t="e">
        <f>SUMPRODUCT($T$10:T30,$Y$10:Y30)/SUM($Y$10:Y30)</f>
        <v>#DIV/0!</v>
      </c>
      <c r="BW30" s="25" t="e">
        <f>SUMPRODUCT($L$10:L30,$AB$10:AB30)/SUM($AB$10:AB30)</f>
        <v>#DIV/0!</v>
      </c>
      <c r="BX30" s="25" t="e">
        <f>SUMPRODUCT($M$10:M30,$AB$10:AB30)/SUM($AB$10:AB30)</f>
        <v>#DIV/0!</v>
      </c>
      <c r="BY30" s="25" t="e">
        <f>SUMPRODUCT($N$10:N30,$AB$10:AB30)/SUM($AB$10:AB30)</f>
        <v>#DIV/0!</v>
      </c>
      <c r="BZ30" s="25" t="e">
        <f>SUMPRODUCT($O$10:O30,$AB$10:AB30)/SUM($AB$10:AB30)</f>
        <v>#DIV/0!</v>
      </c>
      <c r="CA30" s="25" t="e">
        <f>SUMPRODUCT($P$10:P30,$AB$10:AB30)/SUM($AB$10:AB30)</f>
        <v>#DIV/0!</v>
      </c>
      <c r="CB30" s="25" t="e">
        <f>SUMPRODUCT($Q$10:Q30,$AB$10:AB30)/SUM($AB$10:AB30)</f>
        <v>#DIV/0!</v>
      </c>
      <c r="CC30" s="25" t="e">
        <f>SUMPRODUCT($R$10:R30,$AB$10:AB30)/SUM($AB$10:AB30)</f>
        <v>#DIV/0!</v>
      </c>
      <c r="CD30" s="25" t="e">
        <f>SUMPRODUCT($S$10:S30,$AB$10:AB30)/SUM($AB$10:AB30)</f>
        <v>#DIV/0!</v>
      </c>
      <c r="CE30" s="25" t="e">
        <f>SUMPRODUCT($T$10:T30,$AB$10:AB30)/SUM($AB$10:AB30)</f>
        <v>#DIV/0!</v>
      </c>
    </row>
    <row r="31" spans="1:83">
      <c r="A31" s="281" t="str">
        <f>IF('Noon Position '!A31&lt;&gt;0,'Noon Position '!A31,"")</f>
        <v/>
      </c>
      <c r="B31" s="312" t="str">
        <f>IF('Noon Position '!A31&lt;&gt;0,'Noon Position '!B31,"")</f>
        <v/>
      </c>
      <c r="C31" s="25" t="str">
        <f>IF('Noon Position '!Q31&lt;&gt;0,'Noon Position '!Q31,"")</f>
        <v/>
      </c>
      <c r="D31" s="313" t="str">
        <f>IF('Noon Position '!Q31&lt;&gt;0,"",IF('Noon Position '!A31&lt;&gt;0,('Noon Position '!A31-'Noon Position '!A30+'Noon Position '!B31-'Noon Position '!B30)*24,""))</f>
        <v/>
      </c>
      <c r="E31" s="25" t="str">
        <f>IF('Noon Position '!A31&lt;&gt;0,'Weather Condition'!U26,"")</f>
        <v/>
      </c>
      <c r="F31" s="25" t="str">
        <f>IF('Noon Position '!A31&lt;&gt;0,IF(NOT(E31),1,0),"")</f>
        <v/>
      </c>
      <c r="G31" s="25" t="str">
        <f>IF('Noon Position '!A31&lt;&gt;0,IF(LOWER('Noon Position '!L31)="eco",1,0),"")</f>
        <v/>
      </c>
      <c r="H31" s="25" t="str">
        <f>IF('Noon Position '!A31&lt;&gt;0,IF(LOWER('Noon Position '!L31)="full",1,0),"")</f>
        <v/>
      </c>
      <c r="I31" s="25" t="str">
        <f>IF('Noon Position '!A31&lt;&gt;0,IF(G31+H31=0,1,0),"")</f>
        <v/>
      </c>
      <c r="K31" s="25" t="str">
        <f>IF('Noon Position '!A31&lt;&gt;0,IF('Noon Position '!M31=0,"None",'Noon Position '!M31),"None")</f>
        <v>None</v>
      </c>
      <c r="L31" s="25">
        <f>IF('Noon Position '!A31&lt;&gt;0,IF('Noon Position '!U31="",0,'Noon Position '!U31),0)</f>
        <v>0</v>
      </c>
      <c r="M31" s="25">
        <f>IF('Noon Position '!A31&lt;&gt;0,IF('Noon Position '!V31="",0,'Noon Position '!V31),0)</f>
        <v>0</v>
      </c>
      <c r="N31" s="25">
        <f>IF('Noon Position '!A31&lt;&gt;0,IF('Bunkers &amp; Lubs'!Q25="",0,'Bunkers &amp; Lubs'!Q25),0)</f>
        <v>0</v>
      </c>
      <c r="O31" s="25">
        <f>IF('Noon Position '!A31&lt;&gt;0,IF('Bunkers &amp; Lubs'!W25="",0,'Bunkers &amp; Lubs'!W25),0)</f>
        <v>0</v>
      </c>
      <c r="P31" s="25">
        <f>IF('Noon Position '!A31&lt;&gt;0,IF('Bunkers &amp; Lubs'!X25="",0,'Bunkers &amp; Lubs'!X25),0)</f>
        <v>0</v>
      </c>
      <c r="Q31" s="25">
        <f>IF('Noon Position '!A31&lt;&gt;0,IF('Bunkers &amp; Lubs'!Z25="",0,'Bunkers &amp; Lubs'!Z25),0)</f>
        <v>0</v>
      </c>
      <c r="R31" s="25">
        <f>IF('Noon Position '!A31&lt;&gt;0,IF('Bunkers &amp; Lubs'!AA25="",0,'Bunkers &amp; Lubs'!AA25),0)</f>
        <v>0</v>
      </c>
      <c r="S31" s="25">
        <f>IF('Noon Position '!A31&lt;&gt;0,IF(Environmental!G28="",0,Environmental!G28),0)</f>
        <v>0</v>
      </c>
      <c r="T31" s="25">
        <f>IF('Noon Position '!A31&lt;&gt;0,IF(Environmental!L28="",0,Environmental!L28),0)</f>
        <v>0</v>
      </c>
      <c r="V31" s="25">
        <f t="shared" si="0"/>
        <v>0</v>
      </c>
      <c r="W31" s="25">
        <f t="shared" si="1"/>
        <v>0</v>
      </c>
      <c r="X31" s="25">
        <f t="shared" si="2"/>
        <v>0</v>
      </c>
      <c r="Y31" s="25">
        <f t="shared" si="3"/>
        <v>0</v>
      </c>
      <c r="AB31" s="25">
        <f t="shared" si="4"/>
        <v>0</v>
      </c>
      <c r="AE31" s="299" t="e">
        <f>SUMPRODUCT($L$10:L31,$V$10:V31)/SUM($V$10:V31)</f>
        <v>#DIV/0!</v>
      </c>
      <c r="AF31" s="300" t="e">
        <f>SUMPRODUCT($M$10:M31,$V$10:V31)/SUM($V$10:V31)</f>
        <v>#DIV/0!</v>
      </c>
      <c r="AG31" s="299" t="e">
        <f>SUMPRODUCT($N$10:N31,$V$10:V31)/SUM($V$10:V31)</f>
        <v>#DIV/0!</v>
      </c>
      <c r="AH31" s="299" t="e">
        <f>SUMPRODUCT($O$10:O31,$V$10:V31)/SUM($V$10:V31)</f>
        <v>#DIV/0!</v>
      </c>
      <c r="AI31" s="301" t="e">
        <f>SUMPRODUCT($P$10:P31,$V$10:V31)/SUM($V$10:V31)</f>
        <v>#DIV/0!</v>
      </c>
      <c r="AJ31" s="301" t="e">
        <f>SUMPRODUCT($Q$10:Q31,$V$10:V31)/SUM($V$10:V31)</f>
        <v>#DIV/0!</v>
      </c>
      <c r="AK31" s="301" t="e">
        <f>SUMPRODUCT($R$10:R31,$V$10:V31)/SUM($V$10:V31)</f>
        <v>#DIV/0!</v>
      </c>
      <c r="AL31" s="299" t="e">
        <f>SUMPRODUCT($S$10:S31,$V$10:V31)/SUM($V$10:V31)</f>
        <v>#DIV/0!</v>
      </c>
      <c r="AM31" s="299" t="e">
        <f>SUMPRODUCT($T$10:T31,$V$10:V31)/SUM($V$10:V31)</f>
        <v>#DIV/0!</v>
      </c>
      <c r="AP31" s="299">
        <f>SUMPRODUCT($L$10:L31,$W$10:W31)/SUM($W$10:W31)</f>
        <v>11.333333333333334</v>
      </c>
      <c r="AQ31" s="300">
        <f>SUMPRODUCT($M$10:M31,$W$10:W31)/SUM($W$10:W31)</f>
        <v>0.12710774662728128</v>
      </c>
      <c r="AR31" s="299">
        <f>SUMPRODUCT($N$10:N31,$W$10:W31)/SUM($W$10:W31)</f>
        <v>18.476800000000026</v>
      </c>
      <c r="AS31" s="299">
        <f>SUMPRODUCT($O$10:O31,$W$10:W31)/SUM($W$10:W31)</f>
        <v>0.10666666666666667</v>
      </c>
      <c r="AT31" s="301">
        <f>SUMPRODUCT($P$10:P31,$W$10:W31)/SUM($W$10:W31)</f>
        <v>100.05333333333333</v>
      </c>
      <c r="AU31" s="301">
        <f>SUMPRODUCT($Q$10:Q31,$W$10:W31)/SUM($W$10:W31)</f>
        <v>17.066666666666666</v>
      </c>
      <c r="AV31" s="301">
        <f>SUMPRODUCT($R$10:R31,$W$10:W31)/SUM($W$10:W31)</f>
        <v>10.666666666666666</v>
      </c>
      <c r="AW31" s="299">
        <f>SUMPRODUCT($S$10:S31,$W$10:W31)/SUM($W$10:W31)</f>
        <v>0</v>
      </c>
      <c r="AX31" s="299">
        <f>SUMPRODUCT($T$10:T31,$W$10:W31)/SUM($W$10:W31)</f>
        <v>0.28800000000000042</v>
      </c>
      <c r="BA31" s="299" t="e">
        <f>SUMPRODUCT($L$10:L31,$X$10:X31)/SUM($X$10:X31)</f>
        <v>#DIV/0!</v>
      </c>
      <c r="BB31" s="300" t="e">
        <f>SUMPRODUCT($M$10:M31,$X$10:X31)/SUM($X$10:X31)</f>
        <v>#DIV/0!</v>
      </c>
      <c r="BC31" s="299" t="e">
        <f>SUMPRODUCT($N$10:N31,$X$10:X31)/SUM($X$10:X31)</f>
        <v>#DIV/0!</v>
      </c>
      <c r="BD31" s="299" t="e">
        <f>SUMPRODUCT($O$10:O31,$X$10:X31)/SUM($X$10:X31)</f>
        <v>#DIV/0!</v>
      </c>
      <c r="BE31" s="301" t="e">
        <f>SUMPRODUCT($P$10:P31,$X$10:X31)/SUM($X$10:X31)</f>
        <v>#DIV/0!</v>
      </c>
      <c r="BF31" s="301" t="e">
        <f>SUMPRODUCT($Q$10:Q31,$X$10:X31)/SUM($X$10:X31)</f>
        <v>#DIV/0!</v>
      </c>
      <c r="BG31" s="301" t="e">
        <f>SUMPRODUCT($R$10:R31,$X$10:X31)/SUM($X$10:X31)</f>
        <v>#DIV/0!</v>
      </c>
      <c r="BH31" s="299" t="e">
        <f>SUMPRODUCT($S$10:S31,$X$10:X31)/SUM($X$10:X31)</f>
        <v>#DIV/0!</v>
      </c>
      <c r="BI31" s="299" t="e">
        <f>SUMPRODUCT($T$10:T31,$X$10:X31)/SUM($X$10:X31)</f>
        <v>#DIV/0!</v>
      </c>
      <c r="BL31" s="299" t="e">
        <f>SUMPRODUCT($L$10:L31,$Y$10:Y31)/SUM($Y$10:Y31)</f>
        <v>#DIV/0!</v>
      </c>
      <c r="BM31" s="300" t="e">
        <f>SUMPRODUCT($M$10:M31,$Y$10:Y31)/SUM($Y$10:Y31)</f>
        <v>#DIV/0!</v>
      </c>
      <c r="BN31" s="299" t="e">
        <f>SUMPRODUCT($N$10:N31,$Y$10:Y31)/SUM($Y$10:Y31)</f>
        <v>#DIV/0!</v>
      </c>
      <c r="BO31" s="299" t="e">
        <f>SUMPRODUCT($O$10:O31,$Y$10:Y31)/SUM($Y$10:Y31)</f>
        <v>#DIV/0!</v>
      </c>
      <c r="BP31" s="301" t="e">
        <f>SUMPRODUCT($P$10:P31,$Y$10:Y31)/SUM($Y$10:Y31)</f>
        <v>#DIV/0!</v>
      </c>
      <c r="BQ31" s="301" t="e">
        <f>SUMPRODUCT($Q$10:Q31,$Y$10:Y31)/SUM($Y$10:Y31)</f>
        <v>#DIV/0!</v>
      </c>
      <c r="BR31" s="301" t="e">
        <f>SUMPRODUCT($R$10:R31,$Y$10:Y31)/SUM($Y$10:Y31)</f>
        <v>#DIV/0!</v>
      </c>
      <c r="BS31" s="299" t="e">
        <f>SUMPRODUCT($S$10:S31,$Y$10:Y31)/SUM($Y$10:Y31)</f>
        <v>#DIV/0!</v>
      </c>
      <c r="BT31" s="299" t="e">
        <f>SUMPRODUCT($T$10:T31,$Y$10:Y31)/SUM($Y$10:Y31)</f>
        <v>#DIV/0!</v>
      </c>
      <c r="BW31" s="25" t="e">
        <f>SUMPRODUCT($L$10:L31,$AB$10:AB31)/SUM($AB$10:AB31)</f>
        <v>#DIV/0!</v>
      </c>
      <c r="BX31" s="25" t="e">
        <f>SUMPRODUCT($M$10:M31,$AB$10:AB31)/SUM($AB$10:AB31)</f>
        <v>#DIV/0!</v>
      </c>
      <c r="BY31" s="25" t="e">
        <f>SUMPRODUCT($N$10:N31,$AB$10:AB31)/SUM($AB$10:AB31)</f>
        <v>#DIV/0!</v>
      </c>
      <c r="BZ31" s="25" t="e">
        <f>SUMPRODUCT($O$10:O31,$AB$10:AB31)/SUM($AB$10:AB31)</f>
        <v>#DIV/0!</v>
      </c>
      <c r="CA31" s="25" t="e">
        <f>SUMPRODUCT($P$10:P31,$AB$10:AB31)/SUM($AB$10:AB31)</f>
        <v>#DIV/0!</v>
      </c>
      <c r="CB31" s="25" t="e">
        <f>SUMPRODUCT($Q$10:Q31,$AB$10:AB31)/SUM($AB$10:AB31)</f>
        <v>#DIV/0!</v>
      </c>
      <c r="CC31" s="25" t="e">
        <f>SUMPRODUCT($R$10:R31,$AB$10:AB31)/SUM($AB$10:AB31)</f>
        <v>#DIV/0!</v>
      </c>
      <c r="CD31" s="25" t="e">
        <f>SUMPRODUCT($S$10:S31,$AB$10:AB31)/SUM($AB$10:AB31)</f>
        <v>#DIV/0!</v>
      </c>
      <c r="CE31" s="25" t="e">
        <f>SUMPRODUCT($T$10:T31,$AB$10:AB31)/SUM($AB$10:AB31)</f>
        <v>#DIV/0!</v>
      </c>
    </row>
    <row r="32" spans="1:83">
      <c r="A32" s="281" t="str">
        <f>IF('Noon Position '!A32&lt;&gt;0,'Noon Position '!A32,"")</f>
        <v/>
      </c>
      <c r="B32" s="312" t="str">
        <f>IF('Noon Position '!A32&lt;&gt;0,'Noon Position '!B32,"")</f>
        <v/>
      </c>
      <c r="C32" s="25" t="str">
        <f>IF('Noon Position '!Q32&lt;&gt;0,'Noon Position '!Q32,"")</f>
        <v/>
      </c>
      <c r="D32" s="313" t="str">
        <f>IF('Noon Position '!Q32&lt;&gt;0,"",IF('Noon Position '!A32&lt;&gt;0,('Noon Position '!A32-'Noon Position '!A31+'Noon Position '!B32-'Noon Position '!B31)*24,""))</f>
        <v/>
      </c>
      <c r="E32" s="25" t="str">
        <f>IF('Noon Position '!A32&lt;&gt;0,'Weather Condition'!U27,"")</f>
        <v/>
      </c>
      <c r="F32" s="25" t="str">
        <f>IF('Noon Position '!A32&lt;&gt;0,IF(NOT(E32),1,0),"")</f>
        <v/>
      </c>
      <c r="G32" s="25" t="str">
        <f>IF('Noon Position '!A32&lt;&gt;0,IF(LOWER('Noon Position '!L32)="eco",1,0),"")</f>
        <v/>
      </c>
      <c r="H32" s="25" t="str">
        <f>IF('Noon Position '!A32&lt;&gt;0,IF(LOWER('Noon Position '!L32)="full",1,0),"")</f>
        <v/>
      </c>
      <c r="I32" s="25" t="str">
        <f>IF('Noon Position '!A32&lt;&gt;0,IF(G32+H32=0,1,0),"")</f>
        <v/>
      </c>
      <c r="K32" s="25" t="str">
        <f>IF('Noon Position '!A32&lt;&gt;0,IF('Noon Position '!M32=0,"None",'Noon Position '!M32),"None")</f>
        <v>None</v>
      </c>
      <c r="L32" s="25">
        <f>IF('Noon Position '!A32&lt;&gt;0,IF('Noon Position '!U32="",0,'Noon Position '!U32),0)</f>
        <v>0</v>
      </c>
      <c r="M32" s="25">
        <f>IF('Noon Position '!A32&lt;&gt;0,IF('Noon Position '!V32="",0,'Noon Position '!V32),0)</f>
        <v>0</v>
      </c>
      <c r="N32" s="25">
        <f>IF('Noon Position '!A32&lt;&gt;0,IF('Bunkers &amp; Lubs'!Q26="",0,'Bunkers &amp; Lubs'!Q26),0)</f>
        <v>0</v>
      </c>
      <c r="O32" s="25">
        <f>IF('Noon Position '!A32&lt;&gt;0,IF('Bunkers &amp; Lubs'!W26="",0,'Bunkers &amp; Lubs'!W26),0)</f>
        <v>0</v>
      </c>
      <c r="P32" s="25">
        <f>IF('Noon Position '!A32&lt;&gt;0,IF('Bunkers &amp; Lubs'!X26="",0,'Bunkers &amp; Lubs'!X26),0)</f>
        <v>0</v>
      </c>
      <c r="Q32" s="25">
        <f>IF('Noon Position '!A32&lt;&gt;0,IF('Bunkers &amp; Lubs'!Z26="",0,'Bunkers &amp; Lubs'!Z26),0)</f>
        <v>0</v>
      </c>
      <c r="R32" s="25">
        <f>IF('Noon Position '!A32&lt;&gt;0,IF('Bunkers &amp; Lubs'!AA26="",0,'Bunkers &amp; Lubs'!AA26),0)</f>
        <v>0</v>
      </c>
      <c r="S32" s="25">
        <f>IF('Noon Position '!A32&lt;&gt;0,IF(Environmental!G29="",0,Environmental!G29),0)</f>
        <v>0</v>
      </c>
      <c r="T32" s="25">
        <f>IF('Noon Position '!A32&lt;&gt;0,IF(Environmental!L29="",0,Environmental!L29),0)</f>
        <v>0</v>
      </c>
      <c r="V32" s="25">
        <f t="shared" si="0"/>
        <v>0</v>
      </c>
      <c r="W32" s="25">
        <f t="shared" si="1"/>
        <v>0</v>
      </c>
      <c r="X32" s="25">
        <f t="shared" si="2"/>
        <v>0</v>
      </c>
      <c r="Y32" s="25">
        <f t="shared" si="3"/>
        <v>0</v>
      </c>
      <c r="AB32" s="25">
        <f t="shared" si="4"/>
        <v>0</v>
      </c>
      <c r="AE32" s="299" t="e">
        <f>SUMPRODUCT($L$10:L32,$V$10:V32)/SUM($V$10:V32)</f>
        <v>#DIV/0!</v>
      </c>
      <c r="AF32" s="300" t="e">
        <f>SUMPRODUCT($M$10:M32,$V$10:V32)/SUM($V$10:V32)</f>
        <v>#DIV/0!</v>
      </c>
      <c r="AG32" s="299" t="e">
        <f>SUMPRODUCT($N$10:N32,$V$10:V32)/SUM($V$10:V32)</f>
        <v>#DIV/0!</v>
      </c>
      <c r="AH32" s="299" t="e">
        <f>SUMPRODUCT($O$10:O32,$V$10:V32)/SUM($V$10:V32)</f>
        <v>#DIV/0!</v>
      </c>
      <c r="AI32" s="301" t="e">
        <f>SUMPRODUCT($P$10:P32,$V$10:V32)/SUM($V$10:V32)</f>
        <v>#DIV/0!</v>
      </c>
      <c r="AJ32" s="301" t="e">
        <f>SUMPRODUCT($Q$10:Q32,$V$10:V32)/SUM($V$10:V32)</f>
        <v>#DIV/0!</v>
      </c>
      <c r="AK32" s="301" t="e">
        <f>SUMPRODUCT($R$10:R32,$V$10:V32)/SUM($V$10:V32)</f>
        <v>#DIV/0!</v>
      </c>
      <c r="AL32" s="299" t="e">
        <f>SUMPRODUCT($S$10:S32,$V$10:V32)/SUM($V$10:V32)</f>
        <v>#DIV/0!</v>
      </c>
      <c r="AM32" s="299" t="e">
        <f>SUMPRODUCT($T$10:T32,$V$10:V32)/SUM($V$10:V32)</f>
        <v>#DIV/0!</v>
      </c>
      <c r="AP32" s="299">
        <f>SUMPRODUCT($L$10:L32,$W$10:W32)/SUM($W$10:W32)</f>
        <v>11.333333333333334</v>
      </c>
      <c r="AQ32" s="300">
        <f>SUMPRODUCT($M$10:M32,$W$10:W32)/SUM($W$10:W32)</f>
        <v>0.12710774662728128</v>
      </c>
      <c r="AR32" s="299">
        <f>SUMPRODUCT($N$10:N32,$W$10:W32)/SUM($W$10:W32)</f>
        <v>18.476800000000026</v>
      </c>
      <c r="AS32" s="299">
        <f>SUMPRODUCT($O$10:O32,$W$10:W32)/SUM($W$10:W32)</f>
        <v>0.10666666666666667</v>
      </c>
      <c r="AT32" s="301">
        <f>SUMPRODUCT($P$10:P32,$W$10:W32)/SUM($W$10:W32)</f>
        <v>100.05333333333333</v>
      </c>
      <c r="AU32" s="301">
        <f>SUMPRODUCT($Q$10:Q32,$W$10:W32)/SUM($W$10:W32)</f>
        <v>17.066666666666666</v>
      </c>
      <c r="AV32" s="301">
        <f>SUMPRODUCT($R$10:R32,$W$10:W32)/SUM($W$10:W32)</f>
        <v>10.666666666666666</v>
      </c>
      <c r="AW32" s="299">
        <f>SUMPRODUCT($S$10:S32,$W$10:W32)/SUM($W$10:W32)</f>
        <v>0</v>
      </c>
      <c r="AX32" s="299">
        <f>SUMPRODUCT($T$10:T32,$W$10:W32)/SUM($W$10:W32)</f>
        <v>0.28800000000000042</v>
      </c>
      <c r="BA32" s="299" t="e">
        <f>SUMPRODUCT($L$10:L32,$X$10:X32)/SUM($X$10:X32)</f>
        <v>#DIV/0!</v>
      </c>
      <c r="BB32" s="300" t="e">
        <f>SUMPRODUCT($M$10:M32,$X$10:X32)/SUM($X$10:X32)</f>
        <v>#DIV/0!</v>
      </c>
      <c r="BC32" s="299" t="e">
        <f>SUMPRODUCT($N$10:N32,$X$10:X32)/SUM($X$10:X32)</f>
        <v>#DIV/0!</v>
      </c>
      <c r="BD32" s="299" t="e">
        <f>SUMPRODUCT($O$10:O32,$X$10:X32)/SUM($X$10:X32)</f>
        <v>#DIV/0!</v>
      </c>
      <c r="BE32" s="301" t="e">
        <f>SUMPRODUCT($P$10:P32,$X$10:X32)/SUM($X$10:X32)</f>
        <v>#DIV/0!</v>
      </c>
      <c r="BF32" s="301" t="e">
        <f>SUMPRODUCT($Q$10:Q32,$X$10:X32)/SUM($X$10:X32)</f>
        <v>#DIV/0!</v>
      </c>
      <c r="BG32" s="301" t="e">
        <f>SUMPRODUCT($R$10:R32,$X$10:X32)/SUM($X$10:X32)</f>
        <v>#DIV/0!</v>
      </c>
      <c r="BH32" s="299" t="e">
        <f>SUMPRODUCT($S$10:S32,$X$10:X32)/SUM($X$10:X32)</f>
        <v>#DIV/0!</v>
      </c>
      <c r="BI32" s="299" t="e">
        <f>SUMPRODUCT($T$10:T32,$X$10:X32)/SUM($X$10:X32)</f>
        <v>#DIV/0!</v>
      </c>
      <c r="BL32" s="299" t="e">
        <f>SUMPRODUCT($L$10:L32,$Y$10:Y32)/SUM($Y$10:Y32)</f>
        <v>#DIV/0!</v>
      </c>
      <c r="BM32" s="300" t="e">
        <f>SUMPRODUCT($M$10:M32,$Y$10:Y32)/SUM($Y$10:Y32)</f>
        <v>#DIV/0!</v>
      </c>
      <c r="BN32" s="299" t="e">
        <f>SUMPRODUCT($N$10:N32,$Y$10:Y32)/SUM($Y$10:Y32)</f>
        <v>#DIV/0!</v>
      </c>
      <c r="BO32" s="299" t="e">
        <f>SUMPRODUCT($O$10:O32,$Y$10:Y32)/SUM($Y$10:Y32)</f>
        <v>#DIV/0!</v>
      </c>
      <c r="BP32" s="301" t="e">
        <f>SUMPRODUCT($P$10:P32,$Y$10:Y32)/SUM($Y$10:Y32)</f>
        <v>#DIV/0!</v>
      </c>
      <c r="BQ32" s="301" t="e">
        <f>SUMPRODUCT($Q$10:Q32,$Y$10:Y32)/SUM($Y$10:Y32)</f>
        <v>#DIV/0!</v>
      </c>
      <c r="BR32" s="301" t="e">
        <f>SUMPRODUCT($R$10:R32,$Y$10:Y32)/SUM($Y$10:Y32)</f>
        <v>#DIV/0!</v>
      </c>
      <c r="BS32" s="299" t="e">
        <f>SUMPRODUCT($S$10:S32,$Y$10:Y32)/SUM($Y$10:Y32)</f>
        <v>#DIV/0!</v>
      </c>
      <c r="BT32" s="299" t="e">
        <f>SUMPRODUCT($T$10:T32,$Y$10:Y32)/SUM($Y$10:Y32)</f>
        <v>#DIV/0!</v>
      </c>
      <c r="BW32" s="25" t="e">
        <f>SUMPRODUCT($L$10:L32,$AB$10:AB32)/SUM($AB$10:AB32)</f>
        <v>#DIV/0!</v>
      </c>
      <c r="BX32" s="25" t="e">
        <f>SUMPRODUCT($M$10:M32,$AB$10:AB32)/SUM($AB$10:AB32)</f>
        <v>#DIV/0!</v>
      </c>
      <c r="BY32" s="25" t="e">
        <f>SUMPRODUCT($N$10:N32,$AB$10:AB32)/SUM($AB$10:AB32)</f>
        <v>#DIV/0!</v>
      </c>
      <c r="BZ32" s="25" t="e">
        <f>SUMPRODUCT($O$10:O32,$AB$10:AB32)/SUM($AB$10:AB32)</f>
        <v>#DIV/0!</v>
      </c>
      <c r="CA32" s="25" t="e">
        <f>SUMPRODUCT($P$10:P32,$AB$10:AB32)/SUM($AB$10:AB32)</f>
        <v>#DIV/0!</v>
      </c>
      <c r="CB32" s="25" t="e">
        <f>SUMPRODUCT($Q$10:Q32,$AB$10:AB32)/SUM($AB$10:AB32)</f>
        <v>#DIV/0!</v>
      </c>
      <c r="CC32" s="25" t="e">
        <f>SUMPRODUCT($R$10:R32,$AB$10:AB32)/SUM($AB$10:AB32)</f>
        <v>#DIV/0!</v>
      </c>
      <c r="CD32" s="25" t="e">
        <f>SUMPRODUCT($S$10:S32,$AB$10:AB32)/SUM($AB$10:AB32)</f>
        <v>#DIV/0!</v>
      </c>
      <c r="CE32" s="25" t="e">
        <f>SUMPRODUCT($T$10:T32,$AB$10:AB32)/SUM($AB$10:AB32)</f>
        <v>#DIV/0!</v>
      </c>
    </row>
    <row r="33" spans="1:83">
      <c r="A33" s="281" t="str">
        <f>IF('Noon Position '!A33&lt;&gt;0,'Noon Position '!A33,"")</f>
        <v/>
      </c>
      <c r="B33" s="312" t="str">
        <f>IF('Noon Position '!A33&lt;&gt;0,'Noon Position '!B33,"")</f>
        <v/>
      </c>
      <c r="C33" s="25" t="str">
        <f>IF('Noon Position '!Q33&lt;&gt;0,'Noon Position '!Q33,"")</f>
        <v/>
      </c>
      <c r="D33" s="313" t="str">
        <f>IF('Noon Position '!Q33&lt;&gt;0,"",IF('Noon Position '!A33&lt;&gt;0,('Noon Position '!A33-'Noon Position '!A32+'Noon Position '!B33-'Noon Position '!B32)*24,""))</f>
        <v/>
      </c>
      <c r="E33" s="25" t="str">
        <f>IF('Noon Position '!A33&lt;&gt;0,'Weather Condition'!U28,"")</f>
        <v/>
      </c>
      <c r="F33" s="25" t="str">
        <f>IF('Noon Position '!A33&lt;&gt;0,IF(NOT(E33),1,0),"")</f>
        <v/>
      </c>
      <c r="G33" s="25" t="str">
        <f>IF('Noon Position '!A33&lt;&gt;0,IF(LOWER('Noon Position '!L33)="eco",1,0),"")</f>
        <v/>
      </c>
      <c r="H33" s="25" t="str">
        <f>IF('Noon Position '!A33&lt;&gt;0,IF(LOWER('Noon Position '!L33)="full",1,0),"")</f>
        <v/>
      </c>
      <c r="I33" s="25" t="str">
        <f>IF('Noon Position '!A33&lt;&gt;0,IF(G33+H33=0,1,0),"")</f>
        <v/>
      </c>
      <c r="K33" s="25" t="str">
        <f>IF('Noon Position '!A33&lt;&gt;0,IF('Noon Position '!M33=0,"None",'Noon Position '!M33),"None")</f>
        <v>None</v>
      </c>
      <c r="L33" s="25">
        <f>IF('Noon Position '!A33&lt;&gt;0,IF('Noon Position '!U33="",0,'Noon Position '!U33),0)</f>
        <v>0</v>
      </c>
      <c r="M33" s="25">
        <f>IF('Noon Position '!A33&lt;&gt;0,IF('Noon Position '!V33="",0,'Noon Position '!V33),0)</f>
        <v>0</v>
      </c>
      <c r="N33" s="25">
        <f>IF('Noon Position '!A33&lt;&gt;0,IF('Bunkers &amp; Lubs'!Q27="",0,'Bunkers &amp; Lubs'!Q27),0)</f>
        <v>0</v>
      </c>
      <c r="O33" s="25">
        <f>IF('Noon Position '!A33&lt;&gt;0,IF('Bunkers &amp; Lubs'!W27="",0,'Bunkers &amp; Lubs'!W27),0)</f>
        <v>0</v>
      </c>
      <c r="P33" s="25">
        <f>IF('Noon Position '!A33&lt;&gt;0,IF('Bunkers &amp; Lubs'!X27="",0,'Bunkers &amp; Lubs'!X27),0)</f>
        <v>0</v>
      </c>
      <c r="Q33" s="25">
        <f>IF('Noon Position '!A33&lt;&gt;0,IF('Bunkers &amp; Lubs'!Z27="",0,'Bunkers &amp; Lubs'!Z27),0)</f>
        <v>0</v>
      </c>
      <c r="R33" s="25">
        <f>IF('Noon Position '!A33&lt;&gt;0,IF('Bunkers &amp; Lubs'!AA27="",0,'Bunkers &amp; Lubs'!AA27),0)</f>
        <v>0</v>
      </c>
      <c r="S33" s="25">
        <f>IF('Noon Position '!A33&lt;&gt;0,IF(Environmental!G30="",0,Environmental!G30),0)</f>
        <v>0</v>
      </c>
      <c r="T33" s="25">
        <f>IF('Noon Position '!A33&lt;&gt;0,IF(Environmental!L30="",0,Environmental!L30),0)</f>
        <v>0</v>
      </c>
      <c r="V33" s="25">
        <f t="shared" si="0"/>
        <v>0</v>
      </c>
      <c r="W33" s="25">
        <f t="shared" si="1"/>
        <v>0</v>
      </c>
      <c r="X33" s="25">
        <f t="shared" si="2"/>
        <v>0</v>
      </c>
      <c r="Y33" s="25">
        <f t="shared" si="3"/>
        <v>0</v>
      </c>
      <c r="AB33" s="25">
        <f t="shared" si="4"/>
        <v>0</v>
      </c>
      <c r="AE33" s="299" t="e">
        <f>SUMPRODUCT($L$10:L33,$V$10:V33)/SUM($V$10:V33)</f>
        <v>#DIV/0!</v>
      </c>
      <c r="AF33" s="300" t="e">
        <f>SUMPRODUCT($M$10:M33,$V$10:V33)/SUM($V$10:V33)</f>
        <v>#DIV/0!</v>
      </c>
      <c r="AG33" s="299" t="e">
        <f>SUMPRODUCT($N$10:N33,$V$10:V33)/SUM($V$10:V33)</f>
        <v>#DIV/0!</v>
      </c>
      <c r="AH33" s="299" t="e">
        <f>SUMPRODUCT($O$10:O33,$V$10:V33)/SUM($V$10:V33)</f>
        <v>#DIV/0!</v>
      </c>
      <c r="AI33" s="301" t="e">
        <f>SUMPRODUCT($P$10:P33,$V$10:V33)/SUM($V$10:V33)</f>
        <v>#DIV/0!</v>
      </c>
      <c r="AJ33" s="301" t="e">
        <f>SUMPRODUCT($Q$10:Q33,$V$10:V33)/SUM($V$10:V33)</f>
        <v>#DIV/0!</v>
      </c>
      <c r="AK33" s="301" t="e">
        <f>SUMPRODUCT($R$10:R33,$V$10:V33)/SUM($V$10:V33)</f>
        <v>#DIV/0!</v>
      </c>
      <c r="AL33" s="299" t="e">
        <f>SUMPRODUCT($S$10:S33,$V$10:V33)/SUM($V$10:V33)</f>
        <v>#DIV/0!</v>
      </c>
      <c r="AM33" s="299" t="e">
        <f>SUMPRODUCT($T$10:T33,$V$10:V33)/SUM($V$10:V33)</f>
        <v>#DIV/0!</v>
      </c>
      <c r="AP33" s="299">
        <f>SUMPRODUCT($L$10:L33,$W$10:W33)/SUM($W$10:W33)</f>
        <v>11.333333333333334</v>
      </c>
      <c r="AQ33" s="300">
        <f>SUMPRODUCT($M$10:M33,$W$10:W33)/SUM($W$10:W33)</f>
        <v>0.12710774662728128</v>
      </c>
      <c r="AR33" s="299">
        <f>SUMPRODUCT($N$10:N33,$W$10:W33)/SUM($W$10:W33)</f>
        <v>18.476800000000026</v>
      </c>
      <c r="AS33" s="299">
        <f>SUMPRODUCT($O$10:O33,$W$10:W33)/SUM($W$10:W33)</f>
        <v>0.10666666666666667</v>
      </c>
      <c r="AT33" s="301">
        <f>SUMPRODUCT($P$10:P33,$W$10:W33)/SUM($W$10:W33)</f>
        <v>100.05333333333333</v>
      </c>
      <c r="AU33" s="301">
        <f>SUMPRODUCT($Q$10:Q33,$W$10:W33)/SUM($W$10:W33)</f>
        <v>17.066666666666666</v>
      </c>
      <c r="AV33" s="301">
        <f>SUMPRODUCT($R$10:R33,$W$10:W33)/SUM($W$10:W33)</f>
        <v>10.666666666666666</v>
      </c>
      <c r="AW33" s="299">
        <f>SUMPRODUCT($S$10:S33,$W$10:W33)/SUM($W$10:W33)</f>
        <v>0</v>
      </c>
      <c r="AX33" s="299">
        <f>SUMPRODUCT($T$10:T33,$W$10:W33)/SUM($W$10:W33)</f>
        <v>0.28800000000000042</v>
      </c>
      <c r="BA33" s="299" t="e">
        <f>SUMPRODUCT($L$10:L33,$X$10:X33)/SUM($X$10:X33)</f>
        <v>#DIV/0!</v>
      </c>
      <c r="BB33" s="300" t="e">
        <f>SUMPRODUCT($M$10:M33,$X$10:X33)/SUM($X$10:X33)</f>
        <v>#DIV/0!</v>
      </c>
      <c r="BC33" s="299" t="e">
        <f>SUMPRODUCT($N$10:N33,$X$10:X33)/SUM($X$10:X33)</f>
        <v>#DIV/0!</v>
      </c>
      <c r="BD33" s="299" t="e">
        <f>SUMPRODUCT($O$10:O33,$X$10:X33)/SUM($X$10:X33)</f>
        <v>#DIV/0!</v>
      </c>
      <c r="BE33" s="301" t="e">
        <f>SUMPRODUCT($P$10:P33,$X$10:X33)/SUM($X$10:X33)</f>
        <v>#DIV/0!</v>
      </c>
      <c r="BF33" s="301" t="e">
        <f>SUMPRODUCT($Q$10:Q33,$X$10:X33)/SUM($X$10:X33)</f>
        <v>#DIV/0!</v>
      </c>
      <c r="BG33" s="301" t="e">
        <f>SUMPRODUCT($R$10:R33,$X$10:X33)/SUM($X$10:X33)</f>
        <v>#DIV/0!</v>
      </c>
      <c r="BH33" s="299" t="e">
        <f>SUMPRODUCT($S$10:S33,$X$10:X33)/SUM($X$10:X33)</f>
        <v>#DIV/0!</v>
      </c>
      <c r="BI33" s="299" t="e">
        <f>SUMPRODUCT($T$10:T33,$X$10:X33)/SUM($X$10:X33)</f>
        <v>#DIV/0!</v>
      </c>
      <c r="BL33" s="299" t="e">
        <f>SUMPRODUCT($L$10:L33,$Y$10:Y33)/SUM($Y$10:Y33)</f>
        <v>#DIV/0!</v>
      </c>
      <c r="BM33" s="300" t="e">
        <f>SUMPRODUCT($M$10:M33,$Y$10:Y33)/SUM($Y$10:Y33)</f>
        <v>#DIV/0!</v>
      </c>
      <c r="BN33" s="299" t="e">
        <f>SUMPRODUCT($N$10:N33,$Y$10:Y33)/SUM($Y$10:Y33)</f>
        <v>#DIV/0!</v>
      </c>
      <c r="BO33" s="299" t="e">
        <f>SUMPRODUCT($O$10:O33,$Y$10:Y33)/SUM($Y$10:Y33)</f>
        <v>#DIV/0!</v>
      </c>
      <c r="BP33" s="301" t="e">
        <f>SUMPRODUCT($P$10:P33,$Y$10:Y33)/SUM($Y$10:Y33)</f>
        <v>#DIV/0!</v>
      </c>
      <c r="BQ33" s="301" t="e">
        <f>SUMPRODUCT($Q$10:Q33,$Y$10:Y33)/SUM($Y$10:Y33)</f>
        <v>#DIV/0!</v>
      </c>
      <c r="BR33" s="301" t="e">
        <f>SUMPRODUCT($R$10:R33,$Y$10:Y33)/SUM($Y$10:Y33)</f>
        <v>#DIV/0!</v>
      </c>
      <c r="BS33" s="299" t="e">
        <f>SUMPRODUCT($S$10:S33,$Y$10:Y33)/SUM($Y$10:Y33)</f>
        <v>#DIV/0!</v>
      </c>
      <c r="BT33" s="299" t="e">
        <f>SUMPRODUCT($T$10:T33,$Y$10:Y33)/SUM($Y$10:Y33)</f>
        <v>#DIV/0!</v>
      </c>
      <c r="BW33" s="25" t="e">
        <f>SUMPRODUCT($L$10:L33,$AB$10:AB33)/SUM($AB$10:AB33)</f>
        <v>#DIV/0!</v>
      </c>
      <c r="BX33" s="25" t="e">
        <f>SUMPRODUCT($M$10:M33,$AB$10:AB33)/SUM($AB$10:AB33)</f>
        <v>#DIV/0!</v>
      </c>
      <c r="BY33" s="25" t="e">
        <f>SUMPRODUCT($N$10:N33,$AB$10:AB33)/SUM($AB$10:AB33)</f>
        <v>#DIV/0!</v>
      </c>
      <c r="BZ33" s="25" t="e">
        <f>SUMPRODUCT($O$10:O33,$AB$10:AB33)/SUM($AB$10:AB33)</f>
        <v>#DIV/0!</v>
      </c>
      <c r="CA33" s="25" t="e">
        <f>SUMPRODUCT($P$10:P33,$AB$10:AB33)/SUM($AB$10:AB33)</f>
        <v>#DIV/0!</v>
      </c>
      <c r="CB33" s="25" t="e">
        <f>SUMPRODUCT($Q$10:Q33,$AB$10:AB33)/SUM($AB$10:AB33)</f>
        <v>#DIV/0!</v>
      </c>
      <c r="CC33" s="25" t="e">
        <f>SUMPRODUCT($R$10:R33,$AB$10:AB33)/SUM($AB$10:AB33)</f>
        <v>#DIV/0!</v>
      </c>
      <c r="CD33" s="25" t="e">
        <f>SUMPRODUCT($S$10:S33,$AB$10:AB33)/SUM($AB$10:AB33)</f>
        <v>#DIV/0!</v>
      </c>
      <c r="CE33" s="25" t="e">
        <f>SUMPRODUCT($T$10:T33,$AB$10:AB33)/SUM($AB$10:AB33)</f>
        <v>#DIV/0!</v>
      </c>
    </row>
    <row r="34" spans="1:83">
      <c r="A34" s="281" t="str">
        <f>IF('Noon Position '!A34&lt;&gt;0,'Noon Position '!A34,"")</f>
        <v/>
      </c>
      <c r="B34" s="312" t="str">
        <f>IF('Noon Position '!A34&lt;&gt;0,'Noon Position '!B34,"")</f>
        <v/>
      </c>
      <c r="C34" s="25" t="str">
        <f>IF('Noon Position '!Q34&lt;&gt;0,'Noon Position '!Q34,"")</f>
        <v/>
      </c>
      <c r="D34" s="313" t="str">
        <f>IF('Noon Position '!Q34&lt;&gt;0,"",IF('Noon Position '!A34&lt;&gt;0,('Noon Position '!A34-'Noon Position '!A33+'Noon Position '!B34-'Noon Position '!B33)*24,""))</f>
        <v/>
      </c>
      <c r="E34" s="25" t="str">
        <f>IF('Noon Position '!A34&lt;&gt;0,'Weather Condition'!U29,"")</f>
        <v/>
      </c>
      <c r="F34" s="25" t="str">
        <f>IF('Noon Position '!A34&lt;&gt;0,IF(NOT(E34),1,0),"")</f>
        <v/>
      </c>
      <c r="G34" s="25" t="str">
        <f>IF('Noon Position '!A34&lt;&gt;0,IF(LOWER('Noon Position '!L34)="eco",1,0),"")</f>
        <v/>
      </c>
      <c r="H34" s="25" t="str">
        <f>IF('Noon Position '!A34&lt;&gt;0,IF(LOWER('Noon Position '!L34)="full",1,0),"")</f>
        <v/>
      </c>
      <c r="I34" s="25" t="str">
        <f>IF('Noon Position '!A34&lt;&gt;0,IF(G34+H34=0,1,0),"")</f>
        <v/>
      </c>
      <c r="K34" s="25" t="str">
        <f>IF('Noon Position '!A34&lt;&gt;0,IF('Noon Position '!M34=0,"None",'Noon Position '!M34),"None")</f>
        <v>None</v>
      </c>
      <c r="L34" s="25">
        <f>IF('Noon Position '!A34&lt;&gt;0,IF('Noon Position '!U34="",0,'Noon Position '!U34),0)</f>
        <v>0</v>
      </c>
      <c r="M34" s="25">
        <f>IF('Noon Position '!A34&lt;&gt;0,IF('Noon Position '!V34="",0,'Noon Position '!V34),0)</f>
        <v>0</v>
      </c>
      <c r="N34" s="25">
        <f>IF('Noon Position '!A34&lt;&gt;0,IF('Bunkers &amp; Lubs'!Q28="",0,'Bunkers &amp; Lubs'!Q28),0)</f>
        <v>0</v>
      </c>
      <c r="O34" s="25">
        <f>IF('Noon Position '!A34&lt;&gt;0,IF('Bunkers &amp; Lubs'!W28="",0,'Bunkers &amp; Lubs'!W28),0)</f>
        <v>0</v>
      </c>
      <c r="P34" s="25">
        <f>IF('Noon Position '!A34&lt;&gt;0,IF('Bunkers &amp; Lubs'!X28="",0,'Bunkers &amp; Lubs'!X28),0)</f>
        <v>0</v>
      </c>
      <c r="Q34" s="25">
        <f>IF('Noon Position '!A34&lt;&gt;0,IF('Bunkers &amp; Lubs'!Z28="",0,'Bunkers &amp; Lubs'!Z28),0)</f>
        <v>0</v>
      </c>
      <c r="R34" s="25">
        <f>IF('Noon Position '!A34&lt;&gt;0,IF('Bunkers &amp; Lubs'!AA28="",0,'Bunkers &amp; Lubs'!AA28),0)</f>
        <v>0</v>
      </c>
      <c r="S34" s="25">
        <f>IF('Noon Position '!A34&lt;&gt;0,IF(Environmental!G31="",0,Environmental!G31),0)</f>
        <v>0</v>
      </c>
      <c r="T34" s="25">
        <f>IF('Noon Position '!A34&lt;&gt;0,IF(Environmental!L31="",0,Environmental!L31),0)</f>
        <v>0</v>
      </c>
      <c r="V34" s="25">
        <f t="shared" si="0"/>
        <v>0</v>
      </c>
      <c r="W34" s="25">
        <f t="shared" si="1"/>
        <v>0</v>
      </c>
      <c r="X34" s="25">
        <f t="shared" si="2"/>
        <v>0</v>
      </c>
      <c r="Y34" s="25">
        <f t="shared" si="3"/>
        <v>0</v>
      </c>
      <c r="AB34" s="25">
        <f t="shared" si="4"/>
        <v>0</v>
      </c>
      <c r="AE34" s="299" t="e">
        <f>SUMPRODUCT($L$10:L34,$V$10:V34)/SUM($V$10:V34)</f>
        <v>#DIV/0!</v>
      </c>
      <c r="AF34" s="300" t="e">
        <f>SUMPRODUCT($M$10:M34,$V$10:V34)/SUM($V$10:V34)</f>
        <v>#DIV/0!</v>
      </c>
      <c r="AG34" s="299" t="e">
        <f>SUMPRODUCT($N$10:N34,$V$10:V34)/SUM($V$10:V34)</f>
        <v>#DIV/0!</v>
      </c>
      <c r="AH34" s="299" t="e">
        <f>SUMPRODUCT($O$10:O34,$V$10:V34)/SUM($V$10:V34)</f>
        <v>#DIV/0!</v>
      </c>
      <c r="AI34" s="301" t="e">
        <f>SUMPRODUCT($P$10:P34,$V$10:V34)/SUM($V$10:V34)</f>
        <v>#DIV/0!</v>
      </c>
      <c r="AJ34" s="301" t="e">
        <f>SUMPRODUCT($Q$10:Q34,$V$10:V34)/SUM($V$10:V34)</f>
        <v>#DIV/0!</v>
      </c>
      <c r="AK34" s="301" t="e">
        <f>SUMPRODUCT($R$10:R34,$V$10:V34)/SUM($V$10:V34)</f>
        <v>#DIV/0!</v>
      </c>
      <c r="AL34" s="299" t="e">
        <f>SUMPRODUCT($S$10:S34,$V$10:V34)/SUM($V$10:V34)</f>
        <v>#DIV/0!</v>
      </c>
      <c r="AM34" s="299" t="e">
        <f>SUMPRODUCT($T$10:T34,$V$10:V34)/SUM($V$10:V34)</f>
        <v>#DIV/0!</v>
      </c>
      <c r="AP34" s="299">
        <f>SUMPRODUCT($L$10:L34,$W$10:W34)/SUM($W$10:W34)</f>
        <v>11.333333333333334</v>
      </c>
      <c r="AQ34" s="300">
        <f>SUMPRODUCT($M$10:M34,$W$10:W34)/SUM($W$10:W34)</f>
        <v>0.12710774662728128</v>
      </c>
      <c r="AR34" s="299">
        <f>SUMPRODUCT($N$10:N34,$W$10:W34)/SUM($W$10:W34)</f>
        <v>18.476800000000026</v>
      </c>
      <c r="AS34" s="299">
        <f>SUMPRODUCT($O$10:O34,$W$10:W34)/SUM($W$10:W34)</f>
        <v>0.10666666666666667</v>
      </c>
      <c r="AT34" s="301">
        <f>SUMPRODUCT($P$10:P34,$W$10:W34)/SUM($W$10:W34)</f>
        <v>100.05333333333333</v>
      </c>
      <c r="AU34" s="301">
        <f>SUMPRODUCT($Q$10:Q34,$W$10:W34)/SUM($W$10:W34)</f>
        <v>17.066666666666666</v>
      </c>
      <c r="AV34" s="301">
        <f>SUMPRODUCT($R$10:R34,$W$10:W34)/SUM($W$10:W34)</f>
        <v>10.666666666666666</v>
      </c>
      <c r="AW34" s="299">
        <f>SUMPRODUCT($S$10:S34,$W$10:W34)/SUM($W$10:W34)</f>
        <v>0</v>
      </c>
      <c r="AX34" s="299">
        <f>SUMPRODUCT($T$10:T34,$W$10:W34)/SUM($W$10:W34)</f>
        <v>0.28800000000000042</v>
      </c>
      <c r="BA34" s="299" t="e">
        <f>SUMPRODUCT($L$10:L34,$X$10:X34)/SUM($X$10:X34)</f>
        <v>#DIV/0!</v>
      </c>
      <c r="BB34" s="300" t="e">
        <f>SUMPRODUCT($M$10:M34,$X$10:X34)/SUM($X$10:X34)</f>
        <v>#DIV/0!</v>
      </c>
      <c r="BC34" s="299" t="e">
        <f>SUMPRODUCT($N$10:N34,$X$10:X34)/SUM($X$10:X34)</f>
        <v>#DIV/0!</v>
      </c>
      <c r="BD34" s="299" t="e">
        <f>SUMPRODUCT($O$10:O34,$X$10:X34)/SUM($X$10:X34)</f>
        <v>#DIV/0!</v>
      </c>
      <c r="BE34" s="301" t="e">
        <f>SUMPRODUCT($P$10:P34,$X$10:X34)/SUM($X$10:X34)</f>
        <v>#DIV/0!</v>
      </c>
      <c r="BF34" s="301" t="e">
        <f>SUMPRODUCT($Q$10:Q34,$X$10:X34)/SUM($X$10:X34)</f>
        <v>#DIV/0!</v>
      </c>
      <c r="BG34" s="301" t="e">
        <f>SUMPRODUCT($R$10:R34,$X$10:X34)/SUM($X$10:X34)</f>
        <v>#DIV/0!</v>
      </c>
      <c r="BH34" s="299" t="e">
        <f>SUMPRODUCT($S$10:S34,$X$10:X34)/SUM($X$10:X34)</f>
        <v>#DIV/0!</v>
      </c>
      <c r="BI34" s="299" t="e">
        <f>SUMPRODUCT($T$10:T34,$X$10:X34)/SUM($X$10:X34)</f>
        <v>#DIV/0!</v>
      </c>
      <c r="BL34" s="299" t="e">
        <f>SUMPRODUCT($L$10:L34,$Y$10:Y34)/SUM($Y$10:Y34)</f>
        <v>#DIV/0!</v>
      </c>
      <c r="BM34" s="300" t="e">
        <f>SUMPRODUCT($M$10:M34,$Y$10:Y34)/SUM($Y$10:Y34)</f>
        <v>#DIV/0!</v>
      </c>
      <c r="BN34" s="299" t="e">
        <f>SUMPRODUCT($N$10:N34,$Y$10:Y34)/SUM($Y$10:Y34)</f>
        <v>#DIV/0!</v>
      </c>
      <c r="BO34" s="299" t="e">
        <f>SUMPRODUCT($O$10:O34,$Y$10:Y34)/SUM($Y$10:Y34)</f>
        <v>#DIV/0!</v>
      </c>
      <c r="BP34" s="301" t="e">
        <f>SUMPRODUCT($P$10:P34,$Y$10:Y34)/SUM($Y$10:Y34)</f>
        <v>#DIV/0!</v>
      </c>
      <c r="BQ34" s="301" t="e">
        <f>SUMPRODUCT($Q$10:Q34,$Y$10:Y34)/SUM($Y$10:Y34)</f>
        <v>#DIV/0!</v>
      </c>
      <c r="BR34" s="301" t="e">
        <f>SUMPRODUCT($R$10:R34,$Y$10:Y34)/SUM($Y$10:Y34)</f>
        <v>#DIV/0!</v>
      </c>
      <c r="BS34" s="299" t="e">
        <f>SUMPRODUCT($S$10:S34,$Y$10:Y34)/SUM($Y$10:Y34)</f>
        <v>#DIV/0!</v>
      </c>
      <c r="BT34" s="299" t="e">
        <f>SUMPRODUCT($T$10:T34,$Y$10:Y34)/SUM($Y$10:Y34)</f>
        <v>#DIV/0!</v>
      </c>
      <c r="BW34" s="25" t="e">
        <f>SUMPRODUCT($L$10:L34,$AB$10:AB34)/SUM($AB$10:AB34)</f>
        <v>#DIV/0!</v>
      </c>
      <c r="BX34" s="25" t="e">
        <f>SUMPRODUCT($M$10:M34,$AB$10:AB34)/SUM($AB$10:AB34)</f>
        <v>#DIV/0!</v>
      </c>
      <c r="BY34" s="25" t="e">
        <f>SUMPRODUCT($N$10:N34,$AB$10:AB34)/SUM($AB$10:AB34)</f>
        <v>#DIV/0!</v>
      </c>
      <c r="BZ34" s="25" t="e">
        <f>SUMPRODUCT($O$10:O34,$AB$10:AB34)/SUM($AB$10:AB34)</f>
        <v>#DIV/0!</v>
      </c>
      <c r="CA34" s="25" t="e">
        <f>SUMPRODUCT($P$10:P34,$AB$10:AB34)/SUM($AB$10:AB34)</f>
        <v>#DIV/0!</v>
      </c>
      <c r="CB34" s="25" t="e">
        <f>SUMPRODUCT($Q$10:Q34,$AB$10:AB34)/SUM($AB$10:AB34)</f>
        <v>#DIV/0!</v>
      </c>
      <c r="CC34" s="25" t="e">
        <f>SUMPRODUCT($R$10:R34,$AB$10:AB34)/SUM($AB$10:AB34)</f>
        <v>#DIV/0!</v>
      </c>
      <c r="CD34" s="25" t="e">
        <f>SUMPRODUCT($S$10:S34,$AB$10:AB34)/SUM($AB$10:AB34)</f>
        <v>#DIV/0!</v>
      </c>
      <c r="CE34" s="25" t="e">
        <f>SUMPRODUCT($T$10:T34,$AB$10:AB34)/SUM($AB$10:AB34)</f>
        <v>#DIV/0!</v>
      </c>
    </row>
    <row r="35" spans="1:83">
      <c r="A35" s="281" t="str">
        <f>IF('Noon Position '!A35&lt;&gt;0,'Noon Position '!A35,"")</f>
        <v/>
      </c>
      <c r="B35" s="312" t="str">
        <f>IF('Noon Position '!A35&lt;&gt;0,'Noon Position '!B35,"")</f>
        <v/>
      </c>
      <c r="C35" s="25" t="str">
        <f>IF('Noon Position '!Q35&lt;&gt;0,'Noon Position '!Q35,"")</f>
        <v/>
      </c>
      <c r="D35" s="313" t="str">
        <f>IF('Noon Position '!Q35&lt;&gt;0,"",IF('Noon Position '!A35&lt;&gt;0,('Noon Position '!A35-'Noon Position '!A34+'Noon Position '!B35-'Noon Position '!B34)*24,""))</f>
        <v/>
      </c>
      <c r="E35" s="25" t="str">
        <f>IF('Noon Position '!A35&lt;&gt;0,'Weather Condition'!U30,"")</f>
        <v/>
      </c>
      <c r="F35" s="25" t="str">
        <f>IF('Noon Position '!A35&lt;&gt;0,IF(NOT(E35),1,0),"")</f>
        <v/>
      </c>
      <c r="G35" s="25" t="str">
        <f>IF('Noon Position '!A35&lt;&gt;0,IF(LOWER('Noon Position '!L35)="eco",1,0),"")</f>
        <v/>
      </c>
      <c r="H35" s="25" t="str">
        <f>IF('Noon Position '!A35&lt;&gt;0,IF(LOWER('Noon Position '!L35)="full",1,0),"")</f>
        <v/>
      </c>
      <c r="I35" s="25" t="str">
        <f>IF('Noon Position '!A35&lt;&gt;0,IF(G35+H35=0,1,0),"")</f>
        <v/>
      </c>
      <c r="K35" s="25" t="str">
        <f>IF('Noon Position '!A35&lt;&gt;0,IF('Noon Position '!M35=0,"None",'Noon Position '!M35),"None")</f>
        <v>None</v>
      </c>
      <c r="L35" s="25">
        <f>IF('Noon Position '!A35&lt;&gt;0,IF('Noon Position '!U35="",0,'Noon Position '!U35),0)</f>
        <v>0</v>
      </c>
      <c r="M35" s="25">
        <f>IF('Noon Position '!A35&lt;&gt;0,IF('Noon Position '!V35="",0,'Noon Position '!V35),0)</f>
        <v>0</v>
      </c>
      <c r="N35" s="25">
        <f>IF('Noon Position '!A35&lt;&gt;0,IF('Bunkers &amp; Lubs'!Q29="",0,'Bunkers &amp; Lubs'!Q29),0)</f>
        <v>0</v>
      </c>
      <c r="O35" s="25">
        <f>IF('Noon Position '!A35&lt;&gt;0,IF('Bunkers &amp; Lubs'!W29="",0,'Bunkers &amp; Lubs'!W29),0)</f>
        <v>0</v>
      </c>
      <c r="P35" s="25">
        <f>IF('Noon Position '!A35&lt;&gt;0,IF('Bunkers &amp; Lubs'!X29="",0,'Bunkers &amp; Lubs'!X29),0)</f>
        <v>0</v>
      </c>
      <c r="Q35" s="25">
        <f>IF('Noon Position '!A35&lt;&gt;0,IF('Bunkers &amp; Lubs'!Z29="",0,'Bunkers &amp; Lubs'!Z29),0)</f>
        <v>0</v>
      </c>
      <c r="R35" s="25">
        <f>IF('Noon Position '!A35&lt;&gt;0,IF('Bunkers &amp; Lubs'!AA29="",0,'Bunkers &amp; Lubs'!AA29),0)</f>
        <v>0</v>
      </c>
      <c r="S35" s="25">
        <f>IF('Noon Position '!A35&lt;&gt;0,IF(Environmental!G32="",0,Environmental!G32),0)</f>
        <v>0</v>
      </c>
      <c r="T35" s="25">
        <f>IF('Noon Position '!A35&lt;&gt;0,IF(Environmental!L32="",0,Environmental!L32),0)</f>
        <v>0</v>
      </c>
      <c r="V35" s="25">
        <f t="shared" si="0"/>
        <v>0</v>
      </c>
      <c r="W35" s="25">
        <f t="shared" si="1"/>
        <v>0</v>
      </c>
      <c r="X35" s="25">
        <f t="shared" si="2"/>
        <v>0</v>
      </c>
      <c r="Y35" s="25">
        <f t="shared" si="3"/>
        <v>0</v>
      </c>
      <c r="AB35" s="25">
        <f t="shared" si="4"/>
        <v>0</v>
      </c>
      <c r="AE35" s="299" t="e">
        <f>SUMPRODUCT($L$10:L35,$V$10:V35)/SUM($V$10:V35)</f>
        <v>#DIV/0!</v>
      </c>
      <c r="AF35" s="300" t="e">
        <f>SUMPRODUCT($M$10:M35,$V$10:V35)/SUM($V$10:V35)</f>
        <v>#DIV/0!</v>
      </c>
      <c r="AG35" s="299" t="e">
        <f>SUMPRODUCT($N$10:N35,$V$10:V35)/SUM($V$10:V35)</f>
        <v>#DIV/0!</v>
      </c>
      <c r="AH35" s="299" t="e">
        <f>SUMPRODUCT($O$10:O35,$V$10:V35)/SUM($V$10:V35)</f>
        <v>#DIV/0!</v>
      </c>
      <c r="AI35" s="301" t="e">
        <f>SUMPRODUCT($P$10:P35,$V$10:V35)/SUM($V$10:V35)</f>
        <v>#DIV/0!</v>
      </c>
      <c r="AJ35" s="301" t="e">
        <f>SUMPRODUCT($Q$10:Q35,$V$10:V35)/SUM($V$10:V35)</f>
        <v>#DIV/0!</v>
      </c>
      <c r="AK35" s="301" t="e">
        <f>SUMPRODUCT($R$10:R35,$V$10:V35)/SUM($V$10:V35)</f>
        <v>#DIV/0!</v>
      </c>
      <c r="AL35" s="299" t="e">
        <f>SUMPRODUCT($S$10:S35,$V$10:V35)/SUM($V$10:V35)</f>
        <v>#DIV/0!</v>
      </c>
      <c r="AM35" s="299" t="e">
        <f>SUMPRODUCT($T$10:T35,$V$10:V35)/SUM($V$10:V35)</f>
        <v>#DIV/0!</v>
      </c>
      <c r="AP35" s="299">
        <f>SUMPRODUCT($L$10:L35,$W$10:W35)/SUM($W$10:W35)</f>
        <v>11.333333333333334</v>
      </c>
      <c r="AQ35" s="300">
        <f>SUMPRODUCT($M$10:M35,$W$10:W35)/SUM($W$10:W35)</f>
        <v>0.12710774662728128</v>
      </c>
      <c r="AR35" s="299">
        <f>SUMPRODUCT($N$10:N35,$W$10:W35)/SUM($W$10:W35)</f>
        <v>18.476800000000026</v>
      </c>
      <c r="AS35" s="299">
        <f>SUMPRODUCT($O$10:O35,$W$10:W35)/SUM($W$10:W35)</f>
        <v>0.10666666666666667</v>
      </c>
      <c r="AT35" s="301">
        <f>SUMPRODUCT($P$10:P35,$W$10:W35)/SUM($W$10:W35)</f>
        <v>100.05333333333333</v>
      </c>
      <c r="AU35" s="301">
        <f>SUMPRODUCT($Q$10:Q35,$W$10:W35)/SUM($W$10:W35)</f>
        <v>17.066666666666666</v>
      </c>
      <c r="AV35" s="301">
        <f>SUMPRODUCT($R$10:R35,$W$10:W35)/SUM($W$10:W35)</f>
        <v>10.666666666666666</v>
      </c>
      <c r="AW35" s="299">
        <f>SUMPRODUCT($S$10:S35,$W$10:W35)/SUM($W$10:W35)</f>
        <v>0</v>
      </c>
      <c r="AX35" s="299">
        <f>SUMPRODUCT($T$10:T35,$W$10:W35)/SUM($W$10:W35)</f>
        <v>0.28800000000000042</v>
      </c>
      <c r="BA35" s="299" t="e">
        <f>SUMPRODUCT($L$10:L35,$X$10:X35)/SUM($X$10:X35)</f>
        <v>#DIV/0!</v>
      </c>
      <c r="BB35" s="300" t="e">
        <f>SUMPRODUCT($M$10:M35,$X$10:X35)/SUM($X$10:X35)</f>
        <v>#DIV/0!</v>
      </c>
      <c r="BC35" s="299" t="e">
        <f>SUMPRODUCT($N$10:N35,$X$10:X35)/SUM($X$10:X35)</f>
        <v>#DIV/0!</v>
      </c>
      <c r="BD35" s="299" t="e">
        <f>SUMPRODUCT($O$10:O35,$X$10:X35)/SUM($X$10:X35)</f>
        <v>#DIV/0!</v>
      </c>
      <c r="BE35" s="301" t="e">
        <f>SUMPRODUCT($P$10:P35,$X$10:X35)/SUM($X$10:X35)</f>
        <v>#DIV/0!</v>
      </c>
      <c r="BF35" s="301" t="e">
        <f>SUMPRODUCT($Q$10:Q35,$X$10:X35)/SUM($X$10:X35)</f>
        <v>#DIV/0!</v>
      </c>
      <c r="BG35" s="301" t="e">
        <f>SUMPRODUCT($R$10:R35,$X$10:X35)/SUM($X$10:X35)</f>
        <v>#DIV/0!</v>
      </c>
      <c r="BH35" s="299" t="e">
        <f>SUMPRODUCT($S$10:S35,$X$10:X35)/SUM($X$10:X35)</f>
        <v>#DIV/0!</v>
      </c>
      <c r="BI35" s="299" t="e">
        <f>SUMPRODUCT($T$10:T35,$X$10:X35)/SUM($X$10:X35)</f>
        <v>#DIV/0!</v>
      </c>
      <c r="BL35" s="299" t="e">
        <f>SUMPRODUCT($L$10:L35,$Y$10:Y35)/SUM($Y$10:Y35)</f>
        <v>#DIV/0!</v>
      </c>
      <c r="BM35" s="300" t="e">
        <f>SUMPRODUCT($M$10:M35,$Y$10:Y35)/SUM($Y$10:Y35)</f>
        <v>#DIV/0!</v>
      </c>
      <c r="BN35" s="299" t="e">
        <f>SUMPRODUCT($N$10:N35,$Y$10:Y35)/SUM($Y$10:Y35)</f>
        <v>#DIV/0!</v>
      </c>
      <c r="BO35" s="299" t="e">
        <f>SUMPRODUCT($O$10:O35,$Y$10:Y35)/SUM($Y$10:Y35)</f>
        <v>#DIV/0!</v>
      </c>
      <c r="BP35" s="301" t="e">
        <f>SUMPRODUCT($P$10:P35,$Y$10:Y35)/SUM($Y$10:Y35)</f>
        <v>#DIV/0!</v>
      </c>
      <c r="BQ35" s="301" t="e">
        <f>SUMPRODUCT($Q$10:Q35,$Y$10:Y35)/SUM($Y$10:Y35)</f>
        <v>#DIV/0!</v>
      </c>
      <c r="BR35" s="301" t="e">
        <f>SUMPRODUCT($R$10:R35,$Y$10:Y35)/SUM($Y$10:Y35)</f>
        <v>#DIV/0!</v>
      </c>
      <c r="BS35" s="299" t="e">
        <f>SUMPRODUCT($S$10:S35,$Y$10:Y35)/SUM($Y$10:Y35)</f>
        <v>#DIV/0!</v>
      </c>
      <c r="BT35" s="299" t="e">
        <f>SUMPRODUCT($T$10:T35,$Y$10:Y35)/SUM($Y$10:Y35)</f>
        <v>#DIV/0!</v>
      </c>
      <c r="BW35" s="25" t="e">
        <f>SUMPRODUCT($L$10:L35,$AB$10:AB35)/SUM($AB$10:AB35)</f>
        <v>#DIV/0!</v>
      </c>
      <c r="BX35" s="25" t="e">
        <f>SUMPRODUCT($M$10:M35,$AB$10:AB35)/SUM($AB$10:AB35)</f>
        <v>#DIV/0!</v>
      </c>
      <c r="BY35" s="25" t="e">
        <f>SUMPRODUCT($N$10:N35,$AB$10:AB35)/SUM($AB$10:AB35)</f>
        <v>#DIV/0!</v>
      </c>
      <c r="BZ35" s="25" t="e">
        <f>SUMPRODUCT($O$10:O35,$AB$10:AB35)/SUM($AB$10:AB35)</f>
        <v>#DIV/0!</v>
      </c>
      <c r="CA35" s="25" t="e">
        <f>SUMPRODUCT($P$10:P35,$AB$10:AB35)/SUM($AB$10:AB35)</f>
        <v>#DIV/0!</v>
      </c>
      <c r="CB35" s="25" t="e">
        <f>SUMPRODUCT($Q$10:Q35,$AB$10:AB35)/SUM($AB$10:AB35)</f>
        <v>#DIV/0!</v>
      </c>
      <c r="CC35" s="25" t="e">
        <f>SUMPRODUCT($R$10:R35,$AB$10:AB35)/SUM($AB$10:AB35)</f>
        <v>#DIV/0!</v>
      </c>
      <c r="CD35" s="25" t="e">
        <f>SUMPRODUCT($S$10:S35,$AB$10:AB35)/SUM($AB$10:AB35)</f>
        <v>#DIV/0!</v>
      </c>
      <c r="CE35" s="25" t="e">
        <f>SUMPRODUCT($T$10:T35,$AB$10:AB35)/SUM($AB$10:AB35)</f>
        <v>#DIV/0!</v>
      </c>
    </row>
    <row r="36" spans="1:83">
      <c r="A36" s="281" t="str">
        <f>IF('Noon Position '!A36&lt;&gt;0,'Noon Position '!A36,"")</f>
        <v/>
      </c>
      <c r="B36" s="312" t="str">
        <f>IF('Noon Position '!A36&lt;&gt;0,'Noon Position '!B36,"")</f>
        <v/>
      </c>
      <c r="C36" s="25" t="str">
        <f>IF('Noon Position '!Q36&lt;&gt;0,'Noon Position '!Q36,"")</f>
        <v/>
      </c>
      <c r="D36" s="313" t="str">
        <f>IF('Noon Position '!Q36&lt;&gt;0,"",IF('Noon Position '!A36&lt;&gt;0,('Noon Position '!A36-'Noon Position '!A35+'Noon Position '!B36-'Noon Position '!B35)*24,""))</f>
        <v/>
      </c>
      <c r="E36" s="25" t="str">
        <f>IF('Noon Position '!A36&lt;&gt;0,'Weather Condition'!U31,"")</f>
        <v/>
      </c>
      <c r="F36" s="25" t="str">
        <f>IF('Noon Position '!A36&lt;&gt;0,IF(NOT(E36),1,0),"")</f>
        <v/>
      </c>
      <c r="G36" s="25" t="str">
        <f>IF('Noon Position '!A36&lt;&gt;0,IF(LOWER('Noon Position '!L36)="eco",1,0),"")</f>
        <v/>
      </c>
      <c r="H36" s="25" t="str">
        <f>IF('Noon Position '!A36&lt;&gt;0,IF(LOWER('Noon Position '!L36)="full",1,0),"")</f>
        <v/>
      </c>
      <c r="I36" s="25" t="str">
        <f>IF('Noon Position '!A36&lt;&gt;0,IF(G36+H36=0,1,0),"")</f>
        <v/>
      </c>
      <c r="K36" s="25" t="str">
        <f>IF('Noon Position '!A36&lt;&gt;0,IF('Noon Position '!M36=0,"None",'Noon Position '!M36),"None")</f>
        <v>None</v>
      </c>
      <c r="L36" s="25">
        <f>IF('Noon Position '!A36&lt;&gt;0,IF('Noon Position '!U36="",0,'Noon Position '!U36),0)</f>
        <v>0</v>
      </c>
      <c r="M36" s="25">
        <f>IF('Noon Position '!A36&lt;&gt;0,IF('Noon Position '!V36="",0,'Noon Position '!V36),0)</f>
        <v>0</v>
      </c>
      <c r="N36" s="25">
        <f>IF('Noon Position '!A36&lt;&gt;0,IF('Bunkers &amp; Lubs'!Q30="",0,'Bunkers &amp; Lubs'!Q30),0)</f>
        <v>0</v>
      </c>
      <c r="O36" s="25">
        <f>IF('Noon Position '!A36&lt;&gt;0,IF('Bunkers &amp; Lubs'!W30="",0,'Bunkers &amp; Lubs'!W30),0)</f>
        <v>0</v>
      </c>
      <c r="P36" s="25">
        <f>IF('Noon Position '!A36&lt;&gt;0,IF('Bunkers &amp; Lubs'!X30="",0,'Bunkers &amp; Lubs'!X30),0)</f>
        <v>0</v>
      </c>
      <c r="Q36" s="25">
        <f>IF('Noon Position '!A36&lt;&gt;0,IF('Bunkers &amp; Lubs'!Z30="",0,'Bunkers &amp; Lubs'!Z30),0)</f>
        <v>0</v>
      </c>
      <c r="R36" s="25">
        <f>IF('Noon Position '!A36&lt;&gt;0,IF('Bunkers &amp; Lubs'!AA30="",0,'Bunkers &amp; Lubs'!AA30),0)</f>
        <v>0</v>
      </c>
      <c r="S36" s="25">
        <f>IF('Noon Position '!A36&lt;&gt;0,IF(Environmental!G33="",0,Environmental!G33),0)</f>
        <v>0</v>
      </c>
      <c r="T36" s="25">
        <f>IF('Noon Position '!A36&lt;&gt;0,IF(Environmental!L33="",0,Environmental!L33),0)</f>
        <v>0</v>
      </c>
      <c r="V36" s="25">
        <f t="shared" si="0"/>
        <v>0</v>
      </c>
      <c r="W36" s="25">
        <f t="shared" si="1"/>
        <v>0</v>
      </c>
      <c r="X36" s="25">
        <f t="shared" si="2"/>
        <v>0</v>
      </c>
      <c r="Y36" s="25">
        <f t="shared" si="3"/>
        <v>0</v>
      </c>
      <c r="AB36" s="25">
        <f t="shared" si="4"/>
        <v>0</v>
      </c>
      <c r="AE36" s="299" t="e">
        <f>SUMPRODUCT($L$10:L36,$V$10:V36)/SUM($V$10:V36)</f>
        <v>#DIV/0!</v>
      </c>
      <c r="AF36" s="300" t="e">
        <f>SUMPRODUCT($M$10:M36,$V$10:V36)/SUM($V$10:V36)</f>
        <v>#DIV/0!</v>
      </c>
      <c r="AG36" s="299" t="e">
        <f>SUMPRODUCT($N$10:N36,$V$10:V36)/SUM($V$10:V36)</f>
        <v>#DIV/0!</v>
      </c>
      <c r="AH36" s="299" t="e">
        <f>SUMPRODUCT($O$10:O36,$V$10:V36)/SUM($V$10:V36)</f>
        <v>#DIV/0!</v>
      </c>
      <c r="AI36" s="301" t="e">
        <f>SUMPRODUCT($P$10:P36,$V$10:V36)/SUM($V$10:V36)</f>
        <v>#DIV/0!</v>
      </c>
      <c r="AJ36" s="301" t="e">
        <f>SUMPRODUCT($Q$10:Q36,$V$10:V36)/SUM($V$10:V36)</f>
        <v>#DIV/0!</v>
      </c>
      <c r="AK36" s="301" t="e">
        <f>SUMPRODUCT($R$10:R36,$V$10:V36)/SUM($V$10:V36)</f>
        <v>#DIV/0!</v>
      </c>
      <c r="AL36" s="299" t="e">
        <f>SUMPRODUCT($S$10:S36,$V$10:V36)/SUM($V$10:V36)</f>
        <v>#DIV/0!</v>
      </c>
      <c r="AM36" s="299" t="e">
        <f>SUMPRODUCT($T$10:T36,$V$10:V36)/SUM($V$10:V36)</f>
        <v>#DIV/0!</v>
      </c>
      <c r="AP36" s="299">
        <f>SUMPRODUCT($L$10:L36,$W$10:W36)/SUM($W$10:W36)</f>
        <v>11.333333333333334</v>
      </c>
      <c r="AQ36" s="300">
        <f>SUMPRODUCT($M$10:M36,$W$10:W36)/SUM($W$10:W36)</f>
        <v>0.12710774662728128</v>
      </c>
      <c r="AR36" s="299">
        <f>SUMPRODUCT($N$10:N36,$W$10:W36)/SUM($W$10:W36)</f>
        <v>18.476800000000026</v>
      </c>
      <c r="AS36" s="299">
        <f>SUMPRODUCT($O$10:O36,$W$10:W36)/SUM($W$10:W36)</f>
        <v>0.10666666666666667</v>
      </c>
      <c r="AT36" s="301">
        <f>SUMPRODUCT($P$10:P36,$W$10:W36)/SUM($W$10:W36)</f>
        <v>100.05333333333333</v>
      </c>
      <c r="AU36" s="301">
        <f>SUMPRODUCT($Q$10:Q36,$W$10:W36)/SUM($W$10:W36)</f>
        <v>17.066666666666666</v>
      </c>
      <c r="AV36" s="301">
        <f>SUMPRODUCT($R$10:R36,$W$10:W36)/SUM($W$10:W36)</f>
        <v>10.666666666666666</v>
      </c>
      <c r="AW36" s="299">
        <f>SUMPRODUCT($S$10:S36,$W$10:W36)/SUM($W$10:W36)</f>
        <v>0</v>
      </c>
      <c r="AX36" s="299">
        <f>SUMPRODUCT($T$10:T36,$W$10:W36)/SUM($W$10:W36)</f>
        <v>0.28800000000000042</v>
      </c>
      <c r="BA36" s="299" t="e">
        <f>SUMPRODUCT($L$10:L36,$X$10:X36)/SUM($X$10:X36)</f>
        <v>#DIV/0!</v>
      </c>
      <c r="BB36" s="300" t="e">
        <f>SUMPRODUCT($M$10:M36,$X$10:X36)/SUM($X$10:X36)</f>
        <v>#DIV/0!</v>
      </c>
      <c r="BC36" s="299" t="e">
        <f>SUMPRODUCT($N$10:N36,$X$10:X36)/SUM($X$10:X36)</f>
        <v>#DIV/0!</v>
      </c>
      <c r="BD36" s="299" t="e">
        <f>SUMPRODUCT($O$10:O36,$X$10:X36)/SUM($X$10:X36)</f>
        <v>#DIV/0!</v>
      </c>
      <c r="BE36" s="301" t="e">
        <f>SUMPRODUCT($P$10:P36,$X$10:X36)/SUM($X$10:X36)</f>
        <v>#DIV/0!</v>
      </c>
      <c r="BF36" s="301" t="e">
        <f>SUMPRODUCT($Q$10:Q36,$X$10:X36)/SUM($X$10:X36)</f>
        <v>#DIV/0!</v>
      </c>
      <c r="BG36" s="301" t="e">
        <f>SUMPRODUCT($R$10:R36,$X$10:X36)/SUM($X$10:X36)</f>
        <v>#DIV/0!</v>
      </c>
      <c r="BH36" s="299" t="e">
        <f>SUMPRODUCT($S$10:S36,$X$10:X36)/SUM($X$10:X36)</f>
        <v>#DIV/0!</v>
      </c>
      <c r="BI36" s="299" t="e">
        <f>SUMPRODUCT($T$10:T36,$X$10:X36)/SUM($X$10:X36)</f>
        <v>#DIV/0!</v>
      </c>
      <c r="BL36" s="299" t="e">
        <f>SUMPRODUCT($L$10:L36,$Y$10:Y36)/SUM($Y$10:Y36)</f>
        <v>#DIV/0!</v>
      </c>
      <c r="BM36" s="300" t="e">
        <f>SUMPRODUCT($M$10:M36,$Y$10:Y36)/SUM($Y$10:Y36)</f>
        <v>#DIV/0!</v>
      </c>
      <c r="BN36" s="299" t="e">
        <f>SUMPRODUCT($N$10:N36,$Y$10:Y36)/SUM($Y$10:Y36)</f>
        <v>#DIV/0!</v>
      </c>
      <c r="BO36" s="299" t="e">
        <f>SUMPRODUCT($O$10:O36,$Y$10:Y36)/SUM($Y$10:Y36)</f>
        <v>#DIV/0!</v>
      </c>
      <c r="BP36" s="301" t="e">
        <f>SUMPRODUCT($P$10:P36,$Y$10:Y36)/SUM($Y$10:Y36)</f>
        <v>#DIV/0!</v>
      </c>
      <c r="BQ36" s="301" t="e">
        <f>SUMPRODUCT($Q$10:Q36,$Y$10:Y36)/SUM($Y$10:Y36)</f>
        <v>#DIV/0!</v>
      </c>
      <c r="BR36" s="301" t="e">
        <f>SUMPRODUCT($R$10:R36,$Y$10:Y36)/SUM($Y$10:Y36)</f>
        <v>#DIV/0!</v>
      </c>
      <c r="BS36" s="299" t="e">
        <f>SUMPRODUCT($S$10:S36,$Y$10:Y36)/SUM($Y$10:Y36)</f>
        <v>#DIV/0!</v>
      </c>
      <c r="BT36" s="299" t="e">
        <f>SUMPRODUCT($T$10:T36,$Y$10:Y36)/SUM($Y$10:Y36)</f>
        <v>#DIV/0!</v>
      </c>
      <c r="BW36" s="25" t="e">
        <f>SUMPRODUCT($L$10:L36,$AB$10:AB36)/SUM($AB$10:AB36)</f>
        <v>#DIV/0!</v>
      </c>
      <c r="BX36" s="25" t="e">
        <f>SUMPRODUCT($M$10:M36,$AB$10:AB36)/SUM($AB$10:AB36)</f>
        <v>#DIV/0!</v>
      </c>
      <c r="BY36" s="25" t="e">
        <f>SUMPRODUCT($N$10:N36,$AB$10:AB36)/SUM($AB$10:AB36)</f>
        <v>#DIV/0!</v>
      </c>
      <c r="BZ36" s="25" t="e">
        <f>SUMPRODUCT($O$10:O36,$AB$10:AB36)/SUM($AB$10:AB36)</f>
        <v>#DIV/0!</v>
      </c>
      <c r="CA36" s="25" t="e">
        <f>SUMPRODUCT($P$10:P36,$AB$10:AB36)/SUM($AB$10:AB36)</f>
        <v>#DIV/0!</v>
      </c>
      <c r="CB36" s="25" t="e">
        <f>SUMPRODUCT($Q$10:Q36,$AB$10:AB36)/SUM($AB$10:AB36)</f>
        <v>#DIV/0!</v>
      </c>
      <c r="CC36" s="25" t="e">
        <f>SUMPRODUCT($R$10:R36,$AB$10:AB36)/SUM($AB$10:AB36)</f>
        <v>#DIV/0!</v>
      </c>
      <c r="CD36" s="25" t="e">
        <f>SUMPRODUCT($S$10:S36,$AB$10:AB36)/SUM($AB$10:AB36)</f>
        <v>#DIV/0!</v>
      </c>
      <c r="CE36" s="25" t="e">
        <f>SUMPRODUCT($T$10:T36,$AB$10:AB36)/SUM($AB$10:AB36)</f>
        <v>#DIV/0!</v>
      </c>
    </row>
    <row r="37" spans="1:83">
      <c r="A37" s="281" t="str">
        <f>IF('Noon Position '!A37&lt;&gt;0,'Noon Position '!A37,"")</f>
        <v/>
      </c>
      <c r="B37" s="312" t="str">
        <f>IF('Noon Position '!A37&lt;&gt;0,'Noon Position '!B37,"")</f>
        <v/>
      </c>
      <c r="C37" s="25" t="str">
        <f>IF('Noon Position '!Q37&lt;&gt;0,'Noon Position '!Q37,"")</f>
        <v/>
      </c>
      <c r="D37" s="313" t="str">
        <f>IF('Noon Position '!Q37&lt;&gt;0,"",IF('Noon Position '!A37&lt;&gt;0,('Noon Position '!A37-'Noon Position '!A36+'Noon Position '!B37-'Noon Position '!B36)*24,""))</f>
        <v/>
      </c>
      <c r="E37" s="25" t="str">
        <f>IF('Noon Position '!A37&lt;&gt;0,'Weather Condition'!U32,"")</f>
        <v/>
      </c>
      <c r="F37" s="25" t="str">
        <f>IF('Noon Position '!A37&lt;&gt;0,IF(NOT(E37),1,0),"")</f>
        <v/>
      </c>
      <c r="G37" s="25" t="str">
        <f>IF('Noon Position '!A37&lt;&gt;0,IF(LOWER('Noon Position '!L37)="eco",1,0),"")</f>
        <v/>
      </c>
      <c r="H37" s="25" t="str">
        <f>IF('Noon Position '!A37&lt;&gt;0,IF(LOWER('Noon Position '!L37)="full",1,0),"")</f>
        <v/>
      </c>
      <c r="I37" s="25" t="str">
        <f>IF('Noon Position '!A37&lt;&gt;0,IF(G37+H37=0,1,0),"")</f>
        <v/>
      </c>
      <c r="K37" s="25" t="str">
        <f>IF('Noon Position '!A37&lt;&gt;0,IF('Noon Position '!M37=0,"None",'Noon Position '!M37),"None")</f>
        <v>None</v>
      </c>
      <c r="L37" s="25">
        <f>IF('Noon Position '!A37&lt;&gt;0,IF('Noon Position '!U37="",0,'Noon Position '!U37),0)</f>
        <v>0</v>
      </c>
      <c r="M37" s="25">
        <f>IF('Noon Position '!A37&lt;&gt;0,IF('Noon Position '!V37="",0,'Noon Position '!V37),0)</f>
        <v>0</v>
      </c>
      <c r="N37" s="25">
        <f>IF('Noon Position '!A37&lt;&gt;0,IF('Bunkers &amp; Lubs'!Q31="",0,'Bunkers &amp; Lubs'!Q31),0)</f>
        <v>0</v>
      </c>
      <c r="O37" s="25">
        <f>IF('Noon Position '!A37&lt;&gt;0,IF('Bunkers &amp; Lubs'!W31="",0,'Bunkers &amp; Lubs'!W31),0)</f>
        <v>0</v>
      </c>
      <c r="P37" s="25">
        <f>IF('Noon Position '!A37&lt;&gt;0,IF('Bunkers &amp; Lubs'!X31="",0,'Bunkers &amp; Lubs'!X31),0)</f>
        <v>0</v>
      </c>
      <c r="Q37" s="25">
        <f>IF('Noon Position '!A37&lt;&gt;0,IF('Bunkers &amp; Lubs'!Z31="",0,'Bunkers &amp; Lubs'!Z31),0)</f>
        <v>0</v>
      </c>
      <c r="R37" s="25">
        <f>IF('Noon Position '!A37&lt;&gt;0,IF('Bunkers &amp; Lubs'!AA31="",0,'Bunkers &amp; Lubs'!AA31),0)</f>
        <v>0</v>
      </c>
      <c r="S37" s="25">
        <f>IF('Noon Position '!A37&lt;&gt;0,IF(Environmental!G34="",0,Environmental!G34),0)</f>
        <v>0</v>
      </c>
      <c r="T37" s="25">
        <f>IF('Noon Position '!A37&lt;&gt;0,IF(Environmental!L34="",0,Environmental!L34),0)</f>
        <v>0</v>
      </c>
      <c r="V37" s="25">
        <f t="shared" si="0"/>
        <v>0</v>
      </c>
      <c r="W37" s="25">
        <f t="shared" si="1"/>
        <v>0</v>
      </c>
      <c r="X37" s="25">
        <f t="shared" si="2"/>
        <v>0</v>
      </c>
      <c r="Y37" s="25">
        <f t="shared" si="3"/>
        <v>0</v>
      </c>
      <c r="AB37" s="25">
        <f t="shared" si="4"/>
        <v>0</v>
      </c>
      <c r="AE37" s="299" t="e">
        <f>SUMPRODUCT($L$10:L37,$V$10:V37)/SUM($V$10:V37)</f>
        <v>#DIV/0!</v>
      </c>
      <c r="AF37" s="300" t="e">
        <f>SUMPRODUCT($M$10:M37,$V$10:V37)/SUM($V$10:V37)</f>
        <v>#DIV/0!</v>
      </c>
      <c r="AG37" s="299" t="e">
        <f>SUMPRODUCT($N$10:N37,$V$10:V37)/SUM($V$10:V37)</f>
        <v>#DIV/0!</v>
      </c>
      <c r="AH37" s="299" t="e">
        <f>SUMPRODUCT($O$10:O37,$V$10:V37)/SUM($V$10:V37)</f>
        <v>#DIV/0!</v>
      </c>
      <c r="AI37" s="301" t="e">
        <f>SUMPRODUCT($P$10:P37,$V$10:V37)/SUM($V$10:V37)</f>
        <v>#DIV/0!</v>
      </c>
      <c r="AJ37" s="301" t="e">
        <f>SUMPRODUCT($Q$10:Q37,$V$10:V37)/SUM($V$10:V37)</f>
        <v>#DIV/0!</v>
      </c>
      <c r="AK37" s="301" t="e">
        <f>SUMPRODUCT($R$10:R37,$V$10:V37)/SUM($V$10:V37)</f>
        <v>#DIV/0!</v>
      </c>
      <c r="AL37" s="299" t="e">
        <f>SUMPRODUCT($S$10:S37,$V$10:V37)/SUM($V$10:V37)</f>
        <v>#DIV/0!</v>
      </c>
      <c r="AM37" s="299" t="e">
        <f>SUMPRODUCT($T$10:T37,$V$10:V37)/SUM($V$10:V37)</f>
        <v>#DIV/0!</v>
      </c>
      <c r="AP37" s="299">
        <f>SUMPRODUCT($L$10:L37,$W$10:W37)/SUM($W$10:W37)</f>
        <v>11.333333333333334</v>
      </c>
      <c r="AQ37" s="300">
        <f>SUMPRODUCT($M$10:M37,$W$10:W37)/SUM($W$10:W37)</f>
        <v>0.12710774662728128</v>
      </c>
      <c r="AR37" s="299">
        <f>SUMPRODUCT($N$10:N37,$W$10:W37)/SUM($W$10:W37)</f>
        <v>18.476800000000026</v>
      </c>
      <c r="AS37" s="299">
        <f>SUMPRODUCT($O$10:O37,$W$10:W37)/SUM($W$10:W37)</f>
        <v>0.10666666666666667</v>
      </c>
      <c r="AT37" s="301">
        <f>SUMPRODUCT($P$10:P37,$W$10:W37)/SUM($W$10:W37)</f>
        <v>100.05333333333333</v>
      </c>
      <c r="AU37" s="301">
        <f>SUMPRODUCT($Q$10:Q37,$W$10:W37)/SUM($W$10:W37)</f>
        <v>17.066666666666666</v>
      </c>
      <c r="AV37" s="301">
        <f>SUMPRODUCT($R$10:R37,$W$10:W37)/SUM($W$10:W37)</f>
        <v>10.666666666666666</v>
      </c>
      <c r="AW37" s="299">
        <f>SUMPRODUCT($S$10:S37,$W$10:W37)/SUM($W$10:W37)</f>
        <v>0</v>
      </c>
      <c r="AX37" s="299">
        <f>SUMPRODUCT($T$10:T37,$W$10:W37)/SUM($W$10:W37)</f>
        <v>0.28800000000000042</v>
      </c>
      <c r="BA37" s="299" t="e">
        <f>SUMPRODUCT($L$10:L37,$X$10:X37)/SUM($X$10:X37)</f>
        <v>#DIV/0!</v>
      </c>
      <c r="BB37" s="300" t="e">
        <f>SUMPRODUCT($M$10:M37,$X$10:X37)/SUM($X$10:X37)</f>
        <v>#DIV/0!</v>
      </c>
      <c r="BC37" s="299" t="e">
        <f>SUMPRODUCT($N$10:N37,$X$10:X37)/SUM($X$10:X37)</f>
        <v>#DIV/0!</v>
      </c>
      <c r="BD37" s="299" t="e">
        <f>SUMPRODUCT($O$10:O37,$X$10:X37)/SUM($X$10:X37)</f>
        <v>#DIV/0!</v>
      </c>
      <c r="BE37" s="301" t="e">
        <f>SUMPRODUCT($P$10:P37,$X$10:X37)/SUM($X$10:X37)</f>
        <v>#DIV/0!</v>
      </c>
      <c r="BF37" s="301" t="e">
        <f>SUMPRODUCT($Q$10:Q37,$X$10:X37)/SUM($X$10:X37)</f>
        <v>#DIV/0!</v>
      </c>
      <c r="BG37" s="301" t="e">
        <f>SUMPRODUCT($R$10:R37,$X$10:X37)/SUM($X$10:X37)</f>
        <v>#DIV/0!</v>
      </c>
      <c r="BH37" s="299" t="e">
        <f>SUMPRODUCT($S$10:S37,$X$10:X37)/SUM($X$10:X37)</f>
        <v>#DIV/0!</v>
      </c>
      <c r="BI37" s="299" t="e">
        <f>SUMPRODUCT($T$10:T37,$X$10:X37)/SUM($X$10:X37)</f>
        <v>#DIV/0!</v>
      </c>
      <c r="BL37" s="299" t="e">
        <f>SUMPRODUCT($L$10:L37,$Y$10:Y37)/SUM($Y$10:Y37)</f>
        <v>#DIV/0!</v>
      </c>
      <c r="BM37" s="300" t="e">
        <f>SUMPRODUCT($M$10:M37,$Y$10:Y37)/SUM($Y$10:Y37)</f>
        <v>#DIV/0!</v>
      </c>
      <c r="BN37" s="299" t="e">
        <f>SUMPRODUCT($N$10:N37,$Y$10:Y37)/SUM($Y$10:Y37)</f>
        <v>#DIV/0!</v>
      </c>
      <c r="BO37" s="299" t="e">
        <f>SUMPRODUCT($O$10:O37,$Y$10:Y37)/SUM($Y$10:Y37)</f>
        <v>#DIV/0!</v>
      </c>
      <c r="BP37" s="301" t="e">
        <f>SUMPRODUCT($P$10:P37,$Y$10:Y37)/SUM($Y$10:Y37)</f>
        <v>#DIV/0!</v>
      </c>
      <c r="BQ37" s="301" t="e">
        <f>SUMPRODUCT($Q$10:Q37,$Y$10:Y37)/SUM($Y$10:Y37)</f>
        <v>#DIV/0!</v>
      </c>
      <c r="BR37" s="301" t="e">
        <f>SUMPRODUCT($R$10:R37,$Y$10:Y37)/SUM($Y$10:Y37)</f>
        <v>#DIV/0!</v>
      </c>
      <c r="BS37" s="299" t="e">
        <f>SUMPRODUCT($S$10:S37,$Y$10:Y37)/SUM($Y$10:Y37)</f>
        <v>#DIV/0!</v>
      </c>
      <c r="BT37" s="299" t="e">
        <f>SUMPRODUCT($T$10:T37,$Y$10:Y37)/SUM($Y$10:Y37)</f>
        <v>#DIV/0!</v>
      </c>
      <c r="BW37" s="25" t="e">
        <f>SUMPRODUCT($L$10:L37,$AB$10:AB37)/SUM($AB$10:AB37)</f>
        <v>#DIV/0!</v>
      </c>
      <c r="BX37" s="25" t="e">
        <f>SUMPRODUCT($M$10:M37,$AB$10:AB37)/SUM($AB$10:AB37)</f>
        <v>#DIV/0!</v>
      </c>
      <c r="BY37" s="25" t="e">
        <f>SUMPRODUCT($N$10:N37,$AB$10:AB37)/SUM($AB$10:AB37)</f>
        <v>#DIV/0!</v>
      </c>
      <c r="BZ37" s="25" t="e">
        <f>SUMPRODUCT($O$10:O37,$AB$10:AB37)/SUM($AB$10:AB37)</f>
        <v>#DIV/0!</v>
      </c>
      <c r="CA37" s="25" t="e">
        <f>SUMPRODUCT($P$10:P37,$AB$10:AB37)/SUM($AB$10:AB37)</f>
        <v>#DIV/0!</v>
      </c>
      <c r="CB37" s="25" t="e">
        <f>SUMPRODUCT($Q$10:Q37,$AB$10:AB37)/SUM($AB$10:AB37)</f>
        <v>#DIV/0!</v>
      </c>
      <c r="CC37" s="25" t="e">
        <f>SUMPRODUCT($R$10:R37,$AB$10:AB37)/SUM($AB$10:AB37)</f>
        <v>#DIV/0!</v>
      </c>
      <c r="CD37" s="25" t="e">
        <f>SUMPRODUCT($S$10:S37,$AB$10:AB37)/SUM($AB$10:AB37)</f>
        <v>#DIV/0!</v>
      </c>
      <c r="CE37" s="25" t="e">
        <f>SUMPRODUCT($T$10:T37,$AB$10:AB37)/SUM($AB$10:AB37)</f>
        <v>#DIV/0!</v>
      </c>
    </row>
    <row r="38" spans="1:83">
      <c r="A38" s="281" t="str">
        <f>IF('Noon Position '!A38&lt;&gt;0,'Noon Position '!A38,"")</f>
        <v/>
      </c>
      <c r="B38" s="312" t="str">
        <f>IF('Noon Position '!A38&lt;&gt;0,'Noon Position '!B38,"")</f>
        <v/>
      </c>
      <c r="C38" s="25" t="str">
        <f>IF('Noon Position '!Q38&lt;&gt;0,'Noon Position '!Q38,"")</f>
        <v/>
      </c>
      <c r="D38" s="313" t="str">
        <f>IF('Noon Position '!Q38&lt;&gt;0,"",IF('Noon Position '!A38&lt;&gt;0,('Noon Position '!A38-'Noon Position '!A37+'Noon Position '!B38-'Noon Position '!B37)*24,""))</f>
        <v/>
      </c>
      <c r="E38" s="25" t="str">
        <f>IF('Noon Position '!A38&lt;&gt;0,'Weather Condition'!U33,"")</f>
        <v/>
      </c>
      <c r="F38" s="25" t="str">
        <f>IF('Noon Position '!A38&lt;&gt;0,IF(NOT(E38),1,0),"")</f>
        <v/>
      </c>
      <c r="G38" s="25" t="str">
        <f>IF('Noon Position '!A38&lt;&gt;0,IF(LOWER('Noon Position '!L38)="eco",1,0),"")</f>
        <v/>
      </c>
      <c r="H38" s="25" t="str">
        <f>IF('Noon Position '!A38&lt;&gt;0,IF(LOWER('Noon Position '!L38)="full",1,0),"")</f>
        <v/>
      </c>
      <c r="I38" s="25" t="str">
        <f>IF('Noon Position '!A38&lt;&gt;0,IF(G38+H38=0,1,0),"")</f>
        <v/>
      </c>
      <c r="K38" s="25" t="str">
        <f>IF('Noon Position '!A38&lt;&gt;0,IF('Noon Position '!M38=0,"None",'Noon Position '!M38),"None")</f>
        <v>None</v>
      </c>
      <c r="L38" s="25">
        <f>IF('Noon Position '!A38&lt;&gt;0,IF('Noon Position '!U38="",0,'Noon Position '!U38),0)</f>
        <v>0</v>
      </c>
      <c r="M38" s="25">
        <f>IF('Noon Position '!A38&lt;&gt;0,IF('Noon Position '!V38="",0,'Noon Position '!V38),0)</f>
        <v>0</v>
      </c>
      <c r="N38" s="25">
        <f>IF('Noon Position '!A38&lt;&gt;0,IF('Bunkers &amp; Lubs'!Q32="",0,'Bunkers &amp; Lubs'!Q32),0)</f>
        <v>0</v>
      </c>
      <c r="O38" s="25">
        <f>IF('Noon Position '!A38&lt;&gt;0,IF('Bunkers &amp; Lubs'!W32="",0,'Bunkers &amp; Lubs'!W32),0)</f>
        <v>0</v>
      </c>
      <c r="P38" s="25">
        <f>IF('Noon Position '!A38&lt;&gt;0,IF('Bunkers &amp; Lubs'!X32="",0,'Bunkers &amp; Lubs'!X32),0)</f>
        <v>0</v>
      </c>
      <c r="Q38" s="25">
        <f>IF('Noon Position '!A38&lt;&gt;0,IF('Bunkers &amp; Lubs'!Z32="",0,'Bunkers &amp; Lubs'!Z32),0)</f>
        <v>0</v>
      </c>
      <c r="R38" s="25">
        <f>IF('Noon Position '!A38&lt;&gt;0,IF('Bunkers &amp; Lubs'!AA32="",0,'Bunkers &amp; Lubs'!AA32),0)</f>
        <v>0</v>
      </c>
      <c r="S38" s="25">
        <f>IF('Noon Position '!A38&lt;&gt;0,IF(Environmental!G35="",0,Environmental!G35),0)</f>
        <v>0</v>
      </c>
      <c r="T38" s="25">
        <f>IF('Noon Position '!A38&lt;&gt;0,IF(Environmental!L35="",0,Environmental!L35),0)</f>
        <v>0</v>
      </c>
      <c r="V38" s="25">
        <f t="shared" si="0"/>
        <v>0</v>
      </c>
      <c r="W38" s="25">
        <f t="shared" si="1"/>
        <v>0</v>
      </c>
      <c r="X38" s="25">
        <f t="shared" si="2"/>
        <v>0</v>
      </c>
      <c r="Y38" s="25">
        <f t="shared" si="3"/>
        <v>0</v>
      </c>
      <c r="AB38" s="25">
        <f t="shared" si="4"/>
        <v>0</v>
      </c>
      <c r="AE38" s="299" t="e">
        <f>SUMPRODUCT($L$10:L38,$V$10:V38)/SUM($V$10:V38)</f>
        <v>#DIV/0!</v>
      </c>
      <c r="AF38" s="300" t="e">
        <f>SUMPRODUCT($M$10:M38,$V$10:V38)/SUM($V$10:V38)</f>
        <v>#DIV/0!</v>
      </c>
      <c r="AG38" s="299" t="e">
        <f>SUMPRODUCT($N$10:N38,$V$10:V38)/SUM($V$10:V38)</f>
        <v>#DIV/0!</v>
      </c>
      <c r="AH38" s="299" t="e">
        <f>SUMPRODUCT($O$10:O38,$V$10:V38)/SUM($V$10:V38)</f>
        <v>#DIV/0!</v>
      </c>
      <c r="AI38" s="301" t="e">
        <f>SUMPRODUCT($P$10:P38,$V$10:V38)/SUM($V$10:V38)</f>
        <v>#DIV/0!</v>
      </c>
      <c r="AJ38" s="301" t="e">
        <f>SUMPRODUCT($Q$10:Q38,$V$10:V38)/SUM($V$10:V38)</f>
        <v>#DIV/0!</v>
      </c>
      <c r="AK38" s="301" t="e">
        <f>SUMPRODUCT($R$10:R38,$V$10:V38)/SUM($V$10:V38)</f>
        <v>#DIV/0!</v>
      </c>
      <c r="AL38" s="299" t="e">
        <f>SUMPRODUCT($S$10:S38,$V$10:V38)/SUM($V$10:V38)</f>
        <v>#DIV/0!</v>
      </c>
      <c r="AM38" s="299" t="e">
        <f>SUMPRODUCT($T$10:T38,$V$10:V38)/SUM($V$10:V38)</f>
        <v>#DIV/0!</v>
      </c>
      <c r="AP38" s="299">
        <f>SUMPRODUCT($L$10:L38,$W$10:W38)/SUM($W$10:W38)</f>
        <v>11.333333333333334</v>
      </c>
      <c r="AQ38" s="300">
        <f>SUMPRODUCT($M$10:M38,$W$10:W38)/SUM($W$10:W38)</f>
        <v>0.12710774662728128</v>
      </c>
      <c r="AR38" s="299">
        <f>SUMPRODUCT($N$10:N38,$W$10:W38)/SUM($W$10:W38)</f>
        <v>18.476800000000026</v>
      </c>
      <c r="AS38" s="299">
        <f>SUMPRODUCT($O$10:O38,$W$10:W38)/SUM($W$10:W38)</f>
        <v>0.10666666666666667</v>
      </c>
      <c r="AT38" s="301">
        <f>SUMPRODUCT($P$10:P38,$W$10:W38)/SUM($W$10:W38)</f>
        <v>100.05333333333333</v>
      </c>
      <c r="AU38" s="301">
        <f>SUMPRODUCT($Q$10:Q38,$W$10:W38)/SUM($W$10:W38)</f>
        <v>17.066666666666666</v>
      </c>
      <c r="AV38" s="301">
        <f>SUMPRODUCT($R$10:R38,$W$10:W38)/SUM($W$10:W38)</f>
        <v>10.666666666666666</v>
      </c>
      <c r="AW38" s="299">
        <f>SUMPRODUCT($S$10:S38,$W$10:W38)/SUM($W$10:W38)</f>
        <v>0</v>
      </c>
      <c r="AX38" s="299">
        <f>SUMPRODUCT($T$10:T38,$W$10:W38)/SUM($W$10:W38)</f>
        <v>0.28800000000000042</v>
      </c>
      <c r="BA38" s="299" t="e">
        <f>SUMPRODUCT($L$10:L38,$X$10:X38)/SUM($X$10:X38)</f>
        <v>#DIV/0!</v>
      </c>
      <c r="BB38" s="300" t="e">
        <f>SUMPRODUCT($M$10:M38,$X$10:X38)/SUM($X$10:X38)</f>
        <v>#DIV/0!</v>
      </c>
      <c r="BC38" s="299" t="e">
        <f>SUMPRODUCT($N$10:N38,$X$10:X38)/SUM($X$10:X38)</f>
        <v>#DIV/0!</v>
      </c>
      <c r="BD38" s="299" t="e">
        <f>SUMPRODUCT($O$10:O38,$X$10:X38)/SUM($X$10:X38)</f>
        <v>#DIV/0!</v>
      </c>
      <c r="BE38" s="301" t="e">
        <f>SUMPRODUCT($P$10:P38,$X$10:X38)/SUM($X$10:X38)</f>
        <v>#DIV/0!</v>
      </c>
      <c r="BF38" s="301" t="e">
        <f>SUMPRODUCT($Q$10:Q38,$X$10:X38)/SUM($X$10:X38)</f>
        <v>#DIV/0!</v>
      </c>
      <c r="BG38" s="301" t="e">
        <f>SUMPRODUCT($R$10:R38,$X$10:X38)/SUM($X$10:X38)</f>
        <v>#DIV/0!</v>
      </c>
      <c r="BH38" s="299" t="e">
        <f>SUMPRODUCT($S$10:S38,$X$10:X38)/SUM($X$10:X38)</f>
        <v>#DIV/0!</v>
      </c>
      <c r="BI38" s="299" t="e">
        <f>SUMPRODUCT($T$10:T38,$X$10:X38)/SUM($X$10:X38)</f>
        <v>#DIV/0!</v>
      </c>
      <c r="BL38" s="299" t="e">
        <f>SUMPRODUCT($L$10:L38,$Y$10:Y38)/SUM($Y$10:Y38)</f>
        <v>#DIV/0!</v>
      </c>
      <c r="BM38" s="300" t="e">
        <f>SUMPRODUCT($M$10:M38,$Y$10:Y38)/SUM($Y$10:Y38)</f>
        <v>#DIV/0!</v>
      </c>
      <c r="BN38" s="299" t="e">
        <f>SUMPRODUCT($N$10:N38,$Y$10:Y38)/SUM($Y$10:Y38)</f>
        <v>#DIV/0!</v>
      </c>
      <c r="BO38" s="299" t="e">
        <f>SUMPRODUCT($O$10:O38,$Y$10:Y38)/SUM($Y$10:Y38)</f>
        <v>#DIV/0!</v>
      </c>
      <c r="BP38" s="301" t="e">
        <f>SUMPRODUCT($P$10:P38,$Y$10:Y38)/SUM($Y$10:Y38)</f>
        <v>#DIV/0!</v>
      </c>
      <c r="BQ38" s="301" t="e">
        <f>SUMPRODUCT($Q$10:Q38,$Y$10:Y38)/SUM($Y$10:Y38)</f>
        <v>#DIV/0!</v>
      </c>
      <c r="BR38" s="301" t="e">
        <f>SUMPRODUCT($R$10:R38,$Y$10:Y38)/SUM($Y$10:Y38)</f>
        <v>#DIV/0!</v>
      </c>
      <c r="BS38" s="299" t="e">
        <f>SUMPRODUCT($S$10:S38,$Y$10:Y38)/SUM($Y$10:Y38)</f>
        <v>#DIV/0!</v>
      </c>
      <c r="BT38" s="299" t="e">
        <f>SUMPRODUCT($T$10:T38,$Y$10:Y38)/SUM($Y$10:Y38)</f>
        <v>#DIV/0!</v>
      </c>
      <c r="BW38" s="25" t="e">
        <f>SUMPRODUCT($L$10:L38,$AB$10:AB38)/SUM($AB$10:AB38)</f>
        <v>#DIV/0!</v>
      </c>
      <c r="BX38" s="25" t="e">
        <f>SUMPRODUCT($M$10:M38,$AB$10:AB38)/SUM($AB$10:AB38)</f>
        <v>#DIV/0!</v>
      </c>
      <c r="BY38" s="25" t="e">
        <f>SUMPRODUCT($N$10:N38,$AB$10:AB38)/SUM($AB$10:AB38)</f>
        <v>#DIV/0!</v>
      </c>
      <c r="BZ38" s="25" t="e">
        <f>SUMPRODUCT($O$10:O38,$AB$10:AB38)/SUM($AB$10:AB38)</f>
        <v>#DIV/0!</v>
      </c>
      <c r="CA38" s="25" t="e">
        <f>SUMPRODUCT($P$10:P38,$AB$10:AB38)/SUM($AB$10:AB38)</f>
        <v>#DIV/0!</v>
      </c>
      <c r="CB38" s="25" t="e">
        <f>SUMPRODUCT($Q$10:Q38,$AB$10:AB38)/SUM($AB$10:AB38)</f>
        <v>#DIV/0!</v>
      </c>
      <c r="CC38" s="25" t="e">
        <f>SUMPRODUCT($R$10:R38,$AB$10:AB38)/SUM($AB$10:AB38)</f>
        <v>#DIV/0!</v>
      </c>
      <c r="CD38" s="25" t="e">
        <f>SUMPRODUCT($S$10:S38,$AB$10:AB38)/SUM($AB$10:AB38)</f>
        <v>#DIV/0!</v>
      </c>
      <c r="CE38" s="25" t="e">
        <f>SUMPRODUCT($T$10:T38,$AB$10:AB38)/SUM($AB$10:AB38)</f>
        <v>#DIV/0!</v>
      </c>
    </row>
    <row r="39" spans="1:83">
      <c r="A39" s="281" t="str">
        <f>IF('Noon Position '!A39&lt;&gt;0,'Noon Position '!A39,"")</f>
        <v/>
      </c>
      <c r="B39" s="312" t="str">
        <f>IF('Noon Position '!A39&lt;&gt;0,'Noon Position '!B39,"")</f>
        <v/>
      </c>
      <c r="C39" s="25" t="str">
        <f>IF('Noon Position '!Q39&lt;&gt;0,'Noon Position '!Q39,"")</f>
        <v/>
      </c>
      <c r="D39" s="313" t="str">
        <f>IF('Noon Position '!Q39&lt;&gt;0,"",IF('Noon Position '!A39&lt;&gt;0,('Noon Position '!A39-'Noon Position '!A38+'Noon Position '!B39-'Noon Position '!B38)*24,""))</f>
        <v/>
      </c>
      <c r="E39" s="25" t="str">
        <f>IF('Noon Position '!A39&lt;&gt;0,'Weather Condition'!U34,"")</f>
        <v/>
      </c>
      <c r="F39" s="25" t="str">
        <f>IF('Noon Position '!A39&lt;&gt;0,IF(NOT(E39),1,0),"")</f>
        <v/>
      </c>
      <c r="G39" s="25" t="str">
        <f>IF('Noon Position '!A39&lt;&gt;0,IF(LOWER('Noon Position '!L39)="eco",1,0),"")</f>
        <v/>
      </c>
      <c r="H39" s="25" t="str">
        <f>IF('Noon Position '!A39&lt;&gt;0,IF(LOWER('Noon Position '!L39)="full",1,0),"")</f>
        <v/>
      </c>
      <c r="I39" s="25" t="str">
        <f>IF('Noon Position '!A39&lt;&gt;0,IF(G39+H39=0,1,0),"")</f>
        <v/>
      </c>
      <c r="K39" s="25" t="str">
        <f>IF('Noon Position '!A39&lt;&gt;0,IF('Noon Position '!M39=0,"None",'Noon Position '!M39),"None")</f>
        <v>None</v>
      </c>
      <c r="L39" s="25">
        <f>IF('Noon Position '!A39&lt;&gt;0,IF('Noon Position '!U39="",0,'Noon Position '!U39),0)</f>
        <v>0</v>
      </c>
      <c r="M39" s="25">
        <f>IF('Noon Position '!A39&lt;&gt;0,IF('Noon Position '!V39="",0,'Noon Position '!V39),0)</f>
        <v>0</v>
      </c>
      <c r="N39" s="25">
        <f>IF('Noon Position '!A39&lt;&gt;0,IF('Bunkers &amp; Lubs'!Q33="",0,'Bunkers &amp; Lubs'!Q33),0)</f>
        <v>0</v>
      </c>
      <c r="O39" s="25">
        <f>IF('Noon Position '!A39&lt;&gt;0,IF('Bunkers &amp; Lubs'!W33="",0,'Bunkers &amp; Lubs'!W33),0)</f>
        <v>0</v>
      </c>
      <c r="P39" s="25">
        <f>IF('Noon Position '!A39&lt;&gt;0,IF('Bunkers &amp; Lubs'!X33="",0,'Bunkers &amp; Lubs'!X33),0)</f>
        <v>0</v>
      </c>
      <c r="Q39" s="25">
        <f>IF('Noon Position '!A39&lt;&gt;0,IF('Bunkers &amp; Lubs'!Z33="",0,'Bunkers &amp; Lubs'!Z33),0)</f>
        <v>0</v>
      </c>
      <c r="R39" s="25">
        <f>IF('Noon Position '!A39&lt;&gt;0,IF('Bunkers &amp; Lubs'!AA33="",0,'Bunkers &amp; Lubs'!AA33),0)</f>
        <v>0</v>
      </c>
      <c r="S39" s="25">
        <f>IF('Noon Position '!A39&lt;&gt;0,IF(Environmental!G36="",0,Environmental!G36),0)</f>
        <v>0</v>
      </c>
      <c r="T39" s="25">
        <f>IF('Noon Position '!A39&lt;&gt;0,IF(Environmental!L36="",0,Environmental!L36),0)</f>
        <v>0</v>
      </c>
      <c r="V39" s="25">
        <f t="shared" si="0"/>
        <v>0</v>
      </c>
      <c r="W39" s="25">
        <f t="shared" si="1"/>
        <v>0</v>
      </c>
      <c r="X39" s="25">
        <f t="shared" si="2"/>
        <v>0</v>
      </c>
      <c r="Y39" s="25">
        <f t="shared" si="3"/>
        <v>0</v>
      </c>
      <c r="AB39" s="25">
        <f t="shared" si="4"/>
        <v>0</v>
      </c>
      <c r="AE39" s="299" t="e">
        <f>SUMPRODUCT($L$10:L39,$V$10:V39)/SUM($V$10:V39)</f>
        <v>#DIV/0!</v>
      </c>
      <c r="AF39" s="300" t="e">
        <f>SUMPRODUCT($M$10:M39,$V$10:V39)/SUM($V$10:V39)</f>
        <v>#DIV/0!</v>
      </c>
      <c r="AG39" s="299" t="e">
        <f>SUMPRODUCT($N$10:N39,$V$10:V39)/SUM($V$10:V39)</f>
        <v>#DIV/0!</v>
      </c>
      <c r="AH39" s="299" t="e">
        <f>SUMPRODUCT($O$10:O39,$V$10:V39)/SUM($V$10:V39)</f>
        <v>#DIV/0!</v>
      </c>
      <c r="AI39" s="301" t="e">
        <f>SUMPRODUCT($P$10:P39,$V$10:V39)/SUM($V$10:V39)</f>
        <v>#DIV/0!</v>
      </c>
      <c r="AJ39" s="301" t="e">
        <f>SUMPRODUCT($Q$10:Q39,$V$10:V39)/SUM($V$10:V39)</f>
        <v>#DIV/0!</v>
      </c>
      <c r="AK39" s="301" t="e">
        <f>SUMPRODUCT($R$10:R39,$V$10:V39)/SUM($V$10:V39)</f>
        <v>#DIV/0!</v>
      </c>
      <c r="AL39" s="299" t="e">
        <f>SUMPRODUCT($S$10:S39,$V$10:V39)/SUM($V$10:V39)</f>
        <v>#DIV/0!</v>
      </c>
      <c r="AM39" s="299" t="e">
        <f>SUMPRODUCT($T$10:T39,$V$10:V39)/SUM($V$10:V39)</f>
        <v>#DIV/0!</v>
      </c>
      <c r="AP39" s="299">
        <f>SUMPRODUCT($L$10:L39,$W$10:W39)/SUM($W$10:W39)</f>
        <v>11.333333333333334</v>
      </c>
      <c r="AQ39" s="300">
        <f>SUMPRODUCT($M$10:M39,$W$10:W39)/SUM($W$10:W39)</f>
        <v>0.12710774662728128</v>
      </c>
      <c r="AR39" s="299">
        <f>SUMPRODUCT($N$10:N39,$W$10:W39)/SUM($W$10:W39)</f>
        <v>18.476800000000026</v>
      </c>
      <c r="AS39" s="299">
        <f>SUMPRODUCT($O$10:O39,$W$10:W39)/SUM($W$10:W39)</f>
        <v>0.10666666666666667</v>
      </c>
      <c r="AT39" s="301">
        <f>SUMPRODUCT($P$10:P39,$W$10:W39)/SUM($W$10:W39)</f>
        <v>100.05333333333333</v>
      </c>
      <c r="AU39" s="301">
        <f>SUMPRODUCT($Q$10:Q39,$W$10:W39)/SUM($W$10:W39)</f>
        <v>17.066666666666666</v>
      </c>
      <c r="AV39" s="301">
        <f>SUMPRODUCT($R$10:R39,$W$10:W39)/SUM($W$10:W39)</f>
        <v>10.666666666666666</v>
      </c>
      <c r="AW39" s="299">
        <f>SUMPRODUCT($S$10:S39,$W$10:W39)/SUM($W$10:W39)</f>
        <v>0</v>
      </c>
      <c r="AX39" s="299">
        <f>SUMPRODUCT($T$10:T39,$W$10:W39)/SUM($W$10:W39)</f>
        <v>0.28800000000000042</v>
      </c>
      <c r="BA39" s="299" t="e">
        <f>SUMPRODUCT($L$10:L39,$X$10:X39)/SUM($X$10:X39)</f>
        <v>#DIV/0!</v>
      </c>
      <c r="BB39" s="300" t="e">
        <f>SUMPRODUCT($M$10:M39,$X$10:X39)/SUM($X$10:X39)</f>
        <v>#DIV/0!</v>
      </c>
      <c r="BC39" s="299" t="e">
        <f>SUMPRODUCT($N$10:N39,$X$10:X39)/SUM($X$10:X39)</f>
        <v>#DIV/0!</v>
      </c>
      <c r="BD39" s="299" t="e">
        <f>SUMPRODUCT($O$10:O39,$X$10:X39)/SUM($X$10:X39)</f>
        <v>#DIV/0!</v>
      </c>
      <c r="BE39" s="301" t="e">
        <f>SUMPRODUCT($P$10:P39,$X$10:X39)/SUM($X$10:X39)</f>
        <v>#DIV/0!</v>
      </c>
      <c r="BF39" s="301" t="e">
        <f>SUMPRODUCT($Q$10:Q39,$X$10:X39)/SUM($X$10:X39)</f>
        <v>#DIV/0!</v>
      </c>
      <c r="BG39" s="301" t="e">
        <f>SUMPRODUCT($R$10:R39,$X$10:X39)/SUM($X$10:X39)</f>
        <v>#DIV/0!</v>
      </c>
      <c r="BH39" s="299" t="e">
        <f>SUMPRODUCT($S$10:S39,$X$10:X39)/SUM($X$10:X39)</f>
        <v>#DIV/0!</v>
      </c>
      <c r="BI39" s="299" t="e">
        <f>SUMPRODUCT($T$10:T39,$X$10:X39)/SUM($X$10:X39)</f>
        <v>#DIV/0!</v>
      </c>
      <c r="BL39" s="299" t="e">
        <f>SUMPRODUCT($L$10:L39,$Y$10:Y39)/SUM($Y$10:Y39)</f>
        <v>#DIV/0!</v>
      </c>
      <c r="BM39" s="300" t="e">
        <f>SUMPRODUCT($M$10:M39,$Y$10:Y39)/SUM($Y$10:Y39)</f>
        <v>#DIV/0!</v>
      </c>
      <c r="BN39" s="299" t="e">
        <f>SUMPRODUCT($N$10:N39,$Y$10:Y39)/SUM($Y$10:Y39)</f>
        <v>#DIV/0!</v>
      </c>
      <c r="BO39" s="299" t="e">
        <f>SUMPRODUCT($O$10:O39,$Y$10:Y39)/SUM($Y$10:Y39)</f>
        <v>#DIV/0!</v>
      </c>
      <c r="BP39" s="301" t="e">
        <f>SUMPRODUCT($P$10:P39,$Y$10:Y39)/SUM($Y$10:Y39)</f>
        <v>#DIV/0!</v>
      </c>
      <c r="BQ39" s="301" t="e">
        <f>SUMPRODUCT($Q$10:Q39,$Y$10:Y39)/SUM($Y$10:Y39)</f>
        <v>#DIV/0!</v>
      </c>
      <c r="BR39" s="301" t="e">
        <f>SUMPRODUCT($R$10:R39,$Y$10:Y39)/SUM($Y$10:Y39)</f>
        <v>#DIV/0!</v>
      </c>
      <c r="BS39" s="299" t="e">
        <f>SUMPRODUCT($S$10:S39,$Y$10:Y39)/SUM($Y$10:Y39)</f>
        <v>#DIV/0!</v>
      </c>
      <c r="BT39" s="299" t="e">
        <f>SUMPRODUCT($T$10:T39,$Y$10:Y39)/SUM($Y$10:Y39)</f>
        <v>#DIV/0!</v>
      </c>
      <c r="BW39" s="25" t="e">
        <f>SUMPRODUCT($L$10:L39,$AB$10:AB39)/SUM($AB$10:AB39)</f>
        <v>#DIV/0!</v>
      </c>
      <c r="BX39" s="25" t="e">
        <f>SUMPRODUCT($M$10:M39,$AB$10:AB39)/SUM($AB$10:AB39)</f>
        <v>#DIV/0!</v>
      </c>
      <c r="BY39" s="25" t="e">
        <f>SUMPRODUCT($N$10:N39,$AB$10:AB39)/SUM($AB$10:AB39)</f>
        <v>#DIV/0!</v>
      </c>
      <c r="BZ39" s="25" t="e">
        <f>SUMPRODUCT($O$10:O39,$AB$10:AB39)/SUM($AB$10:AB39)</f>
        <v>#DIV/0!</v>
      </c>
      <c r="CA39" s="25" t="e">
        <f>SUMPRODUCT($P$10:P39,$AB$10:AB39)/SUM($AB$10:AB39)</f>
        <v>#DIV/0!</v>
      </c>
      <c r="CB39" s="25" t="e">
        <f>SUMPRODUCT($Q$10:Q39,$AB$10:AB39)/SUM($AB$10:AB39)</f>
        <v>#DIV/0!</v>
      </c>
      <c r="CC39" s="25" t="e">
        <f>SUMPRODUCT($R$10:R39,$AB$10:AB39)/SUM($AB$10:AB39)</f>
        <v>#DIV/0!</v>
      </c>
      <c r="CD39" s="25" t="e">
        <f>SUMPRODUCT($S$10:S39,$AB$10:AB39)/SUM($AB$10:AB39)</f>
        <v>#DIV/0!</v>
      </c>
      <c r="CE39" s="25" t="e">
        <f>SUMPRODUCT($T$10:T39,$AB$10:AB39)/SUM($AB$10:AB39)</f>
        <v>#DIV/0!</v>
      </c>
    </row>
    <row r="40" spans="1:83">
      <c r="A40" s="281" t="str">
        <f>IF('Noon Position '!A40&lt;&gt;0,'Noon Position '!A40,"")</f>
        <v/>
      </c>
      <c r="B40" s="312" t="str">
        <f>IF('Noon Position '!A40&lt;&gt;0,'Noon Position '!B40,"")</f>
        <v/>
      </c>
      <c r="C40" s="25" t="str">
        <f>IF('Noon Position '!Q40&lt;&gt;0,'Noon Position '!Q40,"")</f>
        <v/>
      </c>
      <c r="D40" s="313" t="str">
        <f>IF('Noon Position '!Q40&lt;&gt;0,"",IF('Noon Position '!A40&lt;&gt;0,('Noon Position '!A40-'Noon Position '!A39+'Noon Position '!B40-'Noon Position '!B39)*24,""))</f>
        <v/>
      </c>
      <c r="E40" s="25" t="str">
        <f>IF('Noon Position '!A40&lt;&gt;0,'Weather Condition'!U35,"")</f>
        <v/>
      </c>
      <c r="F40" s="25" t="str">
        <f>IF('Noon Position '!A40&lt;&gt;0,IF(NOT(E40),1,0),"")</f>
        <v/>
      </c>
      <c r="G40" s="25" t="str">
        <f>IF('Noon Position '!A40&lt;&gt;0,IF(LOWER('Noon Position '!L40)="eco",1,0),"")</f>
        <v/>
      </c>
      <c r="H40" s="25" t="str">
        <f>IF('Noon Position '!A40&lt;&gt;0,IF(LOWER('Noon Position '!L40)="full",1,0),"")</f>
        <v/>
      </c>
      <c r="I40" s="25" t="str">
        <f>IF('Noon Position '!A40&lt;&gt;0,IF(G40+H40=0,1,0),"")</f>
        <v/>
      </c>
      <c r="K40" s="25" t="str">
        <f>IF('Noon Position '!A40&lt;&gt;0,IF('Noon Position '!M40=0,"None",'Noon Position '!M40),"None")</f>
        <v>None</v>
      </c>
      <c r="L40" s="25">
        <f>IF('Noon Position '!A40&lt;&gt;0,IF('Noon Position '!U40="",0,'Noon Position '!U40),0)</f>
        <v>0</v>
      </c>
      <c r="M40" s="25">
        <f>IF('Noon Position '!A40&lt;&gt;0,IF('Noon Position '!V40="",0,'Noon Position '!V40),0)</f>
        <v>0</v>
      </c>
      <c r="N40" s="25">
        <f>IF('Noon Position '!A40&lt;&gt;0,IF('Bunkers &amp; Lubs'!Q34="",0,'Bunkers &amp; Lubs'!Q34),0)</f>
        <v>0</v>
      </c>
      <c r="O40" s="25">
        <f>IF('Noon Position '!A40&lt;&gt;0,IF('Bunkers &amp; Lubs'!W34="",0,'Bunkers &amp; Lubs'!W34),0)</f>
        <v>0</v>
      </c>
      <c r="P40" s="25">
        <f>IF('Noon Position '!A40&lt;&gt;0,IF('Bunkers &amp; Lubs'!X34="",0,'Bunkers &amp; Lubs'!X34),0)</f>
        <v>0</v>
      </c>
      <c r="Q40" s="25">
        <f>IF('Noon Position '!A40&lt;&gt;0,IF('Bunkers &amp; Lubs'!Z34="",0,'Bunkers &amp; Lubs'!Z34),0)</f>
        <v>0</v>
      </c>
      <c r="R40" s="25">
        <f>IF('Noon Position '!A40&lt;&gt;0,IF('Bunkers &amp; Lubs'!AA34="",0,'Bunkers &amp; Lubs'!AA34),0)</f>
        <v>0</v>
      </c>
      <c r="S40" s="25">
        <f>IF('Noon Position '!A40&lt;&gt;0,IF(Environmental!G37="",0,Environmental!G37),0)</f>
        <v>0</v>
      </c>
      <c r="T40" s="25">
        <f>IF('Noon Position '!A40&lt;&gt;0,IF(Environmental!L37="",0,Environmental!L37),0)</f>
        <v>0</v>
      </c>
      <c r="V40" s="25">
        <f t="shared" si="0"/>
        <v>0</v>
      </c>
      <c r="W40" s="25">
        <f t="shared" si="1"/>
        <v>0</v>
      </c>
      <c r="X40" s="25">
        <f t="shared" si="2"/>
        <v>0</v>
      </c>
      <c r="Y40" s="25">
        <f t="shared" si="3"/>
        <v>0</v>
      </c>
      <c r="AB40" s="25">
        <f t="shared" si="4"/>
        <v>0</v>
      </c>
      <c r="AE40" s="299" t="e">
        <f>SUMPRODUCT($L$10:L40,$V$10:V40)/SUM($V$10:V40)</f>
        <v>#DIV/0!</v>
      </c>
      <c r="AF40" s="300" t="e">
        <f>SUMPRODUCT($M$10:M40,$V$10:V40)/SUM($V$10:V40)</f>
        <v>#DIV/0!</v>
      </c>
      <c r="AG40" s="299" t="e">
        <f>SUMPRODUCT($N$10:N40,$V$10:V40)/SUM($V$10:V40)</f>
        <v>#DIV/0!</v>
      </c>
      <c r="AH40" s="299" t="e">
        <f>SUMPRODUCT($O$10:O40,$V$10:V40)/SUM($V$10:V40)</f>
        <v>#DIV/0!</v>
      </c>
      <c r="AI40" s="301" t="e">
        <f>SUMPRODUCT($P$10:P40,$V$10:V40)/SUM($V$10:V40)</f>
        <v>#DIV/0!</v>
      </c>
      <c r="AJ40" s="301" t="e">
        <f>SUMPRODUCT($Q$10:Q40,$V$10:V40)/SUM($V$10:V40)</f>
        <v>#DIV/0!</v>
      </c>
      <c r="AK40" s="301" t="e">
        <f>SUMPRODUCT($R$10:R40,$V$10:V40)/SUM($V$10:V40)</f>
        <v>#DIV/0!</v>
      </c>
      <c r="AL40" s="299" t="e">
        <f>SUMPRODUCT($S$10:S40,$V$10:V40)/SUM($V$10:V40)</f>
        <v>#DIV/0!</v>
      </c>
      <c r="AM40" s="299" t="e">
        <f>SUMPRODUCT($T$10:T40,$V$10:V40)/SUM($V$10:V40)</f>
        <v>#DIV/0!</v>
      </c>
      <c r="AP40" s="299">
        <f>SUMPRODUCT($L$10:L40,$W$10:W40)/SUM($W$10:W40)</f>
        <v>11.333333333333334</v>
      </c>
      <c r="AQ40" s="300">
        <f>SUMPRODUCT($M$10:M40,$W$10:W40)/SUM($W$10:W40)</f>
        <v>0.12710774662728128</v>
      </c>
      <c r="AR40" s="299">
        <f>SUMPRODUCT($N$10:N40,$W$10:W40)/SUM($W$10:W40)</f>
        <v>18.476800000000026</v>
      </c>
      <c r="AS40" s="299">
        <f>SUMPRODUCT($O$10:O40,$W$10:W40)/SUM($W$10:W40)</f>
        <v>0.10666666666666667</v>
      </c>
      <c r="AT40" s="301">
        <f>SUMPRODUCT($P$10:P40,$W$10:W40)/SUM($W$10:W40)</f>
        <v>100.05333333333333</v>
      </c>
      <c r="AU40" s="301">
        <f>SUMPRODUCT($Q$10:Q40,$W$10:W40)/SUM($W$10:W40)</f>
        <v>17.066666666666666</v>
      </c>
      <c r="AV40" s="301">
        <f>SUMPRODUCT($R$10:R40,$W$10:W40)/SUM($W$10:W40)</f>
        <v>10.666666666666666</v>
      </c>
      <c r="AW40" s="299">
        <f>SUMPRODUCT($S$10:S40,$W$10:W40)/SUM($W$10:W40)</f>
        <v>0</v>
      </c>
      <c r="AX40" s="299">
        <f>SUMPRODUCT($T$10:T40,$W$10:W40)/SUM($W$10:W40)</f>
        <v>0.28800000000000042</v>
      </c>
      <c r="BA40" s="299" t="e">
        <f>SUMPRODUCT($L$10:L40,$X$10:X40)/SUM($X$10:X40)</f>
        <v>#DIV/0!</v>
      </c>
      <c r="BB40" s="300" t="e">
        <f>SUMPRODUCT($M$10:M40,$X$10:X40)/SUM($X$10:X40)</f>
        <v>#DIV/0!</v>
      </c>
      <c r="BC40" s="299" t="e">
        <f>SUMPRODUCT($N$10:N40,$X$10:X40)/SUM($X$10:X40)</f>
        <v>#DIV/0!</v>
      </c>
      <c r="BD40" s="299" t="e">
        <f>SUMPRODUCT($O$10:O40,$X$10:X40)/SUM($X$10:X40)</f>
        <v>#DIV/0!</v>
      </c>
      <c r="BE40" s="301" t="e">
        <f>SUMPRODUCT($P$10:P40,$X$10:X40)/SUM($X$10:X40)</f>
        <v>#DIV/0!</v>
      </c>
      <c r="BF40" s="301" t="e">
        <f>SUMPRODUCT($Q$10:Q40,$X$10:X40)/SUM($X$10:X40)</f>
        <v>#DIV/0!</v>
      </c>
      <c r="BG40" s="301" t="e">
        <f>SUMPRODUCT($R$10:R40,$X$10:X40)/SUM($X$10:X40)</f>
        <v>#DIV/0!</v>
      </c>
      <c r="BH40" s="299" t="e">
        <f>SUMPRODUCT($S$10:S40,$X$10:X40)/SUM($X$10:X40)</f>
        <v>#DIV/0!</v>
      </c>
      <c r="BI40" s="299" t="e">
        <f>SUMPRODUCT($T$10:T40,$X$10:X40)/SUM($X$10:X40)</f>
        <v>#DIV/0!</v>
      </c>
      <c r="BL40" s="299" t="e">
        <f>SUMPRODUCT($L$10:L40,$Y$10:Y40)/SUM($Y$10:Y40)</f>
        <v>#DIV/0!</v>
      </c>
      <c r="BM40" s="300" t="e">
        <f>SUMPRODUCT($M$10:M40,$Y$10:Y40)/SUM($Y$10:Y40)</f>
        <v>#DIV/0!</v>
      </c>
      <c r="BN40" s="299" t="e">
        <f>SUMPRODUCT($N$10:N40,$Y$10:Y40)/SUM($Y$10:Y40)</f>
        <v>#DIV/0!</v>
      </c>
      <c r="BO40" s="299" t="e">
        <f>SUMPRODUCT($O$10:O40,$Y$10:Y40)/SUM($Y$10:Y40)</f>
        <v>#DIV/0!</v>
      </c>
      <c r="BP40" s="301" t="e">
        <f>SUMPRODUCT($P$10:P40,$Y$10:Y40)/SUM($Y$10:Y40)</f>
        <v>#DIV/0!</v>
      </c>
      <c r="BQ40" s="301" t="e">
        <f>SUMPRODUCT($Q$10:Q40,$Y$10:Y40)/SUM($Y$10:Y40)</f>
        <v>#DIV/0!</v>
      </c>
      <c r="BR40" s="301" t="e">
        <f>SUMPRODUCT($R$10:R40,$Y$10:Y40)/SUM($Y$10:Y40)</f>
        <v>#DIV/0!</v>
      </c>
      <c r="BS40" s="299" t="e">
        <f>SUMPRODUCT($S$10:S40,$Y$10:Y40)/SUM($Y$10:Y40)</f>
        <v>#DIV/0!</v>
      </c>
      <c r="BT40" s="299" t="e">
        <f>SUMPRODUCT($T$10:T40,$Y$10:Y40)/SUM($Y$10:Y40)</f>
        <v>#DIV/0!</v>
      </c>
      <c r="BW40" s="25" t="e">
        <f>SUMPRODUCT($L$10:L40,$AB$10:AB40)/SUM($AB$10:AB40)</f>
        <v>#DIV/0!</v>
      </c>
      <c r="BX40" s="25" t="e">
        <f>SUMPRODUCT($M$10:M40,$AB$10:AB40)/SUM($AB$10:AB40)</f>
        <v>#DIV/0!</v>
      </c>
      <c r="BY40" s="25" t="e">
        <f>SUMPRODUCT($N$10:N40,$AB$10:AB40)/SUM($AB$10:AB40)</f>
        <v>#DIV/0!</v>
      </c>
      <c r="BZ40" s="25" t="e">
        <f>SUMPRODUCT($O$10:O40,$AB$10:AB40)/SUM($AB$10:AB40)</f>
        <v>#DIV/0!</v>
      </c>
      <c r="CA40" s="25" t="e">
        <f>SUMPRODUCT($P$10:P40,$AB$10:AB40)/SUM($AB$10:AB40)</f>
        <v>#DIV/0!</v>
      </c>
      <c r="CB40" s="25" t="e">
        <f>SUMPRODUCT($Q$10:Q40,$AB$10:AB40)/SUM($AB$10:AB40)</f>
        <v>#DIV/0!</v>
      </c>
      <c r="CC40" s="25" t="e">
        <f>SUMPRODUCT($R$10:R40,$AB$10:AB40)/SUM($AB$10:AB40)</f>
        <v>#DIV/0!</v>
      </c>
      <c r="CD40" s="25" t="e">
        <f>SUMPRODUCT($S$10:S40,$AB$10:AB40)/SUM($AB$10:AB40)</f>
        <v>#DIV/0!</v>
      </c>
      <c r="CE40" s="25" t="e">
        <f>SUMPRODUCT($T$10:T40,$AB$10:AB40)/SUM($AB$10:AB40)</f>
        <v>#DIV/0!</v>
      </c>
    </row>
    <row r="41" spans="1:83">
      <c r="A41" s="281" t="str">
        <f>IF('Noon Position '!A41&lt;&gt;0,'Noon Position '!A41,"")</f>
        <v/>
      </c>
      <c r="B41" s="312" t="str">
        <f>IF('Noon Position '!A41&lt;&gt;0,'Noon Position '!B41,"")</f>
        <v/>
      </c>
      <c r="C41" s="25" t="str">
        <f>IF('Noon Position '!Q41&lt;&gt;0,'Noon Position '!Q41,"")</f>
        <v/>
      </c>
      <c r="D41" s="313" t="str">
        <f>IF('Noon Position '!Q41&lt;&gt;0,"",IF('Noon Position '!A41&lt;&gt;0,('Noon Position '!A41-'Noon Position '!A40+'Noon Position '!B41-'Noon Position '!B40)*24,""))</f>
        <v/>
      </c>
      <c r="E41" s="25" t="str">
        <f>IF('Noon Position '!A41&lt;&gt;0,'Weather Condition'!U36,"")</f>
        <v/>
      </c>
      <c r="F41" s="25" t="str">
        <f>IF('Noon Position '!A41&lt;&gt;0,IF(NOT(E41),1,0),"")</f>
        <v/>
      </c>
      <c r="G41" s="25" t="str">
        <f>IF('Noon Position '!A41&lt;&gt;0,IF(LOWER('Noon Position '!L41)="eco",1,0),"")</f>
        <v/>
      </c>
      <c r="H41" s="25" t="str">
        <f>IF('Noon Position '!A41&lt;&gt;0,IF(LOWER('Noon Position '!L41)="full",1,0),"")</f>
        <v/>
      </c>
      <c r="I41" s="25" t="str">
        <f>IF('Noon Position '!A41&lt;&gt;0,IF(G41+H41=0,1,0),"")</f>
        <v/>
      </c>
      <c r="K41" s="25" t="str">
        <f>IF('Noon Position '!A41&lt;&gt;0,IF('Noon Position '!M41=0,"None",'Noon Position '!M41),"None")</f>
        <v>None</v>
      </c>
      <c r="L41" s="25">
        <f>IF('Noon Position '!A41&lt;&gt;0,IF('Noon Position '!U41="",0,'Noon Position '!U41),0)</f>
        <v>0</v>
      </c>
      <c r="M41" s="25">
        <f>IF('Noon Position '!A41&lt;&gt;0,IF('Noon Position '!V41="",0,'Noon Position '!V41),0)</f>
        <v>0</v>
      </c>
      <c r="N41" s="25">
        <f>IF('Noon Position '!A41&lt;&gt;0,IF('Bunkers &amp; Lubs'!Q35="",0,'Bunkers &amp; Lubs'!Q35),0)</f>
        <v>0</v>
      </c>
      <c r="O41" s="25">
        <f>IF('Noon Position '!A41&lt;&gt;0,IF('Bunkers &amp; Lubs'!W35="",0,'Bunkers &amp; Lubs'!W35),0)</f>
        <v>0</v>
      </c>
      <c r="P41" s="25">
        <f>IF('Noon Position '!A41&lt;&gt;0,IF('Bunkers &amp; Lubs'!X35="",0,'Bunkers &amp; Lubs'!X35),0)</f>
        <v>0</v>
      </c>
      <c r="Q41" s="25">
        <f>IF('Noon Position '!A41&lt;&gt;0,IF('Bunkers &amp; Lubs'!Z35="",0,'Bunkers &amp; Lubs'!Z35),0)</f>
        <v>0</v>
      </c>
      <c r="R41" s="25">
        <f>IF('Noon Position '!A41&lt;&gt;0,IF('Bunkers &amp; Lubs'!AA35="",0,'Bunkers &amp; Lubs'!AA35),0)</f>
        <v>0</v>
      </c>
      <c r="S41" s="25">
        <f>IF('Noon Position '!A41&lt;&gt;0,IF(Environmental!G38="",0,Environmental!G38),0)</f>
        <v>0</v>
      </c>
      <c r="T41" s="25">
        <f>IF('Noon Position '!A41&lt;&gt;0,IF(Environmental!L38="",0,Environmental!L38),0)</f>
        <v>0</v>
      </c>
      <c r="V41" s="25">
        <f t="shared" si="0"/>
        <v>0</v>
      </c>
      <c r="W41" s="25">
        <f t="shared" si="1"/>
        <v>0</v>
      </c>
      <c r="X41" s="25">
        <f t="shared" si="2"/>
        <v>0</v>
      </c>
      <c r="Y41" s="25">
        <f t="shared" si="3"/>
        <v>0</v>
      </c>
      <c r="AB41" s="25">
        <f t="shared" si="4"/>
        <v>0</v>
      </c>
      <c r="AE41" s="299" t="e">
        <f>SUMPRODUCT($L$10:L41,$V$10:V41)/SUM($V$10:V41)</f>
        <v>#DIV/0!</v>
      </c>
      <c r="AF41" s="300" t="e">
        <f>SUMPRODUCT($M$10:M41,$V$10:V41)/SUM($V$10:V41)</f>
        <v>#DIV/0!</v>
      </c>
      <c r="AG41" s="299" t="e">
        <f>SUMPRODUCT($N$10:N41,$V$10:V41)/SUM($V$10:V41)</f>
        <v>#DIV/0!</v>
      </c>
      <c r="AH41" s="299" t="e">
        <f>SUMPRODUCT($O$10:O41,$V$10:V41)/SUM($V$10:V41)</f>
        <v>#DIV/0!</v>
      </c>
      <c r="AI41" s="301" t="e">
        <f>SUMPRODUCT($P$10:P41,$V$10:V41)/SUM($V$10:V41)</f>
        <v>#DIV/0!</v>
      </c>
      <c r="AJ41" s="301" t="e">
        <f>SUMPRODUCT($Q$10:Q41,$V$10:V41)/SUM($V$10:V41)</f>
        <v>#DIV/0!</v>
      </c>
      <c r="AK41" s="301" t="e">
        <f>SUMPRODUCT($R$10:R41,$V$10:V41)/SUM($V$10:V41)</f>
        <v>#DIV/0!</v>
      </c>
      <c r="AL41" s="299" t="e">
        <f>SUMPRODUCT($S$10:S41,$V$10:V41)/SUM($V$10:V41)</f>
        <v>#DIV/0!</v>
      </c>
      <c r="AM41" s="299" t="e">
        <f>SUMPRODUCT($T$10:T41,$V$10:V41)/SUM($V$10:V41)</f>
        <v>#DIV/0!</v>
      </c>
      <c r="AP41" s="299">
        <f>SUMPRODUCT($L$10:L41,$W$10:W41)/SUM($W$10:W41)</f>
        <v>11.333333333333334</v>
      </c>
      <c r="AQ41" s="300">
        <f>SUMPRODUCT($M$10:M41,$W$10:W41)/SUM($W$10:W41)</f>
        <v>0.12710774662728128</v>
      </c>
      <c r="AR41" s="299">
        <f>SUMPRODUCT($N$10:N41,$W$10:W41)/SUM($W$10:W41)</f>
        <v>18.476800000000026</v>
      </c>
      <c r="AS41" s="299">
        <f>SUMPRODUCT($O$10:O41,$W$10:W41)/SUM($W$10:W41)</f>
        <v>0.10666666666666667</v>
      </c>
      <c r="AT41" s="301">
        <f>SUMPRODUCT($P$10:P41,$W$10:W41)/SUM($W$10:W41)</f>
        <v>100.05333333333333</v>
      </c>
      <c r="AU41" s="301">
        <f>SUMPRODUCT($Q$10:Q41,$W$10:W41)/SUM($W$10:W41)</f>
        <v>17.066666666666666</v>
      </c>
      <c r="AV41" s="301">
        <f>SUMPRODUCT($R$10:R41,$W$10:W41)/SUM($W$10:W41)</f>
        <v>10.666666666666666</v>
      </c>
      <c r="AW41" s="299">
        <f>SUMPRODUCT($S$10:S41,$W$10:W41)/SUM($W$10:W41)</f>
        <v>0</v>
      </c>
      <c r="AX41" s="299">
        <f>SUMPRODUCT($T$10:T41,$W$10:W41)/SUM($W$10:W41)</f>
        <v>0.28800000000000042</v>
      </c>
      <c r="BA41" s="299" t="e">
        <f>SUMPRODUCT($L$10:L41,$X$10:X41)/SUM($X$10:X41)</f>
        <v>#DIV/0!</v>
      </c>
      <c r="BB41" s="300" t="e">
        <f>SUMPRODUCT($M$10:M41,$X$10:X41)/SUM($X$10:X41)</f>
        <v>#DIV/0!</v>
      </c>
      <c r="BC41" s="299" t="e">
        <f>SUMPRODUCT($N$10:N41,$X$10:X41)/SUM($X$10:X41)</f>
        <v>#DIV/0!</v>
      </c>
      <c r="BD41" s="299" t="e">
        <f>SUMPRODUCT($O$10:O41,$X$10:X41)/SUM($X$10:X41)</f>
        <v>#DIV/0!</v>
      </c>
      <c r="BE41" s="301" t="e">
        <f>SUMPRODUCT($P$10:P41,$X$10:X41)/SUM($X$10:X41)</f>
        <v>#DIV/0!</v>
      </c>
      <c r="BF41" s="301" t="e">
        <f>SUMPRODUCT($Q$10:Q41,$X$10:X41)/SUM($X$10:X41)</f>
        <v>#DIV/0!</v>
      </c>
      <c r="BG41" s="301" t="e">
        <f>SUMPRODUCT($R$10:R41,$X$10:X41)/SUM($X$10:X41)</f>
        <v>#DIV/0!</v>
      </c>
      <c r="BH41" s="299" t="e">
        <f>SUMPRODUCT($S$10:S41,$X$10:X41)/SUM($X$10:X41)</f>
        <v>#DIV/0!</v>
      </c>
      <c r="BI41" s="299" t="e">
        <f>SUMPRODUCT($T$10:T41,$X$10:X41)/SUM($X$10:X41)</f>
        <v>#DIV/0!</v>
      </c>
      <c r="BL41" s="299" t="e">
        <f>SUMPRODUCT($L$10:L41,$Y$10:Y41)/SUM($Y$10:Y41)</f>
        <v>#DIV/0!</v>
      </c>
      <c r="BM41" s="300" t="e">
        <f>SUMPRODUCT($M$10:M41,$Y$10:Y41)/SUM($Y$10:Y41)</f>
        <v>#DIV/0!</v>
      </c>
      <c r="BN41" s="299" t="e">
        <f>SUMPRODUCT($N$10:N41,$Y$10:Y41)/SUM($Y$10:Y41)</f>
        <v>#DIV/0!</v>
      </c>
      <c r="BO41" s="299" t="e">
        <f>SUMPRODUCT($O$10:O41,$Y$10:Y41)/SUM($Y$10:Y41)</f>
        <v>#DIV/0!</v>
      </c>
      <c r="BP41" s="301" t="e">
        <f>SUMPRODUCT($P$10:P41,$Y$10:Y41)/SUM($Y$10:Y41)</f>
        <v>#DIV/0!</v>
      </c>
      <c r="BQ41" s="301" t="e">
        <f>SUMPRODUCT($Q$10:Q41,$Y$10:Y41)/SUM($Y$10:Y41)</f>
        <v>#DIV/0!</v>
      </c>
      <c r="BR41" s="301" t="e">
        <f>SUMPRODUCT($R$10:R41,$Y$10:Y41)/SUM($Y$10:Y41)</f>
        <v>#DIV/0!</v>
      </c>
      <c r="BS41" s="299" t="e">
        <f>SUMPRODUCT($S$10:S41,$Y$10:Y41)/SUM($Y$10:Y41)</f>
        <v>#DIV/0!</v>
      </c>
      <c r="BT41" s="299" t="e">
        <f>SUMPRODUCT($T$10:T41,$Y$10:Y41)/SUM($Y$10:Y41)</f>
        <v>#DIV/0!</v>
      </c>
      <c r="BW41" s="25" t="e">
        <f>SUMPRODUCT($L$10:L41,$AB$10:AB41)/SUM($AB$10:AB41)</f>
        <v>#DIV/0!</v>
      </c>
      <c r="BX41" s="25" t="e">
        <f>SUMPRODUCT($M$10:M41,$AB$10:AB41)/SUM($AB$10:AB41)</f>
        <v>#DIV/0!</v>
      </c>
      <c r="BY41" s="25" t="e">
        <f>SUMPRODUCT($N$10:N41,$AB$10:AB41)/SUM($AB$10:AB41)</f>
        <v>#DIV/0!</v>
      </c>
      <c r="BZ41" s="25" t="e">
        <f>SUMPRODUCT($O$10:O41,$AB$10:AB41)/SUM($AB$10:AB41)</f>
        <v>#DIV/0!</v>
      </c>
      <c r="CA41" s="25" t="e">
        <f>SUMPRODUCT($P$10:P41,$AB$10:AB41)/SUM($AB$10:AB41)</f>
        <v>#DIV/0!</v>
      </c>
      <c r="CB41" s="25" t="e">
        <f>SUMPRODUCT($Q$10:Q41,$AB$10:AB41)/SUM($AB$10:AB41)</f>
        <v>#DIV/0!</v>
      </c>
      <c r="CC41" s="25" t="e">
        <f>SUMPRODUCT($R$10:R41,$AB$10:AB41)/SUM($AB$10:AB41)</f>
        <v>#DIV/0!</v>
      </c>
      <c r="CD41" s="25" t="e">
        <f>SUMPRODUCT($S$10:S41,$AB$10:AB41)/SUM($AB$10:AB41)</f>
        <v>#DIV/0!</v>
      </c>
      <c r="CE41" s="25" t="e">
        <f>SUMPRODUCT($T$10:T41,$AB$10:AB41)/SUM($AB$10:AB41)</f>
        <v>#DIV/0!</v>
      </c>
    </row>
    <row r="42" spans="1:83">
      <c r="A42" s="281" t="str">
        <f>IF('Noon Position '!A42&lt;&gt;0,'Noon Position '!A42,"")</f>
        <v/>
      </c>
      <c r="B42" s="312" t="str">
        <f>IF('Noon Position '!A42&lt;&gt;0,'Noon Position '!B42,"")</f>
        <v/>
      </c>
      <c r="C42" s="25" t="str">
        <f>IF('Noon Position '!Q42&lt;&gt;0,'Noon Position '!Q42,"")</f>
        <v/>
      </c>
      <c r="D42" s="313" t="str">
        <f>IF('Noon Position '!Q42&lt;&gt;0,"",IF('Noon Position '!A42&lt;&gt;0,('Noon Position '!A42-'Noon Position '!A41+'Noon Position '!B42-'Noon Position '!B41)*24,""))</f>
        <v/>
      </c>
      <c r="E42" s="25" t="str">
        <f>IF('Noon Position '!A42&lt;&gt;0,'Weather Condition'!U37,"")</f>
        <v/>
      </c>
      <c r="F42" s="25" t="str">
        <f>IF('Noon Position '!A42&lt;&gt;0,IF(NOT(E42),1,0),"")</f>
        <v/>
      </c>
      <c r="G42" s="25" t="str">
        <f>IF('Noon Position '!A42&lt;&gt;0,IF(LOWER('Noon Position '!L42)="eco",1,0),"")</f>
        <v/>
      </c>
      <c r="H42" s="25" t="str">
        <f>IF('Noon Position '!A42&lt;&gt;0,IF(LOWER('Noon Position '!L42)="full",1,0),"")</f>
        <v/>
      </c>
      <c r="I42" s="25" t="str">
        <f>IF('Noon Position '!A42&lt;&gt;0,IF(G42+H42=0,1,0),"")</f>
        <v/>
      </c>
      <c r="K42" s="25" t="str">
        <f>IF('Noon Position '!A42&lt;&gt;0,IF('Noon Position '!M42=0,"None",'Noon Position '!M42),"None")</f>
        <v>None</v>
      </c>
      <c r="L42" s="25">
        <f>IF('Noon Position '!A42&lt;&gt;0,IF('Noon Position '!U42="",0,'Noon Position '!U42),0)</f>
        <v>0</v>
      </c>
      <c r="M42" s="25">
        <f>IF('Noon Position '!A42&lt;&gt;0,IF('Noon Position '!V42="",0,'Noon Position '!V42),0)</f>
        <v>0</v>
      </c>
      <c r="N42" s="25">
        <f>IF('Noon Position '!A42&lt;&gt;0,IF('Bunkers &amp; Lubs'!Q36="",0,'Bunkers &amp; Lubs'!Q36),0)</f>
        <v>0</v>
      </c>
      <c r="O42" s="25">
        <f>IF('Noon Position '!A42&lt;&gt;0,IF('Bunkers &amp; Lubs'!W36="",0,'Bunkers &amp; Lubs'!W36),0)</f>
        <v>0</v>
      </c>
      <c r="P42" s="25">
        <f>IF('Noon Position '!A42&lt;&gt;0,IF('Bunkers &amp; Lubs'!X36="",0,'Bunkers &amp; Lubs'!X36),0)</f>
        <v>0</v>
      </c>
      <c r="Q42" s="25">
        <f>IF('Noon Position '!A42&lt;&gt;0,IF('Bunkers &amp; Lubs'!Z36="",0,'Bunkers &amp; Lubs'!Z36),0)</f>
        <v>0</v>
      </c>
      <c r="R42" s="25">
        <f>IF('Noon Position '!A42&lt;&gt;0,IF('Bunkers &amp; Lubs'!AA36="",0,'Bunkers &amp; Lubs'!AA36),0)</f>
        <v>0</v>
      </c>
      <c r="S42" s="25">
        <f>IF('Noon Position '!A42&lt;&gt;0,IF(Environmental!G39="",0,Environmental!G39),0)</f>
        <v>0</v>
      </c>
      <c r="T42" s="25">
        <f>IF('Noon Position '!A42&lt;&gt;0,IF(Environmental!L39="",0,Environmental!L39),0)</f>
        <v>0</v>
      </c>
      <c r="V42" s="25">
        <f t="shared" si="0"/>
        <v>0</v>
      </c>
      <c r="W42" s="25">
        <f t="shared" si="1"/>
        <v>0</v>
      </c>
      <c r="X42" s="25">
        <f t="shared" si="2"/>
        <v>0</v>
      </c>
      <c r="Y42" s="25">
        <f t="shared" si="3"/>
        <v>0</v>
      </c>
      <c r="AB42" s="25">
        <f t="shared" si="4"/>
        <v>0</v>
      </c>
      <c r="AE42" s="299" t="e">
        <f>SUMPRODUCT($L$10:L42,$V$10:V42)/SUM($V$10:V42)</f>
        <v>#DIV/0!</v>
      </c>
      <c r="AF42" s="300" t="e">
        <f>SUMPRODUCT($M$10:M42,$V$10:V42)/SUM($V$10:V42)</f>
        <v>#DIV/0!</v>
      </c>
      <c r="AG42" s="299" t="e">
        <f>SUMPRODUCT($N$10:N42,$V$10:V42)/SUM($V$10:V42)</f>
        <v>#DIV/0!</v>
      </c>
      <c r="AH42" s="299" t="e">
        <f>SUMPRODUCT($O$10:O42,$V$10:V42)/SUM($V$10:V42)</f>
        <v>#DIV/0!</v>
      </c>
      <c r="AI42" s="301" t="e">
        <f>SUMPRODUCT($P$10:P42,$V$10:V42)/SUM($V$10:V42)</f>
        <v>#DIV/0!</v>
      </c>
      <c r="AJ42" s="301" t="e">
        <f>SUMPRODUCT($Q$10:Q42,$V$10:V42)/SUM($V$10:V42)</f>
        <v>#DIV/0!</v>
      </c>
      <c r="AK42" s="301" t="e">
        <f>SUMPRODUCT($R$10:R42,$V$10:V42)/SUM($V$10:V42)</f>
        <v>#DIV/0!</v>
      </c>
      <c r="AL42" s="299" t="e">
        <f>SUMPRODUCT($S$10:S42,$V$10:V42)/SUM($V$10:V42)</f>
        <v>#DIV/0!</v>
      </c>
      <c r="AM42" s="299" t="e">
        <f>SUMPRODUCT($T$10:T42,$V$10:V42)/SUM($V$10:V42)</f>
        <v>#DIV/0!</v>
      </c>
      <c r="AP42" s="299">
        <f>SUMPRODUCT($L$10:L42,$W$10:W42)/SUM($W$10:W42)</f>
        <v>11.333333333333334</v>
      </c>
      <c r="AQ42" s="300">
        <f>SUMPRODUCT($M$10:M42,$W$10:W42)/SUM($W$10:W42)</f>
        <v>0.12710774662728128</v>
      </c>
      <c r="AR42" s="299">
        <f>SUMPRODUCT($N$10:N42,$W$10:W42)/SUM($W$10:W42)</f>
        <v>18.476800000000026</v>
      </c>
      <c r="AS42" s="299">
        <f>SUMPRODUCT($O$10:O42,$W$10:W42)/SUM($W$10:W42)</f>
        <v>0.10666666666666667</v>
      </c>
      <c r="AT42" s="301">
        <f>SUMPRODUCT($P$10:P42,$W$10:W42)/SUM($W$10:W42)</f>
        <v>100.05333333333333</v>
      </c>
      <c r="AU42" s="301">
        <f>SUMPRODUCT($Q$10:Q42,$W$10:W42)/SUM($W$10:W42)</f>
        <v>17.066666666666666</v>
      </c>
      <c r="AV42" s="301">
        <f>SUMPRODUCT($R$10:R42,$W$10:W42)/SUM($W$10:W42)</f>
        <v>10.666666666666666</v>
      </c>
      <c r="AW42" s="299">
        <f>SUMPRODUCT($S$10:S42,$W$10:W42)/SUM($W$10:W42)</f>
        <v>0</v>
      </c>
      <c r="AX42" s="299">
        <f>SUMPRODUCT($T$10:T42,$W$10:W42)/SUM($W$10:W42)</f>
        <v>0.28800000000000042</v>
      </c>
      <c r="BA42" s="299" t="e">
        <f>SUMPRODUCT($L$10:L42,$X$10:X42)/SUM($X$10:X42)</f>
        <v>#DIV/0!</v>
      </c>
      <c r="BB42" s="300" t="e">
        <f>SUMPRODUCT($M$10:M42,$X$10:X42)/SUM($X$10:X42)</f>
        <v>#DIV/0!</v>
      </c>
      <c r="BC42" s="299" t="e">
        <f>SUMPRODUCT($N$10:N42,$X$10:X42)/SUM($X$10:X42)</f>
        <v>#DIV/0!</v>
      </c>
      <c r="BD42" s="299" t="e">
        <f>SUMPRODUCT($O$10:O42,$X$10:X42)/SUM($X$10:X42)</f>
        <v>#DIV/0!</v>
      </c>
      <c r="BE42" s="301" t="e">
        <f>SUMPRODUCT($P$10:P42,$X$10:X42)/SUM($X$10:X42)</f>
        <v>#DIV/0!</v>
      </c>
      <c r="BF42" s="301" t="e">
        <f>SUMPRODUCT($Q$10:Q42,$X$10:X42)/SUM($X$10:X42)</f>
        <v>#DIV/0!</v>
      </c>
      <c r="BG42" s="301" t="e">
        <f>SUMPRODUCT($R$10:R42,$X$10:X42)/SUM($X$10:X42)</f>
        <v>#DIV/0!</v>
      </c>
      <c r="BH42" s="299" t="e">
        <f>SUMPRODUCT($S$10:S42,$X$10:X42)/SUM($X$10:X42)</f>
        <v>#DIV/0!</v>
      </c>
      <c r="BI42" s="299" t="e">
        <f>SUMPRODUCT($T$10:T42,$X$10:X42)/SUM($X$10:X42)</f>
        <v>#DIV/0!</v>
      </c>
      <c r="BL42" s="299" t="e">
        <f>SUMPRODUCT($L$10:L42,$Y$10:Y42)/SUM($Y$10:Y42)</f>
        <v>#DIV/0!</v>
      </c>
      <c r="BM42" s="300" t="e">
        <f>SUMPRODUCT($M$10:M42,$Y$10:Y42)/SUM($Y$10:Y42)</f>
        <v>#DIV/0!</v>
      </c>
      <c r="BN42" s="299" t="e">
        <f>SUMPRODUCT($N$10:N42,$Y$10:Y42)/SUM($Y$10:Y42)</f>
        <v>#DIV/0!</v>
      </c>
      <c r="BO42" s="299" t="e">
        <f>SUMPRODUCT($O$10:O42,$Y$10:Y42)/SUM($Y$10:Y42)</f>
        <v>#DIV/0!</v>
      </c>
      <c r="BP42" s="301" t="e">
        <f>SUMPRODUCT($P$10:P42,$Y$10:Y42)/SUM($Y$10:Y42)</f>
        <v>#DIV/0!</v>
      </c>
      <c r="BQ42" s="301" t="e">
        <f>SUMPRODUCT($Q$10:Q42,$Y$10:Y42)/SUM($Y$10:Y42)</f>
        <v>#DIV/0!</v>
      </c>
      <c r="BR42" s="301" t="e">
        <f>SUMPRODUCT($R$10:R42,$Y$10:Y42)/SUM($Y$10:Y42)</f>
        <v>#DIV/0!</v>
      </c>
      <c r="BS42" s="299" t="e">
        <f>SUMPRODUCT($S$10:S42,$Y$10:Y42)/SUM($Y$10:Y42)</f>
        <v>#DIV/0!</v>
      </c>
      <c r="BT42" s="299" t="e">
        <f>SUMPRODUCT($T$10:T42,$Y$10:Y42)/SUM($Y$10:Y42)</f>
        <v>#DIV/0!</v>
      </c>
      <c r="BW42" s="25" t="e">
        <f>SUMPRODUCT($L$10:L42,$AB$10:AB42)/SUM($AB$10:AB42)</f>
        <v>#DIV/0!</v>
      </c>
      <c r="BX42" s="25" t="e">
        <f>SUMPRODUCT($M$10:M42,$AB$10:AB42)/SUM($AB$10:AB42)</f>
        <v>#DIV/0!</v>
      </c>
      <c r="BY42" s="25" t="e">
        <f>SUMPRODUCT($N$10:N42,$AB$10:AB42)/SUM($AB$10:AB42)</f>
        <v>#DIV/0!</v>
      </c>
      <c r="BZ42" s="25" t="e">
        <f>SUMPRODUCT($O$10:O42,$AB$10:AB42)/SUM($AB$10:AB42)</f>
        <v>#DIV/0!</v>
      </c>
      <c r="CA42" s="25" t="e">
        <f>SUMPRODUCT($P$10:P42,$AB$10:AB42)/SUM($AB$10:AB42)</f>
        <v>#DIV/0!</v>
      </c>
      <c r="CB42" s="25" t="e">
        <f>SUMPRODUCT($Q$10:Q42,$AB$10:AB42)/SUM($AB$10:AB42)</f>
        <v>#DIV/0!</v>
      </c>
      <c r="CC42" s="25" t="e">
        <f>SUMPRODUCT($R$10:R42,$AB$10:AB42)/SUM($AB$10:AB42)</f>
        <v>#DIV/0!</v>
      </c>
      <c r="CD42" s="25" t="e">
        <f>SUMPRODUCT($S$10:S42,$AB$10:AB42)/SUM($AB$10:AB42)</f>
        <v>#DIV/0!</v>
      </c>
      <c r="CE42" s="25" t="e">
        <f>SUMPRODUCT($T$10:T42,$AB$10:AB42)/SUM($AB$10:AB42)</f>
        <v>#DIV/0!</v>
      </c>
    </row>
    <row r="43" spans="1:83">
      <c r="A43" s="281" t="str">
        <f>IF('Noon Position '!A43&lt;&gt;0,'Noon Position '!A43,"")</f>
        <v/>
      </c>
      <c r="B43" s="312" t="str">
        <f>IF('Noon Position '!A43&lt;&gt;0,'Noon Position '!B43,"")</f>
        <v/>
      </c>
      <c r="C43" s="25" t="str">
        <f>IF('Noon Position '!Q43&lt;&gt;0,'Noon Position '!Q43,"")</f>
        <v/>
      </c>
      <c r="D43" s="313" t="str">
        <f>IF('Noon Position '!Q43&lt;&gt;0,"",IF('Noon Position '!A43&lt;&gt;0,('Noon Position '!A43-'Noon Position '!A42+'Noon Position '!B43-'Noon Position '!B42)*24,""))</f>
        <v/>
      </c>
      <c r="E43" s="25" t="str">
        <f>IF('Noon Position '!A43&lt;&gt;0,'Weather Condition'!U38,"")</f>
        <v/>
      </c>
      <c r="F43" s="25" t="str">
        <f>IF('Noon Position '!A43&lt;&gt;0,IF(NOT(E43),1,0),"")</f>
        <v/>
      </c>
      <c r="G43" s="25" t="str">
        <f>IF('Noon Position '!A43&lt;&gt;0,IF(LOWER('Noon Position '!L43)="eco",1,0),"")</f>
        <v/>
      </c>
      <c r="H43" s="25" t="str">
        <f>IF('Noon Position '!A43&lt;&gt;0,IF(LOWER('Noon Position '!L43)="full",1,0),"")</f>
        <v/>
      </c>
      <c r="I43" s="25" t="str">
        <f>IF('Noon Position '!A43&lt;&gt;0,IF(G43+H43=0,1,0),"")</f>
        <v/>
      </c>
      <c r="K43" s="25" t="str">
        <f>IF('Noon Position '!A43&lt;&gt;0,IF('Noon Position '!M43=0,"None",'Noon Position '!M43),"None")</f>
        <v>None</v>
      </c>
      <c r="L43" s="25">
        <f>IF('Noon Position '!A43&lt;&gt;0,IF('Noon Position '!U43="",0,'Noon Position '!U43),0)</f>
        <v>0</v>
      </c>
      <c r="M43" s="25">
        <f>IF('Noon Position '!A43&lt;&gt;0,IF('Noon Position '!V43="",0,'Noon Position '!V43),0)</f>
        <v>0</v>
      </c>
      <c r="N43" s="25">
        <f>IF('Noon Position '!A43&lt;&gt;0,IF('Bunkers &amp; Lubs'!Q37="",0,'Bunkers &amp; Lubs'!Q37),0)</f>
        <v>0</v>
      </c>
      <c r="O43" s="25">
        <f>IF('Noon Position '!A43&lt;&gt;0,IF('Bunkers &amp; Lubs'!W37="",0,'Bunkers &amp; Lubs'!W37),0)</f>
        <v>0</v>
      </c>
      <c r="P43" s="25">
        <f>IF('Noon Position '!A43&lt;&gt;0,IF('Bunkers &amp; Lubs'!X37="",0,'Bunkers &amp; Lubs'!X37),0)</f>
        <v>0</v>
      </c>
      <c r="Q43" s="25">
        <f>IF('Noon Position '!A43&lt;&gt;0,IF('Bunkers &amp; Lubs'!Z37="",0,'Bunkers &amp; Lubs'!Z37),0)</f>
        <v>0</v>
      </c>
      <c r="R43" s="25">
        <f>IF('Noon Position '!A43&lt;&gt;0,IF('Bunkers &amp; Lubs'!AA37="",0,'Bunkers &amp; Lubs'!AA37),0)</f>
        <v>0</v>
      </c>
      <c r="S43" s="25">
        <f>IF('Noon Position '!A43&lt;&gt;0,IF(Environmental!G40="",0,Environmental!G40),0)</f>
        <v>0</v>
      </c>
      <c r="T43" s="25">
        <f>IF('Noon Position '!A43&lt;&gt;0,IF(Environmental!L40="",0,Environmental!L40),0)</f>
        <v>0</v>
      </c>
      <c r="V43" s="25">
        <f t="shared" si="0"/>
        <v>0</v>
      </c>
      <c r="W43" s="25">
        <f t="shared" si="1"/>
        <v>0</v>
      </c>
      <c r="X43" s="25">
        <f t="shared" si="2"/>
        <v>0</v>
      </c>
      <c r="Y43" s="25">
        <f t="shared" si="3"/>
        <v>0</v>
      </c>
      <c r="AB43" s="25">
        <f t="shared" si="4"/>
        <v>0</v>
      </c>
      <c r="AE43" s="299" t="e">
        <f>SUMPRODUCT($L$10:L43,$V$10:V43)/SUM($V$10:V43)</f>
        <v>#DIV/0!</v>
      </c>
      <c r="AF43" s="300" t="e">
        <f>SUMPRODUCT($M$10:M43,$V$10:V43)/SUM($V$10:V43)</f>
        <v>#DIV/0!</v>
      </c>
      <c r="AG43" s="299" t="e">
        <f>SUMPRODUCT($N$10:N43,$V$10:V43)/SUM($V$10:V43)</f>
        <v>#DIV/0!</v>
      </c>
      <c r="AH43" s="299" t="e">
        <f>SUMPRODUCT($O$10:O43,$V$10:V43)/SUM($V$10:V43)</f>
        <v>#DIV/0!</v>
      </c>
      <c r="AI43" s="301" t="e">
        <f>SUMPRODUCT($P$10:P43,$V$10:V43)/SUM($V$10:V43)</f>
        <v>#DIV/0!</v>
      </c>
      <c r="AJ43" s="301" t="e">
        <f>SUMPRODUCT($Q$10:Q43,$V$10:V43)/SUM($V$10:V43)</f>
        <v>#DIV/0!</v>
      </c>
      <c r="AK43" s="301" t="e">
        <f>SUMPRODUCT($R$10:R43,$V$10:V43)/SUM($V$10:V43)</f>
        <v>#DIV/0!</v>
      </c>
      <c r="AL43" s="299" t="e">
        <f>SUMPRODUCT($S$10:S43,$V$10:V43)/SUM($V$10:V43)</f>
        <v>#DIV/0!</v>
      </c>
      <c r="AM43" s="299" t="e">
        <f>SUMPRODUCT($T$10:T43,$V$10:V43)/SUM($V$10:V43)</f>
        <v>#DIV/0!</v>
      </c>
      <c r="AP43" s="299">
        <f>SUMPRODUCT($L$10:L43,$W$10:W43)/SUM($W$10:W43)</f>
        <v>11.333333333333334</v>
      </c>
      <c r="AQ43" s="300">
        <f>SUMPRODUCT($M$10:M43,$W$10:W43)/SUM($W$10:W43)</f>
        <v>0.12710774662728128</v>
      </c>
      <c r="AR43" s="299">
        <f>SUMPRODUCT($N$10:N43,$W$10:W43)/SUM($W$10:W43)</f>
        <v>18.476800000000026</v>
      </c>
      <c r="AS43" s="299">
        <f>SUMPRODUCT($O$10:O43,$W$10:W43)/SUM($W$10:W43)</f>
        <v>0.10666666666666667</v>
      </c>
      <c r="AT43" s="301">
        <f>SUMPRODUCT($P$10:P43,$W$10:W43)/SUM($W$10:W43)</f>
        <v>100.05333333333333</v>
      </c>
      <c r="AU43" s="301">
        <f>SUMPRODUCT($Q$10:Q43,$W$10:W43)/SUM($W$10:W43)</f>
        <v>17.066666666666666</v>
      </c>
      <c r="AV43" s="301">
        <f>SUMPRODUCT($R$10:R43,$W$10:W43)/SUM($W$10:W43)</f>
        <v>10.666666666666666</v>
      </c>
      <c r="AW43" s="299">
        <f>SUMPRODUCT($S$10:S43,$W$10:W43)/SUM($W$10:W43)</f>
        <v>0</v>
      </c>
      <c r="AX43" s="299">
        <f>SUMPRODUCT($T$10:T43,$W$10:W43)/SUM($W$10:W43)</f>
        <v>0.28800000000000042</v>
      </c>
      <c r="BA43" s="299" t="e">
        <f>SUMPRODUCT($L$10:L43,$X$10:X43)/SUM($X$10:X43)</f>
        <v>#DIV/0!</v>
      </c>
      <c r="BB43" s="300" t="e">
        <f>SUMPRODUCT($M$10:M43,$X$10:X43)/SUM($X$10:X43)</f>
        <v>#DIV/0!</v>
      </c>
      <c r="BC43" s="299" t="e">
        <f>SUMPRODUCT($N$10:N43,$X$10:X43)/SUM($X$10:X43)</f>
        <v>#DIV/0!</v>
      </c>
      <c r="BD43" s="299" t="e">
        <f>SUMPRODUCT($O$10:O43,$X$10:X43)/SUM($X$10:X43)</f>
        <v>#DIV/0!</v>
      </c>
      <c r="BE43" s="301" t="e">
        <f>SUMPRODUCT($P$10:P43,$X$10:X43)/SUM($X$10:X43)</f>
        <v>#DIV/0!</v>
      </c>
      <c r="BF43" s="301" t="e">
        <f>SUMPRODUCT($Q$10:Q43,$X$10:X43)/SUM($X$10:X43)</f>
        <v>#DIV/0!</v>
      </c>
      <c r="BG43" s="301" t="e">
        <f>SUMPRODUCT($R$10:R43,$X$10:X43)/SUM($X$10:X43)</f>
        <v>#DIV/0!</v>
      </c>
      <c r="BH43" s="299" t="e">
        <f>SUMPRODUCT($S$10:S43,$X$10:X43)/SUM($X$10:X43)</f>
        <v>#DIV/0!</v>
      </c>
      <c r="BI43" s="299" t="e">
        <f>SUMPRODUCT($T$10:T43,$X$10:X43)/SUM($X$10:X43)</f>
        <v>#DIV/0!</v>
      </c>
      <c r="BL43" s="299" t="e">
        <f>SUMPRODUCT($L$10:L43,$Y$10:Y43)/SUM($Y$10:Y43)</f>
        <v>#DIV/0!</v>
      </c>
      <c r="BM43" s="300" t="e">
        <f>SUMPRODUCT($M$10:M43,$Y$10:Y43)/SUM($Y$10:Y43)</f>
        <v>#DIV/0!</v>
      </c>
      <c r="BN43" s="299" t="e">
        <f>SUMPRODUCT($N$10:N43,$Y$10:Y43)/SUM($Y$10:Y43)</f>
        <v>#DIV/0!</v>
      </c>
      <c r="BO43" s="299" t="e">
        <f>SUMPRODUCT($O$10:O43,$Y$10:Y43)/SUM($Y$10:Y43)</f>
        <v>#DIV/0!</v>
      </c>
      <c r="BP43" s="301" t="e">
        <f>SUMPRODUCT($P$10:P43,$Y$10:Y43)/SUM($Y$10:Y43)</f>
        <v>#DIV/0!</v>
      </c>
      <c r="BQ43" s="301" t="e">
        <f>SUMPRODUCT($Q$10:Q43,$Y$10:Y43)/SUM($Y$10:Y43)</f>
        <v>#DIV/0!</v>
      </c>
      <c r="BR43" s="301" t="e">
        <f>SUMPRODUCT($R$10:R43,$Y$10:Y43)/SUM($Y$10:Y43)</f>
        <v>#DIV/0!</v>
      </c>
      <c r="BS43" s="299" t="e">
        <f>SUMPRODUCT($S$10:S43,$Y$10:Y43)/SUM($Y$10:Y43)</f>
        <v>#DIV/0!</v>
      </c>
      <c r="BT43" s="299" t="e">
        <f>SUMPRODUCT($T$10:T43,$Y$10:Y43)/SUM($Y$10:Y43)</f>
        <v>#DIV/0!</v>
      </c>
      <c r="BW43" s="25" t="e">
        <f>SUMPRODUCT($L$10:L43,$AB$10:AB43)/SUM($AB$10:AB43)</f>
        <v>#DIV/0!</v>
      </c>
      <c r="BX43" s="25" t="e">
        <f>SUMPRODUCT($M$10:M43,$AB$10:AB43)/SUM($AB$10:AB43)</f>
        <v>#DIV/0!</v>
      </c>
      <c r="BY43" s="25" t="e">
        <f>SUMPRODUCT($N$10:N43,$AB$10:AB43)/SUM($AB$10:AB43)</f>
        <v>#DIV/0!</v>
      </c>
      <c r="BZ43" s="25" t="e">
        <f>SUMPRODUCT($O$10:O43,$AB$10:AB43)/SUM($AB$10:AB43)</f>
        <v>#DIV/0!</v>
      </c>
      <c r="CA43" s="25" t="e">
        <f>SUMPRODUCT($P$10:P43,$AB$10:AB43)/SUM($AB$10:AB43)</f>
        <v>#DIV/0!</v>
      </c>
      <c r="CB43" s="25" t="e">
        <f>SUMPRODUCT($Q$10:Q43,$AB$10:AB43)/SUM($AB$10:AB43)</f>
        <v>#DIV/0!</v>
      </c>
      <c r="CC43" s="25" t="e">
        <f>SUMPRODUCT($R$10:R43,$AB$10:AB43)/SUM($AB$10:AB43)</f>
        <v>#DIV/0!</v>
      </c>
      <c r="CD43" s="25" t="e">
        <f>SUMPRODUCT($S$10:S43,$AB$10:AB43)/SUM($AB$10:AB43)</f>
        <v>#DIV/0!</v>
      </c>
      <c r="CE43" s="25" t="e">
        <f>SUMPRODUCT($T$10:T43,$AB$10:AB43)/SUM($AB$10:AB43)</f>
        <v>#DIV/0!</v>
      </c>
    </row>
    <row r="44" spans="1:83">
      <c r="A44" s="281" t="str">
        <f>IF('Noon Position '!A44&lt;&gt;0,'Noon Position '!A44,"")</f>
        <v/>
      </c>
      <c r="B44" s="312" t="str">
        <f>IF('Noon Position '!A44&lt;&gt;0,'Noon Position '!B44,"")</f>
        <v/>
      </c>
      <c r="C44" s="25" t="str">
        <f>IF('Noon Position '!Q44&lt;&gt;0,'Noon Position '!Q44,"")</f>
        <v/>
      </c>
      <c r="D44" s="313" t="str">
        <f>IF('Noon Position '!Q44&lt;&gt;0,"",IF('Noon Position '!A44&lt;&gt;0,('Noon Position '!A44-'Noon Position '!A43+'Noon Position '!B44-'Noon Position '!B43)*24,""))</f>
        <v/>
      </c>
      <c r="E44" s="25" t="str">
        <f>IF('Noon Position '!A44&lt;&gt;0,'Weather Condition'!U39,"")</f>
        <v/>
      </c>
      <c r="F44" s="25" t="str">
        <f>IF('Noon Position '!A44&lt;&gt;0,IF(NOT(E44),1,0),"")</f>
        <v/>
      </c>
      <c r="G44" s="25" t="str">
        <f>IF('Noon Position '!A44&lt;&gt;0,IF(LOWER('Noon Position '!L44)="eco",1,0),"")</f>
        <v/>
      </c>
      <c r="H44" s="25" t="str">
        <f>IF('Noon Position '!A44&lt;&gt;0,IF(LOWER('Noon Position '!L44)="full",1,0),"")</f>
        <v/>
      </c>
      <c r="I44" s="25" t="str">
        <f>IF('Noon Position '!A44&lt;&gt;0,IF(G44+H44=0,1,0),"")</f>
        <v/>
      </c>
      <c r="K44" s="25" t="str">
        <f>IF('Noon Position '!A44&lt;&gt;0,IF('Noon Position '!M44=0,"None",'Noon Position '!M44),"None")</f>
        <v>None</v>
      </c>
      <c r="L44" s="25">
        <f>IF('Noon Position '!A44&lt;&gt;0,IF('Noon Position '!U44="",0,'Noon Position '!U44),0)</f>
        <v>0</v>
      </c>
      <c r="M44" s="25">
        <f>IF('Noon Position '!A44&lt;&gt;0,IF('Noon Position '!V44="",0,'Noon Position '!V44),0)</f>
        <v>0</v>
      </c>
      <c r="N44" s="25">
        <f>IF('Noon Position '!A44&lt;&gt;0,IF('Bunkers &amp; Lubs'!Q38="",0,'Bunkers &amp; Lubs'!Q38),0)</f>
        <v>0</v>
      </c>
      <c r="O44" s="25">
        <f>IF('Noon Position '!A44&lt;&gt;0,IF('Bunkers &amp; Lubs'!W38="",0,'Bunkers &amp; Lubs'!W38),0)</f>
        <v>0</v>
      </c>
      <c r="P44" s="25">
        <f>IF('Noon Position '!A44&lt;&gt;0,IF('Bunkers &amp; Lubs'!X38="",0,'Bunkers &amp; Lubs'!X38),0)</f>
        <v>0</v>
      </c>
      <c r="Q44" s="25">
        <f>IF('Noon Position '!A44&lt;&gt;0,IF('Bunkers &amp; Lubs'!Z38="",0,'Bunkers &amp; Lubs'!Z38),0)</f>
        <v>0</v>
      </c>
      <c r="R44" s="25">
        <f>IF('Noon Position '!A44&lt;&gt;0,IF('Bunkers &amp; Lubs'!AA38="",0,'Bunkers &amp; Lubs'!AA38),0)</f>
        <v>0</v>
      </c>
      <c r="S44" s="25">
        <f>IF('Noon Position '!A44&lt;&gt;0,IF(Environmental!G41="",0,Environmental!G41),0)</f>
        <v>0</v>
      </c>
      <c r="T44" s="25">
        <f>IF('Noon Position '!A44&lt;&gt;0,IF(Environmental!L41="",0,Environmental!L41),0)</f>
        <v>0</v>
      </c>
      <c r="V44" s="25">
        <f t="shared" si="0"/>
        <v>0</v>
      </c>
      <c r="W44" s="25">
        <f t="shared" si="1"/>
        <v>0</v>
      </c>
      <c r="X44" s="25">
        <f t="shared" si="2"/>
        <v>0</v>
      </c>
      <c r="Y44" s="25">
        <f t="shared" si="3"/>
        <v>0</v>
      </c>
      <c r="AB44" s="25">
        <f t="shared" si="4"/>
        <v>0</v>
      </c>
      <c r="AE44" s="299" t="e">
        <f>SUMPRODUCT($L$10:L44,$V$10:V44)/SUM($V$10:V44)</f>
        <v>#DIV/0!</v>
      </c>
      <c r="AF44" s="300" t="e">
        <f>SUMPRODUCT($M$10:M44,$V$10:V44)/SUM($V$10:V44)</f>
        <v>#DIV/0!</v>
      </c>
      <c r="AG44" s="299" t="e">
        <f>SUMPRODUCT($N$10:N44,$V$10:V44)/SUM($V$10:V44)</f>
        <v>#DIV/0!</v>
      </c>
      <c r="AH44" s="299" t="e">
        <f>SUMPRODUCT($O$10:O44,$V$10:V44)/SUM($V$10:V44)</f>
        <v>#DIV/0!</v>
      </c>
      <c r="AI44" s="301" t="e">
        <f>SUMPRODUCT($P$10:P44,$V$10:V44)/SUM($V$10:V44)</f>
        <v>#DIV/0!</v>
      </c>
      <c r="AJ44" s="301" t="e">
        <f>SUMPRODUCT($Q$10:Q44,$V$10:V44)/SUM($V$10:V44)</f>
        <v>#DIV/0!</v>
      </c>
      <c r="AK44" s="301" t="e">
        <f>SUMPRODUCT($R$10:R44,$V$10:V44)/SUM($V$10:V44)</f>
        <v>#DIV/0!</v>
      </c>
      <c r="AL44" s="299" t="e">
        <f>SUMPRODUCT($S$10:S44,$V$10:V44)/SUM($V$10:V44)</f>
        <v>#DIV/0!</v>
      </c>
      <c r="AM44" s="299" t="e">
        <f>SUMPRODUCT($T$10:T44,$V$10:V44)/SUM($V$10:V44)</f>
        <v>#DIV/0!</v>
      </c>
      <c r="AP44" s="299">
        <f>SUMPRODUCT($L$10:L44,$W$10:W44)/SUM($W$10:W44)</f>
        <v>11.333333333333334</v>
      </c>
      <c r="AQ44" s="300">
        <f>SUMPRODUCT($M$10:M44,$W$10:W44)/SUM($W$10:W44)</f>
        <v>0.12710774662728128</v>
      </c>
      <c r="AR44" s="299">
        <f>SUMPRODUCT($N$10:N44,$W$10:W44)/SUM($W$10:W44)</f>
        <v>18.476800000000026</v>
      </c>
      <c r="AS44" s="299">
        <f>SUMPRODUCT($O$10:O44,$W$10:W44)/SUM($W$10:W44)</f>
        <v>0.10666666666666667</v>
      </c>
      <c r="AT44" s="301">
        <f>SUMPRODUCT($P$10:P44,$W$10:W44)/SUM($W$10:W44)</f>
        <v>100.05333333333333</v>
      </c>
      <c r="AU44" s="301">
        <f>SUMPRODUCT($Q$10:Q44,$W$10:W44)/SUM($W$10:W44)</f>
        <v>17.066666666666666</v>
      </c>
      <c r="AV44" s="301">
        <f>SUMPRODUCT($R$10:R44,$W$10:W44)/SUM($W$10:W44)</f>
        <v>10.666666666666666</v>
      </c>
      <c r="AW44" s="299">
        <f>SUMPRODUCT($S$10:S44,$W$10:W44)/SUM($W$10:W44)</f>
        <v>0</v>
      </c>
      <c r="AX44" s="299">
        <f>SUMPRODUCT($T$10:T44,$W$10:W44)/SUM($W$10:W44)</f>
        <v>0.28800000000000042</v>
      </c>
      <c r="BA44" s="299" t="e">
        <f>SUMPRODUCT($L$10:L44,$X$10:X44)/SUM($X$10:X44)</f>
        <v>#DIV/0!</v>
      </c>
      <c r="BB44" s="300" t="e">
        <f>SUMPRODUCT($M$10:M44,$X$10:X44)/SUM($X$10:X44)</f>
        <v>#DIV/0!</v>
      </c>
      <c r="BC44" s="299" t="e">
        <f>SUMPRODUCT($N$10:N44,$X$10:X44)/SUM($X$10:X44)</f>
        <v>#DIV/0!</v>
      </c>
      <c r="BD44" s="299" t="e">
        <f>SUMPRODUCT($O$10:O44,$X$10:X44)/SUM($X$10:X44)</f>
        <v>#DIV/0!</v>
      </c>
      <c r="BE44" s="301" t="e">
        <f>SUMPRODUCT($P$10:P44,$X$10:X44)/SUM($X$10:X44)</f>
        <v>#DIV/0!</v>
      </c>
      <c r="BF44" s="301" t="e">
        <f>SUMPRODUCT($Q$10:Q44,$X$10:X44)/SUM($X$10:X44)</f>
        <v>#DIV/0!</v>
      </c>
      <c r="BG44" s="301" t="e">
        <f>SUMPRODUCT($R$10:R44,$X$10:X44)/SUM($X$10:X44)</f>
        <v>#DIV/0!</v>
      </c>
      <c r="BH44" s="299" t="e">
        <f>SUMPRODUCT($S$10:S44,$X$10:X44)/SUM($X$10:X44)</f>
        <v>#DIV/0!</v>
      </c>
      <c r="BI44" s="299" t="e">
        <f>SUMPRODUCT($T$10:T44,$X$10:X44)/SUM($X$10:X44)</f>
        <v>#DIV/0!</v>
      </c>
      <c r="BL44" s="299" t="e">
        <f>SUMPRODUCT($L$10:L44,$Y$10:Y44)/SUM($Y$10:Y44)</f>
        <v>#DIV/0!</v>
      </c>
      <c r="BM44" s="300" t="e">
        <f>SUMPRODUCT($M$10:M44,$Y$10:Y44)/SUM($Y$10:Y44)</f>
        <v>#DIV/0!</v>
      </c>
      <c r="BN44" s="299" t="e">
        <f>SUMPRODUCT($N$10:N44,$Y$10:Y44)/SUM($Y$10:Y44)</f>
        <v>#DIV/0!</v>
      </c>
      <c r="BO44" s="299" t="e">
        <f>SUMPRODUCT($O$10:O44,$Y$10:Y44)/SUM($Y$10:Y44)</f>
        <v>#DIV/0!</v>
      </c>
      <c r="BP44" s="301" t="e">
        <f>SUMPRODUCT($P$10:P44,$Y$10:Y44)/SUM($Y$10:Y44)</f>
        <v>#DIV/0!</v>
      </c>
      <c r="BQ44" s="301" t="e">
        <f>SUMPRODUCT($Q$10:Q44,$Y$10:Y44)/SUM($Y$10:Y44)</f>
        <v>#DIV/0!</v>
      </c>
      <c r="BR44" s="301" t="e">
        <f>SUMPRODUCT($R$10:R44,$Y$10:Y44)/SUM($Y$10:Y44)</f>
        <v>#DIV/0!</v>
      </c>
      <c r="BS44" s="299" t="e">
        <f>SUMPRODUCT($S$10:S44,$Y$10:Y44)/SUM($Y$10:Y44)</f>
        <v>#DIV/0!</v>
      </c>
      <c r="BT44" s="299" t="e">
        <f>SUMPRODUCT($T$10:T44,$Y$10:Y44)/SUM($Y$10:Y44)</f>
        <v>#DIV/0!</v>
      </c>
      <c r="BW44" s="25" t="e">
        <f>SUMPRODUCT($L$10:L44,$AB$10:AB44)/SUM($AB$10:AB44)</f>
        <v>#DIV/0!</v>
      </c>
      <c r="BX44" s="25" t="e">
        <f>SUMPRODUCT($M$10:M44,$AB$10:AB44)/SUM($AB$10:AB44)</f>
        <v>#DIV/0!</v>
      </c>
      <c r="BY44" s="25" t="e">
        <f>SUMPRODUCT($N$10:N44,$AB$10:AB44)/SUM($AB$10:AB44)</f>
        <v>#DIV/0!</v>
      </c>
      <c r="BZ44" s="25" t="e">
        <f>SUMPRODUCT($O$10:O44,$AB$10:AB44)/SUM($AB$10:AB44)</f>
        <v>#DIV/0!</v>
      </c>
      <c r="CA44" s="25" t="e">
        <f>SUMPRODUCT($P$10:P44,$AB$10:AB44)/SUM($AB$10:AB44)</f>
        <v>#DIV/0!</v>
      </c>
      <c r="CB44" s="25" t="e">
        <f>SUMPRODUCT($Q$10:Q44,$AB$10:AB44)/SUM($AB$10:AB44)</f>
        <v>#DIV/0!</v>
      </c>
      <c r="CC44" s="25" t="e">
        <f>SUMPRODUCT($R$10:R44,$AB$10:AB44)/SUM($AB$10:AB44)</f>
        <v>#DIV/0!</v>
      </c>
      <c r="CD44" s="25" t="e">
        <f>SUMPRODUCT($S$10:S44,$AB$10:AB44)/SUM($AB$10:AB44)</f>
        <v>#DIV/0!</v>
      </c>
      <c r="CE44" s="25" t="e">
        <f>SUMPRODUCT($T$10:T44,$AB$10:AB44)/SUM($AB$10:AB44)</f>
        <v>#DIV/0!</v>
      </c>
    </row>
    <row r="45" spans="1:83">
      <c r="A45" s="281" t="str">
        <f>IF('Noon Position '!A45&lt;&gt;0,'Noon Position '!A45,"")</f>
        <v/>
      </c>
      <c r="B45" s="312" t="str">
        <f>IF('Noon Position '!A45&lt;&gt;0,'Noon Position '!B45,"")</f>
        <v/>
      </c>
      <c r="C45" s="25" t="str">
        <f>IF('Noon Position '!Q45&lt;&gt;0,'Noon Position '!Q45,"")</f>
        <v/>
      </c>
      <c r="D45" s="313" t="str">
        <f>IF('Noon Position '!Q45&lt;&gt;0,"",IF('Noon Position '!A45&lt;&gt;0,('Noon Position '!A45-'Noon Position '!A44+'Noon Position '!B45-'Noon Position '!B44)*24,""))</f>
        <v/>
      </c>
      <c r="E45" s="25" t="str">
        <f>IF('Noon Position '!A45&lt;&gt;0,'Weather Condition'!U40,"")</f>
        <v/>
      </c>
      <c r="F45" s="25" t="str">
        <f>IF('Noon Position '!A45&lt;&gt;0,IF(NOT(E45),1,0),"")</f>
        <v/>
      </c>
      <c r="G45" s="25" t="str">
        <f>IF('Noon Position '!A45&lt;&gt;0,IF(LOWER('Noon Position '!L45)="eco",1,0),"")</f>
        <v/>
      </c>
      <c r="H45" s="25" t="str">
        <f>IF('Noon Position '!A45&lt;&gt;0,IF(LOWER('Noon Position '!L45)="full",1,0),"")</f>
        <v/>
      </c>
      <c r="I45" s="25" t="str">
        <f>IF('Noon Position '!A45&lt;&gt;0,IF(G45+H45=0,1,0),"")</f>
        <v/>
      </c>
      <c r="K45" s="25" t="str">
        <f>IF('Noon Position '!A45&lt;&gt;0,IF('Noon Position '!M45=0,"None",'Noon Position '!M45),"None")</f>
        <v>None</v>
      </c>
      <c r="L45" s="25">
        <f>IF('Noon Position '!A45&lt;&gt;0,IF('Noon Position '!U45="",0,'Noon Position '!U45),0)</f>
        <v>0</v>
      </c>
      <c r="M45" s="25">
        <f>IF('Noon Position '!A45&lt;&gt;0,IF('Noon Position '!V45="",0,'Noon Position '!V45),0)</f>
        <v>0</v>
      </c>
      <c r="N45" s="25">
        <f>IF('Noon Position '!A45&lt;&gt;0,IF('Bunkers &amp; Lubs'!Q39="",0,'Bunkers &amp; Lubs'!Q39),0)</f>
        <v>0</v>
      </c>
      <c r="O45" s="25">
        <f>IF('Noon Position '!A45&lt;&gt;0,IF('Bunkers &amp; Lubs'!W39="",0,'Bunkers &amp; Lubs'!W39),0)</f>
        <v>0</v>
      </c>
      <c r="P45" s="25">
        <f>IF('Noon Position '!A45&lt;&gt;0,IF('Bunkers &amp; Lubs'!X39="",0,'Bunkers &amp; Lubs'!X39),0)</f>
        <v>0</v>
      </c>
      <c r="Q45" s="25">
        <f>IF('Noon Position '!A45&lt;&gt;0,IF('Bunkers &amp; Lubs'!Z39="",0,'Bunkers &amp; Lubs'!Z39),0)</f>
        <v>0</v>
      </c>
      <c r="R45" s="25">
        <f>IF('Noon Position '!A45&lt;&gt;0,IF('Bunkers &amp; Lubs'!AA39="",0,'Bunkers &amp; Lubs'!AA39),0)</f>
        <v>0</v>
      </c>
      <c r="S45" s="25">
        <f>IF('Noon Position '!A45&lt;&gt;0,IF(Environmental!G42="",0,Environmental!G42),0)</f>
        <v>0</v>
      </c>
      <c r="T45" s="25">
        <f>IF('Noon Position '!A45&lt;&gt;0,IF(Environmental!L42="",0,Environmental!L42),0)</f>
        <v>0</v>
      </c>
      <c r="V45" s="25">
        <f t="shared" si="0"/>
        <v>0</v>
      </c>
      <c r="W45" s="25">
        <f t="shared" si="1"/>
        <v>0</v>
      </c>
      <c r="X45" s="25">
        <f t="shared" si="2"/>
        <v>0</v>
      </c>
      <c r="Y45" s="25">
        <f t="shared" si="3"/>
        <v>0</v>
      </c>
      <c r="AB45" s="25">
        <f t="shared" si="4"/>
        <v>0</v>
      </c>
      <c r="AE45" s="299" t="e">
        <f>SUMPRODUCT($L$10:L45,$V$10:V45)/SUM($V$10:V45)</f>
        <v>#DIV/0!</v>
      </c>
      <c r="AF45" s="300" t="e">
        <f>SUMPRODUCT($M$10:M45,$V$10:V45)/SUM($V$10:V45)</f>
        <v>#DIV/0!</v>
      </c>
      <c r="AG45" s="299" t="e">
        <f>SUMPRODUCT($N$10:N45,$V$10:V45)/SUM($V$10:V45)</f>
        <v>#DIV/0!</v>
      </c>
      <c r="AH45" s="299" t="e">
        <f>SUMPRODUCT($O$10:O45,$V$10:V45)/SUM($V$10:V45)</f>
        <v>#DIV/0!</v>
      </c>
      <c r="AI45" s="301" t="e">
        <f>SUMPRODUCT($P$10:P45,$V$10:V45)/SUM($V$10:V45)</f>
        <v>#DIV/0!</v>
      </c>
      <c r="AJ45" s="301" t="e">
        <f>SUMPRODUCT($Q$10:Q45,$V$10:V45)/SUM($V$10:V45)</f>
        <v>#DIV/0!</v>
      </c>
      <c r="AK45" s="301" t="e">
        <f>SUMPRODUCT($R$10:R45,$V$10:V45)/SUM($V$10:V45)</f>
        <v>#DIV/0!</v>
      </c>
      <c r="AL45" s="299" t="e">
        <f>SUMPRODUCT($S$10:S45,$V$10:V45)/SUM($V$10:V45)</f>
        <v>#DIV/0!</v>
      </c>
      <c r="AM45" s="299" t="e">
        <f>SUMPRODUCT($T$10:T45,$V$10:V45)/SUM($V$10:V45)</f>
        <v>#DIV/0!</v>
      </c>
      <c r="AP45" s="299">
        <f>SUMPRODUCT($L$10:L45,$W$10:W45)/SUM($W$10:W45)</f>
        <v>11.333333333333334</v>
      </c>
      <c r="AQ45" s="300">
        <f>SUMPRODUCT($M$10:M45,$W$10:W45)/SUM($W$10:W45)</f>
        <v>0.12710774662728128</v>
      </c>
      <c r="AR45" s="299">
        <f>SUMPRODUCT($N$10:N45,$W$10:W45)/SUM($W$10:W45)</f>
        <v>18.476800000000026</v>
      </c>
      <c r="AS45" s="299">
        <f>SUMPRODUCT($O$10:O45,$W$10:W45)/SUM($W$10:W45)</f>
        <v>0.10666666666666667</v>
      </c>
      <c r="AT45" s="301">
        <f>SUMPRODUCT($P$10:P45,$W$10:W45)/SUM($W$10:W45)</f>
        <v>100.05333333333333</v>
      </c>
      <c r="AU45" s="301">
        <f>SUMPRODUCT($Q$10:Q45,$W$10:W45)/SUM($W$10:W45)</f>
        <v>17.066666666666666</v>
      </c>
      <c r="AV45" s="301">
        <f>SUMPRODUCT($R$10:R45,$W$10:W45)/SUM($W$10:W45)</f>
        <v>10.666666666666666</v>
      </c>
      <c r="AW45" s="299">
        <f>SUMPRODUCT($S$10:S45,$W$10:W45)/SUM($W$10:W45)</f>
        <v>0</v>
      </c>
      <c r="AX45" s="299">
        <f>SUMPRODUCT($T$10:T45,$W$10:W45)/SUM($W$10:W45)</f>
        <v>0.28800000000000042</v>
      </c>
      <c r="BA45" s="299" t="e">
        <f>SUMPRODUCT($L$10:L45,$X$10:X45)/SUM($X$10:X45)</f>
        <v>#DIV/0!</v>
      </c>
      <c r="BB45" s="300" t="e">
        <f>SUMPRODUCT($M$10:M45,$X$10:X45)/SUM($X$10:X45)</f>
        <v>#DIV/0!</v>
      </c>
      <c r="BC45" s="299" t="e">
        <f>SUMPRODUCT($N$10:N45,$X$10:X45)/SUM($X$10:X45)</f>
        <v>#DIV/0!</v>
      </c>
      <c r="BD45" s="299" t="e">
        <f>SUMPRODUCT($O$10:O45,$X$10:X45)/SUM($X$10:X45)</f>
        <v>#DIV/0!</v>
      </c>
      <c r="BE45" s="301" t="e">
        <f>SUMPRODUCT($P$10:P45,$X$10:X45)/SUM($X$10:X45)</f>
        <v>#DIV/0!</v>
      </c>
      <c r="BF45" s="301" t="e">
        <f>SUMPRODUCT($Q$10:Q45,$X$10:X45)/SUM($X$10:X45)</f>
        <v>#DIV/0!</v>
      </c>
      <c r="BG45" s="301" t="e">
        <f>SUMPRODUCT($R$10:R45,$X$10:X45)/SUM($X$10:X45)</f>
        <v>#DIV/0!</v>
      </c>
      <c r="BH45" s="299" t="e">
        <f>SUMPRODUCT($S$10:S45,$X$10:X45)/SUM($X$10:X45)</f>
        <v>#DIV/0!</v>
      </c>
      <c r="BI45" s="299" t="e">
        <f>SUMPRODUCT($T$10:T45,$X$10:X45)/SUM($X$10:X45)</f>
        <v>#DIV/0!</v>
      </c>
      <c r="BL45" s="299" t="e">
        <f>SUMPRODUCT($L$10:L45,$Y$10:Y45)/SUM($Y$10:Y45)</f>
        <v>#DIV/0!</v>
      </c>
      <c r="BM45" s="300" t="e">
        <f>SUMPRODUCT($M$10:M45,$Y$10:Y45)/SUM($Y$10:Y45)</f>
        <v>#DIV/0!</v>
      </c>
      <c r="BN45" s="299" t="e">
        <f>SUMPRODUCT($N$10:N45,$Y$10:Y45)/SUM($Y$10:Y45)</f>
        <v>#DIV/0!</v>
      </c>
      <c r="BO45" s="299" t="e">
        <f>SUMPRODUCT($O$10:O45,$Y$10:Y45)/SUM($Y$10:Y45)</f>
        <v>#DIV/0!</v>
      </c>
      <c r="BP45" s="301" t="e">
        <f>SUMPRODUCT($P$10:P45,$Y$10:Y45)/SUM($Y$10:Y45)</f>
        <v>#DIV/0!</v>
      </c>
      <c r="BQ45" s="301" t="e">
        <f>SUMPRODUCT($Q$10:Q45,$Y$10:Y45)/SUM($Y$10:Y45)</f>
        <v>#DIV/0!</v>
      </c>
      <c r="BR45" s="301" t="e">
        <f>SUMPRODUCT($R$10:R45,$Y$10:Y45)/SUM($Y$10:Y45)</f>
        <v>#DIV/0!</v>
      </c>
      <c r="BS45" s="299" t="e">
        <f>SUMPRODUCT($S$10:S45,$Y$10:Y45)/SUM($Y$10:Y45)</f>
        <v>#DIV/0!</v>
      </c>
      <c r="BT45" s="299" t="e">
        <f>SUMPRODUCT($T$10:T45,$Y$10:Y45)/SUM($Y$10:Y45)</f>
        <v>#DIV/0!</v>
      </c>
      <c r="BW45" s="25" t="e">
        <f>SUMPRODUCT($L$10:L45,$AB$10:AB45)/SUM($AB$10:AB45)</f>
        <v>#DIV/0!</v>
      </c>
      <c r="BX45" s="25" t="e">
        <f>SUMPRODUCT($M$10:M45,$AB$10:AB45)/SUM($AB$10:AB45)</f>
        <v>#DIV/0!</v>
      </c>
      <c r="BY45" s="25" t="e">
        <f>SUMPRODUCT($N$10:N45,$AB$10:AB45)/SUM($AB$10:AB45)</f>
        <v>#DIV/0!</v>
      </c>
      <c r="BZ45" s="25" t="e">
        <f>SUMPRODUCT($O$10:O45,$AB$10:AB45)/SUM($AB$10:AB45)</f>
        <v>#DIV/0!</v>
      </c>
      <c r="CA45" s="25" t="e">
        <f>SUMPRODUCT($P$10:P45,$AB$10:AB45)/SUM($AB$10:AB45)</f>
        <v>#DIV/0!</v>
      </c>
      <c r="CB45" s="25" t="e">
        <f>SUMPRODUCT($Q$10:Q45,$AB$10:AB45)/SUM($AB$10:AB45)</f>
        <v>#DIV/0!</v>
      </c>
      <c r="CC45" s="25" t="e">
        <f>SUMPRODUCT($R$10:R45,$AB$10:AB45)/SUM($AB$10:AB45)</f>
        <v>#DIV/0!</v>
      </c>
      <c r="CD45" s="25" t="e">
        <f>SUMPRODUCT($S$10:S45,$AB$10:AB45)/SUM($AB$10:AB45)</f>
        <v>#DIV/0!</v>
      </c>
      <c r="CE45" s="25" t="e">
        <f>SUMPRODUCT($T$10:T45,$AB$10:AB45)/SUM($AB$10:AB45)</f>
        <v>#DIV/0!</v>
      </c>
    </row>
    <row r="46" spans="1:83">
      <c r="A46" s="281" t="str">
        <f>IF('Noon Position '!A46&lt;&gt;0,'Noon Position '!A46,"")</f>
        <v/>
      </c>
      <c r="B46" s="312" t="str">
        <f>IF('Noon Position '!A46&lt;&gt;0,'Noon Position '!B46,"")</f>
        <v/>
      </c>
      <c r="C46" s="25" t="str">
        <f>IF('Noon Position '!Q46&lt;&gt;0,'Noon Position '!Q46,"")</f>
        <v/>
      </c>
      <c r="D46" s="313" t="str">
        <f>IF('Noon Position '!Q46&lt;&gt;0,"",IF('Noon Position '!A46&lt;&gt;0,('Noon Position '!A46-'Noon Position '!A45+'Noon Position '!B46-'Noon Position '!B45)*24,""))</f>
        <v/>
      </c>
      <c r="E46" s="25" t="str">
        <f>IF('Noon Position '!A46&lt;&gt;0,'Weather Condition'!U41,"")</f>
        <v/>
      </c>
      <c r="F46" s="25" t="str">
        <f>IF('Noon Position '!A46&lt;&gt;0,IF(NOT(E46),1,0),"")</f>
        <v/>
      </c>
      <c r="G46" s="25" t="str">
        <f>IF('Noon Position '!A46&lt;&gt;0,IF(LOWER('Noon Position '!L46)="eco",1,0),"")</f>
        <v/>
      </c>
      <c r="H46" s="25" t="str">
        <f>IF('Noon Position '!A46&lt;&gt;0,IF(LOWER('Noon Position '!L46)="full",1,0),"")</f>
        <v/>
      </c>
      <c r="I46" s="25" t="str">
        <f>IF('Noon Position '!A46&lt;&gt;0,IF(G46+H46=0,1,0),"")</f>
        <v/>
      </c>
      <c r="K46" s="25" t="str">
        <f>IF('Noon Position '!A46&lt;&gt;0,IF('Noon Position '!M46=0,"None",'Noon Position '!M46),"None")</f>
        <v>None</v>
      </c>
      <c r="L46" s="25">
        <f>IF('Noon Position '!A46&lt;&gt;0,IF('Noon Position '!U46="",0,'Noon Position '!U46),0)</f>
        <v>0</v>
      </c>
      <c r="M46" s="25">
        <f>IF('Noon Position '!A46&lt;&gt;0,IF('Noon Position '!V46="",0,'Noon Position '!V46),0)</f>
        <v>0</v>
      </c>
      <c r="N46" s="25">
        <f>IF('Noon Position '!A46&lt;&gt;0,IF('Bunkers &amp; Lubs'!Q40="",0,'Bunkers &amp; Lubs'!Q40),0)</f>
        <v>0</v>
      </c>
      <c r="O46" s="25">
        <f>IF('Noon Position '!A46&lt;&gt;0,IF('Bunkers &amp; Lubs'!W40="",0,'Bunkers &amp; Lubs'!W40),0)</f>
        <v>0</v>
      </c>
      <c r="P46" s="25">
        <f>IF('Noon Position '!A46&lt;&gt;0,IF('Bunkers &amp; Lubs'!X40="",0,'Bunkers &amp; Lubs'!X40),0)</f>
        <v>0</v>
      </c>
      <c r="Q46" s="25">
        <f>IF('Noon Position '!A46&lt;&gt;0,IF('Bunkers &amp; Lubs'!Z40="",0,'Bunkers &amp; Lubs'!Z40),0)</f>
        <v>0</v>
      </c>
      <c r="R46" s="25">
        <f>IF('Noon Position '!A46&lt;&gt;0,IF('Bunkers &amp; Lubs'!AA40="",0,'Bunkers &amp; Lubs'!AA40),0)</f>
        <v>0</v>
      </c>
      <c r="S46" s="25">
        <f>IF('Noon Position '!A46&lt;&gt;0,IF(Environmental!G43="",0,Environmental!G43),0)</f>
        <v>0</v>
      </c>
      <c r="T46" s="25">
        <f>IF('Noon Position '!A46&lt;&gt;0,IF(Environmental!L43="",0,Environmental!L43),0)</f>
        <v>0</v>
      </c>
      <c r="V46" s="25">
        <f t="shared" si="0"/>
        <v>0</v>
      </c>
      <c r="W46" s="25">
        <f t="shared" si="1"/>
        <v>0</v>
      </c>
      <c r="X46" s="25">
        <f t="shared" si="2"/>
        <v>0</v>
      </c>
      <c r="Y46" s="25">
        <f t="shared" si="3"/>
        <v>0</v>
      </c>
      <c r="AB46" s="25">
        <f t="shared" si="4"/>
        <v>0</v>
      </c>
      <c r="AE46" s="299" t="e">
        <f>SUMPRODUCT($L$10:L46,$V$10:V46)/SUM($V$10:V46)</f>
        <v>#DIV/0!</v>
      </c>
      <c r="AF46" s="300" t="e">
        <f>SUMPRODUCT($M$10:M46,$V$10:V46)/SUM($V$10:V46)</f>
        <v>#DIV/0!</v>
      </c>
      <c r="AG46" s="299" t="e">
        <f>SUMPRODUCT($N$10:N46,$V$10:V46)/SUM($V$10:V46)</f>
        <v>#DIV/0!</v>
      </c>
      <c r="AH46" s="299" t="e">
        <f>SUMPRODUCT($O$10:O46,$V$10:V46)/SUM($V$10:V46)</f>
        <v>#DIV/0!</v>
      </c>
      <c r="AI46" s="301" t="e">
        <f>SUMPRODUCT($P$10:P46,$V$10:V46)/SUM($V$10:V46)</f>
        <v>#DIV/0!</v>
      </c>
      <c r="AJ46" s="301" t="e">
        <f>SUMPRODUCT($Q$10:Q46,$V$10:V46)/SUM($V$10:V46)</f>
        <v>#DIV/0!</v>
      </c>
      <c r="AK46" s="301" t="e">
        <f>SUMPRODUCT($R$10:R46,$V$10:V46)/SUM($V$10:V46)</f>
        <v>#DIV/0!</v>
      </c>
      <c r="AL46" s="299" t="e">
        <f>SUMPRODUCT($S$10:S46,$V$10:V46)/SUM($V$10:V46)</f>
        <v>#DIV/0!</v>
      </c>
      <c r="AM46" s="299" t="e">
        <f>SUMPRODUCT($T$10:T46,$V$10:V46)/SUM($V$10:V46)</f>
        <v>#DIV/0!</v>
      </c>
      <c r="AP46" s="299">
        <f>SUMPRODUCT($L$10:L46,$W$10:W46)/SUM($W$10:W46)</f>
        <v>11.333333333333334</v>
      </c>
      <c r="AQ46" s="300">
        <f>SUMPRODUCT($M$10:M46,$W$10:W46)/SUM($W$10:W46)</f>
        <v>0.12710774662728128</v>
      </c>
      <c r="AR46" s="299">
        <f>SUMPRODUCT($N$10:N46,$W$10:W46)/SUM($W$10:W46)</f>
        <v>18.476800000000026</v>
      </c>
      <c r="AS46" s="299">
        <f>SUMPRODUCT($O$10:O46,$W$10:W46)/SUM($W$10:W46)</f>
        <v>0.10666666666666667</v>
      </c>
      <c r="AT46" s="301">
        <f>SUMPRODUCT($P$10:P46,$W$10:W46)/SUM($W$10:W46)</f>
        <v>100.05333333333333</v>
      </c>
      <c r="AU46" s="301">
        <f>SUMPRODUCT($Q$10:Q46,$W$10:W46)/SUM($W$10:W46)</f>
        <v>17.066666666666666</v>
      </c>
      <c r="AV46" s="301">
        <f>SUMPRODUCT($R$10:R46,$W$10:W46)/SUM($W$10:W46)</f>
        <v>10.666666666666666</v>
      </c>
      <c r="AW46" s="299">
        <f>SUMPRODUCT($S$10:S46,$W$10:W46)/SUM($W$10:W46)</f>
        <v>0</v>
      </c>
      <c r="AX46" s="299">
        <f>SUMPRODUCT($T$10:T46,$W$10:W46)/SUM($W$10:W46)</f>
        <v>0.28800000000000042</v>
      </c>
      <c r="BA46" s="299" t="e">
        <f>SUMPRODUCT($L$10:L46,$X$10:X46)/SUM($X$10:X46)</f>
        <v>#DIV/0!</v>
      </c>
      <c r="BB46" s="300" t="e">
        <f>SUMPRODUCT($M$10:M46,$X$10:X46)/SUM($X$10:X46)</f>
        <v>#DIV/0!</v>
      </c>
      <c r="BC46" s="299" t="e">
        <f>SUMPRODUCT($N$10:N46,$X$10:X46)/SUM($X$10:X46)</f>
        <v>#DIV/0!</v>
      </c>
      <c r="BD46" s="299" t="e">
        <f>SUMPRODUCT($O$10:O46,$X$10:X46)/SUM($X$10:X46)</f>
        <v>#DIV/0!</v>
      </c>
      <c r="BE46" s="301" t="e">
        <f>SUMPRODUCT($P$10:P46,$X$10:X46)/SUM($X$10:X46)</f>
        <v>#DIV/0!</v>
      </c>
      <c r="BF46" s="301" t="e">
        <f>SUMPRODUCT($Q$10:Q46,$X$10:X46)/SUM($X$10:X46)</f>
        <v>#DIV/0!</v>
      </c>
      <c r="BG46" s="301" t="e">
        <f>SUMPRODUCT($R$10:R46,$X$10:X46)/SUM($X$10:X46)</f>
        <v>#DIV/0!</v>
      </c>
      <c r="BH46" s="299" t="e">
        <f>SUMPRODUCT($S$10:S46,$X$10:X46)/SUM($X$10:X46)</f>
        <v>#DIV/0!</v>
      </c>
      <c r="BI46" s="299" t="e">
        <f>SUMPRODUCT($T$10:T46,$X$10:X46)/SUM($X$10:X46)</f>
        <v>#DIV/0!</v>
      </c>
      <c r="BL46" s="299" t="e">
        <f>SUMPRODUCT($L$10:L46,$Y$10:Y46)/SUM($Y$10:Y46)</f>
        <v>#DIV/0!</v>
      </c>
      <c r="BM46" s="300" t="e">
        <f>SUMPRODUCT($M$10:M46,$Y$10:Y46)/SUM($Y$10:Y46)</f>
        <v>#DIV/0!</v>
      </c>
      <c r="BN46" s="299" t="e">
        <f>SUMPRODUCT($N$10:N46,$Y$10:Y46)/SUM($Y$10:Y46)</f>
        <v>#DIV/0!</v>
      </c>
      <c r="BO46" s="299" t="e">
        <f>SUMPRODUCT($O$10:O46,$Y$10:Y46)/SUM($Y$10:Y46)</f>
        <v>#DIV/0!</v>
      </c>
      <c r="BP46" s="301" t="e">
        <f>SUMPRODUCT($P$10:P46,$Y$10:Y46)/SUM($Y$10:Y46)</f>
        <v>#DIV/0!</v>
      </c>
      <c r="BQ46" s="301" t="e">
        <f>SUMPRODUCT($Q$10:Q46,$Y$10:Y46)/SUM($Y$10:Y46)</f>
        <v>#DIV/0!</v>
      </c>
      <c r="BR46" s="301" t="e">
        <f>SUMPRODUCT($R$10:R46,$Y$10:Y46)/SUM($Y$10:Y46)</f>
        <v>#DIV/0!</v>
      </c>
      <c r="BS46" s="299" t="e">
        <f>SUMPRODUCT($S$10:S46,$Y$10:Y46)/SUM($Y$10:Y46)</f>
        <v>#DIV/0!</v>
      </c>
      <c r="BT46" s="299" t="e">
        <f>SUMPRODUCT($T$10:T46,$Y$10:Y46)/SUM($Y$10:Y46)</f>
        <v>#DIV/0!</v>
      </c>
      <c r="BW46" s="25" t="e">
        <f>SUMPRODUCT($L$10:L46,$AB$10:AB46)/SUM($AB$10:AB46)</f>
        <v>#DIV/0!</v>
      </c>
      <c r="BX46" s="25" t="e">
        <f>SUMPRODUCT($M$10:M46,$AB$10:AB46)/SUM($AB$10:AB46)</f>
        <v>#DIV/0!</v>
      </c>
      <c r="BY46" s="25" t="e">
        <f>SUMPRODUCT($N$10:N46,$AB$10:AB46)/SUM($AB$10:AB46)</f>
        <v>#DIV/0!</v>
      </c>
      <c r="BZ46" s="25" t="e">
        <f>SUMPRODUCT($O$10:O46,$AB$10:AB46)/SUM($AB$10:AB46)</f>
        <v>#DIV/0!</v>
      </c>
      <c r="CA46" s="25" t="e">
        <f>SUMPRODUCT($P$10:P46,$AB$10:AB46)/SUM($AB$10:AB46)</f>
        <v>#DIV/0!</v>
      </c>
      <c r="CB46" s="25" t="e">
        <f>SUMPRODUCT($Q$10:Q46,$AB$10:AB46)/SUM($AB$10:AB46)</f>
        <v>#DIV/0!</v>
      </c>
      <c r="CC46" s="25" t="e">
        <f>SUMPRODUCT($R$10:R46,$AB$10:AB46)/SUM($AB$10:AB46)</f>
        <v>#DIV/0!</v>
      </c>
      <c r="CD46" s="25" t="e">
        <f>SUMPRODUCT($S$10:S46,$AB$10:AB46)/SUM($AB$10:AB46)</f>
        <v>#DIV/0!</v>
      </c>
      <c r="CE46" s="25" t="e">
        <f>SUMPRODUCT($T$10:T46,$AB$10:AB46)/SUM($AB$10:AB46)</f>
        <v>#DIV/0!</v>
      </c>
    </row>
    <row r="47" spans="1:83">
      <c r="A47" s="281" t="str">
        <f>IF('Noon Position '!A47&lt;&gt;0,'Noon Position '!A47,"")</f>
        <v/>
      </c>
      <c r="B47" s="312" t="str">
        <f>IF('Noon Position '!A47&lt;&gt;0,'Noon Position '!B47,"")</f>
        <v/>
      </c>
      <c r="C47" s="25" t="str">
        <f>IF('Noon Position '!Q47&lt;&gt;0,'Noon Position '!Q47,"")</f>
        <v/>
      </c>
      <c r="D47" s="313" t="str">
        <f>IF('Noon Position '!Q47&lt;&gt;0,"",IF('Noon Position '!A47&lt;&gt;0,('Noon Position '!A47-'Noon Position '!A46+'Noon Position '!B47-'Noon Position '!B46)*24,""))</f>
        <v/>
      </c>
      <c r="E47" s="25" t="str">
        <f>IF('Noon Position '!A47&lt;&gt;0,'Weather Condition'!U42,"")</f>
        <v/>
      </c>
      <c r="F47" s="25" t="str">
        <f>IF('Noon Position '!A47&lt;&gt;0,IF(NOT(E47),1,0),"")</f>
        <v/>
      </c>
      <c r="G47" s="25" t="str">
        <f>IF('Noon Position '!A47&lt;&gt;0,IF(LOWER('Noon Position '!L47)="eco",1,0),"")</f>
        <v/>
      </c>
      <c r="H47" s="25" t="str">
        <f>IF('Noon Position '!A47&lt;&gt;0,IF(LOWER('Noon Position '!L47)="full",1,0),"")</f>
        <v/>
      </c>
      <c r="I47" s="25" t="str">
        <f>IF('Noon Position '!A47&lt;&gt;0,IF(G47+H47=0,1,0),"")</f>
        <v/>
      </c>
      <c r="K47" s="25" t="str">
        <f>IF('Noon Position '!A47&lt;&gt;0,IF('Noon Position '!M47=0,"None",'Noon Position '!M47),"None")</f>
        <v>None</v>
      </c>
      <c r="L47" s="25">
        <f>IF('Noon Position '!A47&lt;&gt;0,IF('Noon Position '!U47="",0,'Noon Position '!U47),0)</f>
        <v>0</v>
      </c>
      <c r="M47" s="25">
        <f>IF('Noon Position '!A47&lt;&gt;0,IF('Noon Position '!V47="",0,'Noon Position '!V47),0)</f>
        <v>0</v>
      </c>
      <c r="N47" s="25">
        <f>IF('Noon Position '!A47&lt;&gt;0,IF('Bunkers &amp; Lubs'!Q41="",0,'Bunkers &amp; Lubs'!Q41),0)</f>
        <v>0</v>
      </c>
      <c r="O47" s="25">
        <f>IF('Noon Position '!A47&lt;&gt;0,IF('Bunkers &amp; Lubs'!W41="",0,'Bunkers &amp; Lubs'!W41),0)</f>
        <v>0</v>
      </c>
      <c r="P47" s="25">
        <f>IF('Noon Position '!A47&lt;&gt;0,IF('Bunkers &amp; Lubs'!X41="",0,'Bunkers &amp; Lubs'!X41),0)</f>
        <v>0</v>
      </c>
      <c r="Q47" s="25">
        <f>IF('Noon Position '!A47&lt;&gt;0,IF('Bunkers &amp; Lubs'!Z41="",0,'Bunkers &amp; Lubs'!Z41),0)</f>
        <v>0</v>
      </c>
      <c r="R47" s="25">
        <f>IF('Noon Position '!A47&lt;&gt;0,IF('Bunkers &amp; Lubs'!AA41="",0,'Bunkers &amp; Lubs'!AA41),0)</f>
        <v>0</v>
      </c>
      <c r="S47" s="25">
        <f>IF('Noon Position '!A47&lt;&gt;0,IF(Environmental!G44="",0,Environmental!G44),0)</f>
        <v>0</v>
      </c>
      <c r="T47" s="25">
        <f>IF('Noon Position '!A47&lt;&gt;0,IF(Environmental!L44="",0,Environmental!L44),0)</f>
        <v>0</v>
      </c>
      <c r="V47" s="25">
        <f t="shared" si="0"/>
        <v>0</v>
      </c>
      <c r="W47" s="25">
        <f t="shared" si="1"/>
        <v>0</v>
      </c>
      <c r="X47" s="25">
        <f t="shared" si="2"/>
        <v>0</v>
      </c>
      <c r="Y47" s="25">
        <f t="shared" si="3"/>
        <v>0</v>
      </c>
      <c r="AB47" s="25">
        <f t="shared" si="4"/>
        <v>0</v>
      </c>
      <c r="AE47" s="299" t="e">
        <f>SUMPRODUCT($L$10:L47,$V$10:V47)/SUM($V$10:V47)</f>
        <v>#DIV/0!</v>
      </c>
      <c r="AF47" s="300" t="e">
        <f>SUMPRODUCT($M$10:M47,$V$10:V47)/SUM($V$10:V47)</f>
        <v>#DIV/0!</v>
      </c>
      <c r="AG47" s="299" t="e">
        <f>SUMPRODUCT($N$10:N47,$V$10:V47)/SUM($V$10:V47)</f>
        <v>#DIV/0!</v>
      </c>
      <c r="AH47" s="299" t="e">
        <f>SUMPRODUCT($O$10:O47,$V$10:V47)/SUM($V$10:V47)</f>
        <v>#DIV/0!</v>
      </c>
      <c r="AI47" s="301" t="e">
        <f>SUMPRODUCT($P$10:P47,$V$10:V47)/SUM($V$10:V47)</f>
        <v>#DIV/0!</v>
      </c>
      <c r="AJ47" s="301" t="e">
        <f>SUMPRODUCT($Q$10:Q47,$V$10:V47)/SUM($V$10:V47)</f>
        <v>#DIV/0!</v>
      </c>
      <c r="AK47" s="301" t="e">
        <f>SUMPRODUCT($R$10:R47,$V$10:V47)/SUM($V$10:V47)</f>
        <v>#DIV/0!</v>
      </c>
      <c r="AL47" s="299" t="e">
        <f>SUMPRODUCT($S$10:S47,$V$10:V47)/SUM($V$10:V47)</f>
        <v>#DIV/0!</v>
      </c>
      <c r="AM47" s="299" t="e">
        <f>SUMPRODUCT($T$10:T47,$V$10:V47)/SUM($V$10:V47)</f>
        <v>#DIV/0!</v>
      </c>
      <c r="AP47" s="299">
        <f>SUMPRODUCT($L$10:L47,$W$10:W47)/SUM($W$10:W47)</f>
        <v>11.333333333333334</v>
      </c>
      <c r="AQ47" s="300">
        <f>SUMPRODUCT($M$10:M47,$W$10:W47)/SUM($W$10:W47)</f>
        <v>0.12710774662728128</v>
      </c>
      <c r="AR47" s="299">
        <f>SUMPRODUCT($N$10:N47,$W$10:W47)/SUM($W$10:W47)</f>
        <v>18.476800000000026</v>
      </c>
      <c r="AS47" s="299">
        <f>SUMPRODUCT($O$10:O47,$W$10:W47)/SUM($W$10:W47)</f>
        <v>0.10666666666666667</v>
      </c>
      <c r="AT47" s="301">
        <f>SUMPRODUCT($P$10:P47,$W$10:W47)/SUM($W$10:W47)</f>
        <v>100.05333333333333</v>
      </c>
      <c r="AU47" s="301">
        <f>SUMPRODUCT($Q$10:Q47,$W$10:W47)/SUM($W$10:W47)</f>
        <v>17.066666666666666</v>
      </c>
      <c r="AV47" s="301">
        <f>SUMPRODUCT($R$10:R47,$W$10:W47)/SUM($W$10:W47)</f>
        <v>10.666666666666666</v>
      </c>
      <c r="AW47" s="299">
        <f>SUMPRODUCT($S$10:S47,$W$10:W47)/SUM($W$10:W47)</f>
        <v>0</v>
      </c>
      <c r="AX47" s="299">
        <f>SUMPRODUCT($T$10:T47,$W$10:W47)/SUM($W$10:W47)</f>
        <v>0.28800000000000042</v>
      </c>
      <c r="BA47" s="299" t="e">
        <f>SUMPRODUCT($L$10:L47,$X$10:X47)/SUM($X$10:X47)</f>
        <v>#DIV/0!</v>
      </c>
      <c r="BB47" s="300" t="e">
        <f>SUMPRODUCT($M$10:M47,$X$10:X47)/SUM($X$10:X47)</f>
        <v>#DIV/0!</v>
      </c>
      <c r="BC47" s="299" t="e">
        <f>SUMPRODUCT($N$10:N47,$X$10:X47)/SUM($X$10:X47)</f>
        <v>#DIV/0!</v>
      </c>
      <c r="BD47" s="299" t="e">
        <f>SUMPRODUCT($O$10:O47,$X$10:X47)/SUM($X$10:X47)</f>
        <v>#DIV/0!</v>
      </c>
      <c r="BE47" s="301" t="e">
        <f>SUMPRODUCT($P$10:P47,$X$10:X47)/SUM($X$10:X47)</f>
        <v>#DIV/0!</v>
      </c>
      <c r="BF47" s="301" t="e">
        <f>SUMPRODUCT($Q$10:Q47,$X$10:X47)/SUM($X$10:X47)</f>
        <v>#DIV/0!</v>
      </c>
      <c r="BG47" s="301" t="e">
        <f>SUMPRODUCT($R$10:R47,$X$10:X47)/SUM($X$10:X47)</f>
        <v>#DIV/0!</v>
      </c>
      <c r="BH47" s="299" t="e">
        <f>SUMPRODUCT($S$10:S47,$X$10:X47)/SUM($X$10:X47)</f>
        <v>#DIV/0!</v>
      </c>
      <c r="BI47" s="299" t="e">
        <f>SUMPRODUCT($T$10:T47,$X$10:X47)/SUM($X$10:X47)</f>
        <v>#DIV/0!</v>
      </c>
      <c r="BL47" s="299" t="e">
        <f>SUMPRODUCT($L$10:L47,$Y$10:Y47)/SUM($Y$10:Y47)</f>
        <v>#DIV/0!</v>
      </c>
      <c r="BM47" s="300" t="e">
        <f>SUMPRODUCT($M$10:M47,$Y$10:Y47)/SUM($Y$10:Y47)</f>
        <v>#DIV/0!</v>
      </c>
      <c r="BN47" s="299" t="e">
        <f>SUMPRODUCT($N$10:N47,$Y$10:Y47)/SUM($Y$10:Y47)</f>
        <v>#DIV/0!</v>
      </c>
      <c r="BO47" s="299" t="e">
        <f>SUMPRODUCT($O$10:O47,$Y$10:Y47)/SUM($Y$10:Y47)</f>
        <v>#DIV/0!</v>
      </c>
      <c r="BP47" s="301" t="e">
        <f>SUMPRODUCT($P$10:P47,$Y$10:Y47)/SUM($Y$10:Y47)</f>
        <v>#DIV/0!</v>
      </c>
      <c r="BQ47" s="301" t="e">
        <f>SUMPRODUCT($Q$10:Q47,$Y$10:Y47)/SUM($Y$10:Y47)</f>
        <v>#DIV/0!</v>
      </c>
      <c r="BR47" s="301" t="e">
        <f>SUMPRODUCT($R$10:R47,$Y$10:Y47)/SUM($Y$10:Y47)</f>
        <v>#DIV/0!</v>
      </c>
      <c r="BS47" s="299" t="e">
        <f>SUMPRODUCT($S$10:S47,$Y$10:Y47)/SUM($Y$10:Y47)</f>
        <v>#DIV/0!</v>
      </c>
      <c r="BT47" s="299" t="e">
        <f>SUMPRODUCT($T$10:T47,$Y$10:Y47)/SUM($Y$10:Y47)</f>
        <v>#DIV/0!</v>
      </c>
      <c r="BW47" s="25" t="e">
        <f>SUMPRODUCT($L$10:L47,$AB$10:AB47)/SUM($AB$10:AB47)</f>
        <v>#DIV/0!</v>
      </c>
      <c r="BX47" s="25" t="e">
        <f>SUMPRODUCT($M$10:M47,$AB$10:AB47)/SUM($AB$10:AB47)</f>
        <v>#DIV/0!</v>
      </c>
      <c r="BY47" s="25" t="e">
        <f>SUMPRODUCT($N$10:N47,$AB$10:AB47)/SUM($AB$10:AB47)</f>
        <v>#DIV/0!</v>
      </c>
      <c r="BZ47" s="25" t="e">
        <f>SUMPRODUCT($O$10:O47,$AB$10:AB47)/SUM($AB$10:AB47)</f>
        <v>#DIV/0!</v>
      </c>
      <c r="CA47" s="25" t="e">
        <f>SUMPRODUCT($P$10:P47,$AB$10:AB47)/SUM($AB$10:AB47)</f>
        <v>#DIV/0!</v>
      </c>
      <c r="CB47" s="25" t="e">
        <f>SUMPRODUCT($Q$10:Q47,$AB$10:AB47)/SUM($AB$10:AB47)</f>
        <v>#DIV/0!</v>
      </c>
      <c r="CC47" s="25" t="e">
        <f>SUMPRODUCT($R$10:R47,$AB$10:AB47)/SUM($AB$10:AB47)</f>
        <v>#DIV/0!</v>
      </c>
      <c r="CD47" s="25" t="e">
        <f>SUMPRODUCT($S$10:S47,$AB$10:AB47)/SUM($AB$10:AB47)</f>
        <v>#DIV/0!</v>
      </c>
      <c r="CE47" s="25" t="e">
        <f>SUMPRODUCT($T$10:T47,$AB$10:AB47)/SUM($AB$10:AB47)</f>
        <v>#DIV/0!</v>
      </c>
    </row>
    <row r="48" spans="1:83">
      <c r="A48" s="281" t="str">
        <f>IF('Noon Position '!A48&lt;&gt;0,'Noon Position '!A48,"")</f>
        <v/>
      </c>
      <c r="B48" s="312" t="str">
        <f>IF('Noon Position '!A48&lt;&gt;0,'Noon Position '!B48,"")</f>
        <v/>
      </c>
      <c r="C48" s="25" t="str">
        <f>IF('Noon Position '!Q48&lt;&gt;0,'Noon Position '!Q48,"")</f>
        <v/>
      </c>
      <c r="D48" s="313" t="str">
        <f>IF('Noon Position '!Q48&lt;&gt;0,"",IF('Noon Position '!A48&lt;&gt;0,('Noon Position '!A48-'Noon Position '!A47+'Noon Position '!B48-'Noon Position '!B47)*24,""))</f>
        <v/>
      </c>
      <c r="E48" s="25" t="str">
        <f>IF('Noon Position '!A48&lt;&gt;0,'Weather Condition'!U43,"")</f>
        <v/>
      </c>
      <c r="F48" s="25" t="str">
        <f>IF('Noon Position '!A48&lt;&gt;0,IF(NOT(E48),1,0),"")</f>
        <v/>
      </c>
      <c r="G48" s="25" t="str">
        <f>IF('Noon Position '!A48&lt;&gt;0,IF(LOWER('Noon Position '!L48)="eco",1,0),"")</f>
        <v/>
      </c>
      <c r="H48" s="25" t="str">
        <f>IF('Noon Position '!A48&lt;&gt;0,IF(LOWER('Noon Position '!L48)="full",1,0),"")</f>
        <v/>
      </c>
      <c r="I48" s="25" t="str">
        <f>IF('Noon Position '!A48&lt;&gt;0,IF(G48+H48=0,1,0),"")</f>
        <v/>
      </c>
      <c r="K48" s="25" t="str">
        <f>IF('Noon Position '!A48&lt;&gt;0,IF('Noon Position '!M48=0,"None",'Noon Position '!M48),"None")</f>
        <v>None</v>
      </c>
      <c r="L48" s="25">
        <f>IF('Noon Position '!A48&lt;&gt;0,IF('Noon Position '!U48="",0,'Noon Position '!U48),0)</f>
        <v>0</v>
      </c>
      <c r="M48" s="25">
        <f>IF('Noon Position '!A48&lt;&gt;0,IF('Noon Position '!V48="",0,'Noon Position '!V48),0)</f>
        <v>0</v>
      </c>
      <c r="N48" s="25">
        <f>IF('Noon Position '!A48&lt;&gt;0,IF('Bunkers &amp; Lubs'!Q42="",0,'Bunkers &amp; Lubs'!Q42),0)</f>
        <v>0</v>
      </c>
      <c r="O48" s="25">
        <f>IF('Noon Position '!A48&lt;&gt;0,IF('Bunkers &amp; Lubs'!W42="",0,'Bunkers &amp; Lubs'!W42),0)</f>
        <v>0</v>
      </c>
      <c r="P48" s="25">
        <f>IF('Noon Position '!A48&lt;&gt;0,IF('Bunkers &amp; Lubs'!X42="",0,'Bunkers &amp; Lubs'!X42),0)</f>
        <v>0</v>
      </c>
      <c r="Q48" s="25">
        <f>IF('Noon Position '!A48&lt;&gt;0,IF('Bunkers &amp; Lubs'!Z42="",0,'Bunkers &amp; Lubs'!Z42),0)</f>
        <v>0</v>
      </c>
      <c r="R48" s="25">
        <f>IF('Noon Position '!A48&lt;&gt;0,IF('Bunkers &amp; Lubs'!AA42="",0,'Bunkers &amp; Lubs'!AA42),0)</f>
        <v>0</v>
      </c>
      <c r="S48" s="25">
        <f>IF('Noon Position '!A48&lt;&gt;0,IF(Environmental!G45="",0,Environmental!G45),0)</f>
        <v>0</v>
      </c>
      <c r="T48" s="25">
        <f>IF('Noon Position '!A48&lt;&gt;0,IF(Environmental!L45="",0,Environmental!L45),0)</f>
        <v>0</v>
      </c>
      <c r="V48" s="25">
        <f t="shared" si="0"/>
        <v>0</v>
      </c>
      <c r="W48" s="25">
        <f t="shared" si="1"/>
        <v>0</v>
      </c>
      <c r="X48" s="25">
        <f t="shared" si="2"/>
        <v>0</v>
      </c>
      <c r="Y48" s="25">
        <f t="shared" si="3"/>
        <v>0</v>
      </c>
      <c r="AB48" s="25">
        <f t="shared" si="4"/>
        <v>0</v>
      </c>
      <c r="AE48" s="299" t="e">
        <f>SUMPRODUCT($L$10:L48,$V$10:V48)/SUM($V$10:V48)</f>
        <v>#DIV/0!</v>
      </c>
      <c r="AF48" s="300" t="e">
        <f>SUMPRODUCT($M$10:M48,$V$10:V48)/SUM($V$10:V48)</f>
        <v>#DIV/0!</v>
      </c>
      <c r="AG48" s="299" t="e">
        <f>SUMPRODUCT($N$10:N48,$V$10:V48)/SUM($V$10:V48)</f>
        <v>#DIV/0!</v>
      </c>
      <c r="AH48" s="299" t="e">
        <f>SUMPRODUCT($O$10:O48,$V$10:V48)/SUM($V$10:V48)</f>
        <v>#DIV/0!</v>
      </c>
      <c r="AI48" s="301" t="e">
        <f>SUMPRODUCT($P$10:P48,$V$10:V48)/SUM($V$10:V48)</f>
        <v>#DIV/0!</v>
      </c>
      <c r="AJ48" s="301" t="e">
        <f>SUMPRODUCT($Q$10:Q48,$V$10:V48)/SUM($V$10:V48)</f>
        <v>#DIV/0!</v>
      </c>
      <c r="AK48" s="301" t="e">
        <f>SUMPRODUCT($R$10:R48,$V$10:V48)/SUM($V$10:V48)</f>
        <v>#DIV/0!</v>
      </c>
      <c r="AL48" s="299" t="e">
        <f>SUMPRODUCT($S$10:S48,$V$10:V48)/SUM($V$10:V48)</f>
        <v>#DIV/0!</v>
      </c>
      <c r="AM48" s="299" t="e">
        <f>SUMPRODUCT($T$10:T48,$V$10:V48)/SUM($V$10:V48)</f>
        <v>#DIV/0!</v>
      </c>
      <c r="AP48" s="299">
        <f>SUMPRODUCT($L$10:L48,$W$10:W48)/SUM($W$10:W48)</f>
        <v>11.333333333333334</v>
      </c>
      <c r="AQ48" s="300">
        <f>SUMPRODUCT($M$10:M48,$W$10:W48)/SUM($W$10:W48)</f>
        <v>0.12710774662728128</v>
      </c>
      <c r="AR48" s="299">
        <f>SUMPRODUCT($N$10:N48,$W$10:W48)/SUM($W$10:W48)</f>
        <v>18.476800000000026</v>
      </c>
      <c r="AS48" s="299">
        <f>SUMPRODUCT($O$10:O48,$W$10:W48)/SUM($W$10:W48)</f>
        <v>0.10666666666666667</v>
      </c>
      <c r="AT48" s="301">
        <f>SUMPRODUCT($P$10:P48,$W$10:W48)/SUM($W$10:W48)</f>
        <v>100.05333333333333</v>
      </c>
      <c r="AU48" s="301">
        <f>SUMPRODUCT($Q$10:Q48,$W$10:W48)/SUM($W$10:W48)</f>
        <v>17.066666666666666</v>
      </c>
      <c r="AV48" s="301">
        <f>SUMPRODUCT($R$10:R48,$W$10:W48)/SUM($W$10:W48)</f>
        <v>10.666666666666666</v>
      </c>
      <c r="AW48" s="299">
        <f>SUMPRODUCT($S$10:S48,$W$10:W48)/SUM($W$10:W48)</f>
        <v>0</v>
      </c>
      <c r="AX48" s="299">
        <f>SUMPRODUCT($T$10:T48,$W$10:W48)/SUM($W$10:W48)</f>
        <v>0.28800000000000042</v>
      </c>
      <c r="BA48" s="299" t="e">
        <f>SUMPRODUCT($L$10:L48,$X$10:X48)/SUM($X$10:X48)</f>
        <v>#DIV/0!</v>
      </c>
      <c r="BB48" s="300" t="e">
        <f>SUMPRODUCT($M$10:M48,$X$10:X48)/SUM($X$10:X48)</f>
        <v>#DIV/0!</v>
      </c>
      <c r="BC48" s="299" t="e">
        <f>SUMPRODUCT($N$10:N48,$X$10:X48)/SUM($X$10:X48)</f>
        <v>#DIV/0!</v>
      </c>
      <c r="BD48" s="299" t="e">
        <f>SUMPRODUCT($O$10:O48,$X$10:X48)/SUM($X$10:X48)</f>
        <v>#DIV/0!</v>
      </c>
      <c r="BE48" s="301" t="e">
        <f>SUMPRODUCT($P$10:P48,$X$10:X48)/SUM($X$10:X48)</f>
        <v>#DIV/0!</v>
      </c>
      <c r="BF48" s="301" t="e">
        <f>SUMPRODUCT($Q$10:Q48,$X$10:X48)/SUM($X$10:X48)</f>
        <v>#DIV/0!</v>
      </c>
      <c r="BG48" s="301" t="e">
        <f>SUMPRODUCT($R$10:R48,$X$10:X48)/SUM($X$10:X48)</f>
        <v>#DIV/0!</v>
      </c>
      <c r="BH48" s="299" t="e">
        <f>SUMPRODUCT($S$10:S48,$X$10:X48)/SUM($X$10:X48)</f>
        <v>#DIV/0!</v>
      </c>
      <c r="BI48" s="299" t="e">
        <f>SUMPRODUCT($T$10:T48,$X$10:X48)/SUM($X$10:X48)</f>
        <v>#DIV/0!</v>
      </c>
      <c r="BL48" s="299" t="e">
        <f>SUMPRODUCT($L$10:L48,$Y$10:Y48)/SUM($Y$10:Y48)</f>
        <v>#DIV/0!</v>
      </c>
      <c r="BM48" s="300" t="e">
        <f>SUMPRODUCT($M$10:M48,$Y$10:Y48)/SUM($Y$10:Y48)</f>
        <v>#DIV/0!</v>
      </c>
      <c r="BN48" s="299" t="e">
        <f>SUMPRODUCT($N$10:N48,$Y$10:Y48)/SUM($Y$10:Y48)</f>
        <v>#DIV/0!</v>
      </c>
      <c r="BO48" s="299" t="e">
        <f>SUMPRODUCT($O$10:O48,$Y$10:Y48)/SUM($Y$10:Y48)</f>
        <v>#DIV/0!</v>
      </c>
      <c r="BP48" s="301" t="e">
        <f>SUMPRODUCT($P$10:P48,$Y$10:Y48)/SUM($Y$10:Y48)</f>
        <v>#DIV/0!</v>
      </c>
      <c r="BQ48" s="301" t="e">
        <f>SUMPRODUCT($Q$10:Q48,$Y$10:Y48)/SUM($Y$10:Y48)</f>
        <v>#DIV/0!</v>
      </c>
      <c r="BR48" s="301" t="e">
        <f>SUMPRODUCT($R$10:R48,$Y$10:Y48)/SUM($Y$10:Y48)</f>
        <v>#DIV/0!</v>
      </c>
      <c r="BS48" s="299" t="e">
        <f>SUMPRODUCT($S$10:S48,$Y$10:Y48)/SUM($Y$10:Y48)</f>
        <v>#DIV/0!</v>
      </c>
      <c r="BT48" s="299" t="e">
        <f>SUMPRODUCT($T$10:T48,$Y$10:Y48)/SUM($Y$10:Y48)</f>
        <v>#DIV/0!</v>
      </c>
      <c r="BW48" s="25" t="e">
        <f>SUMPRODUCT($L$10:L48,$AB$10:AB48)/SUM($AB$10:AB48)</f>
        <v>#DIV/0!</v>
      </c>
      <c r="BX48" s="25" t="e">
        <f>SUMPRODUCT($M$10:M48,$AB$10:AB48)/SUM($AB$10:AB48)</f>
        <v>#DIV/0!</v>
      </c>
      <c r="BY48" s="25" t="e">
        <f>SUMPRODUCT($N$10:N48,$AB$10:AB48)/SUM($AB$10:AB48)</f>
        <v>#DIV/0!</v>
      </c>
      <c r="BZ48" s="25" t="e">
        <f>SUMPRODUCT($O$10:O48,$AB$10:AB48)/SUM($AB$10:AB48)</f>
        <v>#DIV/0!</v>
      </c>
      <c r="CA48" s="25" t="e">
        <f>SUMPRODUCT($P$10:P48,$AB$10:AB48)/SUM($AB$10:AB48)</f>
        <v>#DIV/0!</v>
      </c>
      <c r="CB48" s="25" t="e">
        <f>SUMPRODUCT($Q$10:Q48,$AB$10:AB48)/SUM($AB$10:AB48)</f>
        <v>#DIV/0!</v>
      </c>
      <c r="CC48" s="25" t="e">
        <f>SUMPRODUCT($R$10:R48,$AB$10:AB48)/SUM($AB$10:AB48)</f>
        <v>#DIV/0!</v>
      </c>
      <c r="CD48" s="25" t="e">
        <f>SUMPRODUCT($S$10:S48,$AB$10:AB48)/SUM($AB$10:AB48)</f>
        <v>#DIV/0!</v>
      </c>
      <c r="CE48" s="25" t="e">
        <f>SUMPRODUCT($T$10:T48,$AB$10:AB48)/SUM($AB$10:AB48)</f>
        <v>#DIV/0!</v>
      </c>
    </row>
    <row r="49" spans="1:83">
      <c r="A49" s="281" t="str">
        <f>IF('Noon Position '!A49&lt;&gt;0,'Noon Position '!A49,"")</f>
        <v/>
      </c>
      <c r="B49" s="312" t="str">
        <f>IF('Noon Position '!A49&lt;&gt;0,'Noon Position '!B49,"")</f>
        <v/>
      </c>
      <c r="C49" s="25" t="str">
        <f>IF('Noon Position '!Q49&lt;&gt;0,'Noon Position '!Q49,"")</f>
        <v/>
      </c>
      <c r="D49" s="313" t="str">
        <f>IF('Noon Position '!Q49&lt;&gt;0,"",IF('Noon Position '!A49&lt;&gt;0,('Noon Position '!A49-'Noon Position '!A48+'Noon Position '!B49-'Noon Position '!B48)*24,""))</f>
        <v/>
      </c>
      <c r="E49" s="25" t="str">
        <f>IF('Noon Position '!A49&lt;&gt;0,'Weather Condition'!U44,"")</f>
        <v/>
      </c>
      <c r="F49" s="25" t="str">
        <f>IF('Noon Position '!A49&lt;&gt;0,IF(NOT(E49),1,0),"")</f>
        <v/>
      </c>
      <c r="G49" s="25" t="str">
        <f>IF('Noon Position '!A49&lt;&gt;0,IF(LOWER('Noon Position '!L49)="eco",1,0),"")</f>
        <v/>
      </c>
      <c r="H49" s="25" t="str">
        <f>IF('Noon Position '!A49&lt;&gt;0,IF(LOWER('Noon Position '!L49)="full",1,0),"")</f>
        <v/>
      </c>
      <c r="I49" s="25" t="str">
        <f>IF('Noon Position '!A49&lt;&gt;0,IF(G49+H49=0,1,0),"")</f>
        <v/>
      </c>
      <c r="K49" s="25" t="str">
        <f>IF('Noon Position '!A49&lt;&gt;0,IF('Noon Position '!M49=0,"None",'Noon Position '!M49),"None")</f>
        <v>None</v>
      </c>
      <c r="L49" s="25">
        <f>IF('Noon Position '!A49&lt;&gt;0,IF('Noon Position '!U49="",0,'Noon Position '!U49),0)</f>
        <v>0</v>
      </c>
      <c r="M49" s="25">
        <f>IF('Noon Position '!A49&lt;&gt;0,IF('Noon Position '!V49="",0,'Noon Position '!V49),0)</f>
        <v>0</v>
      </c>
      <c r="N49" s="25">
        <f>IF('Noon Position '!A49&lt;&gt;0,IF('Bunkers &amp; Lubs'!Q43="",0,'Bunkers &amp; Lubs'!Q43),0)</f>
        <v>0</v>
      </c>
      <c r="O49" s="25">
        <f>IF('Noon Position '!A49&lt;&gt;0,IF('Bunkers &amp; Lubs'!W43="",0,'Bunkers &amp; Lubs'!W43),0)</f>
        <v>0</v>
      </c>
      <c r="P49" s="25">
        <f>IF('Noon Position '!A49&lt;&gt;0,IF('Bunkers &amp; Lubs'!X43="",0,'Bunkers &amp; Lubs'!X43),0)</f>
        <v>0</v>
      </c>
      <c r="Q49" s="25">
        <f>IF('Noon Position '!A49&lt;&gt;0,IF('Bunkers &amp; Lubs'!Z43="",0,'Bunkers &amp; Lubs'!Z43),0)</f>
        <v>0</v>
      </c>
      <c r="R49" s="25">
        <f>IF('Noon Position '!A49&lt;&gt;0,IF('Bunkers &amp; Lubs'!AA43="",0,'Bunkers &amp; Lubs'!AA43),0)</f>
        <v>0</v>
      </c>
      <c r="S49" s="25">
        <f>IF('Noon Position '!A49&lt;&gt;0,IF(Environmental!G46="",0,Environmental!G46),0)</f>
        <v>0</v>
      </c>
      <c r="T49" s="25">
        <f>IF('Noon Position '!A49&lt;&gt;0,IF(Environmental!L46="",0,Environmental!L46),0)</f>
        <v>0</v>
      </c>
      <c r="V49" s="25">
        <f t="shared" si="0"/>
        <v>0</v>
      </c>
      <c r="W49" s="25">
        <f t="shared" si="1"/>
        <v>0</v>
      </c>
      <c r="X49" s="25">
        <f t="shared" si="2"/>
        <v>0</v>
      </c>
      <c r="Y49" s="25">
        <f t="shared" si="3"/>
        <v>0</v>
      </c>
      <c r="AB49" s="25">
        <f t="shared" si="4"/>
        <v>0</v>
      </c>
      <c r="AE49" s="299" t="e">
        <f>SUMPRODUCT($L$10:L49,$V$10:V49)/SUM($V$10:V49)</f>
        <v>#DIV/0!</v>
      </c>
      <c r="AF49" s="300" t="e">
        <f>SUMPRODUCT($M$10:M49,$V$10:V49)/SUM($V$10:V49)</f>
        <v>#DIV/0!</v>
      </c>
      <c r="AG49" s="299" t="e">
        <f>SUMPRODUCT($N$10:N49,$V$10:V49)/SUM($V$10:V49)</f>
        <v>#DIV/0!</v>
      </c>
      <c r="AH49" s="299" t="e">
        <f>SUMPRODUCT($O$10:O49,$V$10:V49)/SUM($V$10:V49)</f>
        <v>#DIV/0!</v>
      </c>
      <c r="AI49" s="301" t="e">
        <f>SUMPRODUCT($P$10:P49,$V$10:V49)/SUM($V$10:V49)</f>
        <v>#DIV/0!</v>
      </c>
      <c r="AJ49" s="301" t="e">
        <f>SUMPRODUCT($Q$10:Q49,$V$10:V49)/SUM($V$10:V49)</f>
        <v>#DIV/0!</v>
      </c>
      <c r="AK49" s="301" t="e">
        <f>SUMPRODUCT($R$10:R49,$V$10:V49)/SUM($V$10:V49)</f>
        <v>#DIV/0!</v>
      </c>
      <c r="AL49" s="299" t="e">
        <f>SUMPRODUCT($S$10:S49,$V$10:V49)/SUM($V$10:V49)</f>
        <v>#DIV/0!</v>
      </c>
      <c r="AM49" s="299" t="e">
        <f>SUMPRODUCT($T$10:T49,$V$10:V49)/SUM($V$10:V49)</f>
        <v>#DIV/0!</v>
      </c>
      <c r="AP49" s="299">
        <f>SUMPRODUCT($L$10:L49,$W$10:W49)/SUM($W$10:W49)</f>
        <v>11.333333333333334</v>
      </c>
      <c r="AQ49" s="300">
        <f>SUMPRODUCT($M$10:M49,$W$10:W49)/SUM($W$10:W49)</f>
        <v>0.12710774662728128</v>
      </c>
      <c r="AR49" s="299">
        <f>SUMPRODUCT($N$10:N49,$W$10:W49)/SUM($W$10:W49)</f>
        <v>18.476800000000026</v>
      </c>
      <c r="AS49" s="299">
        <f>SUMPRODUCT($O$10:O49,$W$10:W49)/SUM($W$10:W49)</f>
        <v>0.10666666666666667</v>
      </c>
      <c r="AT49" s="301">
        <f>SUMPRODUCT($P$10:P49,$W$10:W49)/SUM($W$10:W49)</f>
        <v>100.05333333333333</v>
      </c>
      <c r="AU49" s="301">
        <f>SUMPRODUCT($Q$10:Q49,$W$10:W49)/SUM($W$10:W49)</f>
        <v>17.066666666666666</v>
      </c>
      <c r="AV49" s="301">
        <f>SUMPRODUCT($R$10:R49,$W$10:W49)/SUM($W$10:W49)</f>
        <v>10.666666666666666</v>
      </c>
      <c r="AW49" s="299">
        <f>SUMPRODUCT($S$10:S49,$W$10:W49)/SUM($W$10:W49)</f>
        <v>0</v>
      </c>
      <c r="AX49" s="299">
        <f>SUMPRODUCT($T$10:T49,$W$10:W49)/SUM($W$10:W49)</f>
        <v>0.28800000000000042</v>
      </c>
      <c r="BA49" s="299" t="e">
        <f>SUMPRODUCT($L$10:L49,$X$10:X49)/SUM($X$10:X49)</f>
        <v>#DIV/0!</v>
      </c>
      <c r="BB49" s="300" t="e">
        <f>SUMPRODUCT($M$10:M49,$X$10:X49)/SUM($X$10:X49)</f>
        <v>#DIV/0!</v>
      </c>
      <c r="BC49" s="299" t="e">
        <f>SUMPRODUCT($N$10:N49,$X$10:X49)/SUM($X$10:X49)</f>
        <v>#DIV/0!</v>
      </c>
      <c r="BD49" s="299" t="e">
        <f>SUMPRODUCT($O$10:O49,$X$10:X49)/SUM($X$10:X49)</f>
        <v>#DIV/0!</v>
      </c>
      <c r="BE49" s="301" t="e">
        <f>SUMPRODUCT($P$10:P49,$X$10:X49)/SUM($X$10:X49)</f>
        <v>#DIV/0!</v>
      </c>
      <c r="BF49" s="301" t="e">
        <f>SUMPRODUCT($Q$10:Q49,$X$10:X49)/SUM($X$10:X49)</f>
        <v>#DIV/0!</v>
      </c>
      <c r="BG49" s="301" t="e">
        <f>SUMPRODUCT($R$10:R49,$X$10:X49)/SUM($X$10:X49)</f>
        <v>#DIV/0!</v>
      </c>
      <c r="BH49" s="299" t="e">
        <f>SUMPRODUCT($S$10:S49,$X$10:X49)/SUM($X$10:X49)</f>
        <v>#DIV/0!</v>
      </c>
      <c r="BI49" s="299" t="e">
        <f>SUMPRODUCT($T$10:T49,$X$10:X49)/SUM($X$10:X49)</f>
        <v>#DIV/0!</v>
      </c>
      <c r="BL49" s="299" t="e">
        <f>SUMPRODUCT($L$10:L49,$Y$10:Y49)/SUM($Y$10:Y49)</f>
        <v>#DIV/0!</v>
      </c>
      <c r="BM49" s="300" t="e">
        <f>SUMPRODUCT($M$10:M49,$Y$10:Y49)/SUM($Y$10:Y49)</f>
        <v>#DIV/0!</v>
      </c>
      <c r="BN49" s="299" t="e">
        <f>SUMPRODUCT($N$10:N49,$Y$10:Y49)/SUM($Y$10:Y49)</f>
        <v>#DIV/0!</v>
      </c>
      <c r="BO49" s="299" t="e">
        <f>SUMPRODUCT($O$10:O49,$Y$10:Y49)/SUM($Y$10:Y49)</f>
        <v>#DIV/0!</v>
      </c>
      <c r="BP49" s="301" t="e">
        <f>SUMPRODUCT($P$10:P49,$Y$10:Y49)/SUM($Y$10:Y49)</f>
        <v>#DIV/0!</v>
      </c>
      <c r="BQ49" s="301" t="e">
        <f>SUMPRODUCT($Q$10:Q49,$Y$10:Y49)/SUM($Y$10:Y49)</f>
        <v>#DIV/0!</v>
      </c>
      <c r="BR49" s="301" t="e">
        <f>SUMPRODUCT($R$10:R49,$Y$10:Y49)/SUM($Y$10:Y49)</f>
        <v>#DIV/0!</v>
      </c>
      <c r="BS49" s="299" t="e">
        <f>SUMPRODUCT($S$10:S49,$Y$10:Y49)/SUM($Y$10:Y49)</f>
        <v>#DIV/0!</v>
      </c>
      <c r="BT49" s="299" t="e">
        <f>SUMPRODUCT($T$10:T49,$Y$10:Y49)/SUM($Y$10:Y49)</f>
        <v>#DIV/0!</v>
      </c>
      <c r="BW49" s="25" t="e">
        <f>SUMPRODUCT($L$10:L49,$AB$10:AB49)/SUM($AB$10:AB49)</f>
        <v>#DIV/0!</v>
      </c>
      <c r="BX49" s="25" t="e">
        <f>SUMPRODUCT($M$10:M49,$AB$10:AB49)/SUM($AB$10:AB49)</f>
        <v>#DIV/0!</v>
      </c>
      <c r="BY49" s="25" t="e">
        <f>SUMPRODUCT($N$10:N49,$AB$10:AB49)/SUM($AB$10:AB49)</f>
        <v>#DIV/0!</v>
      </c>
      <c r="BZ49" s="25" t="e">
        <f>SUMPRODUCT($O$10:O49,$AB$10:AB49)/SUM($AB$10:AB49)</f>
        <v>#DIV/0!</v>
      </c>
      <c r="CA49" s="25" t="e">
        <f>SUMPRODUCT($P$10:P49,$AB$10:AB49)/SUM($AB$10:AB49)</f>
        <v>#DIV/0!</v>
      </c>
      <c r="CB49" s="25" t="e">
        <f>SUMPRODUCT($Q$10:Q49,$AB$10:AB49)/SUM($AB$10:AB49)</f>
        <v>#DIV/0!</v>
      </c>
      <c r="CC49" s="25" t="e">
        <f>SUMPRODUCT($R$10:R49,$AB$10:AB49)/SUM($AB$10:AB49)</f>
        <v>#DIV/0!</v>
      </c>
      <c r="CD49" s="25" t="e">
        <f>SUMPRODUCT($S$10:S49,$AB$10:AB49)/SUM($AB$10:AB49)</f>
        <v>#DIV/0!</v>
      </c>
      <c r="CE49" s="25" t="e">
        <f>SUMPRODUCT($T$10:T49,$AB$10:AB49)/SUM($AB$10:AB49)</f>
        <v>#DIV/0!</v>
      </c>
    </row>
    <row r="50" spans="1:83">
      <c r="A50" s="281" t="str">
        <f>IF('Noon Position '!A50&lt;&gt;0,'Noon Position '!A50,"")</f>
        <v/>
      </c>
      <c r="B50" s="312" t="str">
        <f>IF('Noon Position '!A50&lt;&gt;0,'Noon Position '!B50,"")</f>
        <v/>
      </c>
      <c r="C50" s="25" t="str">
        <f>IF('Noon Position '!Q50&lt;&gt;0,'Noon Position '!Q50,"")</f>
        <v/>
      </c>
      <c r="D50" s="313" t="str">
        <f>IF('Noon Position '!Q50&lt;&gt;0,"",IF('Noon Position '!A50&lt;&gt;0,('Noon Position '!A50-'Noon Position '!A49+'Noon Position '!B50-'Noon Position '!B49)*24,""))</f>
        <v/>
      </c>
      <c r="E50" s="25" t="str">
        <f>IF('Noon Position '!A50&lt;&gt;0,'Weather Condition'!U45,"")</f>
        <v/>
      </c>
      <c r="F50" s="25" t="str">
        <f>IF('Noon Position '!A50&lt;&gt;0,IF(NOT(E50),1,0),"")</f>
        <v/>
      </c>
      <c r="G50" s="25" t="str">
        <f>IF('Noon Position '!A50&lt;&gt;0,IF(LOWER('Noon Position '!L50)="eco",1,0),"")</f>
        <v/>
      </c>
      <c r="H50" s="25" t="str">
        <f>IF('Noon Position '!A50&lt;&gt;0,IF(LOWER('Noon Position '!L50)="full",1,0),"")</f>
        <v/>
      </c>
      <c r="I50" s="25" t="str">
        <f>IF('Noon Position '!A50&lt;&gt;0,IF(G50+H50=0,1,0),"")</f>
        <v/>
      </c>
      <c r="K50" s="25" t="str">
        <f>IF('Noon Position '!A50&lt;&gt;0,IF('Noon Position '!M50=0,"None",'Noon Position '!M50),"None")</f>
        <v>None</v>
      </c>
      <c r="L50" s="25">
        <f>IF('Noon Position '!A50&lt;&gt;0,IF('Noon Position '!U50="",0,'Noon Position '!U50),0)</f>
        <v>0</v>
      </c>
      <c r="M50" s="25">
        <f>IF('Noon Position '!A50&lt;&gt;0,IF('Noon Position '!V50="",0,'Noon Position '!V50),0)</f>
        <v>0</v>
      </c>
      <c r="N50" s="25">
        <f>IF('Noon Position '!A50&lt;&gt;0,IF('Bunkers &amp; Lubs'!Q44="",0,'Bunkers &amp; Lubs'!Q44),0)</f>
        <v>0</v>
      </c>
      <c r="O50" s="25">
        <f>IF('Noon Position '!A50&lt;&gt;0,IF('Bunkers &amp; Lubs'!W44="",0,'Bunkers &amp; Lubs'!W44),0)</f>
        <v>0</v>
      </c>
      <c r="P50" s="25">
        <f>IF('Noon Position '!A50&lt;&gt;0,IF('Bunkers &amp; Lubs'!X44="",0,'Bunkers &amp; Lubs'!X44),0)</f>
        <v>0</v>
      </c>
      <c r="Q50" s="25">
        <f>IF('Noon Position '!A50&lt;&gt;0,IF('Bunkers &amp; Lubs'!Z44="",0,'Bunkers &amp; Lubs'!Z44),0)</f>
        <v>0</v>
      </c>
      <c r="R50" s="25">
        <f>IF('Noon Position '!A50&lt;&gt;0,IF('Bunkers &amp; Lubs'!AA44="",0,'Bunkers &amp; Lubs'!AA44),0)</f>
        <v>0</v>
      </c>
      <c r="S50" s="25">
        <f>IF('Noon Position '!A50&lt;&gt;0,IF(Environmental!G47="",0,Environmental!G47),0)</f>
        <v>0</v>
      </c>
      <c r="T50" s="25">
        <f>IF('Noon Position '!A50&lt;&gt;0,IF(Environmental!L47="",0,Environmental!L47),0)</f>
        <v>0</v>
      </c>
      <c r="V50" s="25">
        <f t="shared" si="0"/>
        <v>0</v>
      </c>
      <c r="W50" s="25">
        <f t="shared" si="1"/>
        <v>0</v>
      </c>
      <c r="X50" s="25">
        <f t="shared" si="2"/>
        <v>0</v>
      </c>
      <c r="Y50" s="25">
        <f t="shared" si="3"/>
        <v>0</v>
      </c>
      <c r="AB50" s="25">
        <f t="shared" si="4"/>
        <v>0</v>
      </c>
      <c r="AE50" s="299" t="e">
        <f>SUMPRODUCT($L$10:L50,$V$10:V50)/SUM($V$10:V50)</f>
        <v>#DIV/0!</v>
      </c>
      <c r="AF50" s="300" t="e">
        <f>SUMPRODUCT($M$10:M50,$V$10:V50)/SUM($V$10:V50)</f>
        <v>#DIV/0!</v>
      </c>
      <c r="AG50" s="299" t="e">
        <f>SUMPRODUCT($N$10:N50,$V$10:V50)/SUM($V$10:V50)</f>
        <v>#DIV/0!</v>
      </c>
      <c r="AH50" s="299" t="e">
        <f>SUMPRODUCT($O$10:O50,$V$10:V50)/SUM($V$10:V50)</f>
        <v>#DIV/0!</v>
      </c>
      <c r="AI50" s="301" t="e">
        <f>SUMPRODUCT($P$10:P50,$V$10:V50)/SUM($V$10:V50)</f>
        <v>#DIV/0!</v>
      </c>
      <c r="AJ50" s="301" t="e">
        <f>SUMPRODUCT($Q$10:Q50,$V$10:V50)/SUM($V$10:V50)</f>
        <v>#DIV/0!</v>
      </c>
      <c r="AK50" s="301" t="e">
        <f>SUMPRODUCT($R$10:R50,$V$10:V50)/SUM($V$10:V50)</f>
        <v>#DIV/0!</v>
      </c>
      <c r="AL50" s="299" t="e">
        <f>SUMPRODUCT($S$10:S50,$V$10:V50)/SUM($V$10:V50)</f>
        <v>#DIV/0!</v>
      </c>
      <c r="AM50" s="299" t="e">
        <f>SUMPRODUCT($T$10:T50,$V$10:V50)/SUM($V$10:V50)</f>
        <v>#DIV/0!</v>
      </c>
      <c r="AP50" s="299">
        <f>SUMPRODUCT($L$10:L50,$W$10:W50)/SUM($W$10:W50)</f>
        <v>11.333333333333334</v>
      </c>
      <c r="AQ50" s="300">
        <f>SUMPRODUCT($M$10:M50,$W$10:W50)/SUM($W$10:W50)</f>
        <v>0.12710774662728128</v>
      </c>
      <c r="AR50" s="299">
        <f>SUMPRODUCT($N$10:N50,$W$10:W50)/SUM($W$10:W50)</f>
        <v>18.476800000000026</v>
      </c>
      <c r="AS50" s="299">
        <f>SUMPRODUCT($O$10:O50,$W$10:W50)/SUM($W$10:W50)</f>
        <v>0.10666666666666667</v>
      </c>
      <c r="AT50" s="301">
        <f>SUMPRODUCT($P$10:P50,$W$10:W50)/SUM($W$10:W50)</f>
        <v>100.05333333333333</v>
      </c>
      <c r="AU50" s="301">
        <f>SUMPRODUCT($Q$10:Q50,$W$10:W50)/SUM($W$10:W50)</f>
        <v>17.066666666666666</v>
      </c>
      <c r="AV50" s="301">
        <f>SUMPRODUCT($R$10:R50,$W$10:W50)/SUM($W$10:W50)</f>
        <v>10.666666666666666</v>
      </c>
      <c r="AW50" s="299">
        <f>SUMPRODUCT($S$10:S50,$W$10:W50)/SUM($W$10:W50)</f>
        <v>0</v>
      </c>
      <c r="AX50" s="299">
        <f>SUMPRODUCT($T$10:T50,$W$10:W50)/SUM($W$10:W50)</f>
        <v>0.28800000000000042</v>
      </c>
      <c r="BA50" s="299" t="e">
        <f>SUMPRODUCT($L$10:L50,$X$10:X50)/SUM($X$10:X50)</f>
        <v>#DIV/0!</v>
      </c>
      <c r="BB50" s="300" t="e">
        <f>SUMPRODUCT($M$10:M50,$X$10:X50)/SUM($X$10:X50)</f>
        <v>#DIV/0!</v>
      </c>
      <c r="BC50" s="299" t="e">
        <f>SUMPRODUCT($N$10:N50,$X$10:X50)/SUM($X$10:X50)</f>
        <v>#DIV/0!</v>
      </c>
      <c r="BD50" s="299" t="e">
        <f>SUMPRODUCT($O$10:O50,$X$10:X50)/SUM($X$10:X50)</f>
        <v>#DIV/0!</v>
      </c>
      <c r="BE50" s="301" t="e">
        <f>SUMPRODUCT($P$10:P50,$X$10:X50)/SUM($X$10:X50)</f>
        <v>#DIV/0!</v>
      </c>
      <c r="BF50" s="301" t="e">
        <f>SUMPRODUCT($Q$10:Q50,$X$10:X50)/SUM($X$10:X50)</f>
        <v>#DIV/0!</v>
      </c>
      <c r="BG50" s="301" t="e">
        <f>SUMPRODUCT($R$10:R50,$X$10:X50)/SUM($X$10:X50)</f>
        <v>#DIV/0!</v>
      </c>
      <c r="BH50" s="299" t="e">
        <f>SUMPRODUCT($S$10:S50,$X$10:X50)/SUM($X$10:X50)</f>
        <v>#DIV/0!</v>
      </c>
      <c r="BI50" s="299" t="e">
        <f>SUMPRODUCT($T$10:T50,$X$10:X50)/SUM($X$10:X50)</f>
        <v>#DIV/0!</v>
      </c>
      <c r="BL50" s="299" t="e">
        <f>SUMPRODUCT($L$10:L50,$Y$10:Y50)/SUM($Y$10:Y50)</f>
        <v>#DIV/0!</v>
      </c>
      <c r="BM50" s="300" t="e">
        <f>SUMPRODUCT($M$10:M50,$Y$10:Y50)/SUM($Y$10:Y50)</f>
        <v>#DIV/0!</v>
      </c>
      <c r="BN50" s="299" t="e">
        <f>SUMPRODUCT($N$10:N50,$Y$10:Y50)/SUM($Y$10:Y50)</f>
        <v>#DIV/0!</v>
      </c>
      <c r="BO50" s="299" t="e">
        <f>SUMPRODUCT($O$10:O50,$Y$10:Y50)/SUM($Y$10:Y50)</f>
        <v>#DIV/0!</v>
      </c>
      <c r="BP50" s="301" t="e">
        <f>SUMPRODUCT($P$10:P50,$Y$10:Y50)/SUM($Y$10:Y50)</f>
        <v>#DIV/0!</v>
      </c>
      <c r="BQ50" s="301" t="e">
        <f>SUMPRODUCT($Q$10:Q50,$Y$10:Y50)/SUM($Y$10:Y50)</f>
        <v>#DIV/0!</v>
      </c>
      <c r="BR50" s="301" t="e">
        <f>SUMPRODUCT($R$10:R50,$Y$10:Y50)/SUM($Y$10:Y50)</f>
        <v>#DIV/0!</v>
      </c>
      <c r="BS50" s="299" t="e">
        <f>SUMPRODUCT($S$10:S50,$Y$10:Y50)/SUM($Y$10:Y50)</f>
        <v>#DIV/0!</v>
      </c>
      <c r="BT50" s="299" t="e">
        <f>SUMPRODUCT($T$10:T50,$Y$10:Y50)/SUM($Y$10:Y50)</f>
        <v>#DIV/0!</v>
      </c>
      <c r="BW50" s="25" t="e">
        <f>SUMPRODUCT($L$10:L50,$AB$10:AB50)/SUM($AB$10:AB50)</f>
        <v>#DIV/0!</v>
      </c>
      <c r="BX50" s="25" t="e">
        <f>SUMPRODUCT($M$10:M50,$AB$10:AB50)/SUM($AB$10:AB50)</f>
        <v>#DIV/0!</v>
      </c>
      <c r="BY50" s="25" t="e">
        <f>SUMPRODUCT($N$10:N50,$AB$10:AB50)/SUM($AB$10:AB50)</f>
        <v>#DIV/0!</v>
      </c>
      <c r="BZ50" s="25" t="e">
        <f>SUMPRODUCT($O$10:O50,$AB$10:AB50)/SUM($AB$10:AB50)</f>
        <v>#DIV/0!</v>
      </c>
      <c r="CA50" s="25" t="e">
        <f>SUMPRODUCT($P$10:P50,$AB$10:AB50)/SUM($AB$10:AB50)</f>
        <v>#DIV/0!</v>
      </c>
      <c r="CB50" s="25" t="e">
        <f>SUMPRODUCT($Q$10:Q50,$AB$10:AB50)/SUM($AB$10:AB50)</f>
        <v>#DIV/0!</v>
      </c>
      <c r="CC50" s="25" t="e">
        <f>SUMPRODUCT($R$10:R50,$AB$10:AB50)/SUM($AB$10:AB50)</f>
        <v>#DIV/0!</v>
      </c>
      <c r="CD50" s="25" t="e">
        <f>SUMPRODUCT($S$10:S50,$AB$10:AB50)/SUM($AB$10:AB50)</f>
        <v>#DIV/0!</v>
      </c>
      <c r="CE50" s="25" t="e">
        <f>SUMPRODUCT($T$10:T50,$AB$10:AB50)/SUM($AB$10:AB50)</f>
        <v>#DIV/0!</v>
      </c>
    </row>
    <row r="51" spans="1:83">
      <c r="A51" s="281" t="str">
        <f>IF('Noon Position '!A51&lt;&gt;0,'Noon Position '!A51,"")</f>
        <v/>
      </c>
      <c r="B51" s="312" t="str">
        <f>IF('Noon Position '!A51&lt;&gt;0,'Noon Position '!B51,"")</f>
        <v/>
      </c>
      <c r="C51" s="25" t="str">
        <f>IF('Noon Position '!Q51&lt;&gt;0,'Noon Position '!Q51,"")</f>
        <v/>
      </c>
      <c r="D51" s="313" t="str">
        <f>IF('Noon Position '!Q51&lt;&gt;0,"",IF('Noon Position '!A51&lt;&gt;0,('Noon Position '!A51-'Noon Position '!A50+'Noon Position '!B51-'Noon Position '!B50)*24,""))</f>
        <v/>
      </c>
      <c r="E51" s="25" t="str">
        <f>IF('Noon Position '!A51&lt;&gt;0,'Weather Condition'!U46,"")</f>
        <v/>
      </c>
      <c r="F51" s="25" t="str">
        <f>IF('Noon Position '!A51&lt;&gt;0,IF(NOT(E51),1,0),"")</f>
        <v/>
      </c>
      <c r="G51" s="25" t="str">
        <f>IF('Noon Position '!A51&lt;&gt;0,IF(LOWER('Noon Position '!L51)="eco",1,0),"")</f>
        <v/>
      </c>
      <c r="H51" s="25" t="str">
        <f>IF('Noon Position '!A51&lt;&gt;0,IF(LOWER('Noon Position '!L51)="full",1,0),"")</f>
        <v/>
      </c>
      <c r="I51" s="25" t="str">
        <f>IF('Noon Position '!A51&lt;&gt;0,IF(G51+H51=0,1,0),"")</f>
        <v/>
      </c>
      <c r="K51" s="25" t="str">
        <f>IF('Noon Position '!A51&lt;&gt;0,IF('Noon Position '!M51=0,"None",'Noon Position '!M51),"None")</f>
        <v>None</v>
      </c>
      <c r="L51" s="25">
        <f>IF('Noon Position '!A51&lt;&gt;0,IF('Noon Position '!U51="",0,'Noon Position '!U51),0)</f>
        <v>0</v>
      </c>
      <c r="M51" s="25">
        <f>IF('Noon Position '!A51&lt;&gt;0,IF('Noon Position '!V51="",0,'Noon Position '!V51),0)</f>
        <v>0</v>
      </c>
      <c r="N51" s="25">
        <f>IF('Noon Position '!A51&lt;&gt;0,IF('Bunkers &amp; Lubs'!Q45="",0,'Bunkers &amp; Lubs'!Q45),0)</f>
        <v>0</v>
      </c>
      <c r="O51" s="25">
        <f>IF('Noon Position '!A51&lt;&gt;0,IF('Bunkers &amp; Lubs'!W45="",0,'Bunkers &amp; Lubs'!W45),0)</f>
        <v>0</v>
      </c>
      <c r="P51" s="25">
        <f>IF('Noon Position '!A51&lt;&gt;0,IF('Bunkers &amp; Lubs'!X45="",0,'Bunkers &amp; Lubs'!X45),0)</f>
        <v>0</v>
      </c>
      <c r="Q51" s="25">
        <f>IF('Noon Position '!A51&lt;&gt;0,IF('Bunkers &amp; Lubs'!Z45="",0,'Bunkers &amp; Lubs'!Z45),0)</f>
        <v>0</v>
      </c>
      <c r="R51" s="25">
        <f>IF('Noon Position '!A51&lt;&gt;0,IF('Bunkers &amp; Lubs'!AA45="",0,'Bunkers &amp; Lubs'!AA45),0)</f>
        <v>0</v>
      </c>
      <c r="S51" s="25">
        <f>IF('Noon Position '!A51&lt;&gt;0,IF(Environmental!G48="",0,Environmental!G48),0)</f>
        <v>0</v>
      </c>
      <c r="T51" s="25">
        <f>IF('Noon Position '!A51&lt;&gt;0,IF(Environmental!L48="",0,Environmental!L48),0)</f>
        <v>0</v>
      </c>
      <c r="V51" s="25">
        <f t="shared" si="0"/>
        <v>0</v>
      </c>
      <c r="W51" s="25">
        <f t="shared" si="1"/>
        <v>0</v>
      </c>
      <c r="X51" s="25">
        <f t="shared" si="2"/>
        <v>0</v>
      </c>
      <c r="Y51" s="25">
        <f t="shared" si="3"/>
        <v>0</v>
      </c>
      <c r="AB51" s="25">
        <f t="shared" si="4"/>
        <v>0</v>
      </c>
      <c r="AE51" s="299" t="e">
        <f>SUMPRODUCT($L$10:L51,$V$10:V51)/SUM($V$10:V51)</f>
        <v>#DIV/0!</v>
      </c>
      <c r="AF51" s="300" t="e">
        <f>SUMPRODUCT($M$10:M51,$V$10:V51)/SUM($V$10:V51)</f>
        <v>#DIV/0!</v>
      </c>
      <c r="AG51" s="299" t="e">
        <f>SUMPRODUCT($N$10:N51,$V$10:V51)/SUM($V$10:V51)</f>
        <v>#DIV/0!</v>
      </c>
      <c r="AH51" s="299" t="e">
        <f>SUMPRODUCT($O$10:O51,$V$10:V51)/SUM($V$10:V51)</f>
        <v>#DIV/0!</v>
      </c>
      <c r="AI51" s="301" t="e">
        <f>SUMPRODUCT($P$10:P51,$V$10:V51)/SUM($V$10:V51)</f>
        <v>#DIV/0!</v>
      </c>
      <c r="AJ51" s="301" t="e">
        <f>SUMPRODUCT($Q$10:Q51,$V$10:V51)/SUM($V$10:V51)</f>
        <v>#DIV/0!</v>
      </c>
      <c r="AK51" s="301" t="e">
        <f>SUMPRODUCT($R$10:R51,$V$10:V51)/SUM($V$10:V51)</f>
        <v>#DIV/0!</v>
      </c>
      <c r="AL51" s="299" t="e">
        <f>SUMPRODUCT($S$10:S51,$V$10:V51)/SUM($V$10:V51)</f>
        <v>#DIV/0!</v>
      </c>
      <c r="AM51" s="299" t="e">
        <f>SUMPRODUCT($T$10:T51,$V$10:V51)/SUM($V$10:V51)</f>
        <v>#DIV/0!</v>
      </c>
      <c r="AP51" s="299">
        <f>SUMPRODUCT($L$10:L51,$W$10:W51)/SUM($W$10:W51)</f>
        <v>11.333333333333334</v>
      </c>
      <c r="AQ51" s="300">
        <f>SUMPRODUCT($M$10:M51,$W$10:W51)/SUM($W$10:W51)</f>
        <v>0.12710774662728128</v>
      </c>
      <c r="AR51" s="299">
        <f>SUMPRODUCT($N$10:N51,$W$10:W51)/SUM($W$10:W51)</f>
        <v>18.476800000000026</v>
      </c>
      <c r="AS51" s="299">
        <f>SUMPRODUCT($O$10:O51,$W$10:W51)/SUM($W$10:W51)</f>
        <v>0.10666666666666667</v>
      </c>
      <c r="AT51" s="301">
        <f>SUMPRODUCT($P$10:P51,$W$10:W51)/SUM($W$10:W51)</f>
        <v>100.05333333333333</v>
      </c>
      <c r="AU51" s="301">
        <f>SUMPRODUCT($Q$10:Q51,$W$10:W51)/SUM($W$10:W51)</f>
        <v>17.066666666666666</v>
      </c>
      <c r="AV51" s="301">
        <f>SUMPRODUCT($R$10:R51,$W$10:W51)/SUM($W$10:W51)</f>
        <v>10.666666666666666</v>
      </c>
      <c r="AW51" s="299">
        <f>SUMPRODUCT($S$10:S51,$W$10:W51)/SUM($W$10:W51)</f>
        <v>0</v>
      </c>
      <c r="AX51" s="299">
        <f>SUMPRODUCT($T$10:T51,$W$10:W51)/SUM($W$10:W51)</f>
        <v>0.28800000000000042</v>
      </c>
      <c r="BA51" s="299" t="e">
        <f>SUMPRODUCT($L$10:L51,$X$10:X51)/SUM($X$10:X51)</f>
        <v>#DIV/0!</v>
      </c>
      <c r="BB51" s="300" t="e">
        <f>SUMPRODUCT($M$10:M51,$X$10:X51)/SUM($X$10:X51)</f>
        <v>#DIV/0!</v>
      </c>
      <c r="BC51" s="299" t="e">
        <f>SUMPRODUCT($N$10:N51,$X$10:X51)/SUM($X$10:X51)</f>
        <v>#DIV/0!</v>
      </c>
      <c r="BD51" s="299" t="e">
        <f>SUMPRODUCT($O$10:O51,$X$10:X51)/SUM($X$10:X51)</f>
        <v>#DIV/0!</v>
      </c>
      <c r="BE51" s="301" t="e">
        <f>SUMPRODUCT($P$10:P51,$X$10:X51)/SUM($X$10:X51)</f>
        <v>#DIV/0!</v>
      </c>
      <c r="BF51" s="301" t="e">
        <f>SUMPRODUCT($Q$10:Q51,$X$10:X51)/SUM($X$10:X51)</f>
        <v>#DIV/0!</v>
      </c>
      <c r="BG51" s="301" t="e">
        <f>SUMPRODUCT($R$10:R51,$X$10:X51)/SUM($X$10:X51)</f>
        <v>#DIV/0!</v>
      </c>
      <c r="BH51" s="299" t="e">
        <f>SUMPRODUCT($S$10:S51,$X$10:X51)/SUM($X$10:X51)</f>
        <v>#DIV/0!</v>
      </c>
      <c r="BI51" s="299" t="e">
        <f>SUMPRODUCT($T$10:T51,$X$10:X51)/SUM($X$10:X51)</f>
        <v>#DIV/0!</v>
      </c>
      <c r="BL51" s="299" t="e">
        <f>SUMPRODUCT($L$10:L51,$Y$10:Y51)/SUM($Y$10:Y51)</f>
        <v>#DIV/0!</v>
      </c>
      <c r="BM51" s="300" t="e">
        <f>SUMPRODUCT($M$10:M51,$Y$10:Y51)/SUM($Y$10:Y51)</f>
        <v>#DIV/0!</v>
      </c>
      <c r="BN51" s="299" t="e">
        <f>SUMPRODUCT($N$10:N51,$Y$10:Y51)/SUM($Y$10:Y51)</f>
        <v>#DIV/0!</v>
      </c>
      <c r="BO51" s="299" t="e">
        <f>SUMPRODUCT($O$10:O51,$Y$10:Y51)/SUM($Y$10:Y51)</f>
        <v>#DIV/0!</v>
      </c>
      <c r="BP51" s="301" t="e">
        <f>SUMPRODUCT($P$10:P51,$Y$10:Y51)/SUM($Y$10:Y51)</f>
        <v>#DIV/0!</v>
      </c>
      <c r="BQ51" s="301" t="e">
        <f>SUMPRODUCT($Q$10:Q51,$Y$10:Y51)/SUM($Y$10:Y51)</f>
        <v>#DIV/0!</v>
      </c>
      <c r="BR51" s="301" t="e">
        <f>SUMPRODUCT($R$10:R51,$Y$10:Y51)/SUM($Y$10:Y51)</f>
        <v>#DIV/0!</v>
      </c>
      <c r="BS51" s="299" t="e">
        <f>SUMPRODUCT($S$10:S51,$Y$10:Y51)/SUM($Y$10:Y51)</f>
        <v>#DIV/0!</v>
      </c>
      <c r="BT51" s="299" t="e">
        <f>SUMPRODUCT($T$10:T51,$Y$10:Y51)/SUM($Y$10:Y51)</f>
        <v>#DIV/0!</v>
      </c>
      <c r="BW51" s="25" t="e">
        <f>SUMPRODUCT($L$10:L51,$AB$10:AB51)/SUM($AB$10:AB51)</f>
        <v>#DIV/0!</v>
      </c>
      <c r="BX51" s="25" t="e">
        <f>SUMPRODUCT($M$10:M51,$AB$10:AB51)/SUM($AB$10:AB51)</f>
        <v>#DIV/0!</v>
      </c>
      <c r="BY51" s="25" t="e">
        <f>SUMPRODUCT($N$10:N51,$AB$10:AB51)/SUM($AB$10:AB51)</f>
        <v>#DIV/0!</v>
      </c>
      <c r="BZ51" s="25" t="e">
        <f>SUMPRODUCT($O$10:O51,$AB$10:AB51)/SUM($AB$10:AB51)</f>
        <v>#DIV/0!</v>
      </c>
      <c r="CA51" s="25" t="e">
        <f>SUMPRODUCT($P$10:P51,$AB$10:AB51)/SUM($AB$10:AB51)</f>
        <v>#DIV/0!</v>
      </c>
      <c r="CB51" s="25" t="e">
        <f>SUMPRODUCT($Q$10:Q51,$AB$10:AB51)/SUM($AB$10:AB51)</f>
        <v>#DIV/0!</v>
      </c>
      <c r="CC51" s="25" t="e">
        <f>SUMPRODUCT($R$10:R51,$AB$10:AB51)/SUM($AB$10:AB51)</f>
        <v>#DIV/0!</v>
      </c>
      <c r="CD51" s="25" t="e">
        <f>SUMPRODUCT($S$10:S51,$AB$10:AB51)/SUM($AB$10:AB51)</f>
        <v>#DIV/0!</v>
      </c>
      <c r="CE51" s="25" t="e">
        <f>SUMPRODUCT($T$10:T51,$AB$10:AB51)/SUM($AB$10:AB51)</f>
        <v>#DIV/0!</v>
      </c>
    </row>
    <row r="52" spans="1:83">
      <c r="A52" s="281" t="str">
        <f>IF('Noon Position '!A52&lt;&gt;0,'Noon Position '!A52,"")</f>
        <v/>
      </c>
      <c r="B52" s="312" t="str">
        <f>IF('Noon Position '!A52&lt;&gt;0,'Noon Position '!B52,"")</f>
        <v/>
      </c>
      <c r="C52" s="25" t="str">
        <f>IF('Noon Position '!Q52&lt;&gt;0,'Noon Position '!Q52,"")</f>
        <v/>
      </c>
      <c r="D52" s="313" t="str">
        <f>IF('Noon Position '!Q52&lt;&gt;0,"",IF('Noon Position '!A52&lt;&gt;0,('Noon Position '!A52-'Noon Position '!A51+'Noon Position '!B52-'Noon Position '!B51)*24,""))</f>
        <v/>
      </c>
      <c r="E52" s="25" t="str">
        <f>IF('Noon Position '!A52&lt;&gt;0,'Weather Condition'!U47,"")</f>
        <v/>
      </c>
      <c r="F52" s="25" t="str">
        <f>IF('Noon Position '!A52&lt;&gt;0,IF(NOT(E52),1,0),"")</f>
        <v/>
      </c>
      <c r="G52" s="25" t="str">
        <f>IF('Noon Position '!A52&lt;&gt;0,IF(LOWER('Noon Position '!L52)="eco",1,0),"")</f>
        <v/>
      </c>
      <c r="H52" s="25" t="str">
        <f>IF('Noon Position '!A52&lt;&gt;0,IF(LOWER('Noon Position '!L52)="full",1,0),"")</f>
        <v/>
      </c>
      <c r="I52" s="25" t="str">
        <f>IF('Noon Position '!A52&lt;&gt;0,IF(G52+H52=0,1,0),"")</f>
        <v/>
      </c>
      <c r="K52" s="25" t="str">
        <f>IF('Noon Position '!A52&lt;&gt;0,IF('Noon Position '!M52=0,"None",'Noon Position '!M52),"None")</f>
        <v>None</v>
      </c>
      <c r="L52" s="25">
        <f>IF('Noon Position '!A52&lt;&gt;0,IF('Noon Position '!U52="",0,'Noon Position '!U52),0)</f>
        <v>0</v>
      </c>
      <c r="M52" s="25">
        <f>IF('Noon Position '!A52&lt;&gt;0,IF('Noon Position '!V52="",0,'Noon Position '!V52),0)</f>
        <v>0</v>
      </c>
      <c r="N52" s="25">
        <f>IF('Noon Position '!A52&lt;&gt;0,IF('Bunkers &amp; Lubs'!Q46="",0,'Bunkers &amp; Lubs'!Q46),0)</f>
        <v>0</v>
      </c>
      <c r="O52" s="25">
        <f>IF('Noon Position '!A52&lt;&gt;0,IF('Bunkers &amp; Lubs'!W46="",0,'Bunkers &amp; Lubs'!W46),0)</f>
        <v>0</v>
      </c>
      <c r="P52" s="25">
        <f>IF('Noon Position '!A52&lt;&gt;0,IF('Bunkers &amp; Lubs'!X46="",0,'Bunkers &amp; Lubs'!X46),0)</f>
        <v>0</v>
      </c>
      <c r="Q52" s="25">
        <f>IF('Noon Position '!A52&lt;&gt;0,IF('Bunkers &amp; Lubs'!Z46="",0,'Bunkers &amp; Lubs'!Z46),0)</f>
        <v>0</v>
      </c>
      <c r="R52" s="25">
        <f>IF('Noon Position '!A52&lt;&gt;0,IF('Bunkers &amp; Lubs'!AA46="",0,'Bunkers &amp; Lubs'!AA46),0)</f>
        <v>0</v>
      </c>
      <c r="S52" s="25">
        <f>IF('Noon Position '!A52&lt;&gt;0,IF(Environmental!G49="",0,Environmental!G49),0)</f>
        <v>0</v>
      </c>
      <c r="T52" s="25">
        <f>IF('Noon Position '!A52&lt;&gt;0,IF(Environmental!L49="",0,Environmental!L49),0)</f>
        <v>0</v>
      </c>
      <c r="V52" s="25">
        <f t="shared" si="0"/>
        <v>0</v>
      </c>
      <c r="W52" s="25">
        <f t="shared" si="1"/>
        <v>0</v>
      </c>
      <c r="X52" s="25">
        <f t="shared" si="2"/>
        <v>0</v>
      </c>
      <c r="Y52" s="25">
        <f t="shared" si="3"/>
        <v>0</v>
      </c>
      <c r="AB52" s="25">
        <f t="shared" si="4"/>
        <v>0</v>
      </c>
      <c r="AE52" s="299" t="e">
        <f>SUMPRODUCT($L$10:L52,$V$10:V52)/SUM($V$10:V52)</f>
        <v>#DIV/0!</v>
      </c>
      <c r="AF52" s="300" t="e">
        <f>SUMPRODUCT($M$10:M52,$V$10:V52)/SUM($V$10:V52)</f>
        <v>#DIV/0!</v>
      </c>
      <c r="AG52" s="299" t="e">
        <f>SUMPRODUCT($N$10:N52,$V$10:V52)/SUM($V$10:V52)</f>
        <v>#DIV/0!</v>
      </c>
      <c r="AH52" s="299" t="e">
        <f>SUMPRODUCT($O$10:O52,$V$10:V52)/SUM($V$10:V52)</f>
        <v>#DIV/0!</v>
      </c>
      <c r="AI52" s="301" t="e">
        <f>SUMPRODUCT($P$10:P52,$V$10:V52)/SUM($V$10:V52)</f>
        <v>#DIV/0!</v>
      </c>
      <c r="AJ52" s="301" t="e">
        <f>SUMPRODUCT($Q$10:Q52,$V$10:V52)/SUM($V$10:V52)</f>
        <v>#DIV/0!</v>
      </c>
      <c r="AK52" s="301" t="e">
        <f>SUMPRODUCT($R$10:R52,$V$10:V52)/SUM($V$10:V52)</f>
        <v>#DIV/0!</v>
      </c>
      <c r="AL52" s="299" t="e">
        <f>SUMPRODUCT($S$10:S52,$V$10:V52)/SUM($V$10:V52)</f>
        <v>#DIV/0!</v>
      </c>
      <c r="AM52" s="299" t="e">
        <f>SUMPRODUCT($T$10:T52,$V$10:V52)/SUM($V$10:V52)</f>
        <v>#DIV/0!</v>
      </c>
      <c r="AP52" s="299">
        <f>SUMPRODUCT($L$10:L52,$W$10:W52)/SUM($W$10:W52)</f>
        <v>11.333333333333334</v>
      </c>
      <c r="AQ52" s="300">
        <f>SUMPRODUCT($M$10:M52,$W$10:W52)/SUM($W$10:W52)</f>
        <v>0.12710774662728128</v>
      </c>
      <c r="AR52" s="299">
        <f>SUMPRODUCT($N$10:N52,$W$10:W52)/SUM($W$10:W52)</f>
        <v>18.476800000000026</v>
      </c>
      <c r="AS52" s="299">
        <f>SUMPRODUCT($O$10:O52,$W$10:W52)/SUM($W$10:W52)</f>
        <v>0.10666666666666667</v>
      </c>
      <c r="AT52" s="301">
        <f>SUMPRODUCT($P$10:P52,$W$10:W52)/SUM($W$10:W52)</f>
        <v>100.05333333333333</v>
      </c>
      <c r="AU52" s="301">
        <f>SUMPRODUCT($Q$10:Q52,$W$10:W52)/SUM($W$10:W52)</f>
        <v>17.066666666666666</v>
      </c>
      <c r="AV52" s="301">
        <f>SUMPRODUCT($R$10:R52,$W$10:W52)/SUM($W$10:W52)</f>
        <v>10.666666666666666</v>
      </c>
      <c r="AW52" s="299">
        <f>SUMPRODUCT($S$10:S52,$W$10:W52)/SUM($W$10:W52)</f>
        <v>0</v>
      </c>
      <c r="AX52" s="299">
        <f>SUMPRODUCT($T$10:T52,$W$10:W52)/SUM($W$10:W52)</f>
        <v>0.28800000000000042</v>
      </c>
      <c r="BA52" s="299" t="e">
        <f>SUMPRODUCT($L$10:L52,$X$10:X52)/SUM($X$10:X52)</f>
        <v>#DIV/0!</v>
      </c>
      <c r="BB52" s="300" t="e">
        <f>SUMPRODUCT($M$10:M52,$X$10:X52)/SUM($X$10:X52)</f>
        <v>#DIV/0!</v>
      </c>
      <c r="BC52" s="299" t="e">
        <f>SUMPRODUCT($N$10:N52,$X$10:X52)/SUM($X$10:X52)</f>
        <v>#DIV/0!</v>
      </c>
      <c r="BD52" s="299" t="e">
        <f>SUMPRODUCT($O$10:O52,$X$10:X52)/SUM($X$10:X52)</f>
        <v>#DIV/0!</v>
      </c>
      <c r="BE52" s="301" t="e">
        <f>SUMPRODUCT($P$10:P52,$X$10:X52)/SUM($X$10:X52)</f>
        <v>#DIV/0!</v>
      </c>
      <c r="BF52" s="301" t="e">
        <f>SUMPRODUCT($Q$10:Q52,$X$10:X52)/SUM($X$10:X52)</f>
        <v>#DIV/0!</v>
      </c>
      <c r="BG52" s="301" t="e">
        <f>SUMPRODUCT($R$10:R52,$X$10:X52)/SUM($X$10:X52)</f>
        <v>#DIV/0!</v>
      </c>
      <c r="BH52" s="299" t="e">
        <f>SUMPRODUCT($S$10:S52,$X$10:X52)/SUM($X$10:X52)</f>
        <v>#DIV/0!</v>
      </c>
      <c r="BI52" s="299" t="e">
        <f>SUMPRODUCT($T$10:T52,$X$10:X52)/SUM($X$10:X52)</f>
        <v>#DIV/0!</v>
      </c>
      <c r="BL52" s="299" t="e">
        <f>SUMPRODUCT($L$10:L52,$Y$10:Y52)/SUM($Y$10:Y52)</f>
        <v>#DIV/0!</v>
      </c>
      <c r="BM52" s="300" t="e">
        <f>SUMPRODUCT($M$10:M52,$Y$10:Y52)/SUM($Y$10:Y52)</f>
        <v>#DIV/0!</v>
      </c>
      <c r="BN52" s="299" t="e">
        <f>SUMPRODUCT($N$10:N52,$Y$10:Y52)/SUM($Y$10:Y52)</f>
        <v>#DIV/0!</v>
      </c>
      <c r="BO52" s="299" t="e">
        <f>SUMPRODUCT($O$10:O52,$Y$10:Y52)/SUM($Y$10:Y52)</f>
        <v>#DIV/0!</v>
      </c>
      <c r="BP52" s="301" t="e">
        <f>SUMPRODUCT($P$10:P52,$Y$10:Y52)/SUM($Y$10:Y52)</f>
        <v>#DIV/0!</v>
      </c>
      <c r="BQ52" s="301" t="e">
        <f>SUMPRODUCT($Q$10:Q52,$Y$10:Y52)/SUM($Y$10:Y52)</f>
        <v>#DIV/0!</v>
      </c>
      <c r="BR52" s="301" t="e">
        <f>SUMPRODUCT($R$10:R52,$Y$10:Y52)/SUM($Y$10:Y52)</f>
        <v>#DIV/0!</v>
      </c>
      <c r="BS52" s="299" t="e">
        <f>SUMPRODUCT($S$10:S52,$Y$10:Y52)/SUM($Y$10:Y52)</f>
        <v>#DIV/0!</v>
      </c>
      <c r="BT52" s="299" t="e">
        <f>SUMPRODUCT($T$10:T52,$Y$10:Y52)/SUM($Y$10:Y52)</f>
        <v>#DIV/0!</v>
      </c>
      <c r="BW52" s="25" t="e">
        <f>SUMPRODUCT($L$10:L52,$AB$10:AB52)/SUM($AB$10:AB52)</f>
        <v>#DIV/0!</v>
      </c>
      <c r="BX52" s="25" t="e">
        <f>SUMPRODUCT($M$10:M52,$AB$10:AB52)/SUM($AB$10:AB52)</f>
        <v>#DIV/0!</v>
      </c>
      <c r="BY52" s="25" t="e">
        <f>SUMPRODUCT($N$10:N52,$AB$10:AB52)/SUM($AB$10:AB52)</f>
        <v>#DIV/0!</v>
      </c>
      <c r="BZ52" s="25" t="e">
        <f>SUMPRODUCT($O$10:O52,$AB$10:AB52)/SUM($AB$10:AB52)</f>
        <v>#DIV/0!</v>
      </c>
      <c r="CA52" s="25" t="e">
        <f>SUMPRODUCT($P$10:P52,$AB$10:AB52)/SUM($AB$10:AB52)</f>
        <v>#DIV/0!</v>
      </c>
      <c r="CB52" s="25" t="e">
        <f>SUMPRODUCT($Q$10:Q52,$AB$10:AB52)/SUM($AB$10:AB52)</f>
        <v>#DIV/0!</v>
      </c>
      <c r="CC52" s="25" t="e">
        <f>SUMPRODUCT($R$10:R52,$AB$10:AB52)/SUM($AB$10:AB52)</f>
        <v>#DIV/0!</v>
      </c>
      <c r="CD52" s="25" t="e">
        <f>SUMPRODUCT($S$10:S52,$AB$10:AB52)/SUM($AB$10:AB52)</f>
        <v>#DIV/0!</v>
      </c>
      <c r="CE52" s="25" t="e">
        <f>SUMPRODUCT($T$10:T52,$AB$10:AB52)/SUM($AB$10:AB52)</f>
        <v>#DIV/0!</v>
      </c>
    </row>
    <row r="53" spans="1:83">
      <c r="A53" s="281" t="str">
        <f>IF('Noon Position '!A53&lt;&gt;0,'Noon Position '!A53,"")</f>
        <v/>
      </c>
      <c r="B53" s="312" t="str">
        <f>IF('Noon Position '!A53&lt;&gt;0,'Noon Position '!B53,"")</f>
        <v/>
      </c>
      <c r="C53" s="25" t="str">
        <f>IF('Noon Position '!Q53&lt;&gt;0,'Noon Position '!Q53,"")</f>
        <v/>
      </c>
      <c r="D53" s="313" t="str">
        <f>IF('Noon Position '!Q53&lt;&gt;0,"",IF('Noon Position '!A53&lt;&gt;0,('Noon Position '!A53-'Noon Position '!A52+'Noon Position '!B53-'Noon Position '!B52)*24,""))</f>
        <v/>
      </c>
      <c r="E53" s="25" t="str">
        <f>IF('Noon Position '!A53&lt;&gt;0,'Weather Condition'!U48,"")</f>
        <v/>
      </c>
      <c r="F53" s="25" t="str">
        <f>IF('Noon Position '!A53&lt;&gt;0,IF(NOT(E53),1,0),"")</f>
        <v/>
      </c>
      <c r="G53" s="25" t="str">
        <f>IF('Noon Position '!A53&lt;&gt;0,IF(LOWER('Noon Position '!L53)="eco",1,0),"")</f>
        <v/>
      </c>
      <c r="H53" s="25" t="str">
        <f>IF('Noon Position '!A53&lt;&gt;0,IF(LOWER('Noon Position '!L53)="full",1,0),"")</f>
        <v/>
      </c>
      <c r="I53" s="25" t="str">
        <f>IF('Noon Position '!A53&lt;&gt;0,IF(G53+H53=0,1,0),"")</f>
        <v/>
      </c>
      <c r="K53" s="25" t="str">
        <f>IF('Noon Position '!A53&lt;&gt;0,IF('Noon Position '!M53=0,"None",'Noon Position '!M53),"None")</f>
        <v>None</v>
      </c>
      <c r="L53" s="25">
        <f>IF('Noon Position '!A53&lt;&gt;0,IF('Noon Position '!U53="",0,'Noon Position '!U53),0)</f>
        <v>0</v>
      </c>
      <c r="M53" s="25">
        <f>IF('Noon Position '!A53&lt;&gt;0,IF('Noon Position '!V53="",0,'Noon Position '!V53),0)</f>
        <v>0</v>
      </c>
      <c r="N53" s="25">
        <f>IF('Noon Position '!A53&lt;&gt;0,IF('Bunkers &amp; Lubs'!Q47="",0,'Bunkers &amp; Lubs'!Q47),0)</f>
        <v>0</v>
      </c>
      <c r="O53" s="25">
        <f>IF('Noon Position '!A53&lt;&gt;0,IF('Bunkers &amp; Lubs'!W47="",0,'Bunkers &amp; Lubs'!W47),0)</f>
        <v>0</v>
      </c>
      <c r="P53" s="25">
        <f>IF('Noon Position '!A53&lt;&gt;0,IF('Bunkers &amp; Lubs'!X47="",0,'Bunkers &amp; Lubs'!X47),0)</f>
        <v>0</v>
      </c>
      <c r="Q53" s="25">
        <f>IF('Noon Position '!A53&lt;&gt;0,IF('Bunkers &amp; Lubs'!Z47="",0,'Bunkers &amp; Lubs'!Z47),0)</f>
        <v>0</v>
      </c>
      <c r="R53" s="25">
        <f>IF('Noon Position '!A53&lt;&gt;0,IF('Bunkers &amp; Lubs'!AA47="",0,'Bunkers &amp; Lubs'!AA47),0)</f>
        <v>0</v>
      </c>
      <c r="S53" s="25">
        <f>IF('Noon Position '!A53&lt;&gt;0,IF(Environmental!G50="",0,Environmental!G50),0)</f>
        <v>0</v>
      </c>
      <c r="T53" s="25">
        <f>IF('Noon Position '!A53&lt;&gt;0,IF(Environmental!L50="",0,Environmental!L50),0)</f>
        <v>0</v>
      </c>
      <c r="V53" s="25">
        <f t="shared" si="0"/>
        <v>0</v>
      </c>
      <c r="W53" s="25">
        <f t="shared" si="1"/>
        <v>0</v>
      </c>
      <c r="X53" s="25">
        <f t="shared" si="2"/>
        <v>0</v>
      </c>
      <c r="Y53" s="25">
        <f t="shared" si="3"/>
        <v>0</v>
      </c>
      <c r="AB53" s="25">
        <f t="shared" si="4"/>
        <v>0</v>
      </c>
      <c r="AE53" s="299" t="e">
        <f>SUMPRODUCT($L$10:L53,$V$10:V53)/SUM($V$10:V53)</f>
        <v>#DIV/0!</v>
      </c>
      <c r="AF53" s="300" t="e">
        <f>SUMPRODUCT($M$10:M53,$V$10:V53)/SUM($V$10:V53)</f>
        <v>#DIV/0!</v>
      </c>
      <c r="AG53" s="299" t="e">
        <f>SUMPRODUCT($N$10:N53,$V$10:V53)/SUM($V$10:V53)</f>
        <v>#DIV/0!</v>
      </c>
      <c r="AH53" s="299" t="e">
        <f>SUMPRODUCT($O$10:O53,$V$10:V53)/SUM($V$10:V53)</f>
        <v>#DIV/0!</v>
      </c>
      <c r="AI53" s="301" t="e">
        <f>SUMPRODUCT($P$10:P53,$V$10:V53)/SUM($V$10:V53)</f>
        <v>#DIV/0!</v>
      </c>
      <c r="AJ53" s="301" t="e">
        <f>SUMPRODUCT($Q$10:Q53,$V$10:V53)/SUM($V$10:V53)</f>
        <v>#DIV/0!</v>
      </c>
      <c r="AK53" s="301" t="e">
        <f>SUMPRODUCT($R$10:R53,$V$10:V53)/SUM($V$10:V53)</f>
        <v>#DIV/0!</v>
      </c>
      <c r="AL53" s="299" t="e">
        <f>SUMPRODUCT($S$10:S53,$V$10:V53)/SUM($V$10:V53)</f>
        <v>#DIV/0!</v>
      </c>
      <c r="AM53" s="299" t="e">
        <f>SUMPRODUCT($T$10:T53,$V$10:V53)/SUM($V$10:V53)</f>
        <v>#DIV/0!</v>
      </c>
      <c r="AP53" s="299">
        <f>SUMPRODUCT($L$10:L53,$W$10:W53)/SUM($W$10:W53)</f>
        <v>11.333333333333334</v>
      </c>
      <c r="AQ53" s="300">
        <f>SUMPRODUCT($M$10:M53,$W$10:W53)/SUM($W$10:W53)</f>
        <v>0.12710774662728128</v>
      </c>
      <c r="AR53" s="299">
        <f>SUMPRODUCT($N$10:N53,$W$10:W53)/SUM($W$10:W53)</f>
        <v>18.476800000000026</v>
      </c>
      <c r="AS53" s="299">
        <f>SUMPRODUCT($O$10:O53,$W$10:W53)/SUM($W$10:W53)</f>
        <v>0.10666666666666667</v>
      </c>
      <c r="AT53" s="301">
        <f>SUMPRODUCT($P$10:P53,$W$10:W53)/SUM($W$10:W53)</f>
        <v>100.05333333333333</v>
      </c>
      <c r="AU53" s="301">
        <f>SUMPRODUCT($Q$10:Q53,$W$10:W53)/SUM($W$10:W53)</f>
        <v>17.066666666666666</v>
      </c>
      <c r="AV53" s="301">
        <f>SUMPRODUCT($R$10:R53,$W$10:W53)/SUM($W$10:W53)</f>
        <v>10.666666666666666</v>
      </c>
      <c r="AW53" s="299">
        <f>SUMPRODUCT($S$10:S53,$W$10:W53)/SUM($W$10:W53)</f>
        <v>0</v>
      </c>
      <c r="AX53" s="299">
        <f>SUMPRODUCT($T$10:T53,$W$10:W53)/SUM($W$10:W53)</f>
        <v>0.28800000000000042</v>
      </c>
      <c r="BA53" s="299" t="e">
        <f>SUMPRODUCT($L$10:L53,$X$10:X53)/SUM($X$10:X53)</f>
        <v>#DIV/0!</v>
      </c>
      <c r="BB53" s="300" t="e">
        <f>SUMPRODUCT($M$10:M53,$X$10:X53)/SUM($X$10:X53)</f>
        <v>#DIV/0!</v>
      </c>
      <c r="BC53" s="299" t="e">
        <f>SUMPRODUCT($N$10:N53,$X$10:X53)/SUM($X$10:X53)</f>
        <v>#DIV/0!</v>
      </c>
      <c r="BD53" s="299" t="e">
        <f>SUMPRODUCT($O$10:O53,$X$10:X53)/SUM($X$10:X53)</f>
        <v>#DIV/0!</v>
      </c>
      <c r="BE53" s="301" t="e">
        <f>SUMPRODUCT($P$10:P53,$X$10:X53)/SUM($X$10:X53)</f>
        <v>#DIV/0!</v>
      </c>
      <c r="BF53" s="301" t="e">
        <f>SUMPRODUCT($Q$10:Q53,$X$10:X53)/SUM($X$10:X53)</f>
        <v>#DIV/0!</v>
      </c>
      <c r="BG53" s="301" t="e">
        <f>SUMPRODUCT($R$10:R53,$X$10:X53)/SUM($X$10:X53)</f>
        <v>#DIV/0!</v>
      </c>
      <c r="BH53" s="299" t="e">
        <f>SUMPRODUCT($S$10:S53,$X$10:X53)/SUM($X$10:X53)</f>
        <v>#DIV/0!</v>
      </c>
      <c r="BI53" s="299" t="e">
        <f>SUMPRODUCT($T$10:T53,$X$10:X53)/SUM($X$10:X53)</f>
        <v>#DIV/0!</v>
      </c>
      <c r="BL53" s="299" t="e">
        <f>SUMPRODUCT($L$10:L53,$Y$10:Y53)/SUM($Y$10:Y53)</f>
        <v>#DIV/0!</v>
      </c>
      <c r="BM53" s="300" t="e">
        <f>SUMPRODUCT($M$10:M53,$Y$10:Y53)/SUM($Y$10:Y53)</f>
        <v>#DIV/0!</v>
      </c>
      <c r="BN53" s="299" t="e">
        <f>SUMPRODUCT($N$10:N53,$Y$10:Y53)/SUM($Y$10:Y53)</f>
        <v>#DIV/0!</v>
      </c>
      <c r="BO53" s="299" t="e">
        <f>SUMPRODUCT($O$10:O53,$Y$10:Y53)/SUM($Y$10:Y53)</f>
        <v>#DIV/0!</v>
      </c>
      <c r="BP53" s="301" t="e">
        <f>SUMPRODUCT($P$10:P53,$Y$10:Y53)/SUM($Y$10:Y53)</f>
        <v>#DIV/0!</v>
      </c>
      <c r="BQ53" s="301" t="e">
        <f>SUMPRODUCT($Q$10:Q53,$Y$10:Y53)/SUM($Y$10:Y53)</f>
        <v>#DIV/0!</v>
      </c>
      <c r="BR53" s="301" t="e">
        <f>SUMPRODUCT($R$10:R53,$Y$10:Y53)/SUM($Y$10:Y53)</f>
        <v>#DIV/0!</v>
      </c>
      <c r="BS53" s="299" t="e">
        <f>SUMPRODUCT($S$10:S53,$Y$10:Y53)/SUM($Y$10:Y53)</f>
        <v>#DIV/0!</v>
      </c>
      <c r="BT53" s="299" t="e">
        <f>SUMPRODUCT($T$10:T53,$Y$10:Y53)/SUM($Y$10:Y53)</f>
        <v>#DIV/0!</v>
      </c>
      <c r="BW53" s="25" t="e">
        <f>SUMPRODUCT($L$10:L53,$AB$10:AB53)/SUM($AB$10:AB53)</f>
        <v>#DIV/0!</v>
      </c>
      <c r="BX53" s="25" t="e">
        <f>SUMPRODUCT($M$10:M53,$AB$10:AB53)/SUM($AB$10:AB53)</f>
        <v>#DIV/0!</v>
      </c>
      <c r="BY53" s="25" t="e">
        <f>SUMPRODUCT($N$10:N53,$AB$10:AB53)/SUM($AB$10:AB53)</f>
        <v>#DIV/0!</v>
      </c>
      <c r="BZ53" s="25" t="e">
        <f>SUMPRODUCT($O$10:O53,$AB$10:AB53)/SUM($AB$10:AB53)</f>
        <v>#DIV/0!</v>
      </c>
      <c r="CA53" s="25" t="e">
        <f>SUMPRODUCT($P$10:P53,$AB$10:AB53)/SUM($AB$10:AB53)</f>
        <v>#DIV/0!</v>
      </c>
      <c r="CB53" s="25" t="e">
        <f>SUMPRODUCT($Q$10:Q53,$AB$10:AB53)/SUM($AB$10:AB53)</f>
        <v>#DIV/0!</v>
      </c>
      <c r="CC53" s="25" t="e">
        <f>SUMPRODUCT($R$10:R53,$AB$10:AB53)/SUM($AB$10:AB53)</f>
        <v>#DIV/0!</v>
      </c>
      <c r="CD53" s="25" t="e">
        <f>SUMPRODUCT($S$10:S53,$AB$10:AB53)/SUM($AB$10:AB53)</f>
        <v>#DIV/0!</v>
      </c>
      <c r="CE53" s="25" t="e">
        <f>SUMPRODUCT($T$10:T53,$AB$10:AB53)/SUM($AB$10:AB53)</f>
        <v>#DIV/0!</v>
      </c>
    </row>
    <row r="54" spans="1:83">
      <c r="A54" s="281" t="str">
        <f>IF('Noon Position '!A54&lt;&gt;0,'Noon Position '!A54,"")</f>
        <v/>
      </c>
      <c r="B54" s="312" t="str">
        <f>IF('Noon Position '!A54&lt;&gt;0,'Noon Position '!B54,"")</f>
        <v/>
      </c>
      <c r="C54" s="25" t="str">
        <f>IF('Noon Position '!Q54&lt;&gt;0,'Noon Position '!Q54,"")</f>
        <v/>
      </c>
      <c r="D54" s="313" t="str">
        <f>IF('Noon Position '!Q54&lt;&gt;0,"",IF('Noon Position '!A54&lt;&gt;0,('Noon Position '!A54-'Noon Position '!A53+'Noon Position '!B54-'Noon Position '!B53)*24,""))</f>
        <v/>
      </c>
      <c r="E54" s="25" t="str">
        <f>IF('Noon Position '!A54&lt;&gt;0,'Weather Condition'!U49,"")</f>
        <v/>
      </c>
      <c r="F54" s="25" t="str">
        <f>IF('Noon Position '!A54&lt;&gt;0,IF(NOT(E54),1,0),"")</f>
        <v/>
      </c>
      <c r="G54" s="25" t="str">
        <f>IF('Noon Position '!A54&lt;&gt;0,IF(LOWER('Noon Position '!L54)="eco",1,0),"")</f>
        <v/>
      </c>
      <c r="H54" s="25" t="str">
        <f>IF('Noon Position '!A54&lt;&gt;0,IF(LOWER('Noon Position '!L54)="full",1,0),"")</f>
        <v/>
      </c>
      <c r="I54" s="25" t="str">
        <f>IF('Noon Position '!A54&lt;&gt;0,IF(G54+H54=0,1,0),"")</f>
        <v/>
      </c>
      <c r="K54" s="25" t="str">
        <f>IF('Noon Position '!A54&lt;&gt;0,IF('Noon Position '!M54=0,"None",'Noon Position '!M54),"None")</f>
        <v>None</v>
      </c>
      <c r="L54" s="25">
        <f>IF('Noon Position '!A54&lt;&gt;0,IF('Noon Position '!U54="",0,'Noon Position '!U54),0)</f>
        <v>0</v>
      </c>
      <c r="M54" s="25">
        <f>IF('Noon Position '!A54&lt;&gt;0,IF('Noon Position '!V54="",0,'Noon Position '!V54),0)</f>
        <v>0</v>
      </c>
      <c r="N54" s="25">
        <f>IF('Noon Position '!A54&lt;&gt;0,IF('Bunkers &amp; Lubs'!Q48="",0,'Bunkers &amp; Lubs'!Q48),0)</f>
        <v>0</v>
      </c>
      <c r="O54" s="25">
        <f>IF('Noon Position '!A54&lt;&gt;0,IF('Bunkers &amp; Lubs'!W48="",0,'Bunkers &amp; Lubs'!W48),0)</f>
        <v>0</v>
      </c>
      <c r="P54" s="25">
        <f>IF('Noon Position '!A54&lt;&gt;0,IF('Bunkers &amp; Lubs'!X48="",0,'Bunkers &amp; Lubs'!X48),0)</f>
        <v>0</v>
      </c>
      <c r="Q54" s="25">
        <f>IF('Noon Position '!A54&lt;&gt;0,IF('Bunkers &amp; Lubs'!Z48="",0,'Bunkers &amp; Lubs'!Z48),0)</f>
        <v>0</v>
      </c>
      <c r="R54" s="25">
        <f>IF('Noon Position '!A54&lt;&gt;0,IF('Bunkers &amp; Lubs'!AA48="",0,'Bunkers &amp; Lubs'!AA48),0)</f>
        <v>0</v>
      </c>
      <c r="S54" s="25">
        <f>IF('Noon Position '!A54&lt;&gt;0,IF(Environmental!G51="",0,Environmental!G51),0)</f>
        <v>0</v>
      </c>
      <c r="T54" s="25">
        <f>IF('Noon Position '!A54&lt;&gt;0,IF(Environmental!L51="",0,Environmental!L51),0)</f>
        <v>0</v>
      </c>
      <c r="V54" s="25">
        <f t="shared" si="0"/>
        <v>0</v>
      </c>
      <c r="W54" s="25">
        <f t="shared" si="1"/>
        <v>0</v>
      </c>
      <c r="X54" s="25">
        <f t="shared" si="2"/>
        <v>0</v>
      </c>
      <c r="Y54" s="25">
        <f t="shared" si="3"/>
        <v>0</v>
      </c>
      <c r="AB54" s="25">
        <f t="shared" si="4"/>
        <v>0</v>
      </c>
      <c r="AE54" s="299" t="e">
        <f>SUMPRODUCT($L$10:L54,$V$10:V54)/SUM($V$10:V54)</f>
        <v>#DIV/0!</v>
      </c>
      <c r="AF54" s="300" t="e">
        <f>SUMPRODUCT($M$10:M54,$V$10:V54)/SUM($V$10:V54)</f>
        <v>#DIV/0!</v>
      </c>
      <c r="AG54" s="299" t="e">
        <f>SUMPRODUCT($N$10:N54,$V$10:V54)/SUM($V$10:V54)</f>
        <v>#DIV/0!</v>
      </c>
      <c r="AH54" s="299" t="e">
        <f>SUMPRODUCT($O$10:O54,$V$10:V54)/SUM($V$10:V54)</f>
        <v>#DIV/0!</v>
      </c>
      <c r="AI54" s="301" t="e">
        <f>SUMPRODUCT($P$10:P54,$V$10:V54)/SUM($V$10:V54)</f>
        <v>#DIV/0!</v>
      </c>
      <c r="AJ54" s="301" t="e">
        <f>SUMPRODUCT($Q$10:Q54,$V$10:V54)/SUM($V$10:V54)</f>
        <v>#DIV/0!</v>
      </c>
      <c r="AK54" s="301" t="e">
        <f>SUMPRODUCT($R$10:R54,$V$10:V54)/SUM($V$10:V54)</f>
        <v>#DIV/0!</v>
      </c>
      <c r="AL54" s="299" t="e">
        <f>SUMPRODUCT($S$10:S54,$V$10:V54)/SUM($V$10:V54)</f>
        <v>#DIV/0!</v>
      </c>
      <c r="AM54" s="299" t="e">
        <f>SUMPRODUCT($T$10:T54,$V$10:V54)/SUM($V$10:V54)</f>
        <v>#DIV/0!</v>
      </c>
      <c r="AP54" s="299">
        <f>SUMPRODUCT($L$10:L54,$W$10:W54)/SUM($W$10:W54)</f>
        <v>11.333333333333334</v>
      </c>
      <c r="AQ54" s="300">
        <f>SUMPRODUCT($M$10:M54,$W$10:W54)/SUM($W$10:W54)</f>
        <v>0.12710774662728128</v>
      </c>
      <c r="AR54" s="299">
        <f>SUMPRODUCT($N$10:N54,$W$10:W54)/SUM($W$10:W54)</f>
        <v>18.476800000000026</v>
      </c>
      <c r="AS54" s="299">
        <f>SUMPRODUCT($O$10:O54,$W$10:W54)/SUM($W$10:W54)</f>
        <v>0.10666666666666667</v>
      </c>
      <c r="AT54" s="301">
        <f>SUMPRODUCT($P$10:P54,$W$10:W54)/SUM($W$10:W54)</f>
        <v>100.05333333333333</v>
      </c>
      <c r="AU54" s="301">
        <f>SUMPRODUCT($Q$10:Q54,$W$10:W54)/SUM($W$10:W54)</f>
        <v>17.066666666666666</v>
      </c>
      <c r="AV54" s="301">
        <f>SUMPRODUCT($R$10:R54,$W$10:W54)/SUM($W$10:W54)</f>
        <v>10.666666666666666</v>
      </c>
      <c r="AW54" s="299">
        <f>SUMPRODUCT($S$10:S54,$W$10:W54)/SUM($W$10:W54)</f>
        <v>0</v>
      </c>
      <c r="AX54" s="299">
        <f>SUMPRODUCT($T$10:T54,$W$10:W54)/SUM($W$10:W54)</f>
        <v>0.28800000000000042</v>
      </c>
      <c r="BA54" s="299" t="e">
        <f>SUMPRODUCT($L$10:L54,$X$10:X54)/SUM($X$10:X54)</f>
        <v>#DIV/0!</v>
      </c>
      <c r="BB54" s="300" t="e">
        <f>SUMPRODUCT($M$10:M54,$X$10:X54)/SUM($X$10:X54)</f>
        <v>#DIV/0!</v>
      </c>
      <c r="BC54" s="299" t="e">
        <f>SUMPRODUCT($N$10:N54,$X$10:X54)/SUM($X$10:X54)</f>
        <v>#DIV/0!</v>
      </c>
      <c r="BD54" s="299" t="e">
        <f>SUMPRODUCT($O$10:O54,$X$10:X54)/SUM($X$10:X54)</f>
        <v>#DIV/0!</v>
      </c>
      <c r="BE54" s="301" t="e">
        <f>SUMPRODUCT($P$10:P54,$X$10:X54)/SUM($X$10:X54)</f>
        <v>#DIV/0!</v>
      </c>
      <c r="BF54" s="301" t="e">
        <f>SUMPRODUCT($Q$10:Q54,$X$10:X54)/SUM($X$10:X54)</f>
        <v>#DIV/0!</v>
      </c>
      <c r="BG54" s="301" t="e">
        <f>SUMPRODUCT($R$10:R54,$X$10:X54)/SUM($X$10:X54)</f>
        <v>#DIV/0!</v>
      </c>
      <c r="BH54" s="299" t="e">
        <f>SUMPRODUCT($S$10:S54,$X$10:X54)/SUM($X$10:X54)</f>
        <v>#DIV/0!</v>
      </c>
      <c r="BI54" s="299" t="e">
        <f>SUMPRODUCT($T$10:T54,$X$10:X54)/SUM($X$10:X54)</f>
        <v>#DIV/0!</v>
      </c>
      <c r="BL54" s="299" t="e">
        <f>SUMPRODUCT($L$10:L54,$Y$10:Y54)/SUM($Y$10:Y54)</f>
        <v>#DIV/0!</v>
      </c>
      <c r="BM54" s="300" t="e">
        <f>SUMPRODUCT($M$10:M54,$Y$10:Y54)/SUM($Y$10:Y54)</f>
        <v>#DIV/0!</v>
      </c>
      <c r="BN54" s="299" t="e">
        <f>SUMPRODUCT($N$10:N54,$Y$10:Y54)/SUM($Y$10:Y54)</f>
        <v>#DIV/0!</v>
      </c>
      <c r="BO54" s="299" t="e">
        <f>SUMPRODUCT($O$10:O54,$Y$10:Y54)/SUM($Y$10:Y54)</f>
        <v>#DIV/0!</v>
      </c>
      <c r="BP54" s="301" t="e">
        <f>SUMPRODUCT($P$10:P54,$Y$10:Y54)/SUM($Y$10:Y54)</f>
        <v>#DIV/0!</v>
      </c>
      <c r="BQ54" s="301" t="e">
        <f>SUMPRODUCT($Q$10:Q54,$Y$10:Y54)/SUM($Y$10:Y54)</f>
        <v>#DIV/0!</v>
      </c>
      <c r="BR54" s="301" t="e">
        <f>SUMPRODUCT($R$10:R54,$Y$10:Y54)/SUM($Y$10:Y54)</f>
        <v>#DIV/0!</v>
      </c>
      <c r="BS54" s="299" t="e">
        <f>SUMPRODUCT($S$10:S54,$Y$10:Y54)/SUM($Y$10:Y54)</f>
        <v>#DIV/0!</v>
      </c>
      <c r="BT54" s="299" t="e">
        <f>SUMPRODUCT($T$10:T54,$Y$10:Y54)/SUM($Y$10:Y54)</f>
        <v>#DIV/0!</v>
      </c>
      <c r="BW54" s="25" t="e">
        <f>SUMPRODUCT($L$10:L54,$AB$10:AB54)/SUM($AB$10:AB54)</f>
        <v>#DIV/0!</v>
      </c>
      <c r="BX54" s="25" t="e">
        <f>SUMPRODUCT($M$10:M54,$AB$10:AB54)/SUM($AB$10:AB54)</f>
        <v>#DIV/0!</v>
      </c>
      <c r="BY54" s="25" t="e">
        <f>SUMPRODUCT($N$10:N54,$AB$10:AB54)/SUM($AB$10:AB54)</f>
        <v>#DIV/0!</v>
      </c>
      <c r="BZ54" s="25" t="e">
        <f>SUMPRODUCT($O$10:O54,$AB$10:AB54)/SUM($AB$10:AB54)</f>
        <v>#DIV/0!</v>
      </c>
      <c r="CA54" s="25" t="e">
        <f>SUMPRODUCT($P$10:P54,$AB$10:AB54)/SUM($AB$10:AB54)</f>
        <v>#DIV/0!</v>
      </c>
      <c r="CB54" s="25" t="e">
        <f>SUMPRODUCT($Q$10:Q54,$AB$10:AB54)/SUM($AB$10:AB54)</f>
        <v>#DIV/0!</v>
      </c>
      <c r="CC54" s="25" t="e">
        <f>SUMPRODUCT($R$10:R54,$AB$10:AB54)/SUM($AB$10:AB54)</f>
        <v>#DIV/0!</v>
      </c>
      <c r="CD54" s="25" t="e">
        <f>SUMPRODUCT($S$10:S54,$AB$10:AB54)/SUM($AB$10:AB54)</f>
        <v>#DIV/0!</v>
      </c>
      <c r="CE54" s="25" t="e">
        <f>SUMPRODUCT($T$10:T54,$AB$10:AB54)/SUM($AB$10:AB54)</f>
        <v>#DIV/0!</v>
      </c>
    </row>
    <row r="55" spans="1:83">
      <c r="A55" s="281" t="str">
        <f>IF('Noon Position '!A55&lt;&gt;0,'Noon Position '!A55,"")</f>
        <v/>
      </c>
      <c r="B55" s="312" t="str">
        <f>IF('Noon Position '!A55&lt;&gt;0,'Noon Position '!B55,"")</f>
        <v/>
      </c>
      <c r="C55" s="25" t="str">
        <f>IF('Noon Position '!Q55&lt;&gt;0,'Noon Position '!Q55,"")</f>
        <v/>
      </c>
      <c r="D55" s="313" t="str">
        <f>IF('Noon Position '!Q55&lt;&gt;0,"",IF('Noon Position '!A55&lt;&gt;0,('Noon Position '!A55-'Noon Position '!A54+'Noon Position '!B55-'Noon Position '!B54)*24,""))</f>
        <v/>
      </c>
      <c r="E55" s="25" t="str">
        <f>IF('Noon Position '!A55&lt;&gt;0,'Weather Condition'!U50,"")</f>
        <v/>
      </c>
      <c r="F55" s="25" t="str">
        <f>IF('Noon Position '!A55&lt;&gt;0,IF(NOT(E55),1,0),"")</f>
        <v/>
      </c>
      <c r="G55" s="25" t="str">
        <f>IF('Noon Position '!A55&lt;&gt;0,IF(LOWER('Noon Position '!L55)="eco",1,0),"")</f>
        <v/>
      </c>
      <c r="H55" s="25" t="str">
        <f>IF('Noon Position '!A55&lt;&gt;0,IF(LOWER('Noon Position '!L55)="full",1,0),"")</f>
        <v/>
      </c>
      <c r="I55" s="25" t="str">
        <f>IF('Noon Position '!A55&lt;&gt;0,IF(G55+H55=0,1,0),"")</f>
        <v/>
      </c>
      <c r="K55" s="25" t="str">
        <f>IF('Noon Position '!A55&lt;&gt;0,IF('Noon Position '!M55=0,"None",'Noon Position '!M55),"None")</f>
        <v>None</v>
      </c>
      <c r="L55" s="25">
        <f>IF('Noon Position '!A55&lt;&gt;0,IF('Noon Position '!U55="",0,'Noon Position '!U55),0)</f>
        <v>0</v>
      </c>
      <c r="M55" s="25">
        <f>IF('Noon Position '!A55&lt;&gt;0,IF('Noon Position '!V55="",0,'Noon Position '!V55),0)</f>
        <v>0</v>
      </c>
      <c r="N55" s="25">
        <f>IF('Noon Position '!A55&lt;&gt;0,IF('Bunkers &amp; Lubs'!Q49="",0,'Bunkers &amp; Lubs'!Q49),0)</f>
        <v>0</v>
      </c>
      <c r="O55" s="25">
        <f>IF('Noon Position '!A55&lt;&gt;0,IF('Bunkers &amp; Lubs'!W49="",0,'Bunkers &amp; Lubs'!W49),0)</f>
        <v>0</v>
      </c>
      <c r="P55" s="25">
        <f>IF('Noon Position '!A55&lt;&gt;0,IF('Bunkers &amp; Lubs'!X49="",0,'Bunkers &amp; Lubs'!X49),0)</f>
        <v>0</v>
      </c>
      <c r="Q55" s="25">
        <f>IF('Noon Position '!A55&lt;&gt;0,IF('Bunkers &amp; Lubs'!Z49="",0,'Bunkers &amp; Lubs'!Z49),0)</f>
        <v>0</v>
      </c>
      <c r="R55" s="25">
        <f>IF('Noon Position '!A55&lt;&gt;0,IF('Bunkers &amp; Lubs'!AA49="",0,'Bunkers &amp; Lubs'!AA49),0)</f>
        <v>0</v>
      </c>
      <c r="S55" s="25">
        <f>IF('Noon Position '!A55&lt;&gt;0,IF(Environmental!G52="",0,Environmental!G52),0)</f>
        <v>0</v>
      </c>
      <c r="T55" s="25">
        <f>IF('Noon Position '!A55&lt;&gt;0,IF(Environmental!L52="",0,Environmental!L52),0)</f>
        <v>0</v>
      </c>
      <c r="V55" s="25">
        <f t="shared" si="0"/>
        <v>0</v>
      </c>
      <c r="W55" s="25">
        <f t="shared" si="1"/>
        <v>0</v>
      </c>
      <c r="X55" s="25">
        <f t="shared" si="2"/>
        <v>0</v>
      </c>
      <c r="Y55" s="25">
        <f t="shared" si="3"/>
        <v>0</v>
      </c>
      <c r="AB55" s="25">
        <f t="shared" si="4"/>
        <v>0</v>
      </c>
      <c r="AE55" s="299" t="e">
        <f>SUMPRODUCT($L$10:L55,$V$10:V55)/SUM($V$10:V55)</f>
        <v>#DIV/0!</v>
      </c>
      <c r="AF55" s="300" t="e">
        <f>SUMPRODUCT($M$10:M55,$V$10:V55)/SUM($V$10:V55)</f>
        <v>#DIV/0!</v>
      </c>
      <c r="AG55" s="299" t="e">
        <f>SUMPRODUCT($N$10:N55,$V$10:V55)/SUM($V$10:V55)</f>
        <v>#DIV/0!</v>
      </c>
      <c r="AH55" s="299" t="e">
        <f>SUMPRODUCT($O$10:O55,$V$10:V55)/SUM($V$10:V55)</f>
        <v>#DIV/0!</v>
      </c>
      <c r="AI55" s="301" t="e">
        <f>SUMPRODUCT($P$10:P55,$V$10:V55)/SUM($V$10:V55)</f>
        <v>#DIV/0!</v>
      </c>
      <c r="AJ55" s="301" t="e">
        <f>SUMPRODUCT($Q$10:Q55,$V$10:V55)/SUM($V$10:V55)</f>
        <v>#DIV/0!</v>
      </c>
      <c r="AK55" s="301" t="e">
        <f>SUMPRODUCT($R$10:R55,$V$10:V55)/SUM($V$10:V55)</f>
        <v>#DIV/0!</v>
      </c>
      <c r="AL55" s="299" t="e">
        <f>SUMPRODUCT($S$10:S55,$V$10:V55)/SUM($V$10:V55)</f>
        <v>#DIV/0!</v>
      </c>
      <c r="AM55" s="299" t="e">
        <f>SUMPRODUCT($T$10:T55,$V$10:V55)/SUM($V$10:V55)</f>
        <v>#DIV/0!</v>
      </c>
      <c r="AP55" s="299">
        <f>SUMPRODUCT($L$10:L55,$W$10:W55)/SUM($W$10:W55)</f>
        <v>11.333333333333334</v>
      </c>
      <c r="AQ55" s="300">
        <f>SUMPRODUCT($M$10:M55,$W$10:W55)/SUM($W$10:W55)</f>
        <v>0.12710774662728128</v>
      </c>
      <c r="AR55" s="299">
        <f>SUMPRODUCT($N$10:N55,$W$10:W55)/SUM($W$10:W55)</f>
        <v>18.476800000000026</v>
      </c>
      <c r="AS55" s="299">
        <f>SUMPRODUCT($O$10:O55,$W$10:W55)/SUM($W$10:W55)</f>
        <v>0.10666666666666667</v>
      </c>
      <c r="AT55" s="301">
        <f>SUMPRODUCT($P$10:P55,$W$10:W55)/SUM($W$10:W55)</f>
        <v>100.05333333333333</v>
      </c>
      <c r="AU55" s="301">
        <f>SUMPRODUCT($Q$10:Q55,$W$10:W55)/SUM($W$10:W55)</f>
        <v>17.066666666666666</v>
      </c>
      <c r="AV55" s="301">
        <f>SUMPRODUCT($R$10:R55,$W$10:W55)/SUM($W$10:W55)</f>
        <v>10.666666666666666</v>
      </c>
      <c r="AW55" s="299">
        <f>SUMPRODUCT($S$10:S55,$W$10:W55)/SUM($W$10:W55)</f>
        <v>0</v>
      </c>
      <c r="AX55" s="299">
        <f>SUMPRODUCT($T$10:T55,$W$10:W55)/SUM($W$10:W55)</f>
        <v>0.28800000000000042</v>
      </c>
      <c r="BA55" s="299" t="e">
        <f>SUMPRODUCT($L$10:L55,$X$10:X55)/SUM($X$10:X55)</f>
        <v>#DIV/0!</v>
      </c>
      <c r="BB55" s="300" t="e">
        <f>SUMPRODUCT($M$10:M55,$X$10:X55)/SUM($X$10:X55)</f>
        <v>#DIV/0!</v>
      </c>
      <c r="BC55" s="299" t="e">
        <f>SUMPRODUCT($N$10:N55,$X$10:X55)/SUM($X$10:X55)</f>
        <v>#DIV/0!</v>
      </c>
      <c r="BD55" s="299" t="e">
        <f>SUMPRODUCT($O$10:O55,$X$10:X55)/SUM($X$10:X55)</f>
        <v>#DIV/0!</v>
      </c>
      <c r="BE55" s="301" t="e">
        <f>SUMPRODUCT($P$10:P55,$X$10:X55)/SUM($X$10:X55)</f>
        <v>#DIV/0!</v>
      </c>
      <c r="BF55" s="301" t="e">
        <f>SUMPRODUCT($Q$10:Q55,$X$10:X55)/SUM($X$10:X55)</f>
        <v>#DIV/0!</v>
      </c>
      <c r="BG55" s="301" t="e">
        <f>SUMPRODUCT($R$10:R55,$X$10:X55)/SUM($X$10:X55)</f>
        <v>#DIV/0!</v>
      </c>
      <c r="BH55" s="299" t="e">
        <f>SUMPRODUCT($S$10:S55,$X$10:X55)/SUM($X$10:X55)</f>
        <v>#DIV/0!</v>
      </c>
      <c r="BI55" s="299" t="e">
        <f>SUMPRODUCT($T$10:T55,$X$10:X55)/SUM($X$10:X55)</f>
        <v>#DIV/0!</v>
      </c>
      <c r="BL55" s="299" t="e">
        <f>SUMPRODUCT($L$10:L55,$Y$10:Y55)/SUM($Y$10:Y55)</f>
        <v>#DIV/0!</v>
      </c>
      <c r="BM55" s="300" t="e">
        <f>SUMPRODUCT($M$10:M55,$Y$10:Y55)/SUM($Y$10:Y55)</f>
        <v>#DIV/0!</v>
      </c>
      <c r="BN55" s="299" t="e">
        <f>SUMPRODUCT($N$10:N55,$Y$10:Y55)/SUM($Y$10:Y55)</f>
        <v>#DIV/0!</v>
      </c>
      <c r="BO55" s="299" t="e">
        <f>SUMPRODUCT($O$10:O55,$Y$10:Y55)/SUM($Y$10:Y55)</f>
        <v>#DIV/0!</v>
      </c>
      <c r="BP55" s="301" t="e">
        <f>SUMPRODUCT($P$10:P55,$Y$10:Y55)/SUM($Y$10:Y55)</f>
        <v>#DIV/0!</v>
      </c>
      <c r="BQ55" s="301" t="e">
        <f>SUMPRODUCT($Q$10:Q55,$Y$10:Y55)/SUM($Y$10:Y55)</f>
        <v>#DIV/0!</v>
      </c>
      <c r="BR55" s="301" t="e">
        <f>SUMPRODUCT($R$10:R55,$Y$10:Y55)/SUM($Y$10:Y55)</f>
        <v>#DIV/0!</v>
      </c>
      <c r="BS55" s="299" t="e">
        <f>SUMPRODUCT($S$10:S55,$Y$10:Y55)/SUM($Y$10:Y55)</f>
        <v>#DIV/0!</v>
      </c>
      <c r="BT55" s="299" t="e">
        <f>SUMPRODUCT($T$10:T55,$Y$10:Y55)/SUM($Y$10:Y55)</f>
        <v>#DIV/0!</v>
      </c>
      <c r="BW55" s="25" t="e">
        <f>SUMPRODUCT($L$10:L55,$AB$10:AB55)/SUM($AB$10:AB55)</f>
        <v>#DIV/0!</v>
      </c>
      <c r="BX55" s="25" t="e">
        <f>SUMPRODUCT($M$10:M55,$AB$10:AB55)/SUM($AB$10:AB55)</f>
        <v>#DIV/0!</v>
      </c>
      <c r="BY55" s="25" t="e">
        <f>SUMPRODUCT($N$10:N55,$AB$10:AB55)/SUM($AB$10:AB55)</f>
        <v>#DIV/0!</v>
      </c>
      <c r="BZ55" s="25" t="e">
        <f>SUMPRODUCT($O$10:O55,$AB$10:AB55)/SUM($AB$10:AB55)</f>
        <v>#DIV/0!</v>
      </c>
      <c r="CA55" s="25" t="e">
        <f>SUMPRODUCT($P$10:P55,$AB$10:AB55)/SUM($AB$10:AB55)</f>
        <v>#DIV/0!</v>
      </c>
      <c r="CB55" s="25" t="e">
        <f>SUMPRODUCT($Q$10:Q55,$AB$10:AB55)/SUM($AB$10:AB55)</f>
        <v>#DIV/0!</v>
      </c>
      <c r="CC55" s="25" t="e">
        <f>SUMPRODUCT($R$10:R55,$AB$10:AB55)/SUM($AB$10:AB55)</f>
        <v>#DIV/0!</v>
      </c>
      <c r="CD55" s="25" t="e">
        <f>SUMPRODUCT($S$10:S55,$AB$10:AB55)/SUM($AB$10:AB55)</f>
        <v>#DIV/0!</v>
      </c>
      <c r="CE55" s="25" t="e">
        <f>SUMPRODUCT($T$10:T55,$AB$10:AB55)/SUM($AB$10:AB55)</f>
        <v>#DIV/0!</v>
      </c>
    </row>
    <row r="56" spans="1:83">
      <c r="A56" s="281" t="str">
        <f>IF('Noon Position '!A56&lt;&gt;0,'Noon Position '!A56,"")</f>
        <v/>
      </c>
      <c r="B56" s="312" t="str">
        <f>IF('Noon Position '!A56&lt;&gt;0,'Noon Position '!B56,"")</f>
        <v/>
      </c>
      <c r="C56" s="25" t="str">
        <f>IF('Noon Position '!Q56&lt;&gt;0,'Noon Position '!Q56,"")</f>
        <v/>
      </c>
      <c r="D56" s="313" t="str">
        <f>IF('Noon Position '!Q56&lt;&gt;0,"",IF('Noon Position '!A56&lt;&gt;0,('Noon Position '!A56-'Noon Position '!A55+'Noon Position '!B56-'Noon Position '!B55)*24,""))</f>
        <v/>
      </c>
      <c r="E56" s="25" t="str">
        <f>IF('Noon Position '!A56&lt;&gt;0,'Weather Condition'!U51,"")</f>
        <v/>
      </c>
      <c r="F56" s="25" t="str">
        <f>IF('Noon Position '!A56&lt;&gt;0,IF(NOT(E56),1,0),"")</f>
        <v/>
      </c>
      <c r="G56" s="25" t="str">
        <f>IF('Noon Position '!A56&lt;&gt;0,IF(LOWER('Noon Position '!L56)="eco",1,0),"")</f>
        <v/>
      </c>
      <c r="H56" s="25" t="str">
        <f>IF('Noon Position '!A56&lt;&gt;0,IF(LOWER('Noon Position '!L56)="full",1,0),"")</f>
        <v/>
      </c>
      <c r="I56" s="25" t="str">
        <f>IF('Noon Position '!A56&lt;&gt;0,IF(G56+H56=0,1,0),"")</f>
        <v/>
      </c>
      <c r="K56" s="25" t="str">
        <f>IF('Noon Position '!A56&lt;&gt;0,IF('Noon Position '!M56=0,"None",'Noon Position '!M56),"None")</f>
        <v>None</v>
      </c>
      <c r="L56" s="25">
        <f>IF('Noon Position '!A56&lt;&gt;0,IF('Noon Position '!U56="",0,'Noon Position '!U56),0)</f>
        <v>0</v>
      </c>
      <c r="M56" s="25">
        <f>IF('Noon Position '!A56&lt;&gt;0,IF('Noon Position '!V56="",0,'Noon Position '!V56),0)</f>
        <v>0</v>
      </c>
      <c r="N56" s="25">
        <f>IF('Noon Position '!A56&lt;&gt;0,IF('Bunkers &amp; Lubs'!Q50="",0,'Bunkers &amp; Lubs'!Q50),0)</f>
        <v>0</v>
      </c>
      <c r="O56" s="25">
        <f>IF('Noon Position '!A56&lt;&gt;0,IF('Bunkers &amp; Lubs'!W50="",0,'Bunkers &amp; Lubs'!W50),0)</f>
        <v>0</v>
      </c>
      <c r="P56" s="25">
        <f>IF('Noon Position '!A56&lt;&gt;0,IF('Bunkers &amp; Lubs'!X50="",0,'Bunkers &amp; Lubs'!X50),0)</f>
        <v>0</v>
      </c>
      <c r="Q56" s="25">
        <f>IF('Noon Position '!A56&lt;&gt;0,IF('Bunkers &amp; Lubs'!Z50="",0,'Bunkers &amp; Lubs'!Z50),0)</f>
        <v>0</v>
      </c>
      <c r="R56" s="25">
        <f>IF('Noon Position '!A56&lt;&gt;0,IF('Bunkers &amp; Lubs'!AA50="",0,'Bunkers &amp; Lubs'!AA50),0)</f>
        <v>0</v>
      </c>
      <c r="S56" s="25">
        <f>IF('Noon Position '!A56&lt;&gt;0,IF(Environmental!G53="",0,Environmental!G53),0)</f>
        <v>0</v>
      </c>
      <c r="T56" s="25">
        <f>IF('Noon Position '!A56&lt;&gt;0,IF(Environmental!L53="",0,Environmental!L53),0)</f>
        <v>0</v>
      </c>
      <c r="V56" s="25">
        <f t="shared" si="0"/>
        <v>0</v>
      </c>
      <c r="W56" s="25">
        <f t="shared" si="1"/>
        <v>0</v>
      </c>
      <c r="X56" s="25">
        <f t="shared" si="2"/>
        <v>0</v>
      </c>
      <c r="Y56" s="25">
        <f t="shared" si="3"/>
        <v>0</v>
      </c>
      <c r="AB56" s="25">
        <f t="shared" si="4"/>
        <v>0</v>
      </c>
      <c r="AE56" s="299" t="e">
        <f>SUMPRODUCT($L$10:L56,$V$10:V56)/SUM($V$10:V56)</f>
        <v>#DIV/0!</v>
      </c>
      <c r="AF56" s="300" t="e">
        <f>SUMPRODUCT($M$10:M56,$V$10:V56)/SUM($V$10:V56)</f>
        <v>#DIV/0!</v>
      </c>
      <c r="AG56" s="299" t="e">
        <f>SUMPRODUCT($N$10:N56,$V$10:V56)/SUM($V$10:V56)</f>
        <v>#DIV/0!</v>
      </c>
      <c r="AH56" s="299" t="e">
        <f>SUMPRODUCT($O$10:O56,$V$10:V56)/SUM($V$10:V56)</f>
        <v>#DIV/0!</v>
      </c>
      <c r="AI56" s="301" t="e">
        <f>SUMPRODUCT($P$10:P56,$V$10:V56)/SUM($V$10:V56)</f>
        <v>#DIV/0!</v>
      </c>
      <c r="AJ56" s="301" t="e">
        <f>SUMPRODUCT($Q$10:Q56,$V$10:V56)/SUM($V$10:V56)</f>
        <v>#DIV/0!</v>
      </c>
      <c r="AK56" s="301" t="e">
        <f>SUMPRODUCT($R$10:R56,$V$10:V56)/SUM($V$10:V56)</f>
        <v>#DIV/0!</v>
      </c>
      <c r="AL56" s="299" t="e">
        <f>SUMPRODUCT($S$10:S56,$V$10:V56)/SUM($V$10:V56)</f>
        <v>#DIV/0!</v>
      </c>
      <c r="AM56" s="299" t="e">
        <f>SUMPRODUCT($T$10:T56,$V$10:V56)/SUM($V$10:V56)</f>
        <v>#DIV/0!</v>
      </c>
      <c r="AP56" s="299">
        <f>SUMPRODUCT($L$10:L56,$W$10:W56)/SUM($W$10:W56)</f>
        <v>11.333333333333334</v>
      </c>
      <c r="AQ56" s="300">
        <f>SUMPRODUCT($M$10:M56,$W$10:W56)/SUM($W$10:W56)</f>
        <v>0.12710774662728128</v>
      </c>
      <c r="AR56" s="299">
        <f>SUMPRODUCT($N$10:N56,$W$10:W56)/SUM($W$10:W56)</f>
        <v>18.476800000000026</v>
      </c>
      <c r="AS56" s="299">
        <f>SUMPRODUCT($O$10:O56,$W$10:W56)/SUM($W$10:W56)</f>
        <v>0.10666666666666667</v>
      </c>
      <c r="AT56" s="301">
        <f>SUMPRODUCT($P$10:P56,$W$10:W56)/SUM($W$10:W56)</f>
        <v>100.05333333333333</v>
      </c>
      <c r="AU56" s="301">
        <f>SUMPRODUCT($Q$10:Q56,$W$10:W56)/SUM($W$10:W56)</f>
        <v>17.066666666666666</v>
      </c>
      <c r="AV56" s="301">
        <f>SUMPRODUCT($R$10:R56,$W$10:W56)/SUM($W$10:W56)</f>
        <v>10.666666666666666</v>
      </c>
      <c r="AW56" s="299">
        <f>SUMPRODUCT($S$10:S56,$W$10:W56)/SUM($W$10:W56)</f>
        <v>0</v>
      </c>
      <c r="AX56" s="299">
        <f>SUMPRODUCT($T$10:T56,$W$10:W56)/SUM($W$10:W56)</f>
        <v>0.28800000000000042</v>
      </c>
      <c r="BA56" s="299" t="e">
        <f>SUMPRODUCT($L$10:L56,$X$10:X56)/SUM($X$10:X56)</f>
        <v>#DIV/0!</v>
      </c>
      <c r="BB56" s="300" t="e">
        <f>SUMPRODUCT($M$10:M56,$X$10:X56)/SUM($X$10:X56)</f>
        <v>#DIV/0!</v>
      </c>
      <c r="BC56" s="299" t="e">
        <f>SUMPRODUCT($N$10:N56,$X$10:X56)/SUM($X$10:X56)</f>
        <v>#DIV/0!</v>
      </c>
      <c r="BD56" s="299" t="e">
        <f>SUMPRODUCT($O$10:O56,$X$10:X56)/SUM($X$10:X56)</f>
        <v>#DIV/0!</v>
      </c>
      <c r="BE56" s="301" t="e">
        <f>SUMPRODUCT($P$10:P56,$X$10:X56)/SUM($X$10:X56)</f>
        <v>#DIV/0!</v>
      </c>
      <c r="BF56" s="301" t="e">
        <f>SUMPRODUCT($Q$10:Q56,$X$10:X56)/SUM($X$10:X56)</f>
        <v>#DIV/0!</v>
      </c>
      <c r="BG56" s="301" t="e">
        <f>SUMPRODUCT($R$10:R56,$X$10:X56)/SUM($X$10:X56)</f>
        <v>#DIV/0!</v>
      </c>
      <c r="BH56" s="299" t="e">
        <f>SUMPRODUCT($S$10:S56,$X$10:X56)/SUM($X$10:X56)</f>
        <v>#DIV/0!</v>
      </c>
      <c r="BI56" s="299" t="e">
        <f>SUMPRODUCT($T$10:T56,$X$10:X56)/SUM($X$10:X56)</f>
        <v>#DIV/0!</v>
      </c>
      <c r="BL56" s="299" t="e">
        <f>SUMPRODUCT($L$10:L56,$Y$10:Y56)/SUM($Y$10:Y56)</f>
        <v>#DIV/0!</v>
      </c>
      <c r="BM56" s="300" t="e">
        <f>SUMPRODUCT($M$10:M56,$Y$10:Y56)/SUM($Y$10:Y56)</f>
        <v>#DIV/0!</v>
      </c>
      <c r="BN56" s="299" t="e">
        <f>SUMPRODUCT($N$10:N56,$Y$10:Y56)/SUM($Y$10:Y56)</f>
        <v>#DIV/0!</v>
      </c>
      <c r="BO56" s="299" t="e">
        <f>SUMPRODUCT($O$10:O56,$Y$10:Y56)/SUM($Y$10:Y56)</f>
        <v>#DIV/0!</v>
      </c>
      <c r="BP56" s="301" t="e">
        <f>SUMPRODUCT($P$10:P56,$Y$10:Y56)/SUM($Y$10:Y56)</f>
        <v>#DIV/0!</v>
      </c>
      <c r="BQ56" s="301" t="e">
        <f>SUMPRODUCT($Q$10:Q56,$Y$10:Y56)/SUM($Y$10:Y56)</f>
        <v>#DIV/0!</v>
      </c>
      <c r="BR56" s="301" t="e">
        <f>SUMPRODUCT($R$10:R56,$Y$10:Y56)/SUM($Y$10:Y56)</f>
        <v>#DIV/0!</v>
      </c>
      <c r="BS56" s="299" t="e">
        <f>SUMPRODUCT($S$10:S56,$Y$10:Y56)/SUM($Y$10:Y56)</f>
        <v>#DIV/0!</v>
      </c>
      <c r="BT56" s="299" t="e">
        <f>SUMPRODUCT($T$10:T56,$Y$10:Y56)/SUM($Y$10:Y56)</f>
        <v>#DIV/0!</v>
      </c>
      <c r="BW56" s="25" t="e">
        <f>SUMPRODUCT($L$10:L56,$AB$10:AB56)/SUM($AB$10:AB56)</f>
        <v>#DIV/0!</v>
      </c>
      <c r="BX56" s="25" t="e">
        <f>SUMPRODUCT($M$10:M56,$AB$10:AB56)/SUM($AB$10:AB56)</f>
        <v>#DIV/0!</v>
      </c>
      <c r="BY56" s="25" t="e">
        <f>SUMPRODUCT($N$10:N56,$AB$10:AB56)/SUM($AB$10:AB56)</f>
        <v>#DIV/0!</v>
      </c>
      <c r="BZ56" s="25" t="e">
        <f>SUMPRODUCT($O$10:O56,$AB$10:AB56)/SUM($AB$10:AB56)</f>
        <v>#DIV/0!</v>
      </c>
      <c r="CA56" s="25" t="e">
        <f>SUMPRODUCT($P$10:P56,$AB$10:AB56)/SUM($AB$10:AB56)</f>
        <v>#DIV/0!</v>
      </c>
      <c r="CB56" s="25" t="e">
        <f>SUMPRODUCT($Q$10:Q56,$AB$10:AB56)/SUM($AB$10:AB56)</f>
        <v>#DIV/0!</v>
      </c>
      <c r="CC56" s="25" t="e">
        <f>SUMPRODUCT($R$10:R56,$AB$10:AB56)/SUM($AB$10:AB56)</f>
        <v>#DIV/0!</v>
      </c>
      <c r="CD56" s="25" t="e">
        <f>SUMPRODUCT($S$10:S56,$AB$10:AB56)/SUM($AB$10:AB56)</f>
        <v>#DIV/0!</v>
      </c>
      <c r="CE56" s="25" t="e">
        <f>SUMPRODUCT($T$10:T56,$AB$10:AB56)/SUM($AB$10:AB56)</f>
        <v>#DIV/0!</v>
      </c>
    </row>
    <row r="57" spans="1:83">
      <c r="A57" s="281" t="str">
        <f>IF('Noon Position '!A57&lt;&gt;0,'Noon Position '!A57,"")</f>
        <v/>
      </c>
      <c r="B57" s="312" t="str">
        <f>IF('Noon Position '!A57&lt;&gt;0,'Noon Position '!B57,"")</f>
        <v/>
      </c>
      <c r="C57" s="25" t="str">
        <f>IF('Noon Position '!Q57&lt;&gt;0,'Noon Position '!Q57,"")</f>
        <v/>
      </c>
      <c r="D57" s="313" t="str">
        <f>IF('Noon Position '!Q57&lt;&gt;0,"",IF('Noon Position '!A57&lt;&gt;0,('Noon Position '!A57-'Noon Position '!A56+'Noon Position '!B57-'Noon Position '!B56)*24,""))</f>
        <v/>
      </c>
      <c r="E57" s="25" t="str">
        <f>IF('Noon Position '!A57&lt;&gt;0,'Weather Condition'!U52,"")</f>
        <v/>
      </c>
      <c r="F57" s="25" t="str">
        <f>IF('Noon Position '!A57&lt;&gt;0,IF(NOT(E57),1,0),"")</f>
        <v/>
      </c>
      <c r="G57" s="25" t="str">
        <f>IF('Noon Position '!A57&lt;&gt;0,IF(LOWER('Noon Position '!L57)="eco",1,0),"")</f>
        <v/>
      </c>
      <c r="H57" s="25" t="str">
        <f>IF('Noon Position '!A57&lt;&gt;0,IF(LOWER('Noon Position '!L57)="full",1,0),"")</f>
        <v/>
      </c>
      <c r="I57" s="25" t="str">
        <f>IF('Noon Position '!A57&lt;&gt;0,IF(G57+H57=0,1,0),"")</f>
        <v/>
      </c>
      <c r="K57" s="25" t="str">
        <f>IF('Noon Position '!A57&lt;&gt;0,IF('Noon Position '!M57=0,"None",'Noon Position '!M57),"None")</f>
        <v>None</v>
      </c>
      <c r="L57" s="25">
        <f>IF('Noon Position '!A57&lt;&gt;0,IF('Noon Position '!U57="",0,'Noon Position '!U57),0)</f>
        <v>0</v>
      </c>
      <c r="M57" s="25">
        <f>IF('Noon Position '!A57&lt;&gt;0,IF('Noon Position '!V57="",0,'Noon Position '!V57),0)</f>
        <v>0</v>
      </c>
      <c r="N57" s="25">
        <f>IF('Noon Position '!A57&lt;&gt;0,IF('Bunkers &amp; Lubs'!Q51="",0,'Bunkers &amp; Lubs'!Q51),0)</f>
        <v>0</v>
      </c>
      <c r="O57" s="25">
        <f>IF('Noon Position '!A57&lt;&gt;0,IF('Bunkers &amp; Lubs'!W51="",0,'Bunkers &amp; Lubs'!W51),0)</f>
        <v>0</v>
      </c>
      <c r="P57" s="25">
        <f>IF('Noon Position '!A57&lt;&gt;0,IF('Bunkers &amp; Lubs'!X51="",0,'Bunkers &amp; Lubs'!X51),0)</f>
        <v>0</v>
      </c>
      <c r="Q57" s="25">
        <f>IF('Noon Position '!A57&lt;&gt;0,IF('Bunkers &amp; Lubs'!Z51="",0,'Bunkers &amp; Lubs'!Z51),0)</f>
        <v>0</v>
      </c>
      <c r="R57" s="25">
        <f>IF('Noon Position '!A57&lt;&gt;0,IF('Bunkers &amp; Lubs'!AA51="",0,'Bunkers &amp; Lubs'!AA51),0)</f>
        <v>0</v>
      </c>
      <c r="S57" s="25">
        <f>IF('Noon Position '!A57&lt;&gt;0,IF(Environmental!G54="",0,Environmental!G54),0)</f>
        <v>0</v>
      </c>
      <c r="T57" s="25">
        <f>IF('Noon Position '!A57&lt;&gt;0,IF(Environmental!L54="",0,Environmental!L54),0)</f>
        <v>0</v>
      </c>
      <c r="V57" s="25">
        <f t="shared" si="0"/>
        <v>0</v>
      </c>
      <c r="W57" s="25">
        <f t="shared" si="1"/>
        <v>0</v>
      </c>
      <c r="X57" s="25">
        <f t="shared" si="2"/>
        <v>0</v>
      </c>
      <c r="Y57" s="25">
        <f t="shared" si="3"/>
        <v>0</v>
      </c>
      <c r="AB57" s="25">
        <f t="shared" si="4"/>
        <v>0</v>
      </c>
      <c r="AE57" s="299" t="e">
        <f>SUMPRODUCT($L$10:L57,$V$10:V57)/SUM($V$10:V57)</f>
        <v>#DIV/0!</v>
      </c>
      <c r="AF57" s="300" t="e">
        <f>SUMPRODUCT($M$10:M57,$V$10:V57)/SUM($V$10:V57)</f>
        <v>#DIV/0!</v>
      </c>
      <c r="AG57" s="299" t="e">
        <f>SUMPRODUCT($N$10:N57,$V$10:V57)/SUM($V$10:V57)</f>
        <v>#DIV/0!</v>
      </c>
      <c r="AH57" s="299" t="e">
        <f>SUMPRODUCT($O$10:O57,$V$10:V57)/SUM($V$10:V57)</f>
        <v>#DIV/0!</v>
      </c>
      <c r="AI57" s="301" t="e">
        <f>SUMPRODUCT($P$10:P57,$V$10:V57)/SUM($V$10:V57)</f>
        <v>#DIV/0!</v>
      </c>
      <c r="AJ57" s="301" t="e">
        <f>SUMPRODUCT($Q$10:Q57,$V$10:V57)/SUM($V$10:V57)</f>
        <v>#DIV/0!</v>
      </c>
      <c r="AK57" s="301" t="e">
        <f>SUMPRODUCT($R$10:R57,$V$10:V57)/SUM($V$10:V57)</f>
        <v>#DIV/0!</v>
      </c>
      <c r="AL57" s="299" t="e">
        <f>SUMPRODUCT($S$10:S57,$V$10:V57)/SUM($V$10:V57)</f>
        <v>#DIV/0!</v>
      </c>
      <c r="AM57" s="299" t="e">
        <f>SUMPRODUCT($T$10:T57,$V$10:V57)/SUM($V$10:V57)</f>
        <v>#DIV/0!</v>
      </c>
      <c r="AP57" s="299">
        <f>SUMPRODUCT($L$10:L57,$W$10:W57)/SUM($W$10:W57)</f>
        <v>11.333333333333334</v>
      </c>
      <c r="AQ57" s="300">
        <f>SUMPRODUCT($M$10:M57,$W$10:W57)/SUM($W$10:W57)</f>
        <v>0.12710774662728128</v>
      </c>
      <c r="AR57" s="299">
        <f>SUMPRODUCT($N$10:N57,$W$10:W57)/SUM($W$10:W57)</f>
        <v>18.476800000000026</v>
      </c>
      <c r="AS57" s="299">
        <f>SUMPRODUCT($O$10:O57,$W$10:W57)/SUM($W$10:W57)</f>
        <v>0.10666666666666667</v>
      </c>
      <c r="AT57" s="301">
        <f>SUMPRODUCT($P$10:P57,$W$10:W57)/SUM($W$10:W57)</f>
        <v>100.05333333333333</v>
      </c>
      <c r="AU57" s="301">
        <f>SUMPRODUCT($Q$10:Q57,$W$10:W57)/SUM($W$10:W57)</f>
        <v>17.066666666666666</v>
      </c>
      <c r="AV57" s="301">
        <f>SUMPRODUCT($R$10:R57,$W$10:W57)/SUM($W$10:W57)</f>
        <v>10.666666666666666</v>
      </c>
      <c r="AW57" s="299">
        <f>SUMPRODUCT($S$10:S57,$W$10:W57)/SUM($W$10:W57)</f>
        <v>0</v>
      </c>
      <c r="AX57" s="299">
        <f>SUMPRODUCT($T$10:T57,$W$10:W57)/SUM($W$10:W57)</f>
        <v>0.28800000000000042</v>
      </c>
      <c r="BA57" s="299" t="e">
        <f>SUMPRODUCT($L$10:L57,$X$10:X57)/SUM($X$10:X57)</f>
        <v>#DIV/0!</v>
      </c>
      <c r="BB57" s="300" t="e">
        <f>SUMPRODUCT($M$10:M57,$X$10:X57)/SUM($X$10:X57)</f>
        <v>#DIV/0!</v>
      </c>
      <c r="BC57" s="299" t="e">
        <f>SUMPRODUCT($N$10:N57,$X$10:X57)/SUM($X$10:X57)</f>
        <v>#DIV/0!</v>
      </c>
      <c r="BD57" s="299" t="e">
        <f>SUMPRODUCT($O$10:O57,$X$10:X57)/SUM($X$10:X57)</f>
        <v>#DIV/0!</v>
      </c>
      <c r="BE57" s="301" t="e">
        <f>SUMPRODUCT($P$10:P57,$X$10:X57)/SUM($X$10:X57)</f>
        <v>#DIV/0!</v>
      </c>
      <c r="BF57" s="301" t="e">
        <f>SUMPRODUCT($Q$10:Q57,$X$10:X57)/SUM($X$10:X57)</f>
        <v>#DIV/0!</v>
      </c>
      <c r="BG57" s="301" t="e">
        <f>SUMPRODUCT($R$10:R57,$X$10:X57)/SUM($X$10:X57)</f>
        <v>#DIV/0!</v>
      </c>
      <c r="BH57" s="299" t="e">
        <f>SUMPRODUCT($S$10:S57,$X$10:X57)/SUM($X$10:X57)</f>
        <v>#DIV/0!</v>
      </c>
      <c r="BI57" s="299" t="e">
        <f>SUMPRODUCT($T$10:T57,$X$10:X57)/SUM($X$10:X57)</f>
        <v>#DIV/0!</v>
      </c>
      <c r="BL57" s="299" t="e">
        <f>SUMPRODUCT($L$10:L57,$Y$10:Y57)/SUM($Y$10:Y57)</f>
        <v>#DIV/0!</v>
      </c>
      <c r="BM57" s="300" t="e">
        <f>SUMPRODUCT($M$10:M57,$Y$10:Y57)/SUM($Y$10:Y57)</f>
        <v>#DIV/0!</v>
      </c>
      <c r="BN57" s="299" t="e">
        <f>SUMPRODUCT($N$10:N57,$Y$10:Y57)/SUM($Y$10:Y57)</f>
        <v>#DIV/0!</v>
      </c>
      <c r="BO57" s="299" t="e">
        <f>SUMPRODUCT($O$10:O57,$Y$10:Y57)/SUM($Y$10:Y57)</f>
        <v>#DIV/0!</v>
      </c>
      <c r="BP57" s="301" t="e">
        <f>SUMPRODUCT($P$10:P57,$Y$10:Y57)/SUM($Y$10:Y57)</f>
        <v>#DIV/0!</v>
      </c>
      <c r="BQ57" s="301" t="e">
        <f>SUMPRODUCT($Q$10:Q57,$Y$10:Y57)/SUM($Y$10:Y57)</f>
        <v>#DIV/0!</v>
      </c>
      <c r="BR57" s="301" t="e">
        <f>SUMPRODUCT($R$10:R57,$Y$10:Y57)/SUM($Y$10:Y57)</f>
        <v>#DIV/0!</v>
      </c>
      <c r="BS57" s="299" t="e">
        <f>SUMPRODUCT($S$10:S57,$Y$10:Y57)/SUM($Y$10:Y57)</f>
        <v>#DIV/0!</v>
      </c>
      <c r="BT57" s="299" t="e">
        <f>SUMPRODUCT($T$10:T57,$Y$10:Y57)/SUM($Y$10:Y57)</f>
        <v>#DIV/0!</v>
      </c>
      <c r="BW57" s="25" t="e">
        <f>SUMPRODUCT($L$10:L57,$AB$10:AB57)/SUM($AB$10:AB57)</f>
        <v>#DIV/0!</v>
      </c>
      <c r="BX57" s="25" t="e">
        <f>SUMPRODUCT($M$10:M57,$AB$10:AB57)/SUM($AB$10:AB57)</f>
        <v>#DIV/0!</v>
      </c>
      <c r="BY57" s="25" t="e">
        <f>SUMPRODUCT($N$10:N57,$AB$10:AB57)/SUM($AB$10:AB57)</f>
        <v>#DIV/0!</v>
      </c>
      <c r="BZ57" s="25" t="e">
        <f>SUMPRODUCT($O$10:O57,$AB$10:AB57)/SUM($AB$10:AB57)</f>
        <v>#DIV/0!</v>
      </c>
      <c r="CA57" s="25" t="e">
        <f>SUMPRODUCT($P$10:P57,$AB$10:AB57)/SUM($AB$10:AB57)</f>
        <v>#DIV/0!</v>
      </c>
      <c r="CB57" s="25" t="e">
        <f>SUMPRODUCT($Q$10:Q57,$AB$10:AB57)/SUM($AB$10:AB57)</f>
        <v>#DIV/0!</v>
      </c>
      <c r="CC57" s="25" t="e">
        <f>SUMPRODUCT($R$10:R57,$AB$10:AB57)/SUM($AB$10:AB57)</f>
        <v>#DIV/0!</v>
      </c>
      <c r="CD57" s="25" t="e">
        <f>SUMPRODUCT($S$10:S57,$AB$10:AB57)/SUM($AB$10:AB57)</f>
        <v>#DIV/0!</v>
      </c>
      <c r="CE57" s="25" t="e">
        <f>SUMPRODUCT($T$10:T57,$AB$10:AB57)/SUM($AB$10:AB57)</f>
        <v>#DIV/0!</v>
      </c>
    </row>
    <row r="58" spans="1:83">
      <c r="A58" s="281" t="str">
        <f>IF('Noon Position '!A58&lt;&gt;0,'Noon Position '!A58,"")</f>
        <v/>
      </c>
      <c r="B58" s="312" t="str">
        <f>IF('Noon Position '!A58&lt;&gt;0,'Noon Position '!B58,"")</f>
        <v/>
      </c>
      <c r="C58" s="25" t="str">
        <f>IF('Noon Position '!Q58&lt;&gt;0,'Noon Position '!Q58,"")</f>
        <v/>
      </c>
      <c r="D58" s="313" t="str">
        <f>IF('Noon Position '!Q58&lt;&gt;0,"",IF('Noon Position '!A58&lt;&gt;0,('Noon Position '!A58-'Noon Position '!A57+'Noon Position '!B58-'Noon Position '!B57)*24,""))</f>
        <v/>
      </c>
      <c r="E58" s="25" t="str">
        <f>IF('Noon Position '!A58&lt;&gt;0,'Weather Condition'!U53,"")</f>
        <v/>
      </c>
      <c r="F58" s="25" t="str">
        <f>IF('Noon Position '!A58&lt;&gt;0,IF(NOT(E58),1,0),"")</f>
        <v/>
      </c>
      <c r="G58" s="25" t="str">
        <f>IF('Noon Position '!A58&lt;&gt;0,IF(LOWER('Noon Position '!L58)="eco",1,0),"")</f>
        <v/>
      </c>
      <c r="H58" s="25" t="str">
        <f>IF('Noon Position '!A58&lt;&gt;0,IF(LOWER('Noon Position '!L58)="full",1,0),"")</f>
        <v/>
      </c>
      <c r="I58" s="25" t="str">
        <f>IF('Noon Position '!A58&lt;&gt;0,IF(G58+H58=0,1,0),"")</f>
        <v/>
      </c>
      <c r="K58" s="25" t="str">
        <f>IF('Noon Position '!A58&lt;&gt;0,IF('Noon Position '!M58=0,"None",'Noon Position '!M58),"None")</f>
        <v>None</v>
      </c>
      <c r="L58" s="25">
        <f>IF('Noon Position '!A58&lt;&gt;0,IF('Noon Position '!U58="",0,'Noon Position '!U58),0)</f>
        <v>0</v>
      </c>
      <c r="M58" s="25">
        <f>IF('Noon Position '!A58&lt;&gt;0,IF('Noon Position '!V58="",0,'Noon Position '!V58),0)</f>
        <v>0</v>
      </c>
      <c r="N58" s="25">
        <f>IF('Noon Position '!A58&lt;&gt;0,IF('Bunkers &amp; Lubs'!Q52="",0,'Bunkers &amp; Lubs'!Q52),0)</f>
        <v>0</v>
      </c>
      <c r="O58" s="25">
        <f>IF('Noon Position '!A58&lt;&gt;0,IF('Bunkers &amp; Lubs'!W52="",0,'Bunkers &amp; Lubs'!W52),0)</f>
        <v>0</v>
      </c>
      <c r="P58" s="25">
        <f>IF('Noon Position '!A58&lt;&gt;0,IF('Bunkers &amp; Lubs'!X52="",0,'Bunkers &amp; Lubs'!X52),0)</f>
        <v>0</v>
      </c>
      <c r="Q58" s="25">
        <f>IF('Noon Position '!A58&lt;&gt;0,IF('Bunkers &amp; Lubs'!Z52="",0,'Bunkers &amp; Lubs'!Z52),0)</f>
        <v>0</v>
      </c>
      <c r="R58" s="25">
        <f>IF('Noon Position '!A58&lt;&gt;0,IF('Bunkers &amp; Lubs'!AA52="",0,'Bunkers &amp; Lubs'!AA52),0)</f>
        <v>0</v>
      </c>
      <c r="S58" s="25">
        <f>IF('Noon Position '!A58&lt;&gt;0,IF(Environmental!G55="",0,Environmental!G55),0)</f>
        <v>0</v>
      </c>
      <c r="T58" s="25">
        <f>IF('Noon Position '!A58&lt;&gt;0,IF(Environmental!L55="",0,Environmental!L55),0)</f>
        <v>0</v>
      </c>
      <c r="V58" s="25">
        <f t="shared" si="0"/>
        <v>0</v>
      </c>
      <c r="W58" s="25">
        <f t="shared" si="1"/>
        <v>0</v>
      </c>
      <c r="X58" s="25">
        <f t="shared" si="2"/>
        <v>0</v>
      </c>
      <c r="Y58" s="25">
        <f t="shared" si="3"/>
        <v>0</v>
      </c>
      <c r="AB58" s="25">
        <f t="shared" si="4"/>
        <v>0</v>
      </c>
      <c r="AE58" s="299" t="e">
        <f>SUMPRODUCT($L$10:L58,$V$10:V58)/SUM($V$10:V58)</f>
        <v>#DIV/0!</v>
      </c>
      <c r="AF58" s="300" t="e">
        <f>SUMPRODUCT($M$10:M58,$V$10:V58)/SUM($V$10:V58)</f>
        <v>#DIV/0!</v>
      </c>
      <c r="AG58" s="299" t="e">
        <f>SUMPRODUCT($N$10:N58,$V$10:V58)/SUM($V$10:V58)</f>
        <v>#DIV/0!</v>
      </c>
      <c r="AH58" s="299" t="e">
        <f>SUMPRODUCT($O$10:O58,$V$10:V58)/SUM($V$10:V58)</f>
        <v>#DIV/0!</v>
      </c>
      <c r="AI58" s="301" t="e">
        <f>SUMPRODUCT($P$10:P58,$V$10:V58)/SUM($V$10:V58)</f>
        <v>#DIV/0!</v>
      </c>
      <c r="AJ58" s="301" t="e">
        <f>SUMPRODUCT($Q$10:Q58,$V$10:V58)/SUM($V$10:V58)</f>
        <v>#DIV/0!</v>
      </c>
      <c r="AK58" s="301" t="e">
        <f>SUMPRODUCT($R$10:R58,$V$10:V58)/SUM($V$10:V58)</f>
        <v>#DIV/0!</v>
      </c>
      <c r="AL58" s="299" t="e">
        <f>SUMPRODUCT($S$10:S58,$V$10:V58)/SUM($V$10:V58)</f>
        <v>#DIV/0!</v>
      </c>
      <c r="AM58" s="299" t="e">
        <f>SUMPRODUCT($T$10:T58,$V$10:V58)/SUM($V$10:V58)</f>
        <v>#DIV/0!</v>
      </c>
      <c r="AP58" s="299">
        <f>SUMPRODUCT($L$10:L58,$W$10:W58)/SUM($W$10:W58)</f>
        <v>11.333333333333334</v>
      </c>
      <c r="AQ58" s="300">
        <f>SUMPRODUCT($M$10:M58,$W$10:W58)/SUM($W$10:W58)</f>
        <v>0.12710774662728128</v>
      </c>
      <c r="AR58" s="299">
        <f>SUMPRODUCT($N$10:N58,$W$10:W58)/SUM($W$10:W58)</f>
        <v>18.476800000000026</v>
      </c>
      <c r="AS58" s="299">
        <f>SUMPRODUCT($O$10:O58,$W$10:W58)/SUM($W$10:W58)</f>
        <v>0.10666666666666667</v>
      </c>
      <c r="AT58" s="301">
        <f>SUMPRODUCT($P$10:P58,$W$10:W58)/SUM($W$10:W58)</f>
        <v>100.05333333333333</v>
      </c>
      <c r="AU58" s="301">
        <f>SUMPRODUCT($Q$10:Q58,$W$10:W58)/SUM($W$10:W58)</f>
        <v>17.066666666666666</v>
      </c>
      <c r="AV58" s="301">
        <f>SUMPRODUCT($R$10:R58,$W$10:W58)/SUM($W$10:W58)</f>
        <v>10.666666666666666</v>
      </c>
      <c r="AW58" s="299">
        <f>SUMPRODUCT($S$10:S58,$W$10:W58)/SUM($W$10:W58)</f>
        <v>0</v>
      </c>
      <c r="AX58" s="299">
        <f>SUMPRODUCT($T$10:T58,$W$10:W58)/SUM($W$10:W58)</f>
        <v>0.28800000000000042</v>
      </c>
      <c r="BA58" s="299" t="e">
        <f>SUMPRODUCT($L$10:L58,$X$10:X58)/SUM($X$10:X58)</f>
        <v>#DIV/0!</v>
      </c>
      <c r="BB58" s="300" t="e">
        <f>SUMPRODUCT($M$10:M58,$X$10:X58)/SUM($X$10:X58)</f>
        <v>#DIV/0!</v>
      </c>
      <c r="BC58" s="299" t="e">
        <f>SUMPRODUCT($N$10:N58,$X$10:X58)/SUM($X$10:X58)</f>
        <v>#DIV/0!</v>
      </c>
      <c r="BD58" s="299" t="e">
        <f>SUMPRODUCT($O$10:O58,$X$10:X58)/SUM($X$10:X58)</f>
        <v>#DIV/0!</v>
      </c>
      <c r="BE58" s="301" t="e">
        <f>SUMPRODUCT($P$10:P58,$X$10:X58)/SUM($X$10:X58)</f>
        <v>#DIV/0!</v>
      </c>
      <c r="BF58" s="301" t="e">
        <f>SUMPRODUCT($Q$10:Q58,$X$10:X58)/SUM($X$10:X58)</f>
        <v>#DIV/0!</v>
      </c>
      <c r="BG58" s="301" t="e">
        <f>SUMPRODUCT($R$10:R58,$X$10:X58)/SUM($X$10:X58)</f>
        <v>#DIV/0!</v>
      </c>
      <c r="BH58" s="299" t="e">
        <f>SUMPRODUCT($S$10:S58,$X$10:X58)/SUM($X$10:X58)</f>
        <v>#DIV/0!</v>
      </c>
      <c r="BI58" s="299" t="e">
        <f>SUMPRODUCT($T$10:T58,$X$10:X58)/SUM($X$10:X58)</f>
        <v>#DIV/0!</v>
      </c>
      <c r="BL58" s="299" t="e">
        <f>SUMPRODUCT($L$10:L58,$Y$10:Y58)/SUM($Y$10:Y58)</f>
        <v>#DIV/0!</v>
      </c>
      <c r="BM58" s="300" t="e">
        <f>SUMPRODUCT($M$10:M58,$Y$10:Y58)/SUM($Y$10:Y58)</f>
        <v>#DIV/0!</v>
      </c>
      <c r="BN58" s="299" t="e">
        <f>SUMPRODUCT($N$10:N58,$Y$10:Y58)/SUM($Y$10:Y58)</f>
        <v>#DIV/0!</v>
      </c>
      <c r="BO58" s="299" t="e">
        <f>SUMPRODUCT($O$10:O58,$Y$10:Y58)/SUM($Y$10:Y58)</f>
        <v>#DIV/0!</v>
      </c>
      <c r="BP58" s="301" t="e">
        <f>SUMPRODUCT($P$10:P58,$Y$10:Y58)/SUM($Y$10:Y58)</f>
        <v>#DIV/0!</v>
      </c>
      <c r="BQ58" s="301" t="e">
        <f>SUMPRODUCT($Q$10:Q58,$Y$10:Y58)/SUM($Y$10:Y58)</f>
        <v>#DIV/0!</v>
      </c>
      <c r="BR58" s="301" t="e">
        <f>SUMPRODUCT($R$10:R58,$Y$10:Y58)/SUM($Y$10:Y58)</f>
        <v>#DIV/0!</v>
      </c>
      <c r="BS58" s="299" t="e">
        <f>SUMPRODUCT($S$10:S58,$Y$10:Y58)/SUM($Y$10:Y58)</f>
        <v>#DIV/0!</v>
      </c>
      <c r="BT58" s="299" t="e">
        <f>SUMPRODUCT($T$10:T58,$Y$10:Y58)/SUM($Y$10:Y58)</f>
        <v>#DIV/0!</v>
      </c>
      <c r="BW58" s="25" t="e">
        <f>SUMPRODUCT($L$10:L58,$AB$10:AB58)/SUM($AB$10:AB58)</f>
        <v>#DIV/0!</v>
      </c>
      <c r="BX58" s="25" t="e">
        <f>SUMPRODUCT($M$10:M58,$AB$10:AB58)/SUM($AB$10:AB58)</f>
        <v>#DIV/0!</v>
      </c>
      <c r="BY58" s="25" t="e">
        <f>SUMPRODUCT($N$10:N58,$AB$10:AB58)/SUM($AB$10:AB58)</f>
        <v>#DIV/0!</v>
      </c>
      <c r="BZ58" s="25" t="e">
        <f>SUMPRODUCT($O$10:O58,$AB$10:AB58)/SUM($AB$10:AB58)</f>
        <v>#DIV/0!</v>
      </c>
      <c r="CA58" s="25" t="e">
        <f>SUMPRODUCT($P$10:P58,$AB$10:AB58)/SUM($AB$10:AB58)</f>
        <v>#DIV/0!</v>
      </c>
      <c r="CB58" s="25" t="e">
        <f>SUMPRODUCT($Q$10:Q58,$AB$10:AB58)/SUM($AB$10:AB58)</f>
        <v>#DIV/0!</v>
      </c>
      <c r="CC58" s="25" t="e">
        <f>SUMPRODUCT($R$10:R58,$AB$10:AB58)/SUM($AB$10:AB58)</f>
        <v>#DIV/0!</v>
      </c>
      <c r="CD58" s="25" t="e">
        <f>SUMPRODUCT($S$10:S58,$AB$10:AB58)/SUM($AB$10:AB58)</f>
        <v>#DIV/0!</v>
      </c>
      <c r="CE58" s="25" t="e">
        <f>SUMPRODUCT($T$10:T58,$AB$10:AB58)/SUM($AB$10:AB58)</f>
        <v>#DIV/0!</v>
      </c>
    </row>
    <row r="59" spans="1:83">
      <c r="A59" s="281" t="str">
        <f>IF('Noon Position '!A59&lt;&gt;0,'Noon Position '!A59,"")</f>
        <v/>
      </c>
      <c r="B59" s="312" t="str">
        <f>IF('Noon Position '!A59&lt;&gt;0,'Noon Position '!B59,"")</f>
        <v/>
      </c>
      <c r="C59" s="25" t="str">
        <f>IF('Noon Position '!Q59&lt;&gt;0,'Noon Position '!Q59,"")</f>
        <v/>
      </c>
      <c r="D59" s="313" t="str">
        <f>IF('Noon Position '!Q59&lt;&gt;0,"",IF('Noon Position '!A59&lt;&gt;0,('Noon Position '!A59-'Noon Position '!A58+'Noon Position '!B59-'Noon Position '!B58)*24,""))</f>
        <v/>
      </c>
      <c r="E59" s="25" t="str">
        <f>IF('Noon Position '!A59&lt;&gt;0,'Weather Condition'!U54,"")</f>
        <v/>
      </c>
      <c r="F59" s="25" t="str">
        <f>IF('Noon Position '!A59&lt;&gt;0,IF(NOT(E59),1,0),"")</f>
        <v/>
      </c>
      <c r="G59" s="25" t="str">
        <f>IF('Noon Position '!A59&lt;&gt;0,IF(LOWER('Noon Position '!L59)="eco",1,0),"")</f>
        <v/>
      </c>
      <c r="H59" s="25" t="str">
        <f>IF('Noon Position '!A59&lt;&gt;0,IF(LOWER('Noon Position '!L59)="full",1,0),"")</f>
        <v/>
      </c>
      <c r="I59" s="25" t="str">
        <f>IF('Noon Position '!A59&lt;&gt;0,IF(G59+H59=0,1,0),"")</f>
        <v/>
      </c>
      <c r="K59" s="25" t="str">
        <f>IF('Noon Position '!A59&lt;&gt;0,IF('Noon Position '!M59=0,"None",'Noon Position '!M59),"None")</f>
        <v>None</v>
      </c>
      <c r="L59" s="25">
        <f>IF('Noon Position '!A59&lt;&gt;0,IF('Noon Position '!U59="",0,'Noon Position '!U59),0)</f>
        <v>0</v>
      </c>
      <c r="M59" s="25">
        <f>IF('Noon Position '!A59&lt;&gt;0,IF('Noon Position '!V59="",0,'Noon Position '!V59),0)</f>
        <v>0</v>
      </c>
      <c r="N59" s="25">
        <f>IF('Noon Position '!A59&lt;&gt;0,IF('Bunkers &amp; Lubs'!Q53="",0,'Bunkers &amp; Lubs'!Q53),0)</f>
        <v>0</v>
      </c>
      <c r="O59" s="25">
        <f>IF('Noon Position '!A59&lt;&gt;0,IF('Bunkers &amp; Lubs'!W53="",0,'Bunkers &amp; Lubs'!W53),0)</f>
        <v>0</v>
      </c>
      <c r="P59" s="25">
        <f>IF('Noon Position '!A59&lt;&gt;0,IF('Bunkers &amp; Lubs'!X53="",0,'Bunkers &amp; Lubs'!X53),0)</f>
        <v>0</v>
      </c>
      <c r="Q59" s="25">
        <f>IF('Noon Position '!A59&lt;&gt;0,IF('Bunkers &amp; Lubs'!Z53="",0,'Bunkers &amp; Lubs'!Z53),0)</f>
        <v>0</v>
      </c>
      <c r="R59" s="25">
        <f>IF('Noon Position '!A59&lt;&gt;0,IF('Bunkers &amp; Lubs'!AA53="",0,'Bunkers &amp; Lubs'!AA53),0)</f>
        <v>0</v>
      </c>
      <c r="S59" s="25">
        <f>IF('Noon Position '!A59&lt;&gt;0,IF(Environmental!G56="",0,Environmental!G56),0)</f>
        <v>0</v>
      </c>
      <c r="T59" s="25">
        <f>IF('Noon Position '!A59&lt;&gt;0,IF(Environmental!L56="",0,Environmental!L56),0)</f>
        <v>0</v>
      </c>
      <c r="V59" s="25">
        <f t="shared" si="0"/>
        <v>0</v>
      </c>
      <c r="W59" s="25">
        <f t="shared" si="1"/>
        <v>0</v>
      </c>
      <c r="X59" s="25">
        <f t="shared" si="2"/>
        <v>0</v>
      </c>
      <c r="Y59" s="25">
        <f t="shared" si="3"/>
        <v>0</v>
      </c>
      <c r="AB59" s="25">
        <f t="shared" si="4"/>
        <v>0</v>
      </c>
      <c r="AE59" s="299" t="e">
        <f>SUMPRODUCT($L$10:L59,$V$10:V59)/SUM($V$10:V59)</f>
        <v>#DIV/0!</v>
      </c>
      <c r="AF59" s="300" t="e">
        <f>SUMPRODUCT($M$10:M59,$V$10:V59)/SUM($V$10:V59)</f>
        <v>#DIV/0!</v>
      </c>
      <c r="AG59" s="299" t="e">
        <f>SUMPRODUCT($N$10:N59,$V$10:V59)/SUM($V$10:V59)</f>
        <v>#DIV/0!</v>
      </c>
      <c r="AH59" s="299" t="e">
        <f>SUMPRODUCT($O$10:O59,$V$10:V59)/SUM($V$10:V59)</f>
        <v>#DIV/0!</v>
      </c>
      <c r="AI59" s="301" t="e">
        <f>SUMPRODUCT($P$10:P59,$V$10:V59)/SUM($V$10:V59)</f>
        <v>#DIV/0!</v>
      </c>
      <c r="AJ59" s="301" t="e">
        <f>SUMPRODUCT($Q$10:Q59,$V$10:V59)/SUM($V$10:V59)</f>
        <v>#DIV/0!</v>
      </c>
      <c r="AK59" s="301" t="e">
        <f>SUMPRODUCT($R$10:R59,$V$10:V59)/SUM($V$10:V59)</f>
        <v>#DIV/0!</v>
      </c>
      <c r="AL59" s="299" t="e">
        <f>SUMPRODUCT($S$10:S59,$V$10:V59)/SUM($V$10:V59)</f>
        <v>#DIV/0!</v>
      </c>
      <c r="AM59" s="299" t="e">
        <f>SUMPRODUCT($T$10:T59,$V$10:V59)/SUM($V$10:V59)</f>
        <v>#DIV/0!</v>
      </c>
      <c r="AP59" s="299">
        <f>SUMPRODUCT($L$10:L59,$W$10:W59)/SUM($W$10:W59)</f>
        <v>11.333333333333334</v>
      </c>
      <c r="AQ59" s="300">
        <f>SUMPRODUCT($M$10:M59,$W$10:W59)/SUM($W$10:W59)</f>
        <v>0.12710774662728128</v>
      </c>
      <c r="AR59" s="299">
        <f>SUMPRODUCT($N$10:N59,$W$10:W59)/SUM($W$10:W59)</f>
        <v>18.476800000000026</v>
      </c>
      <c r="AS59" s="299">
        <f>SUMPRODUCT($O$10:O59,$W$10:W59)/SUM($W$10:W59)</f>
        <v>0.10666666666666667</v>
      </c>
      <c r="AT59" s="301">
        <f>SUMPRODUCT($P$10:P59,$W$10:W59)/SUM($W$10:W59)</f>
        <v>100.05333333333333</v>
      </c>
      <c r="AU59" s="301">
        <f>SUMPRODUCT($Q$10:Q59,$W$10:W59)/SUM($W$10:W59)</f>
        <v>17.066666666666666</v>
      </c>
      <c r="AV59" s="301">
        <f>SUMPRODUCT($R$10:R59,$W$10:W59)/SUM($W$10:W59)</f>
        <v>10.666666666666666</v>
      </c>
      <c r="AW59" s="299">
        <f>SUMPRODUCT($S$10:S59,$W$10:W59)/SUM($W$10:W59)</f>
        <v>0</v>
      </c>
      <c r="AX59" s="299">
        <f>SUMPRODUCT($T$10:T59,$W$10:W59)/SUM($W$10:W59)</f>
        <v>0.28800000000000042</v>
      </c>
      <c r="BA59" s="299" t="e">
        <f>SUMPRODUCT($L$10:L59,$X$10:X59)/SUM($X$10:X59)</f>
        <v>#DIV/0!</v>
      </c>
      <c r="BB59" s="300" t="e">
        <f>SUMPRODUCT($M$10:M59,$X$10:X59)/SUM($X$10:X59)</f>
        <v>#DIV/0!</v>
      </c>
      <c r="BC59" s="299" t="e">
        <f>SUMPRODUCT($N$10:N59,$X$10:X59)/SUM($X$10:X59)</f>
        <v>#DIV/0!</v>
      </c>
      <c r="BD59" s="299" t="e">
        <f>SUMPRODUCT($O$10:O59,$X$10:X59)/SUM($X$10:X59)</f>
        <v>#DIV/0!</v>
      </c>
      <c r="BE59" s="301" t="e">
        <f>SUMPRODUCT($P$10:P59,$X$10:X59)/SUM($X$10:X59)</f>
        <v>#DIV/0!</v>
      </c>
      <c r="BF59" s="301" t="e">
        <f>SUMPRODUCT($Q$10:Q59,$X$10:X59)/SUM($X$10:X59)</f>
        <v>#DIV/0!</v>
      </c>
      <c r="BG59" s="301" t="e">
        <f>SUMPRODUCT($R$10:R59,$X$10:X59)/SUM($X$10:X59)</f>
        <v>#DIV/0!</v>
      </c>
      <c r="BH59" s="299" t="e">
        <f>SUMPRODUCT($S$10:S59,$X$10:X59)/SUM($X$10:X59)</f>
        <v>#DIV/0!</v>
      </c>
      <c r="BI59" s="299" t="e">
        <f>SUMPRODUCT($T$10:T59,$X$10:X59)/SUM($X$10:X59)</f>
        <v>#DIV/0!</v>
      </c>
      <c r="BL59" s="299" t="e">
        <f>SUMPRODUCT($L$10:L59,$Y$10:Y59)/SUM($Y$10:Y59)</f>
        <v>#DIV/0!</v>
      </c>
      <c r="BM59" s="300" t="e">
        <f>SUMPRODUCT($M$10:M59,$Y$10:Y59)/SUM($Y$10:Y59)</f>
        <v>#DIV/0!</v>
      </c>
      <c r="BN59" s="299" t="e">
        <f>SUMPRODUCT($N$10:N59,$Y$10:Y59)/SUM($Y$10:Y59)</f>
        <v>#DIV/0!</v>
      </c>
      <c r="BO59" s="299" t="e">
        <f>SUMPRODUCT($O$10:O59,$Y$10:Y59)/SUM($Y$10:Y59)</f>
        <v>#DIV/0!</v>
      </c>
      <c r="BP59" s="301" t="e">
        <f>SUMPRODUCT($P$10:P59,$Y$10:Y59)/SUM($Y$10:Y59)</f>
        <v>#DIV/0!</v>
      </c>
      <c r="BQ59" s="301" t="e">
        <f>SUMPRODUCT($Q$10:Q59,$Y$10:Y59)/SUM($Y$10:Y59)</f>
        <v>#DIV/0!</v>
      </c>
      <c r="BR59" s="301" t="e">
        <f>SUMPRODUCT($R$10:R59,$Y$10:Y59)/SUM($Y$10:Y59)</f>
        <v>#DIV/0!</v>
      </c>
      <c r="BS59" s="299" t="e">
        <f>SUMPRODUCT($S$10:S59,$Y$10:Y59)/SUM($Y$10:Y59)</f>
        <v>#DIV/0!</v>
      </c>
      <c r="BT59" s="299" t="e">
        <f>SUMPRODUCT($T$10:T59,$Y$10:Y59)/SUM($Y$10:Y59)</f>
        <v>#DIV/0!</v>
      </c>
      <c r="BW59" s="25" t="e">
        <f>SUMPRODUCT($L$10:L59,$AB$10:AB59)/SUM($AB$10:AB59)</f>
        <v>#DIV/0!</v>
      </c>
      <c r="BX59" s="25" t="e">
        <f>SUMPRODUCT($M$10:M59,$AB$10:AB59)/SUM($AB$10:AB59)</f>
        <v>#DIV/0!</v>
      </c>
      <c r="BY59" s="25" t="e">
        <f>SUMPRODUCT($N$10:N59,$AB$10:AB59)/SUM($AB$10:AB59)</f>
        <v>#DIV/0!</v>
      </c>
      <c r="BZ59" s="25" t="e">
        <f>SUMPRODUCT($O$10:O59,$AB$10:AB59)/SUM($AB$10:AB59)</f>
        <v>#DIV/0!</v>
      </c>
      <c r="CA59" s="25" t="e">
        <f>SUMPRODUCT($P$10:P59,$AB$10:AB59)/SUM($AB$10:AB59)</f>
        <v>#DIV/0!</v>
      </c>
      <c r="CB59" s="25" t="e">
        <f>SUMPRODUCT($Q$10:Q59,$AB$10:AB59)/SUM($AB$10:AB59)</f>
        <v>#DIV/0!</v>
      </c>
      <c r="CC59" s="25" t="e">
        <f>SUMPRODUCT($R$10:R59,$AB$10:AB59)/SUM($AB$10:AB59)</f>
        <v>#DIV/0!</v>
      </c>
      <c r="CD59" s="25" t="e">
        <f>SUMPRODUCT($S$10:S59,$AB$10:AB59)/SUM($AB$10:AB59)</f>
        <v>#DIV/0!</v>
      </c>
      <c r="CE59" s="25" t="e">
        <f>SUMPRODUCT($T$10:T59,$AB$10:AB59)/SUM($AB$10:AB59)</f>
        <v>#DIV/0!</v>
      </c>
    </row>
    <row r="60" spans="1:83">
      <c r="A60" s="281" t="str">
        <f>IF('Noon Position '!A60&lt;&gt;0,'Noon Position '!A60,"")</f>
        <v/>
      </c>
      <c r="B60" s="312" t="str">
        <f>IF('Noon Position '!A60&lt;&gt;0,'Noon Position '!B60,"")</f>
        <v/>
      </c>
      <c r="C60" s="25" t="str">
        <f>IF('Noon Position '!Q60&lt;&gt;0,'Noon Position '!Q60,"")</f>
        <v/>
      </c>
      <c r="D60" s="313" t="str">
        <f>IF('Noon Position '!Q60&lt;&gt;0,"",IF('Noon Position '!A60&lt;&gt;0,('Noon Position '!A60-'Noon Position '!A59+'Noon Position '!B60-'Noon Position '!B59)*24,""))</f>
        <v/>
      </c>
      <c r="E60" s="25" t="str">
        <f>IF('Noon Position '!A60&lt;&gt;0,'Weather Condition'!U55,"")</f>
        <v/>
      </c>
      <c r="F60" s="25" t="str">
        <f>IF('Noon Position '!A60&lt;&gt;0,IF(NOT(E60),1,0),"")</f>
        <v/>
      </c>
      <c r="G60" s="25" t="str">
        <f>IF('Noon Position '!A60&lt;&gt;0,IF(LOWER('Noon Position '!L60)="eco",1,0),"")</f>
        <v/>
      </c>
      <c r="H60" s="25" t="str">
        <f>IF('Noon Position '!A60&lt;&gt;0,IF(LOWER('Noon Position '!L60)="full",1,0),"")</f>
        <v/>
      </c>
      <c r="I60" s="25" t="str">
        <f>IF('Noon Position '!A60&lt;&gt;0,IF(G60+H60=0,1,0),"")</f>
        <v/>
      </c>
      <c r="K60" s="25" t="str">
        <f>IF('Noon Position '!A60&lt;&gt;0,IF('Noon Position '!M60=0,"None",'Noon Position '!M60),"None")</f>
        <v>None</v>
      </c>
      <c r="L60" s="25">
        <f>IF('Noon Position '!A60&lt;&gt;0,IF('Noon Position '!U60="",0,'Noon Position '!U60),0)</f>
        <v>0</v>
      </c>
      <c r="M60" s="25">
        <f>IF('Noon Position '!A60&lt;&gt;0,IF('Noon Position '!V60="",0,'Noon Position '!V60),0)</f>
        <v>0</v>
      </c>
      <c r="N60" s="25">
        <f>IF('Noon Position '!A60&lt;&gt;0,IF('Bunkers &amp; Lubs'!Q54="",0,'Bunkers &amp; Lubs'!Q54),0)</f>
        <v>0</v>
      </c>
      <c r="O60" s="25">
        <f>IF('Noon Position '!A60&lt;&gt;0,IF('Bunkers &amp; Lubs'!W54="",0,'Bunkers &amp; Lubs'!W54),0)</f>
        <v>0</v>
      </c>
      <c r="P60" s="25">
        <f>IF('Noon Position '!A60&lt;&gt;0,IF('Bunkers &amp; Lubs'!X54="",0,'Bunkers &amp; Lubs'!X54),0)</f>
        <v>0</v>
      </c>
      <c r="Q60" s="25">
        <f>IF('Noon Position '!A60&lt;&gt;0,IF('Bunkers &amp; Lubs'!Z54="",0,'Bunkers &amp; Lubs'!Z54),0)</f>
        <v>0</v>
      </c>
      <c r="R60" s="25">
        <f>IF('Noon Position '!A60&lt;&gt;0,IF('Bunkers &amp; Lubs'!AA54="",0,'Bunkers &amp; Lubs'!AA54),0)</f>
        <v>0</v>
      </c>
      <c r="S60" s="25">
        <f>IF('Noon Position '!A60&lt;&gt;0,IF(Environmental!G57="",0,Environmental!G57),0)</f>
        <v>0</v>
      </c>
      <c r="T60" s="25">
        <f>IF('Noon Position '!A60&lt;&gt;0,IF(Environmental!L57="",0,Environmental!L57),0)</f>
        <v>0</v>
      </c>
      <c r="V60" s="25">
        <f t="shared" si="0"/>
        <v>0</v>
      </c>
      <c r="W60" s="25">
        <f t="shared" si="1"/>
        <v>0</v>
      </c>
      <c r="X60" s="25">
        <f t="shared" si="2"/>
        <v>0</v>
      </c>
      <c r="Y60" s="25">
        <f t="shared" si="3"/>
        <v>0</v>
      </c>
      <c r="AB60" s="25">
        <f t="shared" si="4"/>
        <v>0</v>
      </c>
      <c r="AE60" s="299" t="e">
        <f>SUMPRODUCT($L$10:L60,$V$10:V60)/SUM($V$10:V60)</f>
        <v>#DIV/0!</v>
      </c>
      <c r="AF60" s="300" t="e">
        <f>SUMPRODUCT($M$10:M60,$V$10:V60)/SUM($V$10:V60)</f>
        <v>#DIV/0!</v>
      </c>
      <c r="AG60" s="299" t="e">
        <f>SUMPRODUCT($N$10:N60,$V$10:V60)/SUM($V$10:V60)</f>
        <v>#DIV/0!</v>
      </c>
      <c r="AH60" s="299" t="e">
        <f>SUMPRODUCT($O$10:O60,$V$10:V60)/SUM($V$10:V60)</f>
        <v>#DIV/0!</v>
      </c>
      <c r="AI60" s="301" t="e">
        <f>SUMPRODUCT($P$10:P60,$V$10:V60)/SUM($V$10:V60)</f>
        <v>#DIV/0!</v>
      </c>
      <c r="AJ60" s="301" t="e">
        <f>SUMPRODUCT($Q$10:Q60,$V$10:V60)/SUM($V$10:V60)</f>
        <v>#DIV/0!</v>
      </c>
      <c r="AK60" s="301" t="e">
        <f>SUMPRODUCT($R$10:R60,$V$10:V60)/SUM($V$10:V60)</f>
        <v>#DIV/0!</v>
      </c>
      <c r="AL60" s="299" t="e">
        <f>SUMPRODUCT($S$10:S60,$V$10:V60)/SUM($V$10:V60)</f>
        <v>#DIV/0!</v>
      </c>
      <c r="AM60" s="299" t="e">
        <f>SUMPRODUCT($T$10:T60,$V$10:V60)/SUM($V$10:V60)</f>
        <v>#DIV/0!</v>
      </c>
      <c r="AP60" s="299">
        <f>SUMPRODUCT($L$10:L60,$W$10:W60)/SUM($W$10:W60)</f>
        <v>11.333333333333334</v>
      </c>
      <c r="AQ60" s="300">
        <f>SUMPRODUCT($M$10:M60,$W$10:W60)/SUM($W$10:W60)</f>
        <v>0.12710774662728128</v>
      </c>
      <c r="AR60" s="299">
        <f>SUMPRODUCT($N$10:N60,$W$10:W60)/SUM($W$10:W60)</f>
        <v>18.476800000000026</v>
      </c>
      <c r="AS60" s="299">
        <f>SUMPRODUCT($O$10:O60,$W$10:W60)/SUM($W$10:W60)</f>
        <v>0.10666666666666667</v>
      </c>
      <c r="AT60" s="301">
        <f>SUMPRODUCT($P$10:P60,$W$10:W60)/SUM($W$10:W60)</f>
        <v>100.05333333333333</v>
      </c>
      <c r="AU60" s="301">
        <f>SUMPRODUCT($Q$10:Q60,$W$10:W60)/SUM($W$10:W60)</f>
        <v>17.066666666666666</v>
      </c>
      <c r="AV60" s="301">
        <f>SUMPRODUCT($R$10:R60,$W$10:W60)/SUM($W$10:W60)</f>
        <v>10.666666666666666</v>
      </c>
      <c r="AW60" s="299">
        <f>SUMPRODUCT($S$10:S60,$W$10:W60)/SUM($W$10:W60)</f>
        <v>0</v>
      </c>
      <c r="AX60" s="299">
        <f>SUMPRODUCT($T$10:T60,$W$10:W60)/SUM($W$10:W60)</f>
        <v>0.28800000000000042</v>
      </c>
      <c r="BA60" s="299" t="e">
        <f>SUMPRODUCT($L$10:L60,$X$10:X60)/SUM($X$10:X60)</f>
        <v>#DIV/0!</v>
      </c>
      <c r="BB60" s="300" t="e">
        <f>SUMPRODUCT($M$10:M60,$X$10:X60)/SUM($X$10:X60)</f>
        <v>#DIV/0!</v>
      </c>
      <c r="BC60" s="299" t="e">
        <f>SUMPRODUCT($N$10:N60,$X$10:X60)/SUM($X$10:X60)</f>
        <v>#DIV/0!</v>
      </c>
      <c r="BD60" s="299" t="e">
        <f>SUMPRODUCT($O$10:O60,$X$10:X60)/SUM($X$10:X60)</f>
        <v>#DIV/0!</v>
      </c>
      <c r="BE60" s="301" t="e">
        <f>SUMPRODUCT($P$10:P60,$X$10:X60)/SUM($X$10:X60)</f>
        <v>#DIV/0!</v>
      </c>
      <c r="BF60" s="301" t="e">
        <f>SUMPRODUCT($Q$10:Q60,$X$10:X60)/SUM($X$10:X60)</f>
        <v>#DIV/0!</v>
      </c>
      <c r="BG60" s="301" t="e">
        <f>SUMPRODUCT($R$10:R60,$X$10:X60)/SUM($X$10:X60)</f>
        <v>#DIV/0!</v>
      </c>
      <c r="BH60" s="299" t="e">
        <f>SUMPRODUCT($S$10:S60,$X$10:X60)/SUM($X$10:X60)</f>
        <v>#DIV/0!</v>
      </c>
      <c r="BI60" s="299" t="e">
        <f>SUMPRODUCT($T$10:T60,$X$10:X60)/SUM($X$10:X60)</f>
        <v>#DIV/0!</v>
      </c>
      <c r="BL60" s="299" t="e">
        <f>SUMPRODUCT($L$10:L60,$Y$10:Y60)/SUM($Y$10:Y60)</f>
        <v>#DIV/0!</v>
      </c>
      <c r="BM60" s="300" t="e">
        <f>SUMPRODUCT($M$10:M60,$Y$10:Y60)/SUM($Y$10:Y60)</f>
        <v>#DIV/0!</v>
      </c>
      <c r="BN60" s="299" t="e">
        <f>SUMPRODUCT($N$10:N60,$Y$10:Y60)/SUM($Y$10:Y60)</f>
        <v>#DIV/0!</v>
      </c>
      <c r="BO60" s="299" t="e">
        <f>SUMPRODUCT($O$10:O60,$Y$10:Y60)/SUM($Y$10:Y60)</f>
        <v>#DIV/0!</v>
      </c>
      <c r="BP60" s="301" t="e">
        <f>SUMPRODUCT($P$10:P60,$Y$10:Y60)/SUM($Y$10:Y60)</f>
        <v>#DIV/0!</v>
      </c>
      <c r="BQ60" s="301" t="e">
        <f>SUMPRODUCT($Q$10:Q60,$Y$10:Y60)/SUM($Y$10:Y60)</f>
        <v>#DIV/0!</v>
      </c>
      <c r="BR60" s="301" t="e">
        <f>SUMPRODUCT($R$10:R60,$Y$10:Y60)/SUM($Y$10:Y60)</f>
        <v>#DIV/0!</v>
      </c>
      <c r="BS60" s="299" t="e">
        <f>SUMPRODUCT($S$10:S60,$Y$10:Y60)/SUM($Y$10:Y60)</f>
        <v>#DIV/0!</v>
      </c>
      <c r="BT60" s="299" t="e">
        <f>SUMPRODUCT($T$10:T60,$Y$10:Y60)/SUM($Y$10:Y60)</f>
        <v>#DIV/0!</v>
      </c>
      <c r="BW60" s="25" t="e">
        <f>SUMPRODUCT($L$10:L60,$AB$10:AB60)/SUM($AB$10:AB60)</f>
        <v>#DIV/0!</v>
      </c>
      <c r="BX60" s="25" t="e">
        <f>SUMPRODUCT($M$10:M60,$AB$10:AB60)/SUM($AB$10:AB60)</f>
        <v>#DIV/0!</v>
      </c>
      <c r="BY60" s="25" t="e">
        <f>SUMPRODUCT($N$10:N60,$AB$10:AB60)/SUM($AB$10:AB60)</f>
        <v>#DIV/0!</v>
      </c>
      <c r="BZ60" s="25" t="e">
        <f>SUMPRODUCT($O$10:O60,$AB$10:AB60)/SUM($AB$10:AB60)</f>
        <v>#DIV/0!</v>
      </c>
      <c r="CA60" s="25" t="e">
        <f>SUMPRODUCT($P$10:P60,$AB$10:AB60)/SUM($AB$10:AB60)</f>
        <v>#DIV/0!</v>
      </c>
      <c r="CB60" s="25" t="e">
        <f>SUMPRODUCT($Q$10:Q60,$AB$10:AB60)/SUM($AB$10:AB60)</f>
        <v>#DIV/0!</v>
      </c>
      <c r="CC60" s="25" t="e">
        <f>SUMPRODUCT($R$10:R60,$AB$10:AB60)/SUM($AB$10:AB60)</f>
        <v>#DIV/0!</v>
      </c>
      <c r="CD60" s="25" t="e">
        <f>SUMPRODUCT($S$10:S60,$AB$10:AB60)/SUM($AB$10:AB60)</f>
        <v>#DIV/0!</v>
      </c>
      <c r="CE60" s="25" t="e">
        <f>SUMPRODUCT($T$10:T60,$AB$10:AB60)/SUM($AB$10:AB60)</f>
        <v>#DIV/0!</v>
      </c>
    </row>
    <row r="61" spans="1:83">
      <c r="A61" s="281" t="str">
        <f>IF('Noon Position '!A61&lt;&gt;0,'Noon Position '!A61,"")</f>
        <v/>
      </c>
      <c r="B61" s="312" t="str">
        <f>IF('Noon Position '!A61&lt;&gt;0,'Noon Position '!B61,"")</f>
        <v/>
      </c>
      <c r="C61" s="25" t="str">
        <f>IF('Noon Position '!Q61&lt;&gt;0,'Noon Position '!Q61,"")</f>
        <v/>
      </c>
      <c r="D61" s="313" t="str">
        <f>IF('Noon Position '!Q61&lt;&gt;0,"",IF('Noon Position '!A61&lt;&gt;0,('Noon Position '!A61-'Noon Position '!A60+'Noon Position '!B61-'Noon Position '!B60)*24,""))</f>
        <v/>
      </c>
      <c r="E61" s="25" t="str">
        <f>IF('Noon Position '!A61&lt;&gt;0,'Weather Condition'!U56,"")</f>
        <v/>
      </c>
      <c r="F61" s="25" t="str">
        <f>IF('Noon Position '!A61&lt;&gt;0,IF(NOT(E61),1,0),"")</f>
        <v/>
      </c>
      <c r="G61" s="25" t="str">
        <f>IF('Noon Position '!A61&lt;&gt;0,IF(LOWER('Noon Position '!L61)="eco",1,0),"")</f>
        <v/>
      </c>
      <c r="H61" s="25" t="str">
        <f>IF('Noon Position '!A61&lt;&gt;0,IF(LOWER('Noon Position '!L61)="full",1,0),"")</f>
        <v/>
      </c>
      <c r="I61" s="25" t="str">
        <f>IF('Noon Position '!A61&lt;&gt;0,IF(G61+H61=0,1,0),"")</f>
        <v/>
      </c>
      <c r="K61" s="25" t="str">
        <f>IF('Noon Position '!A61&lt;&gt;0,IF('Noon Position '!M61=0,"None",'Noon Position '!M61),"None")</f>
        <v>None</v>
      </c>
      <c r="L61" s="25">
        <f>IF('Noon Position '!A61&lt;&gt;0,IF('Noon Position '!U61="",0,'Noon Position '!U61),0)</f>
        <v>0</v>
      </c>
      <c r="M61" s="25">
        <f>IF('Noon Position '!A61&lt;&gt;0,IF('Noon Position '!V61="",0,'Noon Position '!V61),0)</f>
        <v>0</v>
      </c>
      <c r="N61" s="25">
        <f>IF('Noon Position '!A61&lt;&gt;0,IF('Bunkers &amp; Lubs'!Q55="",0,'Bunkers &amp; Lubs'!Q55),0)</f>
        <v>0</v>
      </c>
      <c r="O61" s="25">
        <f>IF('Noon Position '!A61&lt;&gt;0,IF('Bunkers &amp; Lubs'!W55="",0,'Bunkers &amp; Lubs'!W55),0)</f>
        <v>0</v>
      </c>
      <c r="P61" s="25">
        <f>IF('Noon Position '!A61&lt;&gt;0,IF('Bunkers &amp; Lubs'!X55="",0,'Bunkers &amp; Lubs'!X55),0)</f>
        <v>0</v>
      </c>
      <c r="Q61" s="25">
        <f>IF('Noon Position '!A61&lt;&gt;0,IF('Bunkers &amp; Lubs'!Z55="",0,'Bunkers &amp; Lubs'!Z55),0)</f>
        <v>0</v>
      </c>
      <c r="R61" s="25">
        <f>IF('Noon Position '!A61&lt;&gt;0,IF('Bunkers &amp; Lubs'!AA55="",0,'Bunkers &amp; Lubs'!AA55),0)</f>
        <v>0</v>
      </c>
      <c r="S61" s="25">
        <f>IF('Noon Position '!A61&lt;&gt;0,IF(Environmental!G58="",0,Environmental!G58),0)</f>
        <v>0</v>
      </c>
      <c r="T61" s="25">
        <f>IF('Noon Position '!A61&lt;&gt;0,IF(Environmental!L58="",0,Environmental!L58),0)</f>
        <v>0</v>
      </c>
      <c r="V61" s="25">
        <f t="shared" si="0"/>
        <v>0</v>
      </c>
      <c r="W61" s="25">
        <f t="shared" si="1"/>
        <v>0</v>
      </c>
      <c r="X61" s="25">
        <f t="shared" si="2"/>
        <v>0</v>
      </c>
      <c r="Y61" s="25">
        <f t="shared" si="3"/>
        <v>0</v>
      </c>
      <c r="AB61" s="25">
        <f t="shared" si="4"/>
        <v>0</v>
      </c>
      <c r="AE61" s="299" t="e">
        <f>SUMPRODUCT($L$10:L61,$V$10:V61)/SUM($V$10:V61)</f>
        <v>#DIV/0!</v>
      </c>
      <c r="AF61" s="300" t="e">
        <f>SUMPRODUCT($M$10:M61,$V$10:V61)/SUM($V$10:V61)</f>
        <v>#DIV/0!</v>
      </c>
      <c r="AG61" s="299" t="e">
        <f>SUMPRODUCT($N$10:N61,$V$10:V61)/SUM($V$10:V61)</f>
        <v>#DIV/0!</v>
      </c>
      <c r="AH61" s="299" t="e">
        <f>SUMPRODUCT($O$10:O61,$V$10:V61)/SUM($V$10:V61)</f>
        <v>#DIV/0!</v>
      </c>
      <c r="AI61" s="301" t="e">
        <f>SUMPRODUCT($P$10:P61,$V$10:V61)/SUM($V$10:V61)</f>
        <v>#DIV/0!</v>
      </c>
      <c r="AJ61" s="301" t="e">
        <f>SUMPRODUCT($Q$10:Q61,$V$10:V61)/SUM($V$10:V61)</f>
        <v>#DIV/0!</v>
      </c>
      <c r="AK61" s="301" t="e">
        <f>SUMPRODUCT($R$10:R61,$V$10:V61)/SUM($V$10:V61)</f>
        <v>#DIV/0!</v>
      </c>
      <c r="AL61" s="299" t="e">
        <f>SUMPRODUCT($S$10:S61,$V$10:V61)/SUM($V$10:V61)</f>
        <v>#DIV/0!</v>
      </c>
      <c r="AM61" s="299" t="e">
        <f>SUMPRODUCT($T$10:T61,$V$10:V61)/SUM($V$10:V61)</f>
        <v>#DIV/0!</v>
      </c>
      <c r="AP61" s="299">
        <f>SUMPRODUCT($L$10:L61,$W$10:W61)/SUM($W$10:W61)</f>
        <v>11.333333333333334</v>
      </c>
      <c r="AQ61" s="300">
        <f>SUMPRODUCT($M$10:M61,$W$10:W61)/SUM($W$10:W61)</f>
        <v>0.12710774662728128</v>
      </c>
      <c r="AR61" s="299">
        <f>SUMPRODUCT($N$10:N61,$W$10:W61)/SUM($W$10:W61)</f>
        <v>18.476800000000026</v>
      </c>
      <c r="AS61" s="299">
        <f>SUMPRODUCT($O$10:O61,$W$10:W61)/SUM($W$10:W61)</f>
        <v>0.10666666666666667</v>
      </c>
      <c r="AT61" s="301">
        <f>SUMPRODUCT($P$10:P61,$W$10:W61)/SUM($W$10:W61)</f>
        <v>100.05333333333333</v>
      </c>
      <c r="AU61" s="301">
        <f>SUMPRODUCT($Q$10:Q61,$W$10:W61)/SUM($W$10:W61)</f>
        <v>17.066666666666666</v>
      </c>
      <c r="AV61" s="301">
        <f>SUMPRODUCT($R$10:R61,$W$10:W61)/SUM($W$10:W61)</f>
        <v>10.666666666666666</v>
      </c>
      <c r="AW61" s="299">
        <f>SUMPRODUCT($S$10:S61,$W$10:W61)/SUM($W$10:W61)</f>
        <v>0</v>
      </c>
      <c r="AX61" s="299">
        <f>SUMPRODUCT($T$10:T61,$W$10:W61)/SUM($W$10:W61)</f>
        <v>0.28800000000000042</v>
      </c>
      <c r="BA61" s="299" t="e">
        <f>SUMPRODUCT($L$10:L61,$X$10:X61)/SUM($X$10:X61)</f>
        <v>#DIV/0!</v>
      </c>
      <c r="BB61" s="300" t="e">
        <f>SUMPRODUCT($M$10:M61,$X$10:X61)/SUM($X$10:X61)</f>
        <v>#DIV/0!</v>
      </c>
      <c r="BC61" s="299" t="e">
        <f>SUMPRODUCT($N$10:N61,$X$10:X61)/SUM($X$10:X61)</f>
        <v>#DIV/0!</v>
      </c>
      <c r="BD61" s="299" t="e">
        <f>SUMPRODUCT($O$10:O61,$X$10:X61)/SUM($X$10:X61)</f>
        <v>#DIV/0!</v>
      </c>
      <c r="BE61" s="301" t="e">
        <f>SUMPRODUCT($P$10:P61,$X$10:X61)/SUM($X$10:X61)</f>
        <v>#DIV/0!</v>
      </c>
      <c r="BF61" s="301" t="e">
        <f>SUMPRODUCT($Q$10:Q61,$X$10:X61)/SUM($X$10:X61)</f>
        <v>#DIV/0!</v>
      </c>
      <c r="BG61" s="301" t="e">
        <f>SUMPRODUCT($R$10:R61,$X$10:X61)/SUM($X$10:X61)</f>
        <v>#DIV/0!</v>
      </c>
      <c r="BH61" s="299" t="e">
        <f>SUMPRODUCT($S$10:S61,$X$10:X61)/SUM($X$10:X61)</f>
        <v>#DIV/0!</v>
      </c>
      <c r="BI61" s="299" t="e">
        <f>SUMPRODUCT($T$10:T61,$X$10:X61)/SUM($X$10:X61)</f>
        <v>#DIV/0!</v>
      </c>
      <c r="BL61" s="299" t="e">
        <f>SUMPRODUCT($L$10:L61,$Y$10:Y61)/SUM($Y$10:Y61)</f>
        <v>#DIV/0!</v>
      </c>
      <c r="BM61" s="300" t="e">
        <f>SUMPRODUCT($M$10:M61,$Y$10:Y61)/SUM($Y$10:Y61)</f>
        <v>#DIV/0!</v>
      </c>
      <c r="BN61" s="299" t="e">
        <f>SUMPRODUCT($N$10:N61,$Y$10:Y61)/SUM($Y$10:Y61)</f>
        <v>#DIV/0!</v>
      </c>
      <c r="BO61" s="299" t="e">
        <f>SUMPRODUCT($O$10:O61,$Y$10:Y61)/SUM($Y$10:Y61)</f>
        <v>#DIV/0!</v>
      </c>
      <c r="BP61" s="301" t="e">
        <f>SUMPRODUCT($P$10:P61,$Y$10:Y61)/SUM($Y$10:Y61)</f>
        <v>#DIV/0!</v>
      </c>
      <c r="BQ61" s="301" t="e">
        <f>SUMPRODUCT($Q$10:Q61,$Y$10:Y61)/SUM($Y$10:Y61)</f>
        <v>#DIV/0!</v>
      </c>
      <c r="BR61" s="301" t="e">
        <f>SUMPRODUCT($R$10:R61,$Y$10:Y61)/SUM($Y$10:Y61)</f>
        <v>#DIV/0!</v>
      </c>
      <c r="BS61" s="299" t="e">
        <f>SUMPRODUCT($S$10:S61,$Y$10:Y61)/SUM($Y$10:Y61)</f>
        <v>#DIV/0!</v>
      </c>
      <c r="BT61" s="299" t="e">
        <f>SUMPRODUCT($T$10:T61,$Y$10:Y61)/SUM($Y$10:Y61)</f>
        <v>#DIV/0!</v>
      </c>
      <c r="BW61" s="25" t="e">
        <f>SUMPRODUCT($L$10:L61,$AB$10:AB61)/SUM($AB$10:AB61)</f>
        <v>#DIV/0!</v>
      </c>
      <c r="BX61" s="25" t="e">
        <f>SUMPRODUCT($M$10:M61,$AB$10:AB61)/SUM($AB$10:AB61)</f>
        <v>#DIV/0!</v>
      </c>
      <c r="BY61" s="25" t="e">
        <f>SUMPRODUCT($N$10:N61,$AB$10:AB61)/SUM($AB$10:AB61)</f>
        <v>#DIV/0!</v>
      </c>
      <c r="BZ61" s="25" t="e">
        <f>SUMPRODUCT($O$10:O61,$AB$10:AB61)/SUM($AB$10:AB61)</f>
        <v>#DIV/0!</v>
      </c>
      <c r="CA61" s="25" t="e">
        <f>SUMPRODUCT($P$10:P61,$AB$10:AB61)/SUM($AB$10:AB61)</f>
        <v>#DIV/0!</v>
      </c>
      <c r="CB61" s="25" t="e">
        <f>SUMPRODUCT($Q$10:Q61,$AB$10:AB61)/SUM($AB$10:AB61)</f>
        <v>#DIV/0!</v>
      </c>
      <c r="CC61" s="25" t="e">
        <f>SUMPRODUCT($R$10:R61,$AB$10:AB61)/SUM($AB$10:AB61)</f>
        <v>#DIV/0!</v>
      </c>
      <c r="CD61" s="25" t="e">
        <f>SUMPRODUCT($S$10:S61,$AB$10:AB61)/SUM($AB$10:AB61)</f>
        <v>#DIV/0!</v>
      </c>
      <c r="CE61" s="25" t="e">
        <f>SUMPRODUCT($T$10:T61,$AB$10:AB61)/SUM($AB$10:AB61)</f>
        <v>#DIV/0!</v>
      </c>
    </row>
    <row r="62" spans="1:83">
      <c r="A62" s="281" t="str">
        <f>IF('Noon Position '!A62&lt;&gt;0,'Noon Position '!A62,"")</f>
        <v/>
      </c>
      <c r="B62" s="312" t="str">
        <f>IF('Noon Position '!A62&lt;&gt;0,'Noon Position '!B62,"")</f>
        <v/>
      </c>
      <c r="C62" s="25" t="str">
        <f>IF('Noon Position '!Q62&lt;&gt;0,'Noon Position '!Q62,"")</f>
        <v/>
      </c>
      <c r="D62" s="313" t="str">
        <f>IF('Noon Position '!Q62&lt;&gt;0,"",IF('Noon Position '!A62&lt;&gt;0,('Noon Position '!A62-'Noon Position '!A61+'Noon Position '!B62-'Noon Position '!B61)*24,""))</f>
        <v/>
      </c>
      <c r="E62" s="25" t="str">
        <f>IF('Noon Position '!A62&lt;&gt;0,'Weather Condition'!U57,"")</f>
        <v/>
      </c>
      <c r="F62" s="25" t="str">
        <f>IF('Noon Position '!A62&lt;&gt;0,IF(NOT(E62),1,0),"")</f>
        <v/>
      </c>
      <c r="G62" s="25" t="str">
        <f>IF('Noon Position '!A62&lt;&gt;0,IF(LOWER('Noon Position '!L62)="eco",1,0),"")</f>
        <v/>
      </c>
      <c r="H62" s="25" t="str">
        <f>IF('Noon Position '!A62&lt;&gt;0,IF(LOWER('Noon Position '!L62)="full",1,0),"")</f>
        <v/>
      </c>
      <c r="I62" s="25" t="str">
        <f>IF('Noon Position '!A62&lt;&gt;0,IF(G62+H62=0,1,0),"")</f>
        <v/>
      </c>
      <c r="K62" s="25" t="str">
        <f>IF('Noon Position '!A62&lt;&gt;0,IF('Noon Position '!M62=0,"None",'Noon Position '!M62),"None")</f>
        <v>None</v>
      </c>
      <c r="L62" s="25">
        <f>IF('Noon Position '!A62&lt;&gt;0,IF('Noon Position '!U62="",0,'Noon Position '!U62),0)</f>
        <v>0</v>
      </c>
      <c r="M62" s="25">
        <f>IF('Noon Position '!A62&lt;&gt;0,IF('Noon Position '!V62="",0,'Noon Position '!V62),0)</f>
        <v>0</v>
      </c>
      <c r="N62" s="25">
        <f>IF('Noon Position '!A62&lt;&gt;0,IF('Bunkers &amp; Lubs'!Q56="",0,'Bunkers &amp; Lubs'!Q56),0)</f>
        <v>0</v>
      </c>
      <c r="O62" s="25">
        <f>IF('Noon Position '!A62&lt;&gt;0,IF('Bunkers &amp; Lubs'!W56="",0,'Bunkers &amp; Lubs'!W56),0)</f>
        <v>0</v>
      </c>
      <c r="P62" s="25">
        <f>IF('Noon Position '!A62&lt;&gt;0,IF('Bunkers &amp; Lubs'!X56="",0,'Bunkers &amp; Lubs'!X56),0)</f>
        <v>0</v>
      </c>
      <c r="Q62" s="25">
        <f>IF('Noon Position '!A62&lt;&gt;0,IF('Bunkers &amp; Lubs'!Z56="",0,'Bunkers &amp; Lubs'!Z56),0)</f>
        <v>0</v>
      </c>
      <c r="R62" s="25">
        <f>IF('Noon Position '!A62&lt;&gt;0,IF('Bunkers &amp; Lubs'!AA56="",0,'Bunkers &amp; Lubs'!AA56),0)</f>
        <v>0</v>
      </c>
      <c r="S62" s="25">
        <f>IF('Noon Position '!A62&lt;&gt;0,IF(Environmental!G59="",0,Environmental!G59),0)</f>
        <v>0</v>
      </c>
      <c r="T62" s="25">
        <f>IF('Noon Position '!A62&lt;&gt;0,IF(Environmental!L59="",0,Environmental!L59),0)</f>
        <v>0</v>
      </c>
      <c r="V62" s="25">
        <f t="shared" si="0"/>
        <v>0</v>
      </c>
      <c r="W62" s="25">
        <f t="shared" si="1"/>
        <v>0</v>
      </c>
      <c r="X62" s="25">
        <f t="shared" si="2"/>
        <v>0</v>
      </c>
      <c r="Y62" s="25">
        <f t="shared" si="3"/>
        <v>0</v>
      </c>
      <c r="AB62" s="25">
        <f t="shared" si="4"/>
        <v>0</v>
      </c>
      <c r="AE62" s="299" t="e">
        <f>SUMPRODUCT($L$10:L62,$V$10:V62)/SUM($V$10:V62)</f>
        <v>#DIV/0!</v>
      </c>
      <c r="AF62" s="300" t="e">
        <f>SUMPRODUCT($M$10:M62,$V$10:V62)/SUM($V$10:V62)</f>
        <v>#DIV/0!</v>
      </c>
      <c r="AG62" s="299" t="e">
        <f>SUMPRODUCT($N$10:N62,$V$10:V62)/SUM($V$10:V62)</f>
        <v>#DIV/0!</v>
      </c>
      <c r="AH62" s="299" t="e">
        <f>SUMPRODUCT($O$10:O62,$V$10:V62)/SUM($V$10:V62)</f>
        <v>#DIV/0!</v>
      </c>
      <c r="AI62" s="301" t="e">
        <f>SUMPRODUCT($P$10:P62,$V$10:V62)/SUM($V$10:V62)</f>
        <v>#DIV/0!</v>
      </c>
      <c r="AJ62" s="301" t="e">
        <f>SUMPRODUCT($Q$10:Q62,$V$10:V62)/SUM($V$10:V62)</f>
        <v>#DIV/0!</v>
      </c>
      <c r="AK62" s="301" t="e">
        <f>SUMPRODUCT($R$10:R62,$V$10:V62)/SUM($V$10:V62)</f>
        <v>#DIV/0!</v>
      </c>
      <c r="AL62" s="299" t="e">
        <f>SUMPRODUCT($S$10:S62,$V$10:V62)/SUM($V$10:V62)</f>
        <v>#DIV/0!</v>
      </c>
      <c r="AM62" s="299" t="e">
        <f>SUMPRODUCT($T$10:T62,$V$10:V62)/SUM($V$10:V62)</f>
        <v>#DIV/0!</v>
      </c>
      <c r="AP62" s="299">
        <f>SUMPRODUCT($L$10:L62,$W$10:W62)/SUM($W$10:W62)</f>
        <v>11.333333333333334</v>
      </c>
      <c r="AQ62" s="300">
        <f>SUMPRODUCT($M$10:M62,$W$10:W62)/SUM($W$10:W62)</f>
        <v>0.12710774662728128</v>
      </c>
      <c r="AR62" s="299">
        <f>SUMPRODUCT($N$10:N62,$W$10:W62)/SUM($W$10:W62)</f>
        <v>18.476800000000026</v>
      </c>
      <c r="AS62" s="299">
        <f>SUMPRODUCT($O$10:O62,$W$10:W62)/SUM($W$10:W62)</f>
        <v>0.10666666666666667</v>
      </c>
      <c r="AT62" s="301">
        <f>SUMPRODUCT($P$10:P62,$W$10:W62)/SUM($W$10:W62)</f>
        <v>100.05333333333333</v>
      </c>
      <c r="AU62" s="301">
        <f>SUMPRODUCT($Q$10:Q62,$W$10:W62)/SUM($W$10:W62)</f>
        <v>17.066666666666666</v>
      </c>
      <c r="AV62" s="301">
        <f>SUMPRODUCT($R$10:R62,$W$10:W62)/SUM($W$10:W62)</f>
        <v>10.666666666666666</v>
      </c>
      <c r="AW62" s="299">
        <f>SUMPRODUCT($S$10:S62,$W$10:W62)/SUM($W$10:W62)</f>
        <v>0</v>
      </c>
      <c r="AX62" s="299">
        <f>SUMPRODUCT($T$10:T62,$W$10:W62)/SUM($W$10:W62)</f>
        <v>0.28800000000000042</v>
      </c>
      <c r="BA62" s="299" t="e">
        <f>SUMPRODUCT($L$10:L62,$X$10:X62)/SUM($X$10:X62)</f>
        <v>#DIV/0!</v>
      </c>
      <c r="BB62" s="300" t="e">
        <f>SUMPRODUCT($M$10:M62,$X$10:X62)/SUM($X$10:X62)</f>
        <v>#DIV/0!</v>
      </c>
      <c r="BC62" s="299" t="e">
        <f>SUMPRODUCT($N$10:N62,$X$10:X62)/SUM($X$10:X62)</f>
        <v>#DIV/0!</v>
      </c>
      <c r="BD62" s="299" t="e">
        <f>SUMPRODUCT($O$10:O62,$X$10:X62)/SUM($X$10:X62)</f>
        <v>#DIV/0!</v>
      </c>
      <c r="BE62" s="301" t="e">
        <f>SUMPRODUCT($P$10:P62,$X$10:X62)/SUM($X$10:X62)</f>
        <v>#DIV/0!</v>
      </c>
      <c r="BF62" s="301" t="e">
        <f>SUMPRODUCT($Q$10:Q62,$X$10:X62)/SUM($X$10:X62)</f>
        <v>#DIV/0!</v>
      </c>
      <c r="BG62" s="301" t="e">
        <f>SUMPRODUCT($R$10:R62,$X$10:X62)/SUM($X$10:X62)</f>
        <v>#DIV/0!</v>
      </c>
      <c r="BH62" s="299" t="e">
        <f>SUMPRODUCT($S$10:S62,$X$10:X62)/SUM($X$10:X62)</f>
        <v>#DIV/0!</v>
      </c>
      <c r="BI62" s="299" t="e">
        <f>SUMPRODUCT($T$10:T62,$X$10:X62)/SUM($X$10:X62)</f>
        <v>#DIV/0!</v>
      </c>
      <c r="BL62" s="299" t="e">
        <f>SUMPRODUCT($L$10:L62,$Y$10:Y62)/SUM($Y$10:Y62)</f>
        <v>#DIV/0!</v>
      </c>
      <c r="BM62" s="300" t="e">
        <f>SUMPRODUCT($M$10:M62,$Y$10:Y62)/SUM($Y$10:Y62)</f>
        <v>#DIV/0!</v>
      </c>
      <c r="BN62" s="299" t="e">
        <f>SUMPRODUCT($N$10:N62,$Y$10:Y62)/SUM($Y$10:Y62)</f>
        <v>#DIV/0!</v>
      </c>
      <c r="BO62" s="299" t="e">
        <f>SUMPRODUCT($O$10:O62,$Y$10:Y62)/SUM($Y$10:Y62)</f>
        <v>#DIV/0!</v>
      </c>
      <c r="BP62" s="301" t="e">
        <f>SUMPRODUCT($P$10:P62,$Y$10:Y62)/SUM($Y$10:Y62)</f>
        <v>#DIV/0!</v>
      </c>
      <c r="BQ62" s="301" t="e">
        <f>SUMPRODUCT($Q$10:Q62,$Y$10:Y62)/SUM($Y$10:Y62)</f>
        <v>#DIV/0!</v>
      </c>
      <c r="BR62" s="301" t="e">
        <f>SUMPRODUCT($R$10:R62,$Y$10:Y62)/SUM($Y$10:Y62)</f>
        <v>#DIV/0!</v>
      </c>
      <c r="BS62" s="299" t="e">
        <f>SUMPRODUCT($S$10:S62,$Y$10:Y62)/SUM($Y$10:Y62)</f>
        <v>#DIV/0!</v>
      </c>
      <c r="BT62" s="299" t="e">
        <f>SUMPRODUCT($T$10:T62,$Y$10:Y62)/SUM($Y$10:Y62)</f>
        <v>#DIV/0!</v>
      </c>
      <c r="BW62" s="25" t="e">
        <f>SUMPRODUCT($L$10:L62,$AB$10:AB62)/SUM($AB$10:AB62)</f>
        <v>#DIV/0!</v>
      </c>
      <c r="BX62" s="25" t="e">
        <f>SUMPRODUCT($M$10:M62,$AB$10:AB62)/SUM($AB$10:AB62)</f>
        <v>#DIV/0!</v>
      </c>
      <c r="BY62" s="25" t="e">
        <f>SUMPRODUCT($N$10:N62,$AB$10:AB62)/SUM($AB$10:AB62)</f>
        <v>#DIV/0!</v>
      </c>
      <c r="BZ62" s="25" t="e">
        <f>SUMPRODUCT($O$10:O62,$AB$10:AB62)/SUM($AB$10:AB62)</f>
        <v>#DIV/0!</v>
      </c>
      <c r="CA62" s="25" t="e">
        <f>SUMPRODUCT($P$10:P62,$AB$10:AB62)/SUM($AB$10:AB62)</f>
        <v>#DIV/0!</v>
      </c>
      <c r="CB62" s="25" t="e">
        <f>SUMPRODUCT($Q$10:Q62,$AB$10:AB62)/SUM($AB$10:AB62)</f>
        <v>#DIV/0!</v>
      </c>
      <c r="CC62" s="25" t="e">
        <f>SUMPRODUCT($R$10:R62,$AB$10:AB62)/SUM($AB$10:AB62)</f>
        <v>#DIV/0!</v>
      </c>
      <c r="CD62" s="25" t="e">
        <f>SUMPRODUCT($S$10:S62,$AB$10:AB62)/SUM($AB$10:AB62)</f>
        <v>#DIV/0!</v>
      </c>
      <c r="CE62" s="25" t="e">
        <f>SUMPRODUCT($T$10:T62,$AB$10:AB62)/SUM($AB$10:AB62)</f>
        <v>#DIV/0!</v>
      </c>
    </row>
    <row r="63" spans="1:83">
      <c r="A63" s="281" t="str">
        <f>IF('Noon Position '!A63&lt;&gt;0,'Noon Position '!A63,"")</f>
        <v/>
      </c>
      <c r="B63" s="312" t="str">
        <f>IF('Noon Position '!A63&lt;&gt;0,'Noon Position '!B63,"")</f>
        <v/>
      </c>
      <c r="C63" s="25" t="str">
        <f>IF('Noon Position '!Q63&lt;&gt;0,'Noon Position '!Q63,"")</f>
        <v/>
      </c>
      <c r="D63" s="313" t="str">
        <f>IF('Noon Position '!Q63&lt;&gt;0,"",IF('Noon Position '!A63&lt;&gt;0,('Noon Position '!A63-'Noon Position '!A62+'Noon Position '!B63-'Noon Position '!B62)*24,""))</f>
        <v/>
      </c>
      <c r="E63" s="25" t="str">
        <f>IF('Noon Position '!A63&lt;&gt;0,'Weather Condition'!U58,"")</f>
        <v/>
      </c>
      <c r="F63" s="25" t="str">
        <f>IF('Noon Position '!A63&lt;&gt;0,IF(NOT(E63),1,0),"")</f>
        <v/>
      </c>
      <c r="G63" s="25" t="str">
        <f>IF('Noon Position '!A63&lt;&gt;0,IF(LOWER('Noon Position '!L63)="eco",1,0),"")</f>
        <v/>
      </c>
      <c r="H63" s="25" t="str">
        <f>IF('Noon Position '!A63&lt;&gt;0,IF(LOWER('Noon Position '!L63)="full",1,0),"")</f>
        <v/>
      </c>
      <c r="I63" s="25" t="str">
        <f>IF('Noon Position '!A63&lt;&gt;0,IF(G63+H63=0,1,0),"")</f>
        <v/>
      </c>
      <c r="K63" s="25" t="str">
        <f>IF('Noon Position '!A63&lt;&gt;0,IF('Noon Position '!M63=0,"None",'Noon Position '!M63),"None")</f>
        <v>None</v>
      </c>
      <c r="L63" s="25">
        <f>IF('Noon Position '!A63&lt;&gt;0,IF('Noon Position '!U63="",0,'Noon Position '!U63),0)</f>
        <v>0</v>
      </c>
      <c r="M63" s="25">
        <f>IF('Noon Position '!A63&lt;&gt;0,IF('Noon Position '!V63="",0,'Noon Position '!V63),0)</f>
        <v>0</v>
      </c>
      <c r="N63" s="25">
        <f>IF('Noon Position '!A63&lt;&gt;0,IF('Bunkers &amp; Lubs'!Q57="",0,'Bunkers &amp; Lubs'!Q57),0)</f>
        <v>0</v>
      </c>
      <c r="O63" s="25">
        <f>IF('Noon Position '!A63&lt;&gt;0,IF('Bunkers &amp; Lubs'!W57="",0,'Bunkers &amp; Lubs'!W57),0)</f>
        <v>0</v>
      </c>
      <c r="P63" s="25">
        <f>IF('Noon Position '!A63&lt;&gt;0,IF('Bunkers &amp; Lubs'!X57="",0,'Bunkers &amp; Lubs'!X57),0)</f>
        <v>0</v>
      </c>
      <c r="Q63" s="25">
        <f>IF('Noon Position '!A63&lt;&gt;0,IF('Bunkers &amp; Lubs'!Z57="",0,'Bunkers &amp; Lubs'!Z57),0)</f>
        <v>0</v>
      </c>
      <c r="R63" s="25">
        <f>IF('Noon Position '!A63&lt;&gt;0,IF('Bunkers &amp; Lubs'!AA57="",0,'Bunkers &amp; Lubs'!AA57),0)</f>
        <v>0</v>
      </c>
      <c r="S63" s="25">
        <f>IF('Noon Position '!A63&lt;&gt;0,IF(Environmental!G60="",0,Environmental!G60),0)</f>
        <v>0</v>
      </c>
      <c r="T63" s="25">
        <f>IF('Noon Position '!A63&lt;&gt;0,IF(Environmental!L60="",0,Environmental!L60),0)</f>
        <v>0</v>
      </c>
      <c r="V63" s="25">
        <f t="shared" si="0"/>
        <v>0</v>
      </c>
      <c r="W63" s="25">
        <f t="shared" si="1"/>
        <v>0</v>
      </c>
      <c r="X63" s="25">
        <f t="shared" si="2"/>
        <v>0</v>
      </c>
      <c r="Y63" s="25">
        <f t="shared" si="3"/>
        <v>0</v>
      </c>
      <c r="AB63" s="25">
        <f t="shared" si="4"/>
        <v>0</v>
      </c>
      <c r="AE63" s="299" t="e">
        <f>SUMPRODUCT($L$10:L63,$V$10:V63)/SUM($V$10:V63)</f>
        <v>#DIV/0!</v>
      </c>
      <c r="AF63" s="300" t="e">
        <f>SUMPRODUCT($M$10:M63,$V$10:V63)/SUM($V$10:V63)</f>
        <v>#DIV/0!</v>
      </c>
      <c r="AG63" s="299" t="e">
        <f>SUMPRODUCT($N$10:N63,$V$10:V63)/SUM($V$10:V63)</f>
        <v>#DIV/0!</v>
      </c>
      <c r="AH63" s="299" t="e">
        <f>SUMPRODUCT($O$10:O63,$V$10:V63)/SUM($V$10:V63)</f>
        <v>#DIV/0!</v>
      </c>
      <c r="AI63" s="301" t="e">
        <f>SUMPRODUCT($P$10:P63,$V$10:V63)/SUM($V$10:V63)</f>
        <v>#DIV/0!</v>
      </c>
      <c r="AJ63" s="301" t="e">
        <f>SUMPRODUCT($Q$10:Q63,$V$10:V63)/SUM($V$10:V63)</f>
        <v>#DIV/0!</v>
      </c>
      <c r="AK63" s="301" t="e">
        <f>SUMPRODUCT($R$10:R63,$V$10:V63)/SUM($V$10:V63)</f>
        <v>#DIV/0!</v>
      </c>
      <c r="AL63" s="299" t="e">
        <f>SUMPRODUCT($S$10:S63,$V$10:V63)/SUM($V$10:V63)</f>
        <v>#DIV/0!</v>
      </c>
      <c r="AM63" s="299" t="e">
        <f>SUMPRODUCT($T$10:T63,$V$10:V63)/SUM($V$10:V63)</f>
        <v>#DIV/0!</v>
      </c>
      <c r="AP63" s="299">
        <f>SUMPRODUCT($L$10:L63,$W$10:W63)/SUM($W$10:W63)</f>
        <v>11.333333333333334</v>
      </c>
      <c r="AQ63" s="300">
        <f>SUMPRODUCT($M$10:M63,$W$10:W63)/SUM($W$10:W63)</f>
        <v>0.12710774662728128</v>
      </c>
      <c r="AR63" s="299">
        <f>SUMPRODUCT($N$10:N63,$W$10:W63)/SUM($W$10:W63)</f>
        <v>18.476800000000026</v>
      </c>
      <c r="AS63" s="299">
        <f>SUMPRODUCT($O$10:O63,$W$10:W63)/SUM($W$10:W63)</f>
        <v>0.10666666666666667</v>
      </c>
      <c r="AT63" s="301">
        <f>SUMPRODUCT($P$10:P63,$W$10:W63)/SUM($W$10:W63)</f>
        <v>100.05333333333333</v>
      </c>
      <c r="AU63" s="301">
        <f>SUMPRODUCT($Q$10:Q63,$W$10:W63)/SUM($W$10:W63)</f>
        <v>17.066666666666666</v>
      </c>
      <c r="AV63" s="301">
        <f>SUMPRODUCT($R$10:R63,$W$10:W63)/SUM($W$10:W63)</f>
        <v>10.666666666666666</v>
      </c>
      <c r="AW63" s="299">
        <f>SUMPRODUCT($S$10:S63,$W$10:W63)/SUM($W$10:W63)</f>
        <v>0</v>
      </c>
      <c r="AX63" s="299">
        <f>SUMPRODUCT($T$10:T63,$W$10:W63)/SUM($W$10:W63)</f>
        <v>0.28800000000000042</v>
      </c>
      <c r="BA63" s="299" t="e">
        <f>SUMPRODUCT($L$10:L63,$X$10:X63)/SUM($X$10:X63)</f>
        <v>#DIV/0!</v>
      </c>
      <c r="BB63" s="300" t="e">
        <f>SUMPRODUCT($M$10:M63,$X$10:X63)/SUM($X$10:X63)</f>
        <v>#DIV/0!</v>
      </c>
      <c r="BC63" s="299" t="e">
        <f>SUMPRODUCT($N$10:N63,$X$10:X63)/SUM($X$10:X63)</f>
        <v>#DIV/0!</v>
      </c>
      <c r="BD63" s="299" t="e">
        <f>SUMPRODUCT($O$10:O63,$X$10:X63)/SUM($X$10:X63)</f>
        <v>#DIV/0!</v>
      </c>
      <c r="BE63" s="301" t="e">
        <f>SUMPRODUCT($P$10:P63,$X$10:X63)/SUM($X$10:X63)</f>
        <v>#DIV/0!</v>
      </c>
      <c r="BF63" s="301" t="e">
        <f>SUMPRODUCT($Q$10:Q63,$X$10:X63)/SUM($X$10:X63)</f>
        <v>#DIV/0!</v>
      </c>
      <c r="BG63" s="301" t="e">
        <f>SUMPRODUCT($R$10:R63,$X$10:X63)/SUM($X$10:X63)</f>
        <v>#DIV/0!</v>
      </c>
      <c r="BH63" s="299" t="e">
        <f>SUMPRODUCT($S$10:S63,$X$10:X63)/SUM($X$10:X63)</f>
        <v>#DIV/0!</v>
      </c>
      <c r="BI63" s="299" t="e">
        <f>SUMPRODUCT($T$10:T63,$X$10:X63)/SUM($X$10:X63)</f>
        <v>#DIV/0!</v>
      </c>
      <c r="BL63" s="299" t="e">
        <f>SUMPRODUCT($L$10:L63,$Y$10:Y63)/SUM($Y$10:Y63)</f>
        <v>#DIV/0!</v>
      </c>
      <c r="BM63" s="300" t="e">
        <f>SUMPRODUCT($M$10:M63,$Y$10:Y63)/SUM($Y$10:Y63)</f>
        <v>#DIV/0!</v>
      </c>
      <c r="BN63" s="299" t="e">
        <f>SUMPRODUCT($N$10:N63,$Y$10:Y63)/SUM($Y$10:Y63)</f>
        <v>#DIV/0!</v>
      </c>
      <c r="BO63" s="299" t="e">
        <f>SUMPRODUCT($O$10:O63,$Y$10:Y63)/SUM($Y$10:Y63)</f>
        <v>#DIV/0!</v>
      </c>
      <c r="BP63" s="301" t="e">
        <f>SUMPRODUCT($P$10:P63,$Y$10:Y63)/SUM($Y$10:Y63)</f>
        <v>#DIV/0!</v>
      </c>
      <c r="BQ63" s="301" t="e">
        <f>SUMPRODUCT($Q$10:Q63,$Y$10:Y63)/SUM($Y$10:Y63)</f>
        <v>#DIV/0!</v>
      </c>
      <c r="BR63" s="301" t="e">
        <f>SUMPRODUCT($R$10:R63,$Y$10:Y63)/SUM($Y$10:Y63)</f>
        <v>#DIV/0!</v>
      </c>
      <c r="BS63" s="299" t="e">
        <f>SUMPRODUCT($S$10:S63,$Y$10:Y63)/SUM($Y$10:Y63)</f>
        <v>#DIV/0!</v>
      </c>
      <c r="BT63" s="299" t="e">
        <f>SUMPRODUCT($T$10:T63,$Y$10:Y63)/SUM($Y$10:Y63)</f>
        <v>#DIV/0!</v>
      </c>
      <c r="BW63" s="25" t="e">
        <f>SUMPRODUCT($L$10:L63,$AB$10:AB63)/SUM($AB$10:AB63)</f>
        <v>#DIV/0!</v>
      </c>
      <c r="BX63" s="25" t="e">
        <f>SUMPRODUCT($M$10:M63,$AB$10:AB63)/SUM($AB$10:AB63)</f>
        <v>#DIV/0!</v>
      </c>
      <c r="BY63" s="25" t="e">
        <f>SUMPRODUCT($N$10:N63,$AB$10:AB63)/SUM($AB$10:AB63)</f>
        <v>#DIV/0!</v>
      </c>
      <c r="BZ63" s="25" t="e">
        <f>SUMPRODUCT($O$10:O63,$AB$10:AB63)/SUM($AB$10:AB63)</f>
        <v>#DIV/0!</v>
      </c>
      <c r="CA63" s="25" t="e">
        <f>SUMPRODUCT($P$10:P63,$AB$10:AB63)/SUM($AB$10:AB63)</f>
        <v>#DIV/0!</v>
      </c>
      <c r="CB63" s="25" t="e">
        <f>SUMPRODUCT($Q$10:Q63,$AB$10:AB63)/SUM($AB$10:AB63)</f>
        <v>#DIV/0!</v>
      </c>
      <c r="CC63" s="25" t="e">
        <f>SUMPRODUCT($R$10:R63,$AB$10:AB63)/SUM($AB$10:AB63)</f>
        <v>#DIV/0!</v>
      </c>
      <c r="CD63" s="25" t="e">
        <f>SUMPRODUCT($S$10:S63,$AB$10:AB63)/SUM($AB$10:AB63)</f>
        <v>#DIV/0!</v>
      </c>
      <c r="CE63" s="25" t="e">
        <f>SUMPRODUCT($T$10:T63,$AB$10:AB63)/SUM($AB$10:AB63)</f>
        <v>#DIV/0!</v>
      </c>
    </row>
    <row r="64" spans="1:83">
      <c r="A64" s="281" t="str">
        <f>IF('Noon Position '!A64&lt;&gt;0,'Noon Position '!A64,"")</f>
        <v/>
      </c>
      <c r="B64" s="312" t="str">
        <f>IF('Noon Position '!A64&lt;&gt;0,'Noon Position '!B64,"")</f>
        <v/>
      </c>
      <c r="C64" s="25" t="str">
        <f>IF('Noon Position '!Q64&lt;&gt;0,'Noon Position '!Q64,"")</f>
        <v/>
      </c>
      <c r="D64" s="313" t="str">
        <f>IF('Noon Position '!Q64&lt;&gt;0,"",IF('Noon Position '!A64&lt;&gt;0,('Noon Position '!A64-'Noon Position '!A63+'Noon Position '!B64-'Noon Position '!B63)*24,""))</f>
        <v/>
      </c>
      <c r="E64" s="25" t="str">
        <f>IF('Noon Position '!A64&lt;&gt;0,'Weather Condition'!U59,"")</f>
        <v/>
      </c>
      <c r="F64" s="25" t="str">
        <f>IF('Noon Position '!A64&lt;&gt;0,IF(NOT(E64),1,0),"")</f>
        <v/>
      </c>
      <c r="G64" s="25" t="str">
        <f>IF('Noon Position '!A64&lt;&gt;0,IF(LOWER('Noon Position '!L64)="eco",1,0),"")</f>
        <v/>
      </c>
      <c r="H64" s="25" t="str">
        <f>IF('Noon Position '!A64&lt;&gt;0,IF(LOWER('Noon Position '!L64)="full",1,0),"")</f>
        <v/>
      </c>
      <c r="I64" s="25" t="str">
        <f>IF('Noon Position '!A64&lt;&gt;0,IF(G64+H64=0,1,0),"")</f>
        <v/>
      </c>
      <c r="K64" s="25" t="str">
        <f>IF('Noon Position '!A64&lt;&gt;0,IF('Noon Position '!M64=0,"None",'Noon Position '!M64),"None")</f>
        <v>None</v>
      </c>
      <c r="L64" s="25">
        <f>IF('Noon Position '!A64&lt;&gt;0,IF('Noon Position '!U64="",0,'Noon Position '!U64),0)</f>
        <v>0</v>
      </c>
      <c r="M64" s="25">
        <f>IF('Noon Position '!A64&lt;&gt;0,IF('Noon Position '!V64="",0,'Noon Position '!V64),0)</f>
        <v>0</v>
      </c>
      <c r="N64" s="25">
        <f>IF('Noon Position '!A64&lt;&gt;0,IF('Bunkers &amp; Lubs'!Q58="",0,'Bunkers &amp; Lubs'!Q58),0)</f>
        <v>0</v>
      </c>
      <c r="O64" s="25">
        <f>IF('Noon Position '!A64&lt;&gt;0,IF('Bunkers &amp; Lubs'!W58="",0,'Bunkers &amp; Lubs'!W58),0)</f>
        <v>0</v>
      </c>
      <c r="P64" s="25">
        <f>IF('Noon Position '!A64&lt;&gt;0,IF('Bunkers &amp; Lubs'!X58="",0,'Bunkers &amp; Lubs'!X58),0)</f>
        <v>0</v>
      </c>
      <c r="Q64" s="25">
        <f>IF('Noon Position '!A64&lt;&gt;0,IF('Bunkers &amp; Lubs'!Z58="",0,'Bunkers &amp; Lubs'!Z58),0)</f>
        <v>0</v>
      </c>
      <c r="R64" s="25">
        <f>IF('Noon Position '!A64&lt;&gt;0,IF('Bunkers &amp; Lubs'!AA58="",0,'Bunkers &amp; Lubs'!AA58),0)</f>
        <v>0</v>
      </c>
      <c r="S64" s="25">
        <f>IF('Noon Position '!A64&lt;&gt;0,IF(Environmental!G61="",0,Environmental!G61),0)</f>
        <v>0</v>
      </c>
      <c r="T64" s="25">
        <f>IF('Noon Position '!A64&lt;&gt;0,IF(Environmental!L61="",0,Environmental!L61),0)</f>
        <v>0</v>
      </c>
      <c r="V64" s="25">
        <f t="shared" si="0"/>
        <v>0</v>
      </c>
      <c r="W64" s="25">
        <f t="shared" si="1"/>
        <v>0</v>
      </c>
      <c r="X64" s="25">
        <f t="shared" si="2"/>
        <v>0</v>
      </c>
      <c r="Y64" s="25">
        <f t="shared" si="3"/>
        <v>0</v>
      </c>
      <c r="AB64" s="25">
        <f t="shared" si="4"/>
        <v>0</v>
      </c>
      <c r="AE64" s="299" t="e">
        <f>SUMPRODUCT($L$10:L64,$V$10:V64)/SUM($V$10:V64)</f>
        <v>#DIV/0!</v>
      </c>
      <c r="AF64" s="300" t="e">
        <f>SUMPRODUCT($M$10:M64,$V$10:V64)/SUM($V$10:V64)</f>
        <v>#DIV/0!</v>
      </c>
      <c r="AG64" s="299" t="e">
        <f>SUMPRODUCT($N$10:N64,$V$10:V64)/SUM($V$10:V64)</f>
        <v>#DIV/0!</v>
      </c>
      <c r="AH64" s="299" t="e">
        <f>SUMPRODUCT($O$10:O64,$V$10:V64)/SUM($V$10:V64)</f>
        <v>#DIV/0!</v>
      </c>
      <c r="AI64" s="301" t="e">
        <f>SUMPRODUCT($P$10:P64,$V$10:V64)/SUM($V$10:V64)</f>
        <v>#DIV/0!</v>
      </c>
      <c r="AJ64" s="301" t="e">
        <f>SUMPRODUCT($Q$10:Q64,$V$10:V64)/SUM($V$10:V64)</f>
        <v>#DIV/0!</v>
      </c>
      <c r="AK64" s="301" t="e">
        <f>SUMPRODUCT($R$10:R64,$V$10:V64)/SUM($V$10:V64)</f>
        <v>#DIV/0!</v>
      </c>
      <c r="AL64" s="299" t="e">
        <f>SUMPRODUCT($S$10:S64,$V$10:V64)/SUM($V$10:V64)</f>
        <v>#DIV/0!</v>
      </c>
      <c r="AM64" s="299" t="e">
        <f>SUMPRODUCT($T$10:T64,$V$10:V64)/SUM($V$10:V64)</f>
        <v>#DIV/0!</v>
      </c>
      <c r="AP64" s="299">
        <f>SUMPRODUCT($L$10:L64,$W$10:W64)/SUM($W$10:W64)</f>
        <v>11.333333333333334</v>
      </c>
      <c r="AQ64" s="300">
        <f>SUMPRODUCT($M$10:M64,$W$10:W64)/SUM($W$10:W64)</f>
        <v>0.12710774662728128</v>
      </c>
      <c r="AR64" s="299">
        <f>SUMPRODUCT($N$10:N64,$W$10:W64)/SUM($W$10:W64)</f>
        <v>18.476800000000026</v>
      </c>
      <c r="AS64" s="299">
        <f>SUMPRODUCT($O$10:O64,$W$10:W64)/SUM($W$10:W64)</f>
        <v>0.10666666666666667</v>
      </c>
      <c r="AT64" s="301">
        <f>SUMPRODUCT($P$10:P64,$W$10:W64)/SUM($W$10:W64)</f>
        <v>100.05333333333333</v>
      </c>
      <c r="AU64" s="301">
        <f>SUMPRODUCT($Q$10:Q64,$W$10:W64)/SUM($W$10:W64)</f>
        <v>17.066666666666666</v>
      </c>
      <c r="AV64" s="301">
        <f>SUMPRODUCT($R$10:R64,$W$10:W64)/SUM($W$10:W64)</f>
        <v>10.666666666666666</v>
      </c>
      <c r="AW64" s="299">
        <f>SUMPRODUCT($S$10:S64,$W$10:W64)/SUM($W$10:W64)</f>
        <v>0</v>
      </c>
      <c r="AX64" s="299">
        <f>SUMPRODUCT($T$10:T64,$W$10:W64)/SUM($W$10:W64)</f>
        <v>0.28800000000000042</v>
      </c>
      <c r="BA64" s="299" t="e">
        <f>SUMPRODUCT($L$10:L64,$X$10:X64)/SUM($X$10:X64)</f>
        <v>#DIV/0!</v>
      </c>
      <c r="BB64" s="300" t="e">
        <f>SUMPRODUCT($M$10:M64,$X$10:X64)/SUM($X$10:X64)</f>
        <v>#DIV/0!</v>
      </c>
      <c r="BC64" s="299" t="e">
        <f>SUMPRODUCT($N$10:N64,$X$10:X64)/SUM($X$10:X64)</f>
        <v>#DIV/0!</v>
      </c>
      <c r="BD64" s="299" t="e">
        <f>SUMPRODUCT($O$10:O64,$X$10:X64)/SUM($X$10:X64)</f>
        <v>#DIV/0!</v>
      </c>
      <c r="BE64" s="301" t="e">
        <f>SUMPRODUCT($P$10:P64,$X$10:X64)/SUM($X$10:X64)</f>
        <v>#DIV/0!</v>
      </c>
      <c r="BF64" s="301" t="e">
        <f>SUMPRODUCT($Q$10:Q64,$X$10:X64)/SUM($X$10:X64)</f>
        <v>#DIV/0!</v>
      </c>
      <c r="BG64" s="301" t="e">
        <f>SUMPRODUCT($R$10:R64,$X$10:X64)/SUM($X$10:X64)</f>
        <v>#DIV/0!</v>
      </c>
      <c r="BH64" s="299" t="e">
        <f>SUMPRODUCT($S$10:S64,$X$10:X64)/SUM($X$10:X64)</f>
        <v>#DIV/0!</v>
      </c>
      <c r="BI64" s="299" t="e">
        <f>SUMPRODUCT($T$10:T64,$X$10:X64)/SUM($X$10:X64)</f>
        <v>#DIV/0!</v>
      </c>
      <c r="BL64" s="299" t="e">
        <f>SUMPRODUCT($L$10:L64,$Y$10:Y64)/SUM($Y$10:Y64)</f>
        <v>#DIV/0!</v>
      </c>
      <c r="BM64" s="300" t="e">
        <f>SUMPRODUCT($M$10:M64,$Y$10:Y64)/SUM($Y$10:Y64)</f>
        <v>#DIV/0!</v>
      </c>
      <c r="BN64" s="299" t="e">
        <f>SUMPRODUCT($N$10:N64,$Y$10:Y64)/SUM($Y$10:Y64)</f>
        <v>#DIV/0!</v>
      </c>
      <c r="BO64" s="299" t="e">
        <f>SUMPRODUCT($O$10:O64,$Y$10:Y64)/SUM($Y$10:Y64)</f>
        <v>#DIV/0!</v>
      </c>
      <c r="BP64" s="301" t="e">
        <f>SUMPRODUCT($P$10:P64,$Y$10:Y64)/SUM($Y$10:Y64)</f>
        <v>#DIV/0!</v>
      </c>
      <c r="BQ64" s="301" t="e">
        <f>SUMPRODUCT($Q$10:Q64,$Y$10:Y64)/SUM($Y$10:Y64)</f>
        <v>#DIV/0!</v>
      </c>
      <c r="BR64" s="301" t="e">
        <f>SUMPRODUCT($R$10:R64,$Y$10:Y64)/SUM($Y$10:Y64)</f>
        <v>#DIV/0!</v>
      </c>
      <c r="BS64" s="299" t="e">
        <f>SUMPRODUCT($S$10:S64,$Y$10:Y64)/SUM($Y$10:Y64)</f>
        <v>#DIV/0!</v>
      </c>
      <c r="BT64" s="299" t="e">
        <f>SUMPRODUCT($T$10:T64,$Y$10:Y64)/SUM($Y$10:Y64)</f>
        <v>#DIV/0!</v>
      </c>
      <c r="BW64" s="25" t="e">
        <f>SUMPRODUCT($L$10:L64,$AB$10:AB64)/SUM($AB$10:AB64)</f>
        <v>#DIV/0!</v>
      </c>
      <c r="BX64" s="25" t="e">
        <f>SUMPRODUCT($M$10:M64,$AB$10:AB64)/SUM($AB$10:AB64)</f>
        <v>#DIV/0!</v>
      </c>
      <c r="BY64" s="25" t="e">
        <f>SUMPRODUCT($N$10:N64,$AB$10:AB64)/SUM($AB$10:AB64)</f>
        <v>#DIV/0!</v>
      </c>
      <c r="BZ64" s="25" t="e">
        <f>SUMPRODUCT($O$10:O64,$AB$10:AB64)/SUM($AB$10:AB64)</f>
        <v>#DIV/0!</v>
      </c>
      <c r="CA64" s="25" t="e">
        <f>SUMPRODUCT($P$10:P64,$AB$10:AB64)/SUM($AB$10:AB64)</f>
        <v>#DIV/0!</v>
      </c>
      <c r="CB64" s="25" t="e">
        <f>SUMPRODUCT($Q$10:Q64,$AB$10:AB64)/SUM($AB$10:AB64)</f>
        <v>#DIV/0!</v>
      </c>
      <c r="CC64" s="25" t="e">
        <f>SUMPRODUCT($R$10:R64,$AB$10:AB64)/SUM($AB$10:AB64)</f>
        <v>#DIV/0!</v>
      </c>
      <c r="CD64" s="25" t="e">
        <f>SUMPRODUCT($S$10:S64,$AB$10:AB64)/SUM($AB$10:AB64)</f>
        <v>#DIV/0!</v>
      </c>
      <c r="CE64" s="25" t="e">
        <f>SUMPRODUCT($T$10:T64,$AB$10:AB64)/SUM($AB$10:AB64)</f>
        <v>#DIV/0!</v>
      </c>
    </row>
    <row r="65" spans="1:83">
      <c r="A65" s="281" t="str">
        <f>IF('Noon Position '!A65&lt;&gt;0,'Noon Position '!A65,"")</f>
        <v/>
      </c>
      <c r="B65" s="312" t="str">
        <f>IF('Noon Position '!A65&lt;&gt;0,'Noon Position '!B65,"")</f>
        <v/>
      </c>
      <c r="C65" s="25" t="str">
        <f>IF('Noon Position '!Q65&lt;&gt;0,'Noon Position '!Q65,"")</f>
        <v/>
      </c>
      <c r="D65" s="313" t="str">
        <f>IF('Noon Position '!Q65&lt;&gt;0,"",IF('Noon Position '!A65&lt;&gt;0,('Noon Position '!A65-'Noon Position '!A64+'Noon Position '!B65-'Noon Position '!B64)*24,""))</f>
        <v/>
      </c>
      <c r="E65" s="25" t="str">
        <f>IF('Noon Position '!A65&lt;&gt;0,'Weather Condition'!U60,"")</f>
        <v/>
      </c>
      <c r="F65" s="25" t="str">
        <f>IF('Noon Position '!A65&lt;&gt;0,IF(NOT(E65),1,0),"")</f>
        <v/>
      </c>
      <c r="G65" s="25" t="str">
        <f>IF('Noon Position '!A65&lt;&gt;0,IF(LOWER('Noon Position '!L65)="eco",1,0),"")</f>
        <v/>
      </c>
      <c r="H65" s="25" t="str">
        <f>IF('Noon Position '!A65&lt;&gt;0,IF(LOWER('Noon Position '!L65)="full",1,0),"")</f>
        <v/>
      </c>
      <c r="I65" s="25" t="str">
        <f>IF('Noon Position '!A65&lt;&gt;0,IF(G65+H65=0,1,0),"")</f>
        <v/>
      </c>
      <c r="K65" s="25" t="str">
        <f>IF('Noon Position '!A65&lt;&gt;0,IF('Noon Position '!M65=0,"None",'Noon Position '!M65),"None")</f>
        <v>None</v>
      </c>
      <c r="L65" s="25">
        <f>IF('Noon Position '!A65&lt;&gt;0,IF('Noon Position '!U65="",0,'Noon Position '!U65),0)</f>
        <v>0</v>
      </c>
      <c r="M65" s="25">
        <f>IF('Noon Position '!A65&lt;&gt;0,IF('Noon Position '!V65="",0,'Noon Position '!V65),0)</f>
        <v>0</v>
      </c>
      <c r="N65" s="25">
        <f>IF('Noon Position '!A65&lt;&gt;0,IF('Bunkers &amp; Lubs'!Q59="",0,'Bunkers &amp; Lubs'!Q59),0)</f>
        <v>0</v>
      </c>
      <c r="O65" s="25">
        <f>IF('Noon Position '!A65&lt;&gt;0,IF('Bunkers &amp; Lubs'!W59="",0,'Bunkers &amp; Lubs'!W59),0)</f>
        <v>0</v>
      </c>
      <c r="P65" s="25">
        <f>IF('Noon Position '!A65&lt;&gt;0,IF('Bunkers &amp; Lubs'!X59="",0,'Bunkers &amp; Lubs'!X59),0)</f>
        <v>0</v>
      </c>
      <c r="Q65" s="25">
        <f>IF('Noon Position '!A65&lt;&gt;0,IF('Bunkers &amp; Lubs'!Z59="",0,'Bunkers &amp; Lubs'!Z59),0)</f>
        <v>0</v>
      </c>
      <c r="R65" s="25">
        <f>IF('Noon Position '!A65&lt;&gt;0,IF('Bunkers &amp; Lubs'!AA59="",0,'Bunkers &amp; Lubs'!AA59),0)</f>
        <v>0</v>
      </c>
      <c r="S65" s="25">
        <f>IF('Noon Position '!A65&lt;&gt;0,IF(Environmental!G62="",0,Environmental!G62),0)</f>
        <v>0</v>
      </c>
      <c r="T65" s="25">
        <f>IF('Noon Position '!A65&lt;&gt;0,IF(Environmental!L62="",0,Environmental!L62),0)</f>
        <v>0</v>
      </c>
      <c r="V65" s="25">
        <f t="shared" si="0"/>
        <v>0</v>
      </c>
      <c r="W65" s="25">
        <f t="shared" si="1"/>
        <v>0</v>
      </c>
      <c r="X65" s="25">
        <f t="shared" si="2"/>
        <v>0</v>
      </c>
      <c r="Y65" s="25">
        <f t="shared" si="3"/>
        <v>0</v>
      </c>
      <c r="AB65" s="25">
        <f t="shared" si="4"/>
        <v>0</v>
      </c>
      <c r="AE65" s="299" t="e">
        <f>SUMPRODUCT($L$10:L65,$V$10:V65)/SUM($V$10:V65)</f>
        <v>#DIV/0!</v>
      </c>
      <c r="AF65" s="300" t="e">
        <f>SUMPRODUCT($M$10:M65,$V$10:V65)/SUM($V$10:V65)</f>
        <v>#DIV/0!</v>
      </c>
      <c r="AG65" s="299" t="e">
        <f>SUMPRODUCT($N$10:N65,$V$10:V65)/SUM($V$10:V65)</f>
        <v>#DIV/0!</v>
      </c>
      <c r="AH65" s="299" t="e">
        <f>SUMPRODUCT($O$10:O65,$V$10:V65)/SUM($V$10:V65)</f>
        <v>#DIV/0!</v>
      </c>
      <c r="AI65" s="301" t="e">
        <f>SUMPRODUCT($P$10:P65,$V$10:V65)/SUM($V$10:V65)</f>
        <v>#DIV/0!</v>
      </c>
      <c r="AJ65" s="301" t="e">
        <f>SUMPRODUCT($Q$10:Q65,$V$10:V65)/SUM($V$10:V65)</f>
        <v>#DIV/0!</v>
      </c>
      <c r="AK65" s="301" t="e">
        <f>SUMPRODUCT($R$10:R65,$V$10:V65)/SUM($V$10:V65)</f>
        <v>#DIV/0!</v>
      </c>
      <c r="AL65" s="299" t="e">
        <f>SUMPRODUCT($S$10:S65,$V$10:V65)/SUM($V$10:V65)</f>
        <v>#DIV/0!</v>
      </c>
      <c r="AM65" s="299" t="e">
        <f>SUMPRODUCT($T$10:T65,$V$10:V65)/SUM($V$10:V65)</f>
        <v>#DIV/0!</v>
      </c>
      <c r="AP65" s="299">
        <f>SUMPRODUCT($L$10:L65,$W$10:W65)/SUM($W$10:W65)</f>
        <v>11.333333333333334</v>
      </c>
      <c r="AQ65" s="300">
        <f>SUMPRODUCT($M$10:M65,$W$10:W65)/SUM($W$10:W65)</f>
        <v>0.12710774662728128</v>
      </c>
      <c r="AR65" s="299">
        <f>SUMPRODUCT($N$10:N65,$W$10:W65)/SUM($W$10:W65)</f>
        <v>18.476800000000026</v>
      </c>
      <c r="AS65" s="299">
        <f>SUMPRODUCT($O$10:O65,$W$10:W65)/SUM($W$10:W65)</f>
        <v>0.10666666666666667</v>
      </c>
      <c r="AT65" s="301">
        <f>SUMPRODUCT($P$10:P65,$W$10:W65)/SUM($W$10:W65)</f>
        <v>100.05333333333333</v>
      </c>
      <c r="AU65" s="301">
        <f>SUMPRODUCT($Q$10:Q65,$W$10:W65)/SUM($W$10:W65)</f>
        <v>17.066666666666666</v>
      </c>
      <c r="AV65" s="301">
        <f>SUMPRODUCT($R$10:R65,$W$10:W65)/SUM($W$10:W65)</f>
        <v>10.666666666666666</v>
      </c>
      <c r="AW65" s="299">
        <f>SUMPRODUCT($S$10:S65,$W$10:W65)/SUM($W$10:W65)</f>
        <v>0</v>
      </c>
      <c r="AX65" s="299">
        <f>SUMPRODUCT($T$10:T65,$W$10:W65)/SUM($W$10:W65)</f>
        <v>0.28800000000000042</v>
      </c>
      <c r="BA65" s="299" t="e">
        <f>SUMPRODUCT($L$10:L65,$X$10:X65)/SUM($X$10:X65)</f>
        <v>#DIV/0!</v>
      </c>
      <c r="BB65" s="300" t="e">
        <f>SUMPRODUCT($M$10:M65,$X$10:X65)/SUM($X$10:X65)</f>
        <v>#DIV/0!</v>
      </c>
      <c r="BC65" s="299" t="e">
        <f>SUMPRODUCT($N$10:N65,$X$10:X65)/SUM($X$10:X65)</f>
        <v>#DIV/0!</v>
      </c>
      <c r="BD65" s="299" t="e">
        <f>SUMPRODUCT($O$10:O65,$X$10:X65)/SUM($X$10:X65)</f>
        <v>#DIV/0!</v>
      </c>
      <c r="BE65" s="301" t="e">
        <f>SUMPRODUCT($P$10:P65,$X$10:X65)/SUM($X$10:X65)</f>
        <v>#DIV/0!</v>
      </c>
      <c r="BF65" s="301" t="e">
        <f>SUMPRODUCT($Q$10:Q65,$X$10:X65)/SUM($X$10:X65)</f>
        <v>#DIV/0!</v>
      </c>
      <c r="BG65" s="301" t="e">
        <f>SUMPRODUCT($R$10:R65,$X$10:X65)/SUM($X$10:X65)</f>
        <v>#DIV/0!</v>
      </c>
      <c r="BH65" s="299" t="e">
        <f>SUMPRODUCT($S$10:S65,$X$10:X65)/SUM($X$10:X65)</f>
        <v>#DIV/0!</v>
      </c>
      <c r="BI65" s="299" t="e">
        <f>SUMPRODUCT($T$10:T65,$X$10:X65)/SUM($X$10:X65)</f>
        <v>#DIV/0!</v>
      </c>
      <c r="BL65" s="299" t="e">
        <f>SUMPRODUCT($L$10:L65,$Y$10:Y65)/SUM($Y$10:Y65)</f>
        <v>#DIV/0!</v>
      </c>
      <c r="BM65" s="300" t="e">
        <f>SUMPRODUCT($M$10:M65,$Y$10:Y65)/SUM($Y$10:Y65)</f>
        <v>#DIV/0!</v>
      </c>
      <c r="BN65" s="299" t="e">
        <f>SUMPRODUCT($N$10:N65,$Y$10:Y65)/SUM($Y$10:Y65)</f>
        <v>#DIV/0!</v>
      </c>
      <c r="BO65" s="299" t="e">
        <f>SUMPRODUCT($O$10:O65,$Y$10:Y65)/SUM($Y$10:Y65)</f>
        <v>#DIV/0!</v>
      </c>
      <c r="BP65" s="301" t="e">
        <f>SUMPRODUCT($P$10:P65,$Y$10:Y65)/SUM($Y$10:Y65)</f>
        <v>#DIV/0!</v>
      </c>
      <c r="BQ65" s="301" t="e">
        <f>SUMPRODUCT($Q$10:Q65,$Y$10:Y65)/SUM($Y$10:Y65)</f>
        <v>#DIV/0!</v>
      </c>
      <c r="BR65" s="301" t="e">
        <f>SUMPRODUCT($R$10:R65,$Y$10:Y65)/SUM($Y$10:Y65)</f>
        <v>#DIV/0!</v>
      </c>
      <c r="BS65" s="299" t="e">
        <f>SUMPRODUCT($S$10:S65,$Y$10:Y65)/SUM($Y$10:Y65)</f>
        <v>#DIV/0!</v>
      </c>
      <c r="BT65" s="299" t="e">
        <f>SUMPRODUCT($T$10:T65,$Y$10:Y65)/SUM($Y$10:Y65)</f>
        <v>#DIV/0!</v>
      </c>
      <c r="BW65" s="25" t="e">
        <f>SUMPRODUCT($L$10:L65,$AB$10:AB65)/SUM($AB$10:AB65)</f>
        <v>#DIV/0!</v>
      </c>
      <c r="BX65" s="25" t="e">
        <f>SUMPRODUCT($M$10:M65,$AB$10:AB65)/SUM($AB$10:AB65)</f>
        <v>#DIV/0!</v>
      </c>
      <c r="BY65" s="25" t="e">
        <f>SUMPRODUCT($N$10:N65,$AB$10:AB65)/SUM($AB$10:AB65)</f>
        <v>#DIV/0!</v>
      </c>
      <c r="BZ65" s="25" t="e">
        <f>SUMPRODUCT($O$10:O65,$AB$10:AB65)/SUM($AB$10:AB65)</f>
        <v>#DIV/0!</v>
      </c>
      <c r="CA65" s="25" t="e">
        <f>SUMPRODUCT($P$10:P65,$AB$10:AB65)/SUM($AB$10:AB65)</f>
        <v>#DIV/0!</v>
      </c>
      <c r="CB65" s="25" t="e">
        <f>SUMPRODUCT($Q$10:Q65,$AB$10:AB65)/SUM($AB$10:AB65)</f>
        <v>#DIV/0!</v>
      </c>
      <c r="CC65" s="25" t="e">
        <f>SUMPRODUCT($R$10:R65,$AB$10:AB65)/SUM($AB$10:AB65)</f>
        <v>#DIV/0!</v>
      </c>
      <c r="CD65" s="25" t="e">
        <f>SUMPRODUCT($S$10:S65,$AB$10:AB65)/SUM($AB$10:AB65)</f>
        <v>#DIV/0!</v>
      </c>
      <c r="CE65" s="25" t="e">
        <f>SUMPRODUCT($T$10:T65,$AB$10:AB65)/SUM($AB$10:AB65)</f>
        <v>#DIV/0!</v>
      </c>
    </row>
    <row r="66" spans="1:83">
      <c r="A66" s="281" t="str">
        <f>IF('Noon Position '!A66&lt;&gt;0,'Noon Position '!A66,"")</f>
        <v/>
      </c>
      <c r="B66" s="312" t="str">
        <f>IF('Noon Position '!A66&lt;&gt;0,'Noon Position '!B66,"")</f>
        <v/>
      </c>
      <c r="C66" s="25" t="str">
        <f>IF('Noon Position '!Q66&lt;&gt;0,'Noon Position '!Q66,"")</f>
        <v/>
      </c>
      <c r="D66" s="313" t="str">
        <f>IF('Noon Position '!Q66&lt;&gt;0,"",IF('Noon Position '!A66&lt;&gt;0,('Noon Position '!A66-'Noon Position '!A65+'Noon Position '!B66-'Noon Position '!B65)*24,""))</f>
        <v/>
      </c>
      <c r="E66" s="25" t="str">
        <f>IF('Noon Position '!A66&lt;&gt;0,'Weather Condition'!U61,"")</f>
        <v/>
      </c>
      <c r="F66" s="25" t="str">
        <f>IF('Noon Position '!A66&lt;&gt;0,IF(NOT(E66),1,0),"")</f>
        <v/>
      </c>
      <c r="G66" s="25" t="str">
        <f>IF('Noon Position '!A66&lt;&gt;0,IF(LOWER('Noon Position '!L66)="eco",1,0),"")</f>
        <v/>
      </c>
      <c r="H66" s="25" t="str">
        <f>IF('Noon Position '!A66&lt;&gt;0,IF(LOWER('Noon Position '!L66)="full",1,0),"")</f>
        <v/>
      </c>
      <c r="I66" s="25" t="str">
        <f>IF('Noon Position '!A66&lt;&gt;0,IF(G66+H66=0,1,0),"")</f>
        <v/>
      </c>
      <c r="K66" s="25" t="str">
        <f>IF('Noon Position '!A66&lt;&gt;0,IF('Noon Position '!M66=0,"None",'Noon Position '!M66),"None")</f>
        <v>None</v>
      </c>
      <c r="L66" s="25">
        <f>IF('Noon Position '!A66&lt;&gt;0,IF('Noon Position '!U66="",0,'Noon Position '!U66),0)</f>
        <v>0</v>
      </c>
      <c r="M66" s="25">
        <f>IF('Noon Position '!A66&lt;&gt;0,IF('Noon Position '!V66="",0,'Noon Position '!V66),0)</f>
        <v>0</v>
      </c>
      <c r="N66" s="25">
        <f>IF('Noon Position '!A66&lt;&gt;0,IF('Bunkers &amp; Lubs'!Q60="",0,'Bunkers &amp; Lubs'!Q60),0)</f>
        <v>0</v>
      </c>
      <c r="O66" s="25">
        <f>IF('Noon Position '!A66&lt;&gt;0,IF('Bunkers &amp; Lubs'!W60="",0,'Bunkers &amp; Lubs'!W60),0)</f>
        <v>0</v>
      </c>
      <c r="P66" s="25">
        <f>IF('Noon Position '!A66&lt;&gt;0,IF('Bunkers &amp; Lubs'!X60="",0,'Bunkers &amp; Lubs'!X60),0)</f>
        <v>0</v>
      </c>
      <c r="Q66" s="25">
        <f>IF('Noon Position '!A66&lt;&gt;0,IF('Bunkers &amp; Lubs'!Z60="",0,'Bunkers &amp; Lubs'!Z60),0)</f>
        <v>0</v>
      </c>
      <c r="R66" s="25">
        <f>IF('Noon Position '!A66&lt;&gt;0,IF('Bunkers &amp; Lubs'!AA60="",0,'Bunkers &amp; Lubs'!AA60),0)</f>
        <v>0</v>
      </c>
      <c r="S66" s="25">
        <f>IF('Noon Position '!A66&lt;&gt;0,IF(Environmental!G63="",0,Environmental!G63),0)</f>
        <v>0</v>
      </c>
      <c r="T66" s="25">
        <f>IF('Noon Position '!A66&lt;&gt;0,IF(Environmental!L63="",0,Environmental!L63),0)</f>
        <v>0</v>
      </c>
      <c r="V66" s="25">
        <f t="shared" si="0"/>
        <v>0</v>
      </c>
      <c r="W66" s="25">
        <f t="shared" si="1"/>
        <v>0</v>
      </c>
      <c r="X66" s="25">
        <f t="shared" si="2"/>
        <v>0</v>
      </c>
      <c r="Y66" s="25">
        <f t="shared" si="3"/>
        <v>0</v>
      </c>
      <c r="AB66" s="25">
        <f t="shared" si="4"/>
        <v>0</v>
      </c>
      <c r="AE66" s="299" t="e">
        <f>SUMPRODUCT($L$10:L66,$V$10:V66)/SUM($V$10:V66)</f>
        <v>#DIV/0!</v>
      </c>
      <c r="AF66" s="300" t="e">
        <f>SUMPRODUCT($M$10:M66,$V$10:V66)/SUM($V$10:V66)</f>
        <v>#DIV/0!</v>
      </c>
      <c r="AG66" s="299" t="e">
        <f>SUMPRODUCT($N$10:N66,$V$10:V66)/SUM($V$10:V66)</f>
        <v>#DIV/0!</v>
      </c>
      <c r="AH66" s="299" t="e">
        <f>SUMPRODUCT($O$10:O66,$V$10:V66)/SUM($V$10:V66)</f>
        <v>#DIV/0!</v>
      </c>
      <c r="AI66" s="301" t="e">
        <f>SUMPRODUCT($P$10:P66,$V$10:V66)/SUM($V$10:V66)</f>
        <v>#DIV/0!</v>
      </c>
      <c r="AJ66" s="301" t="e">
        <f>SUMPRODUCT($Q$10:Q66,$V$10:V66)/SUM($V$10:V66)</f>
        <v>#DIV/0!</v>
      </c>
      <c r="AK66" s="301" t="e">
        <f>SUMPRODUCT($R$10:R66,$V$10:V66)/SUM($V$10:V66)</f>
        <v>#DIV/0!</v>
      </c>
      <c r="AL66" s="299" t="e">
        <f>SUMPRODUCT($S$10:S66,$V$10:V66)/SUM($V$10:V66)</f>
        <v>#DIV/0!</v>
      </c>
      <c r="AM66" s="299" t="e">
        <f>SUMPRODUCT($T$10:T66,$V$10:V66)/SUM($V$10:V66)</f>
        <v>#DIV/0!</v>
      </c>
      <c r="AP66" s="299">
        <f>SUMPRODUCT($L$10:L66,$W$10:W66)/SUM($W$10:W66)</f>
        <v>11.333333333333334</v>
      </c>
      <c r="AQ66" s="300">
        <f>SUMPRODUCT($M$10:M66,$W$10:W66)/SUM($W$10:W66)</f>
        <v>0.12710774662728128</v>
      </c>
      <c r="AR66" s="299">
        <f>SUMPRODUCT($N$10:N66,$W$10:W66)/SUM($W$10:W66)</f>
        <v>18.476800000000026</v>
      </c>
      <c r="AS66" s="299">
        <f>SUMPRODUCT($O$10:O66,$W$10:W66)/SUM($W$10:W66)</f>
        <v>0.10666666666666667</v>
      </c>
      <c r="AT66" s="301">
        <f>SUMPRODUCT($P$10:P66,$W$10:W66)/SUM($W$10:W66)</f>
        <v>100.05333333333333</v>
      </c>
      <c r="AU66" s="301">
        <f>SUMPRODUCT($Q$10:Q66,$W$10:W66)/SUM($W$10:W66)</f>
        <v>17.066666666666666</v>
      </c>
      <c r="AV66" s="301">
        <f>SUMPRODUCT($R$10:R66,$W$10:W66)/SUM($W$10:W66)</f>
        <v>10.666666666666666</v>
      </c>
      <c r="AW66" s="299">
        <f>SUMPRODUCT($S$10:S66,$W$10:W66)/SUM($W$10:W66)</f>
        <v>0</v>
      </c>
      <c r="AX66" s="299">
        <f>SUMPRODUCT($T$10:T66,$W$10:W66)/SUM($W$10:W66)</f>
        <v>0.28800000000000042</v>
      </c>
      <c r="BA66" s="299" t="e">
        <f>SUMPRODUCT($L$10:L66,$X$10:X66)/SUM($X$10:X66)</f>
        <v>#DIV/0!</v>
      </c>
      <c r="BB66" s="300" t="e">
        <f>SUMPRODUCT($M$10:M66,$X$10:X66)/SUM($X$10:X66)</f>
        <v>#DIV/0!</v>
      </c>
      <c r="BC66" s="299" t="e">
        <f>SUMPRODUCT($N$10:N66,$X$10:X66)/SUM($X$10:X66)</f>
        <v>#DIV/0!</v>
      </c>
      <c r="BD66" s="299" t="e">
        <f>SUMPRODUCT($O$10:O66,$X$10:X66)/SUM($X$10:X66)</f>
        <v>#DIV/0!</v>
      </c>
      <c r="BE66" s="301" t="e">
        <f>SUMPRODUCT($P$10:P66,$X$10:X66)/SUM($X$10:X66)</f>
        <v>#DIV/0!</v>
      </c>
      <c r="BF66" s="301" t="e">
        <f>SUMPRODUCT($Q$10:Q66,$X$10:X66)/SUM($X$10:X66)</f>
        <v>#DIV/0!</v>
      </c>
      <c r="BG66" s="301" t="e">
        <f>SUMPRODUCT($R$10:R66,$X$10:X66)/SUM($X$10:X66)</f>
        <v>#DIV/0!</v>
      </c>
      <c r="BH66" s="299" t="e">
        <f>SUMPRODUCT($S$10:S66,$X$10:X66)/SUM($X$10:X66)</f>
        <v>#DIV/0!</v>
      </c>
      <c r="BI66" s="299" t="e">
        <f>SUMPRODUCT($T$10:T66,$X$10:X66)/SUM($X$10:X66)</f>
        <v>#DIV/0!</v>
      </c>
      <c r="BL66" s="299" t="e">
        <f>SUMPRODUCT($L$10:L66,$Y$10:Y66)/SUM($Y$10:Y66)</f>
        <v>#DIV/0!</v>
      </c>
      <c r="BM66" s="300" t="e">
        <f>SUMPRODUCT($M$10:M66,$Y$10:Y66)/SUM($Y$10:Y66)</f>
        <v>#DIV/0!</v>
      </c>
      <c r="BN66" s="299" t="e">
        <f>SUMPRODUCT($N$10:N66,$Y$10:Y66)/SUM($Y$10:Y66)</f>
        <v>#DIV/0!</v>
      </c>
      <c r="BO66" s="299" t="e">
        <f>SUMPRODUCT($O$10:O66,$Y$10:Y66)/SUM($Y$10:Y66)</f>
        <v>#DIV/0!</v>
      </c>
      <c r="BP66" s="301" t="e">
        <f>SUMPRODUCT($P$10:P66,$Y$10:Y66)/SUM($Y$10:Y66)</f>
        <v>#DIV/0!</v>
      </c>
      <c r="BQ66" s="301" t="e">
        <f>SUMPRODUCT($Q$10:Q66,$Y$10:Y66)/SUM($Y$10:Y66)</f>
        <v>#DIV/0!</v>
      </c>
      <c r="BR66" s="301" t="e">
        <f>SUMPRODUCT($R$10:R66,$Y$10:Y66)/SUM($Y$10:Y66)</f>
        <v>#DIV/0!</v>
      </c>
      <c r="BS66" s="299" t="e">
        <f>SUMPRODUCT($S$10:S66,$Y$10:Y66)/SUM($Y$10:Y66)</f>
        <v>#DIV/0!</v>
      </c>
      <c r="BT66" s="299" t="e">
        <f>SUMPRODUCT($T$10:T66,$Y$10:Y66)/SUM($Y$10:Y66)</f>
        <v>#DIV/0!</v>
      </c>
      <c r="BW66" s="25" t="e">
        <f>SUMPRODUCT($L$10:L66,$AB$10:AB66)/SUM($AB$10:AB66)</f>
        <v>#DIV/0!</v>
      </c>
      <c r="BX66" s="25" t="e">
        <f>SUMPRODUCT($M$10:M66,$AB$10:AB66)/SUM($AB$10:AB66)</f>
        <v>#DIV/0!</v>
      </c>
      <c r="BY66" s="25" t="e">
        <f>SUMPRODUCT($N$10:N66,$AB$10:AB66)/SUM($AB$10:AB66)</f>
        <v>#DIV/0!</v>
      </c>
      <c r="BZ66" s="25" t="e">
        <f>SUMPRODUCT($O$10:O66,$AB$10:AB66)/SUM($AB$10:AB66)</f>
        <v>#DIV/0!</v>
      </c>
      <c r="CA66" s="25" t="e">
        <f>SUMPRODUCT($P$10:P66,$AB$10:AB66)/SUM($AB$10:AB66)</f>
        <v>#DIV/0!</v>
      </c>
      <c r="CB66" s="25" t="e">
        <f>SUMPRODUCT($Q$10:Q66,$AB$10:AB66)/SUM($AB$10:AB66)</f>
        <v>#DIV/0!</v>
      </c>
      <c r="CC66" s="25" t="e">
        <f>SUMPRODUCT($R$10:R66,$AB$10:AB66)/SUM($AB$10:AB66)</f>
        <v>#DIV/0!</v>
      </c>
      <c r="CD66" s="25" t="e">
        <f>SUMPRODUCT($S$10:S66,$AB$10:AB66)/SUM($AB$10:AB66)</f>
        <v>#DIV/0!</v>
      </c>
      <c r="CE66" s="25" t="e">
        <f>SUMPRODUCT($T$10:T66,$AB$10:AB66)/SUM($AB$10:AB66)</f>
        <v>#DIV/0!</v>
      </c>
    </row>
    <row r="67" spans="1:83">
      <c r="A67" s="281" t="str">
        <f>IF('Noon Position '!A67&lt;&gt;0,'Noon Position '!A67,"")</f>
        <v/>
      </c>
      <c r="B67" s="312" t="str">
        <f>IF('Noon Position '!A67&lt;&gt;0,'Noon Position '!B67,"")</f>
        <v/>
      </c>
      <c r="C67" s="25" t="str">
        <f>IF('Noon Position '!Q67&lt;&gt;0,'Noon Position '!Q67,"")</f>
        <v/>
      </c>
      <c r="D67" s="313" t="str">
        <f>IF('Noon Position '!Q67&lt;&gt;0,"",IF('Noon Position '!A67&lt;&gt;0,('Noon Position '!A67-'Noon Position '!A66+'Noon Position '!B67-'Noon Position '!B66)*24,""))</f>
        <v/>
      </c>
      <c r="E67" s="25" t="str">
        <f>IF('Noon Position '!A67&lt;&gt;0,'Weather Condition'!U62,"")</f>
        <v/>
      </c>
      <c r="F67" s="25" t="str">
        <f>IF('Noon Position '!A67&lt;&gt;0,IF(NOT(E67),1,0),"")</f>
        <v/>
      </c>
      <c r="G67" s="25" t="str">
        <f>IF('Noon Position '!A67&lt;&gt;0,IF(LOWER('Noon Position '!L67)="eco",1,0),"")</f>
        <v/>
      </c>
      <c r="H67" s="25" t="str">
        <f>IF('Noon Position '!A67&lt;&gt;0,IF(LOWER('Noon Position '!L67)="full",1,0),"")</f>
        <v/>
      </c>
      <c r="I67" s="25" t="str">
        <f>IF('Noon Position '!A67&lt;&gt;0,IF(G67+H67=0,1,0),"")</f>
        <v/>
      </c>
      <c r="K67" s="25" t="str">
        <f>IF('Noon Position '!A67&lt;&gt;0,IF('Noon Position '!M67=0,"None",'Noon Position '!M67),"None")</f>
        <v>None</v>
      </c>
      <c r="L67" s="25">
        <f>IF('Noon Position '!A67&lt;&gt;0,IF('Noon Position '!U67="",0,'Noon Position '!U67),0)</f>
        <v>0</v>
      </c>
      <c r="M67" s="25">
        <f>IF('Noon Position '!A67&lt;&gt;0,IF('Noon Position '!V67="",0,'Noon Position '!V67),0)</f>
        <v>0</v>
      </c>
      <c r="N67" s="25">
        <f>IF('Noon Position '!A67&lt;&gt;0,IF('Bunkers &amp; Lubs'!Q61="",0,'Bunkers &amp; Lubs'!Q61),0)</f>
        <v>0</v>
      </c>
      <c r="O67" s="25">
        <f>IF('Noon Position '!A67&lt;&gt;0,IF('Bunkers &amp; Lubs'!W61="",0,'Bunkers &amp; Lubs'!W61),0)</f>
        <v>0</v>
      </c>
      <c r="P67" s="25">
        <f>IF('Noon Position '!A67&lt;&gt;0,IF('Bunkers &amp; Lubs'!X61="",0,'Bunkers &amp; Lubs'!X61),0)</f>
        <v>0</v>
      </c>
      <c r="Q67" s="25">
        <f>IF('Noon Position '!A67&lt;&gt;0,IF('Bunkers &amp; Lubs'!Z61="",0,'Bunkers &amp; Lubs'!Z61),0)</f>
        <v>0</v>
      </c>
      <c r="R67" s="25">
        <f>IF('Noon Position '!A67&lt;&gt;0,IF('Bunkers &amp; Lubs'!AA61="",0,'Bunkers &amp; Lubs'!AA61),0)</f>
        <v>0</v>
      </c>
      <c r="S67" s="25">
        <f>IF('Noon Position '!A67&lt;&gt;0,IF(Environmental!G64="",0,Environmental!G64),0)</f>
        <v>0</v>
      </c>
      <c r="T67" s="25">
        <f>IF('Noon Position '!A67&lt;&gt;0,IF(Environmental!L64="",0,Environmental!L64),0)</f>
        <v>0</v>
      </c>
      <c r="V67" s="25">
        <f t="shared" si="0"/>
        <v>0</v>
      </c>
      <c r="W67" s="25">
        <f t="shared" si="1"/>
        <v>0</v>
      </c>
      <c r="X67" s="25">
        <f t="shared" si="2"/>
        <v>0</v>
      </c>
      <c r="Y67" s="25">
        <f t="shared" si="3"/>
        <v>0</v>
      </c>
      <c r="AB67" s="25">
        <f t="shared" si="4"/>
        <v>0</v>
      </c>
      <c r="AE67" s="299" t="e">
        <f>SUMPRODUCT($L$10:L67,$V$10:V67)/SUM($V$10:V67)</f>
        <v>#DIV/0!</v>
      </c>
      <c r="AF67" s="300" t="e">
        <f>SUMPRODUCT($M$10:M67,$V$10:V67)/SUM($V$10:V67)</f>
        <v>#DIV/0!</v>
      </c>
      <c r="AG67" s="299" t="e">
        <f>SUMPRODUCT($N$10:N67,$V$10:V67)/SUM($V$10:V67)</f>
        <v>#DIV/0!</v>
      </c>
      <c r="AH67" s="299" t="e">
        <f>SUMPRODUCT($O$10:O67,$V$10:V67)/SUM($V$10:V67)</f>
        <v>#DIV/0!</v>
      </c>
      <c r="AI67" s="301" t="e">
        <f>SUMPRODUCT($P$10:P67,$V$10:V67)/SUM($V$10:V67)</f>
        <v>#DIV/0!</v>
      </c>
      <c r="AJ67" s="301" t="e">
        <f>SUMPRODUCT($Q$10:Q67,$V$10:V67)/SUM($V$10:V67)</f>
        <v>#DIV/0!</v>
      </c>
      <c r="AK67" s="301" t="e">
        <f>SUMPRODUCT($R$10:R67,$V$10:V67)/SUM($V$10:V67)</f>
        <v>#DIV/0!</v>
      </c>
      <c r="AL67" s="299" t="e">
        <f>SUMPRODUCT($S$10:S67,$V$10:V67)/SUM($V$10:V67)</f>
        <v>#DIV/0!</v>
      </c>
      <c r="AM67" s="299" t="e">
        <f>SUMPRODUCT($T$10:T67,$V$10:V67)/SUM($V$10:V67)</f>
        <v>#DIV/0!</v>
      </c>
      <c r="AP67" s="299">
        <f>SUMPRODUCT($L$10:L67,$W$10:W67)/SUM($W$10:W67)</f>
        <v>11.333333333333334</v>
      </c>
      <c r="AQ67" s="300">
        <f>SUMPRODUCT($M$10:M67,$W$10:W67)/SUM($W$10:W67)</f>
        <v>0.12710774662728128</v>
      </c>
      <c r="AR67" s="299">
        <f>SUMPRODUCT($N$10:N67,$W$10:W67)/SUM($W$10:W67)</f>
        <v>18.476800000000026</v>
      </c>
      <c r="AS67" s="299">
        <f>SUMPRODUCT($O$10:O67,$W$10:W67)/SUM($W$10:W67)</f>
        <v>0.10666666666666667</v>
      </c>
      <c r="AT67" s="301">
        <f>SUMPRODUCT($P$10:P67,$W$10:W67)/SUM($W$10:W67)</f>
        <v>100.05333333333333</v>
      </c>
      <c r="AU67" s="301">
        <f>SUMPRODUCT($Q$10:Q67,$W$10:W67)/SUM($W$10:W67)</f>
        <v>17.066666666666666</v>
      </c>
      <c r="AV67" s="301">
        <f>SUMPRODUCT($R$10:R67,$W$10:W67)/SUM($W$10:W67)</f>
        <v>10.666666666666666</v>
      </c>
      <c r="AW67" s="299">
        <f>SUMPRODUCT($S$10:S67,$W$10:W67)/SUM($W$10:W67)</f>
        <v>0</v>
      </c>
      <c r="AX67" s="299">
        <f>SUMPRODUCT($T$10:T67,$W$10:W67)/SUM($W$10:W67)</f>
        <v>0.28800000000000042</v>
      </c>
      <c r="BA67" s="299" t="e">
        <f>SUMPRODUCT($L$10:L67,$X$10:X67)/SUM($X$10:X67)</f>
        <v>#DIV/0!</v>
      </c>
      <c r="BB67" s="300" t="e">
        <f>SUMPRODUCT($M$10:M67,$X$10:X67)/SUM($X$10:X67)</f>
        <v>#DIV/0!</v>
      </c>
      <c r="BC67" s="299" t="e">
        <f>SUMPRODUCT($N$10:N67,$X$10:X67)/SUM($X$10:X67)</f>
        <v>#DIV/0!</v>
      </c>
      <c r="BD67" s="299" t="e">
        <f>SUMPRODUCT($O$10:O67,$X$10:X67)/SUM($X$10:X67)</f>
        <v>#DIV/0!</v>
      </c>
      <c r="BE67" s="301" t="e">
        <f>SUMPRODUCT($P$10:P67,$X$10:X67)/SUM($X$10:X67)</f>
        <v>#DIV/0!</v>
      </c>
      <c r="BF67" s="301" t="e">
        <f>SUMPRODUCT($Q$10:Q67,$X$10:X67)/SUM($X$10:X67)</f>
        <v>#DIV/0!</v>
      </c>
      <c r="BG67" s="301" t="e">
        <f>SUMPRODUCT($R$10:R67,$X$10:X67)/SUM($X$10:X67)</f>
        <v>#DIV/0!</v>
      </c>
      <c r="BH67" s="299" t="e">
        <f>SUMPRODUCT($S$10:S67,$X$10:X67)/SUM($X$10:X67)</f>
        <v>#DIV/0!</v>
      </c>
      <c r="BI67" s="299" t="e">
        <f>SUMPRODUCT($T$10:T67,$X$10:X67)/SUM($X$10:X67)</f>
        <v>#DIV/0!</v>
      </c>
      <c r="BL67" s="299" t="e">
        <f>SUMPRODUCT($L$10:L67,$Y$10:Y67)/SUM($Y$10:Y67)</f>
        <v>#DIV/0!</v>
      </c>
      <c r="BM67" s="300" t="e">
        <f>SUMPRODUCT($M$10:M67,$Y$10:Y67)/SUM($Y$10:Y67)</f>
        <v>#DIV/0!</v>
      </c>
      <c r="BN67" s="299" t="e">
        <f>SUMPRODUCT($N$10:N67,$Y$10:Y67)/SUM($Y$10:Y67)</f>
        <v>#DIV/0!</v>
      </c>
      <c r="BO67" s="299" t="e">
        <f>SUMPRODUCT($O$10:O67,$Y$10:Y67)/SUM($Y$10:Y67)</f>
        <v>#DIV/0!</v>
      </c>
      <c r="BP67" s="301" t="e">
        <f>SUMPRODUCT($P$10:P67,$Y$10:Y67)/SUM($Y$10:Y67)</f>
        <v>#DIV/0!</v>
      </c>
      <c r="BQ67" s="301" t="e">
        <f>SUMPRODUCT($Q$10:Q67,$Y$10:Y67)/SUM($Y$10:Y67)</f>
        <v>#DIV/0!</v>
      </c>
      <c r="BR67" s="301" t="e">
        <f>SUMPRODUCT($R$10:R67,$Y$10:Y67)/SUM($Y$10:Y67)</f>
        <v>#DIV/0!</v>
      </c>
      <c r="BS67" s="299" t="e">
        <f>SUMPRODUCT($S$10:S67,$Y$10:Y67)/SUM($Y$10:Y67)</f>
        <v>#DIV/0!</v>
      </c>
      <c r="BT67" s="299" t="e">
        <f>SUMPRODUCT($T$10:T67,$Y$10:Y67)/SUM($Y$10:Y67)</f>
        <v>#DIV/0!</v>
      </c>
      <c r="BW67" s="25" t="e">
        <f>SUMPRODUCT($L$10:L67,$AB$10:AB67)/SUM($AB$10:AB67)</f>
        <v>#DIV/0!</v>
      </c>
      <c r="BX67" s="25" t="e">
        <f>SUMPRODUCT($M$10:M67,$AB$10:AB67)/SUM($AB$10:AB67)</f>
        <v>#DIV/0!</v>
      </c>
      <c r="BY67" s="25" t="e">
        <f>SUMPRODUCT($N$10:N67,$AB$10:AB67)/SUM($AB$10:AB67)</f>
        <v>#DIV/0!</v>
      </c>
      <c r="BZ67" s="25" t="e">
        <f>SUMPRODUCT($O$10:O67,$AB$10:AB67)/SUM($AB$10:AB67)</f>
        <v>#DIV/0!</v>
      </c>
      <c r="CA67" s="25" t="e">
        <f>SUMPRODUCT($P$10:P67,$AB$10:AB67)/SUM($AB$10:AB67)</f>
        <v>#DIV/0!</v>
      </c>
      <c r="CB67" s="25" t="e">
        <f>SUMPRODUCT($Q$10:Q67,$AB$10:AB67)/SUM($AB$10:AB67)</f>
        <v>#DIV/0!</v>
      </c>
      <c r="CC67" s="25" t="e">
        <f>SUMPRODUCT($R$10:R67,$AB$10:AB67)/SUM($AB$10:AB67)</f>
        <v>#DIV/0!</v>
      </c>
      <c r="CD67" s="25" t="e">
        <f>SUMPRODUCT($S$10:S67,$AB$10:AB67)/SUM($AB$10:AB67)</f>
        <v>#DIV/0!</v>
      </c>
      <c r="CE67" s="25" t="e">
        <f>SUMPRODUCT($T$10:T67,$AB$10:AB67)/SUM($AB$10:AB67)</f>
        <v>#DIV/0!</v>
      </c>
    </row>
    <row r="68" spans="1:83">
      <c r="A68" s="281" t="str">
        <f>IF('Noon Position '!A68&lt;&gt;0,'Noon Position '!A68,"")</f>
        <v/>
      </c>
      <c r="B68" s="312" t="str">
        <f>IF('Noon Position '!A68&lt;&gt;0,'Noon Position '!B68,"")</f>
        <v/>
      </c>
      <c r="C68" s="25" t="str">
        <f>IF('Noon Position '!Q68&lt;&gt;0,'Noon Position '!Q68,"")</f>
        <v/>
      </c>
      <c r="D68" s="313" t="str">
        <f>IF('Noon Position '!Q68&lt;&gt;0,"",IF('Noon Position '!A68&lt;&gt;0,('Noon Position '!A68-'Noon Position '!A67+'Noon Position '!B68-'Noon Position '!B67)*24,""))</f>
        <v/>
      </c>
      <c r="E68" s="25" t="str">
        <f>IF('Noon Position '!A68&lt;&gt;0,'Weather Condition'!U63,"")</f>
        <v/>
      </c>
      <c r="F68" s="25" t="str">
        <f>IF('Noon Position '!A68&lt;&gt;0,IF(NOT(E68),1,0),"")</f>
        <v/>
      </c>
      <c r="G68" s="25" t="str">
        <f>IF('Noon Position '!A68&lt;&gt;0,IF(LOWER('Noon Position '!L68)="eco",1,0),"")</f>
        <v/>
      </c>
      <c r="H68" s="25" t="str">
        <f>IF('Noon Position '!A68&lt;&gt;0,IF(LOWER('Noon Position '!L68)="full",1,0),"")</f>
        <v/>
      </c>
      <c r="I68" s="25" t="str">
        <f>IF('Noon Position '!A68&lt;&gt;0,IF(G68+H68=0,1,0),"")</f>
        <v/>
      </c>
      <c r="K68" s="25" t="str">
        <f>IF('Noon Position '!A68&lt;&gt;0,IF('Noon Position '!M68=0,"None",'Noon Position '!M68),"None")</f>
        <v>None</v>
      </c>
      <c r="L68" s="25">
        <f>IF('Noon Position '!A68&lt;&gt;0,IF('Noon Position '!U68="",0,'Noon Position '!U68),0)</f>
        <v>0</v>
      </c>
      <c r="M68" s="25">
        <f>IF('Noon Position '!A68&lt;&gt;0,IF('Noon Position '!V68="",0,'Noon Position '!V68),0)</f>
        <v>0</v>
      </c>
      <c r="N68" s="25">
        <f>IF('Noon Position '!A68&lt;&gt;0,IF('Bunkers &amp; Lubs'!Q62="",0,'Bunkers &amp; Lubs'!Q62),0)</f>
        <v>0</v>
      </c>
      <c r="O68" s="25">
        <f>IF('Noon Position '!A68&lt;&gt;0,IF('Bunkers &amp; Lubs'!W62="",0,'Bunkers &amp; Lubs'!W62),0)</f>
        <v>0</v>
      </c>
      <c r="P68" s="25">
        <f>IF('Noon Position '!A68&lt;&gt;0,IF('Bunkers &amp; Lubs'!X62="",0,'Bunkers &amp; Lubs'!X62),0)</f>
        <v>0</v>
      </c>
      <c r="Q68" s="25">
        <f>IF('Noon Position '!A68&lt;&gt;0,IF('Bunkers &amp; Lubs'!Z62="",0,'Bunkers &amp; Lubs'!Z62),0)</f>
        <v>0</v>
      </c>
      <c r="R68" s="25">
        <f>IF('Noon Position '!A68&lt;&gt;0,IF('Bunkers &amp; Lubs'!AA62="",0,'Bunkers &amp; Lubs'!AA62),0)</f>
        <v>0</v>
      </c>
      <c r="S68" s="25">
        <f>IF('Noon Position '!A68&lt;&gt;0,IF(Environmental!G65="",0,Environmental!G65),0)</f>
        <v>0</v>
      </c>
      <c r="T68" s="25">
        <f>IF('Noon Position '!A68&lt;&gt;0,IF(Environmental!L65="",0,Environmental!L65),0)</f>
        <v>0</v>
      </c>
      <c r="V68" s="25">
        <f t="shared" si="0"/>
        <v>0</v>
      </c>
      <c r="W68" s="25">
        <f t="shared" si="1"/>
        <v>0</v>
      </c>
      <c r="X68" s="25">
        <f t="shared" si="2"/>
        <v>0</v>
      </c>
      <c r="Y68" s="25">
        <f t="shared" si="3"/>
        <v>0</v>
      </c>
      <c r="AB68" s="25">
        <f t="shared" si="4"/>
        <v>0</v>
      </c>
      <c r="AE68" s="299" t="e">
        <f>SUMPRODUCT($L$10:L68,$V$10:V68)/SUM($V$10:V68)</f>
        <v>#DIV/0!</v>
      </c>
      <c r="AF68" s="300" t="e">
        <f>SUMPRODUCT($M$10:M68,$V$10:V68)/SUM($V$10:V68)</f>
        <v>#DIV/0!</v>
      </c>
      <c r="AG68" s="299" t="e">
        <f>SUMPRODUCT($N$10:N68,$V$10:V68)/SUM($V$10:V68)</f>
        <v>#DIV/0!</v>
      </c>
      <c r="AH68" s="299" t="e">
        <f>SUMPRODUCT($O$10:O68,$V$10:V68)/SUM($V$10:V68)</f>
        <v>#DIV/0!</v>
      </c>
      <c r="AI68" s="301" t="e">
        <f>SUMPRODUCT($P$10:P68,$V$10:V68)/SUM($V$10:V68)</f>
        <v>#DIV/0!</v>
      </c>
      <c r="AJ68" s="301" t="e">
        <f>SUMPRODUCT($Q$10:Q68,$V$10:V68)/SUM($V$10:V68)</f>
        <v>#DIV/0!</v>
      </c>
      <c r="AK68" s="301" t="e">
        <f>SUMPRODUCT($R$10:R68,$V$10:V68)/SUM($V$10:V68)</f>
        <v>#DIV/0!</v>
      </c>
      <c r="AL68" s="299" t="e">
        <f>SUMPRODUCT($S$10:S68,$V$10:V68)/SUM($V$10:V68)</f>
        <v>#DIV/0!</v>
      </c>
      <c r="AM68" s="299" t="e">
        <f>SUMPRODUCT($T$10:T68,$V$10:V68)/SUM($V$10:V68)</f>
        <v>#DIV/0!</v>
      </c>
      <c r="AP68" s="299">
        <f>SUMPRODUCT($L$10:L68,$W$10:W68)/SUM($W$10:W68)</f>
        <v>11.333333333333334</v>
      </c>
      <c r="AQ68" s="300">
        <f>SUMPRODUCT($M$10:M68,$W$10:W68)/SUM($W$10:W68)</f>
        <v>0.12710774662728128</v>
      </c>
      <c r="AR68" s="299">
        <f>SUMPRODUCT($N$10:N68,$W$10:W68)/SUM($W$10:W68)</f>
        <v>18.476800000000026</v>
      </c>
      <c r="AS68" s="299">
        <f>SUMPRODUCT($O$10:O68,$W$10:W68)/SUM($W$10:W68)</f>
        <v>0.10666666666666667</v>
      </c>
      <c r="AT68" s="301">
        <f>SUMPRODUCT($P$10:P68,$W$10:W68)/SUM($W$10:W68)</f>
        <v>100.05333333333333</v>
      </c>
      <c r="AU68" s="301">
        <f>SUMPRODUCT($Q$10:Q68,$W$10:W68)/SUM($W$10:W68)</f>
        <v>17.066666666666666</v>
      </c>
      <c r="AV68" s="301">
        <f>SUMPRODUCT($R$10:R68,$W$10:W68)/SUM($W$10:W68)</f>
        <v>10.666666666666666</v>
      </c>
      <c r="AW68" s="299">
        <f>SUMPRODUCT($S$10:S68,$W$10:W68)/SUM($W$10:W68)</f>
        <v>0</v>
      </c>
      <c r="AX68" s="299">
        <f>SUMPRODUCT($T$10:T68,$W$10:W68)/SUM($W$10:W68)</f>
        <v>0.28800000000000042</v>
      </c>
      <c r="BA68" s="299" t="e">
        <f>SUMPRODUCT($L$10:L68,$X$10:X68)/SUM($X$10:X68)</f>
        <v>#DIV/0!</v>
      </c>
      <c r="BB68" s="300" t="e">
        <f>SUMPRODUCT($M$10:M68,$X$10:X68)/SUM($X$10:X68)</f>
        <v>#DIV/0!</v>
      </c>
      <c r="BC68" s="299" t="e">
        <f>SUMPRODUCT($N$10:N68,$X$10:X68)/SUM($X$10:X68)</f>
        <v>#DIV/0!</v>
      </c>
      <c r="BD68" s="299" t="e">
        <f>SUMPRODUCT($O$10:O68,$X$10:X68)/SUM($X$10:X68)</f>
        <v>#DIV/0!</v>
      </c>
      <c r="BE68" s="301" t="e">
        <f>SUMPRODUCT($P$10:P68,$X$10:X68)/SUM($X$10:X68)</f>
        <v>#DIV/0!</v>
      </c>
      <c r="BF68" s="301" t="e">
        <f>SUMPRODUCT($Q$10:Q68,$X$10:X68)/SUM($X$10:X68)</f>
        <v>#DIV/0!</v>
      </c>
      <c r="BG68" s="301" t="e">
        <f>SUMPRODUCT($R$10:R68,$X$10:X68)/SUM($X$10:X68)</f>
        <v>#DIV/0!</v>
      </c>
      <c r="BH68" s="299" t="e">
        <f>SUMPRODUCT($S$10:S68,$X$10:X68)/SUM($X$10:X68)</f>
        <v>#DIV/0!</v>
      </c>
      <c r="BI68" s="299" t="e">
        <f>SUMPRODUCT($T$10:T68,$X$10:X68)/SUM($X$10:X68)</f>
        <v>#DIV/0!</v>
      </c>
      <c r="BL68" s="299" t="e">
        <f>SUMPRODUCT($L$10:L68,$Y$10:Y68)/SUM($Y$10:Y68)</f>
        <v>#DIV/0!</v>
      </c>
      <c r="BM68" s="300" t="e">
        <f>SUMPRODUCT($M$10:M68,$Y$10:Y68)/SUM($Y$10:Y68)</f>
        <v>#DIV/0!</v>
      </c>
      <c r="BN68" s="299" t="e">
        <f>SUMPRODUCT($N$10:N68,$Y$10:Y68)/SUM($Y$10:Y68)</f>
        <v>#DIV/0!</v>
      </c>
      <c r="BO68" s="299" t="e">
        <f>SUMPRODUCT($O$10:O68,$Y$10:Y68)/SUM($Y$10:Y68)</f>
        <v>#DIV/0!</v>
      </c>
      <c r="BP68" s="301" t="e">
        <f>SUMPRODUCT($P$10:P68,$Y$10:Y68)/SUM($Y$10:Y68)</f>
        <v>#DIV/0!</v>
      </c>
      <c r="BQ68" s="301" t="e">
        <f>SUMPRODUCT($Q$10:Q68,$Y$10:Y68)/SUM($Y$10:Y68)</f>
        <v>#DIV/0!</v>
      </c>
      <c r="BR68" s="301" t="e">
        <f>SUMPRODUCT($R$10:R68,$Y$10:Y68)/SUM($Y$10:Y68)</f>
        <v>#DIV/0!</v>
      </c>
      <c r="BS68" s="299" t="e">
        <f>SUMPRODUCT($S$10:S68,$Y$10:Y68)/SUM($Y$10:Y68)</f>
        <v>#DIV/0!</v>
      </c>
      <c r="BT68" s="299" t="e">
        <f>SUMPRODUCT($T$10:T68,$Y$10:Y68)/SUM($Y$10:Y68)</f>
        <v>#DIV/0!</v>
      </c>
      <c r="BW68" s="25" t="e">
        <f>SUMPRODUCT($L$10:L68,$AB$10:AB68)/SUM($AB$10:AB68)</f>
        <v>#DIV/0!</v>
      </c>
      <c r="BX68" s="25" t="e">
        <f>SUMPRODUCT($M$10:M68,$AB$10:AB68)/SUM($AB$10:AB68)</f>
        <v>#DIV/0!</v>
      </c>
      <c r="BY68" s="25" t="e">
        <f>SUMPRODUCT($N$10:N68,$AB$10:AB68)/SUM($AB$10:AB68)</f>
        <v>#DIV/0!</v>
      </c>
      <c r="BZ68" s="25" t="e">
        <f>SUMPRODUCT($O$10:O68,$AB$10:AB68)/SUM($AB$10:AB68)</f>
        <v>#DIV/0!</v>
      </c>
      <c r="CA68" s="25" t="e">
        <f>SUMPRODUCT($P$10:P68,$AB$10:AB68)/SUM($AB$10:AB68)</f>
        <v>#DIV/0!</v>
      </c>
      <c r="CB68" s="25" t="e">
        <f>SUMPRODUCT($Q$10:Q68,$AB$10:AB68)/SUM($AB$10:AB68)</f>
        <v>#DIV/0!</v>
      </c>
      <c r="CC68" s="25" t="e">
        <f>SUMPRODUCT($R$10:R68,$AB$10:AB68)/SUM($AB$10:AB68)</f>
        <v>#DIV/0!</v>
      </c>
      <c r="CD68" s="25" t="e">
        <f>SUMPRODUCT($S$10:S68,$AB$10:AB68)/SUM($AB$10:AB68)</f>
        <v>#DIV/0!</v>
      </c>
      <c r="CE68" s="25" t="e">
        <f>SUMPRODUCT($T$10:T68,$AB$10:AB68)/SUM($AB$10:AB68)</f>
        <v>#DIV/0!</v>
      </c>
    </row>
    <row r="69" spans="1:83">
      <c r="A69" s="281" t="str">
        <f>IF('Noon Position '!A69&lt;&gt;0,'Noon Position '!A69,"")</f>
        <v/>
      </c>
      <c r="B69" s="312" t="str">
        <f>IF('Noon Position '!A69&lt;&gt;0,'Noon Position '!B69,"")</f>
        <v/>
      </c>
      <c r="C69" s="25" t="str">
        <f>IF('Noon Position '!Q69&lt;&gt;0,'Noon Position '!Q69,"")</f>
        <v/>
      </c>
      <c r="D69" s="313" t="str">
        <f>IF('Noon Position '!Q69&lt;&gt;0,"",IF('Noon Position '!A69&lt;&gt;0,('Noon Position '!A69-'Noon Position '!A68+'Noon Position '!B69-'Noon Position '!B68)*24,""))</f>
        <v/>
      </c>
      <c r="E69" s="25" t="str">
        <f>IF('Noon Position '!A69&lt;&gt;0,'Weather Condition'!U64,"")</f>
        <v/>
      </c>
      <c r="F69" s="25" t="str">
        <f>IF('Noon Position '!A69&lt;&gt;0,IF(NOT(E69),1,0),"")</f>
        <v/>
      </c>
      <c r="G69" s="25" t="str">
        <f>IF('Noon Position '!A69&lt;&gt;0,IF(LOWER('Noon Position '!L69)="eco",1,0),"")</f>
        <v/>
      </c>
      <c r="H69" s="25" t="str">
        <f>IF('Noon Position '!A69&lt;&gt;0,IF(LOWER('Noon Position '!L69)="full",1,0),"")</f>
        <v/>
      </c>
      <c r="I69" s="25" t="str">
        <f>IF('Noon Position '!A69&lt;&gt;0,IF(G69+H69=0,1,0),"")</f>
        <v/>
      </c>
      <c r="K69" s="25" t="str">
        <f>IF('Noon Position '!A69&lt;&gt;0,IF('Noon Position '!M69=0,"None",'Noon Position '!M69),"None")</f>
        <v>None</v>
      </c>
      <c r="L69" s="25">
        <f>IF('Noon Position '!A69&lt;&gt;0,IF('Noon Position '!U69="",0,'Noon Position '!U69),0)</f>
        <v>0</v>
      </c>
      <c r="M69" s="25">
        <f>IF('Noon Position '!A69&lt;&gt;0,IF('Noon Position '!V69="",0,'Noon Position '!V69),0)</f>
        <v>0</v>
      </c>
      <c r="N69" s="25">
        <f>IF('Noon Position '!A69&lt;&gt;0,IF('Bunkers &amp; Lubs'!Q63="",0,'Bunkers &amp; Lubs'!Q63),0)</f>
        <v>0</v>
      </c>
      <c r="O69" s="25">
        <f>IF('Noon Position '!A69&lt;&gt;0,IF('Bunkers &amp; Lubs'!W63="",0,'Bunkers &amp; Lubs'!W63),0)</f>
        <v>0</v>
      </c>
      <c r="P69" s="25">
        <f>IF('Noon Position '!A69&lt;&gt;0,IF('Bunkers &amp; Lubs'!X63="",0,'Bunkers &amp; Lubs'!X63),0)</f>
        <v>0</v>
      </c>
      <c r="Q69" s="25">
        <f>IF('Noon Position '!A69&lt;&gt;0,IF('Bunkers &amp; Lubs'!Z63="",0,'Bunkers &amp; Lubs'!Z63),0)</f>
        <v>0</v>
      </c>
      <c r="R69" s="25">
        <f>IF('Noon Position '!A69&lt;&gt;0,IF('Bunkers &amp; Lubs'!AA63="",0,'Bunkers &amp; Lubs'!AA63),0)</f>
        <v>0</v>
      </c>
      <c r="S69" s="25">
        <f>IF('Noon Position '!A69&lt;&gt;0,IF(Environmental!G66="",0,Environmental!G66),0)</f>
        <v>0</v>
      </c>
      <c r="T69" s="25">
        <f>IF('Noon Position '!A69&lt;&gt;0,IF(Environmental!L66="",0,Environmental!L66),0)</f>
        <v>0</v>
      </c>
      <c r="V69" s="25">
        <f t="shared" si="0"/>
        <v>0</v>
      </c>
      <c r="W69" s="25">
        <f t="shared" si="1"/>
        <v>0</v>
      </c>
      <c r="X69" s="25">
        <f t="shared" si="2"/>
        <v>0</v>
      </c>
      <c r="Y69" s="25">
        <f t="shared" si="3"/>
        <v>0</v>
      </c>
      <c r="AB69" s="25">
        <f t="shared" si="4"/>
        <v>0</v>
      </c>
      <c r="AE69" s="299" t="e">
        <f>SUMPRODUCT($L$10:L69,$V$10:V69)/SUM($V$10:V69)</f>
        <v>#DIV/0!</v>
      </c>
      <c r="AF69" s="300" t="e">
        <f>SUMPRODUCT($M$10:M69,$V$10:V69)/SUM($V$10:V69)</f>
        <v>#DIV/0!</v>
      </c>
      <c r="AG69" s="299" t="e">
        <f>SUMPRODUCT($N$10:N69,$V$10:V69)/SUM($V$10:V69)</f>
        <v>#DIV/0!</v>
      </c>
      <c r="AH69" s="299" t="e">
        <f>SUMPRODUCT($O$10:O69,$V$10:V69)/SUM($V$10:V69)</f>
        <v>#DIV/0!</v>
      </c>
      <c r="AI69" s="301" t="e">
        <f>SUMPRODUCT($P$10:P69,$V$10:V69)/SUM($V$10:V69)</f>
        <v>#DIV/0!</v>
      </c>
      <c r="AJ69" s="301" t="e">
        <f>SUMPRODUCT($Q$10:Q69,$V$10:V69)/SUM($V$10:V69)</f>
        <v>#DIV/0!</v>
      </c>
      <c r="AK69" s="301" t="e">
        <f>SUMPRODUCT($R$10:R69,$V$10:V69)/SUM($V$10:V69)</f>
        <v>#DIV/0!</v>
      </c>
      <c r="AL69" s="299" t="e">
        <f>SUMPRODUCT($S$10:S69,$V$10:V69)/SUM($V$10:V69)</f>
        <v>#DIV/0!</v>
      </c>
      <c r="AM69" s="299" t="e">
        <f>SUMPRODUCT($T$10:T69,$V$10:V69)/SUM($V$10:V69)</f>
        <v>#DIV/0!</v>
      </c>
      <c r="AP69" s="299">
        <f>SUMPRODUCT($L$10:L69,$W$10:W69)/SUM($W$10:W69)</f>
        <v>11.333333333333334</v>
      </c>
      <c r="AQ69" s="300">
        <f>SUMPRODUCT($M$10:M69,$W$10:W69)/SUM($W$10:W69)</f>
        <v>0.12710774662728128</v>
      </c>
      <c r="AR69" s="299">
        <f>SUMPRODUCT($N$10:N69,$W$10:W69)/SUM($W$10:W69)</f>
        <v>18.476800000000026</v>
      </c>
      <c r="AS69" s="299">
        <f>SUMPRODUCT($O$10:O69,$W$10:W69)/SUM($W$10:W69)</f>
        <v>0.10666666666666667</v>
      </c>
      <c r="AT69" s="301">
        <f>SUMPRODUCT($P$10:P69,$W$10:W69)/SUM($W$10:W69)</f>
        <v>100.05333333333333</v>
      </c>
      <c r="AU69" s="301">
        <f>SUMPRODUCT($Q$10:Q69,$W$10:W69)/SUM($W$10:W69)</f>
        <v>17.066666666666666</v>
      </c>
      <c r="AV69" s="301">
        <f>SUMPRODUCT($R$10:R69,$W$10:W69)/SUM($W$10:W69)</f>
        <v>10.666666666666666</v>
      </c>
      <c r="AW69" s="299">
        <f>SUMPRODUCT($S$10:S69,$W$10:W69)/SUM($W$10:W69)</f>
        <v>0</v>
      </c>
      <c r="AX69" s="299">
        <f>SUMPRODUCT($T$10:T69,$W$10:W69)/SUM($W$10:W69)</f>
        <v>0.28800000000000042</v>
      </c>
      <c r="BA69" s="299" t="e">
        <f>SUMPRODUCT($L$10:L69,$X$10:X69)/SUM($X$10:X69)</f>
        <v>#DIV/0!</v>
      </c>
      <c r="BB69" s="300" t="e">
        <f>SUMPRODUCT($M$10:M69,$X$10:X69)/SUM($X$10:X69)</f>
        <v>#DIV/0!</v>
      </c>
      <c r="BC69" s="299" t="e">
        <f>SUMPRODUCT($N$10:N69,$X$10:X69)/SUM($X$10:X69)</f>
        <v>#DIV/0!</v>
      </c>
      <c r="BD69" s="299" t="e">
        <f>SUMPRODUCT($O$10:O69,$X$10:X69)/SUM($X$10:X69)</f>
        <v>#DIV/0!</v>
      </c>
      <c r="BE69" s="301" t="e">
        <f>SUMPRODUCT($P$10:P69,$X$10:X69)/SUM($X$10:X69)</f>
        <v>#DIV/0!</v>
      </c>
      <c r="BF69" s="301" t="e">
        <f>SUMPRODUCT($Q$10:Q69,$X$10:X69)/SUM($X$10:X69)</f>
        <v>#DIV/0!</v>
      </c>
      <c r="BG69" s="301" t="e">
        <f>SUMPRODUCT($R$10:R69,$X$10:X69)/SUM($X$10:X69)</f>
        <v>#DIV/0!</v>
      </c>
      <c r="BH69" s="299" t="e">
        <f>SUMPRODUCT($S$10:S69,$X$10:X69)/SUM($X$10:X69)</f>
        <v>#DIV/0!</v>
      </c>
      <c r="BI69" s="299" t="e">
        <f>SUMPRODUCT($T$10:T69,$X$10:X69)/SUM($X$10:X69)</f>
        <v>#DIV/0!</v>
      </c>
      <c r="BL69" s="299" t="e">
        <f>SUMPRODUCT($L$10:L69,$Y$10:Y69)/SUM($Y$10:Y69)</f>
        <v>#DIV/0!</v>
      </c>
      <c r="BM69" s="300" t="e">
        <f>SUMPRODUCT($M$10:M69,$Y$10:Y69)/SUM($Y$10:Y69)</f>
        <v>#DIV/0!</v>
      </c>
      <c r="BN69" s="299" t="e">
        <f>SUMPRODUCT($N$10:N69,$Y$10:Y69)/SUM($Y$10:Y69)</f>
        <v>#DIV/0!</v>
      </c>
      <c r="BO69" s="299" t="e">
        <f>SUMPRODUCT($O$10:O69,$Y$10:Y69)/SUM($Y$10:Y69)</f>
        <v>#DIV/0!</v>
      </c>
      <c r="BP69" s="301" t="e">
        <f>SUMPRODUCT($P$10:P69,$Y$10:Y69)/SUM($Y$10:Y69)</f>
        <v>#DIV/0!</v>
      </c>
      <c r="BQ69" s="301" t="e">
        <f>SUMPRODUCT($Q$10:Q69,$Y$10:Y69)/SUM($Y$10:Y69)</f>
        <v>#DIV/0!</v>
      </c>
      <c r="BR69" s="301" t="e">
        <f>SUMPRODUCT($R$10:R69,$Y$10:Y69)/SUM($Y$10:Y69)</f>
        <v>#DIV/0!</v>
      </c>
      <c r="BS69" s="299" t="e">
        <f>SUMPRODUCT($S$10:S69,$Y$10:Y69)/SUM($Y$10:Y69)</f>
        <v>#DIV/0!</v>
      </c>
      <c r="BT69" s="299" t="e">
        <f>SUMPRODUCT($T$10:T69,$Y$10:Y69)/SUM($Y$10:Y69)</f>
        <v>#DIV/0!</v>
      </c>
      <c r="BW69" s="25" t="e">
        <f>SUMPRODUCT($L$10:L69,$AB$10:AB69)/SUM($AB$10:AB69)</f>
        <v>#DIV/0!</v>
      </c>
      <c r="BX69" s="25" t="e">
        <f>SUMPRODUCT($M$10:M69,$AB$10:AB69)/SUM($AB$10:AB69)</f>
        <v>#DIV/0!</v>
      </c>
      <c r="BY69" s="25" t="e">
        <f>SUMPRODUCT($N$10:N69,$AB$10:AB69)/SUM($AB$10:AB69)</f>
        <v>#DIV/0!</v>
      </c>
      <c r="BZ69" s="25" t="e">
        <f>SUMPRODUCT($O$10:O69,$AB$10:AB69)/SUM($AB$10:AB69)</f>
        <v>#DIV/0!</v>
      </c>
      <c r="CA69" s="25" t="e">
        <f>SUMPRODUCT($P$10:P69,$AB$10:AB69)/SUM($AB$10:AB69)</f>
        <v>#DIV/0!</v>
      </c>
      <c r="CB69" s="25" t="e">
        <f>SUMPRODUCT($Q$10:Q69,$AB$10:AB69)/SUM($AB$10:AB69)</f>
        <v>#DIV/0!</v>
      </c>
      <c r="CC69" s="25" t="e">
        <f>SUMPRODUCT($R$10:R69,$AB$10:AB69)/SUM($AB$10:AB69)</f>
        <v>#DIV/0!</v>
      </c>
      <c r="CD69" s="25" t="e">
        <f>SUMPRODUCT($S$10:S69,$AB$10:AB69)/SUM($AB$10:AB69)</f>
        <v>#DIV/0!</v>
      </c>
      <c r="CE69" s="25" t="e">
        <f>SUMPRODUCT($T$10:T69,$AB$10:AB69)/SUM($AB$10:AB69)</f>
        <v>#DIV/0!</v>
      </c>
    </row>
    <row r="70" spans="1:83">
      <c r="A70" s="281" t="str">
        <f>IF('Noon Position '!A70&lt;&gt;0,'Noon Position '!A70,"")</f>
        <v/>
      </c>
      <c r="B70" s="312" t="str">
        <f>IF('Noon Position '!A70&lt;&gt;0,'Noon Position '!B70,"")</f>
        <v/>
      </c>
      <c r="C70" s="25" t="str">
        <f>IF('Noon Position '!Q70&lt;&gt;0,'Noon Position '!Q70,"")</f>
        <v/>
      </c>
      <c r="D70" s="313" t="str">
        <f>IF('Noon Position '!Q70&lt;&gt;0,"",IF('Noon Position '!A70&lt;&gt;0,('Noon Position '!A70-'Noon Position '!A69+'Noon Position '!B70-'Noon Position '!B69)*24,""))</f>
        <v/>
      </c>
      <c r="E70" s="25" t="str">
        <f>IF('Noon Position '!A70&lt;&gt;0,'Weather Condition'!U65,"")</f>
        <v/>
      </c>
      <c r="F70" s="25" t="str">
        <f>IF('Noon Position '!A70&lt;&gt;0,IF(NOT(E70),1,0),"")</f>
        <v/>
      </c>
      <c r="G70" s="25" t="str">
        <f>IF('Noon Position '!A70&lt;&gt;0,IF(LOWER('Noon Position '!L70)="eco",1,0),"")</f>
        <v/>
      </c>
      <c r="H70" s="25" t="str">
        <f>IF('Noon Position '!A70&lt;&gt;0,IF(LOWER('Noon Position '!L70)="full",1,0),"")</f>
        <v/>
      </c>
      <c r="I70" s="25" t="str">
        <f>IF('Noon Position '!A70&lt;&gt;0,IF(G70+H70=0,1,0),"")</f>
        <v/>
      </c>
      <c r="K70" s="25" t="str">
        <f>IF('Noon Position '!A70&lt;&gt;0,IF('Noon Position '!M70=0,"None",'Noon Position '!M70),"None")</f>
        <v>None</v>
      </c>
      <c r="L70" s="25">
        <f>IF('Noon Position '!A70&lt;&gt;0,IF('Noon Position '!U70="",0,'Noon Position '!U70),0)</f>
        <v>0</v>
      </c>
      <c r="M70" s="25">
        <f>IF('Noon Position '!A70&lt;&gt;0,IF('Noon Position '!V70="",0,'Noon Position '!V70),0)</f>
        <v>0</v>
      </c>
      <c r="N70" s="25">
        <f>IF('Noon Position '!A70&lt;&gt;0,IF('Bunkers &amp; Lubs'!Q64="",0,'Bunkers &amp; Lubs'!Q64),0)</f>
        <v>0</v>
      </c>
      <c r="O70" s="25">
        <f>IF('Noon Position '!A70&lt;&gt;0,IF('Bunkers &amp; Lubs'!W64="",0,'Bunkers &amp; Lubs'!W64),0)</f>
        <v>0</v>
      </c>
      <c r="P70" s="25">
        <f>IF('Noon Position '!A70&lt;&gt;0,IF('Bunkers &amp; Lubs'!X64="",0,'Bunkers &amp; Lubs'!X64),0)</f>
        <v>0</v>
      </c>
      <c r="Q70" s="25">
        <f>IF('Noon Position '!A70&lt;&gt;0,IF('Bunkers &amp; Lubs'!Z64="",0,'Bunkers &amp; Lubs'!Z64),0)</f>
        <v>0</v>
      </c>
      <c r="R70" s="25">
        <f>IF('Noon Position '!A70&lt;&gt;0,IF('Bunkers &amp; Lubs'!AA64="",0,'Bunkers &amp; Lubs'!AA64),0)</f>
        <v>0</v>
      </c>
      <c r="S70" s="25">
        <f>IF('Noon Position '!A70&lt;&gt;0,IF(Environmental!G67="",0,Environmental!G67),0)</f>
        <v>0</v>
      </c>
      <c r="T70" s="25">
        <f>IF('Noon Position '!A70&lt;&gt;0,IF(Environmental!L67="",0,Environmental!L67),0)</f>
        <v>0</v>
      </c>
      <c r="V70" s="25">
        <f t="shared" si="0"/>
        <v>0</v>
      </c>
      <c r="W70" s="25">
        <f t="shared" si="1"/>
        <v>0</v>
      </c>
      <c r="X70" s="25">
        <f t="shared" si="2"/>
        <v>0</v>
      </c>
      <c r="Y70" s="25">
        <f t="shared" si="3"/>
        <v>0</v>
      </c>
      <c r="AB70" s="25">
        <f t="shared" si="4"/>
        <v>0</v>
      </c>
      <c r="AE70" s="299" t="e">
        <f>SUMPRODUCT($L$10:L70,$V$10:V70)/SUM($V$10:V70)</f>
        <v>#DIV/0!</v>
      </c>
      <c r="AF70" s="300" t="e">
        <f>SUMPRODUCT($M$10:M70,$V$10:V70)/SUM($V$10:V70)</f>
        <v>#DIV/0!</v>
      </c>
      <c r="AG70" s="299" t="e">
        <f>SUMPRODUCT($N$10:N70,$V$10:V70)/SUM($V$10:V70)</f>
        <v>#DIV/0!</v>
      </c>
      <c r="AH70" s="299" t="e">
        <f>SUMPRODUCT($O$10:O70,$V$10:V70)/SUM($V$10:V70)</f>
        <v>#DIV/0!</v>
      </c>
      <c r="AI70" s="301" t="e">
        <f>SUMPRODUCT($P$10:P70,$V$10:V70)/SUM($V$10:V70)</f>
        <v>#DIV/0!</v>
      </c>
      <c r="AJ70" s="301" t="e">
        <f>SUMPRODUCT($Q$10:Q70,$V$10:V70)/SUM($V$10:V70)</f>
        <v>#DIV/0!</v>
      </c>
      <c r="AK70" s="301" t="e">
        <f>SUMPRODUCT($R$10:R70,$V$10:V70)/SUM($V$10:V70)</f>
        <v>#DIV/0!</v>
      </c>
      <c r="AL70" s="299" t="e">
        <f>SUMPRODUCT($S$10:S70,$V$10:V70)/SUM($V$10:V70)</f>
        <v>#DIV/0!</v>
      </c>
      <c r="AM70" s="299" t="e">
        <f>SUMPRODUCT($T$10:T70,$V$10:V70)/SUM($V$10:V70)</f>
        <v>#DIV/0!</v>
      </c>
      <c r="AP70" s="299">
        <f>SUMPRODUCT($L$10:L70,$W$10:W70)/SUM($W$10:W70)</f>
        <v>11.333333333333334</v>
      </c>
      <c r="AQ70" s="300">
        <f>SUMPRODUCT($M$10:M70,$W$10:W70)/SUM($W$10:W70)</f>
        <v>0.12710774662728128</v>
      </c>
      <c r="AR70" s="299">
        <f>SUMPRODUCT($N$10:N70,$W$10:W70)/SUM($W$10:W70)</f>
        <v>18.476800000000026</v>
      </c>
      <c r="AS70" s="299">
        <f>SUMPRODUCT($O$10:O70,$W$10:W70)/SUM($W$10:W70)</f>
        <v>0.10666666666666667</v>
      </c>
      <c r="AT70" s="301">
        <f>SUMPRODUCT($P$10:P70,$W$10:W70)/SUM($W$10:W70)</f>
        <v>100.05333333333333</v>
      </c>
      <c r="AU70" s="301">
        <f>SUMPRODUCT($Q$10:Q70,$W$10:W70)/SUM($W$10:W70)</f>
        <v>17.066666666666666</v>
      </c>
      <c r="AV70" s="301">
        <f>SUMPRODUCT($R$10:R70,$W$10:W70)/SUM($W$10:W70)</f>
        <v>10.666666666666666</v>
      </c>
      <c r="AW70" s="299">
        <f>SUMPRODUCT($S$10:S70,$W$10:W70)/SUM($W$10:W70)</f>
        <v>0</v>
      </c>
      <c r="AX70" s="299">
        <f>SUMPRODUCT($T$10:T70,$W$10:W70)/SUM($W$10:W70)</f>
        <v>0.28800000000000042</v>
      </c>
      <c r="BA70" s="299" t="e">
        <f>SUMPRODUCT($L$10:L70,$X$10:X70)/SUM($X$10:X70)</f>
        <v>#DIV/0!</v>
      </c>
      <c r="BB70" s="300" t="e">
        <f>SUMPRODUCT($M$10:M70,$X$10:X70)/SUM($X$10:X70)</f>
        <v>#DIV/0!</v>
      </c>
      <c r="BC70" s="299" t="e">
        <f>SUMPRODUCT($N$10:N70,$X$10:X70)/SUM($X$10:X70)</f>
        <v>#DIV/0!</v>
      </c>
      <c r="BD70" s="299" t="e">
        <f>SUMPRODUCT($O$10:O70,$X$10:X70)/SUM($X$10:X70)</f>
        <v>#DIV/0!</v>
      </c>
      <c r="BE70" s="301" t="e">
        <f>SUMPRODUCT($P$10:P70,$X$10:X70)/SUM($X$10:X70)</f>
        <v>#DIV/0!</v>
      </c>
      <c r="BF70" s="301" t="e">
        <f>SUMPRODUCT($Q$10:Q70,$X$10:X70)/SUM($X$10:X70)</f>
        <v>#DIV/0!</v>
      </c>
      <c r="BG70" s="301" t="e">
        <f>SUMPRODUCT($R$10:R70,$X$10:X70)/SUM($X$10:X70)</f>
        <v>#DIV/0!</v>
      </c>
      <c r="BH70" s="299" t="e">
        <f>SUMPRODUCT($S$10:S70,$X$10:X70)/SUM($X$10:X70)</f>
        <v>#DIV/0!</v>
      </c>
      <c r="BI70" s="299" t="e">
        <f>SUMPRODUCT($T$10:T70,$X$10:X70)/SUM($X$10:X70)</f>
        <v>#DIV/0!</v>
      </c>
      <c r="BL70" s="299" t="e">
        <f>SUMPRODUCT($L$10:L70,$Y$10:Y70)/SUM($Y$10:Y70)</f>
        <v>#DIV/0!</v>
      </c>
      <c r="BM70" s="300" t="e">
        <f>SUMPRODUCT($M$10:M70,$Y$10:Y70)/SUM($Y$10:Y70)</f>
        <v>#DIV/0!</v>
      </c>
      <c r="BN70" s="299" t="e">
        <f>SUMPRODUCT($N$10:N70,$Y$10:Y70)/SUM($Y$10:Y70)</f>
        <v>#DIV/0!</v>
      </c>
      <c r="BO70" s="299" t="e">
        <f>SUMPRODUCT($O$10:O70,$Y$10:Y70)/SUM($Y$10:Y70)</f>
        <v>#DIV/0!</v>
      </c>
      <c r="BP70" s="301" t="e">
        <f>SUMPRODUCT($P$10:P70,$Y$10:Y70)/SUM($Y$10:Y70)</f>
        <v>#DIV/0!</v>
      </c>
      <c r="BQ70" s="301" t="e">
        <f>SUMPRODUCT($Q$10:Q70,$Y$10:Y70)/SUM($Y$10:Y70)</f>
        <v>#DIV/0!</v>
      </c>
      <c r="BR70" s="301" t="e">
        <f>SUMPRODUCT($R$10:R70,$Y$10:Y70)/SUM($Y$10:Y70)</f>
        <v>#DIV/0!</v>
      </c>
      <c r="BS70" s="299" t="e">
        <f>SUMPRODUCT($S$10:S70,$Y$10:Y70)/SUM($Y$10:Y70)</f>
        <v>#DIV/0!</v>
      </c>
      <c r="BT70" s="299" t="e">
        <f>SUMPRODUCT($T$10:T70,$Y$10:Y70)/SUM($Y$10:Y70)</f>
        <v>#DIV/0!</v>
      </c>
      <c r="BW70" s="25" t="e">
        <f>SUMPRODUCT($L$10:L70,$AB$10:AB70)/SUM($AB$10:AB70)</f>
        <v>#DIV/0!</v>
      </c>
      <c r="BX70" s="25" t="e">
        <f>SUMPRODUCT($M$10:M70,$AB$10:AB70)/SUM($AB$10:AB70)</f>
        <v>#DIV/0!</v>
      </c>
      <c r="BY70" s="25" t="e">
        <f>SUMPRODUCT($N$10:N70,$AB$10:AB70)/SUM($AB$10:AB70)</f>
        <v>#DIV/0!</v>
      </c>
      <c r="BZ70" s="25" t="e">
        <f>SUMPRODUCT($O$10:O70,$AB$10:AB70)/SUM($AB$10:AB70)</f>
        <v>#DIV/0!</v>
      </c>
      <c r="CA70" s="25" t="e">
        <f>SUMPRODUCT($P$10:P70,$AB$10:AB70)/SUM($AB$10:AB70)</f>
        <v>#DIV/0!</v>
      </c>
      <c r="CB70" s="25" t="e">
        <f>SUMPRODUCT($Q$10:Q70,$AB$10:AB70)/SUM($AB$10:AB70)</f>
        <v>#DIV/0!</v>
      </c>
      <c r="CC70" s="25" t="e">
        <f>SUMPRODUCT($R$10:R70,$AB$10:AB70)/SUM($AB$10:AB70)</f>
        <v>#DIV/0!</v>
      </c>
      <c r="CD70" s="25" t="e">
        <f>SUMPRODUCT($S$10:S70,$AB$10:AB70)/SUM($AB$10:AB70)</f>
        <v>#DIV/0!</v>
      </c>
      <c r="CE70" s="25" t="e">
        <f>SUMPRODUCT($T$10:T70,$AB$10:AB70)/SUM($AB$10:AB70)</f>
        <v>#DIV/0!</v>
      </c>
    </row>
    <row r="71" spans="1:83">
      <c r="A71" s="281" t="str">
        <f>IF('Noon Position '!A71&lt;&gt;0,'Noon Position '!A71,"")</f>
        <v/>
      </c>
      <c r="B71" s="312" t="str">
        <f>IF('Noon Position '!A71&lt;&gt;0,'Noon Position '!B71,"")</f>
        <v/>
      </c>
      <c r="C71" s="25" t="str">
        <f>IF('Noon Position '!Q71&lt;&gt;0,'Noon Position '!Q71,"")</f>
        <v/>
      </c>
      <c r="D71" s="313" t="str">
        <f>IF('Noon Position '!Q71&lt;&gt;0,"",IF('Noon Position '!A71&lt;&gt;0,('Noon Position '!A71-'Noon Position '!A70+'Noon Position '!B71-'Noon Position '!B70)*24,""))</f>
        <v/>
      </c>
      <c r="E71" s="25" t="str">
        <f>IF('Noon Position '!A71&lt;&gt;0,'Weather Condition'!U66,"")</f>
        <v/>
      </c>
      <c r="F71" s="25" t="str">
        <f>IF('Noon Position '!A71&lt;&gt;0,IF(NOT(E71),1,0),"")</f>
        <v/>
      </c>
      <c r="G71" s="25" t="str">
        <f>IF('Noon Position '!A71&lt;&gt;0,IF(LOWER('Noon Position '!L71)="eco",1,0),"")</f>
        <v/>
      </c>
      <c r="H71" s="25" t="str">
        <f>IF('Noon Position '!A71&lt;&gt;0,IF(LOWER('Noon Position '!L71)="full",1,0),"")</f>
        <v/>
      </c>
      <c r="I71" s="25" t="str">
        <f>IF('Noon Position '!A71&lt;&gt;0,IF(G71+H71=0,1,0),"")</f>
        <v/>
      </c>
      <c r="K71" s="25" t="str">
        <f>IF('Noon Position '!A71&lt;&gt;0,IF('Noon Position '!M71=0,"None",'Noon Position '!M71),"None")</f>
        <v>None</v>
      </c>
      <c r="L71" s="25">
        <f>IF('Noon Position '!A71&lt;&gt;0,IF('Noon Position '!U71="",0,'Noon Position '!U71),0)</f>
        <v>0</v>
      </c>
      <c r="M71" s="25">
        <f>IF('Noon Position '!A71&lt;&gt;0,IF('Noon Position '!V71="",0,'Noon Position '!V71),0)</f>
        <v>0</v>
      </c>
      <c r="N71" s="25">
        <f>IF('Noon Position '!A71&lt;&gt;0,IF('Bunkers &amp; Lubs'!Q65="",0,'Bunkers &amp; Lubs'!Q65),0)</f>
        <v>0</v>
      </c>
      <c r="O71" s="25">
        <f>IF('Noon Position '!A71&lt;&gt;0,IF('Bunkers &amp; Lubs'!W65="",0,'Bunkers &amp; Lubs'!W65),0)</f>
        <v>0</v>
      </c>
      <c r="P71" s="25">
        <f>IF('Noon Position '!A71&lt;&gt;0,IF('Bunkers &amp; Lubs'!X65="",0,'Bunkers &amp; Lubs'!X65),0)</f>
        <v>0</v>
      </c>
      <c r="Q71" s="25">
        <f>IF('Noon Position '!A71&lt;&gt;0,IF('Bunkers &amp; Lubs'!Z65="",0,'Bunkers &amp; Lubs'!Z65),0)</f>
        <v>0</v>
      </c>
      <c r="R71" s="25">
        <f>IF('Noon Position '!A71&lt;&gt;0,IF('Bunkers &amp; Lubs'!AA65="",0,'Bunkers &amp; Lubs'!AA65),0)</f>
        <v>0</v>
      </c>
      <c r="S71" s="25">
        <f>IF('Noon Position '!A71&lt;&gt;0,IF(Environmental!G68="",0,Environmental!G68),0)</f>
        <v>0</v>
      </c>
      <c r="T71" s="25">
        <f>IF('Noon Position '!A71&lt;&gt;0,IF(Environmental!L68="",0,Environmental!L68),0)</f>
        <v>0</v>
      </c>
      <c r="V71" s="25">
        <f t="shared" si="0"/>
        <v>0</v>
      </c>
      <c r="W71" s="25">
        <f t="shared" si="1"/>
        <v>0</v>
      </c>
      <c r="X71" s="25">
        <f t="shared" si="2"/>
        <v>0</v>
      </c>
      <c r="Y71" s="25">
        <f t="shared" si="3"/>
        <v>0</v>
      </c>
      <c r="AB71" s="25">
        <f t="shared" si="4"/>
        <v>0</v>
      </c>
      <c r="AE71" s="299" t="e">
        <f>SUMPRODUCT($L$10:L71,$V$10:V71)/SUM($V$10:V71)</f>
        <v>#DIV/0!</v>
      </c>
      <c r="AF71" s="300" t="e">
        <f>SUMPRODUCT($M$10:M71,$V$10:V71)/SUM($V$10:V71)</f>
        <v>#DIV/0!</v>
      </c>
      <c r="AG71" s="299" t="e">
        <f>SUMPRODUCT($N$10:N71,$V$10:V71)/SUM($V$10:V71)</f>
        <v>#DIV/0!</v>
      </c>
      <c r="AH71" s="299" t="e">
        <f>SUMPRODUCT($O$10:O71,$V$10:V71)/SUM($V$10:V71)</f>
        <v>#DIV/0!</v>
      </c>
      <c r="AI71" s="301" t="e">
        <f>SUMPRODUCT($P$10:P71,$V$10:V71)/SUM($V$10:V71)</f>
        <v>#DIV/0!</v>
      </c>
      <c r="AJ71" s="301" t="e">
        <f>SUMPRODUCT($Q$10:Q71,$V$10:V71)/SUM($V$10:V71)</f>
        <v>#DIV/0!</v>
      </c>
      <c r="AK71" s="301" t="e">
        <f>SUMPRODUCT($R$10:R71,$V$10:V71)/SUM($V$10:V71)</f>
        <v>#DIV/0!</v>
      </c>
      <c r="AL71" s="299" t="e">
        <f>SUMPRODUCT($S$10:S71,$V$10:V71)/SUM($V$10:V71)</f>
        <v>#DIV/0!</v>
      </c>
      <c r="AM71" s="299" t="e">
        <f>SUMPRODUCT($T$10:T71,$V$10:V71)/SUM($V$10:V71)</f>
        <v>#DIV/0!</v>
      </c>
      <c r="AP71" s="299">
        <f>SUMPRODUCT($L$10:L71,$W$10:W71)/SUM($W$10:W71)</f>
        <v>11.333333333333334</v>
      </c>
      <c r="AQ71" s="300">
        <f>SUMPRODUCT($M$10:M71,$W$10:W71)/SUM($W$10:W71)</f>
        <v>0.12710774662728128</v>
      </c>
      <c r="AR71" s="299">
        <f>SUMPRODUCT($N$10:N71,$W$10:W71)/SUM($W$10:W71)</f>
        <v>18.476800000000026</v>
      </c>
      <c r="AS71" s="299">
        <f>SUMPRODUCT($O$10:O71,$W$10:W71)/SUM($W$10:W71)</f>
        <v>0.10666666666666667</v>
      </c>
      <c r="AT71" s="301">
        <f>SUMPRODUCT($P$10:P71,$W$10:W71)/SUM($W$10:W71)</f>
        <v>100.05333333333333</v>
      </c>
      <c r="AU71" s="301">
        <f>SUMPRODUCT($Q$10:Q71,$W$10:W71)/SUM($W$10:W71)</f>
        <v>17.066666666666666</v>
      </c>
      <c r="AV71" s="301">
        <f>SUMPRODUCT($R$10:R71,$W$10:W71)/SUM($W$10:W71)</f>
        <v>10.666666666666666</v>
      </c>
      <c r="AW71" s="299">
        <f>SUMPRODUCT($S$10:S71,$W$10:W71)/SUM($W$10:W71)</f>
        <v>0</v>
      </c>
      <c r="AX71" s="299">
        <f>SUMPRODUCT($T$10:T71,$W$10:W71)/SUM($W$10:W71)</f>
        <v>0.28800000000000042</v>
      </c>
      <c r="BA71" s="299" t="e">
        <f>SUMPRODUCT($L$10:L71,$X$10:X71)/SUM($X$10:X71)</f>
        <v>#DIV/0!</v>
      </c>
      <c r="BB71" s="300" t="e">
        <f>SUMPRODUCT($M$10:M71,$X$10:X71)/SUM($X$10:X71)</f>
        <v>#DIV/0!</v>
      </c>
      <c r="BC71" s="299" t="e">
        <f>SUMPRODUCT($N$10:N71,$X$10:X71)/SUM($X$10:X71)</f>
        <v>#DIV/0!</v>
      </c>
      <c r="BD71" s="299" t="e">
        <f>SUMPRODUCT($O$10:O71,$X$10:X71)/SUM($X$10:X71)</f>
        <v>#DIV/0!</v>
      </c>
      <c r="BE71" s="301" t="e">
        <f>SUMPRODUCT($P$10:P71,$X$10:X71)/SUM($X$10:X71)</f>
        <v>#DIV/0!</v>
      </c>
      <c r="BF71" s="301" t="e">
        <f>SUMPRODUCT($Q$10:Q71,$X$10:X71)/SUM($X$10:X71)</f>
        <v>#DIV/0!</v>
      </c>
      <c r="BG71" s="301" t="e">
        <f>SUMPRODUCT($R$10:R71,$X$10:X71)/SUM($X$10:X71)</f>
        <v>#DIV/0!</v>
      </c>
      <c r="BH71" s="299" t="e">
        <f>SUMPRODUCT($S$10:S71,$X$10:X71)/SUM($X$10:X71)</f>
        <v>#DIV/0!</v>
      </c>
      <c r="BI71" s="299" t="e">
        <f>SUMPRODUCT($T$10:T71,$X$10:X71)/SUM($X$10:X71)</f>
        <v>#DIV/0!</v>
      </c>
      <c r="BL71" s="299" t="e">
        <f>SUMPRODUCT($L$10:L71,$Y$10:Y71)/SUM($Y$10:Y71)</f>
        <v>#DIV/0!</v>
      </c>
      <c r="BM71" s="300" t="e">
        <f>SUMPRODUCT($M$10:M71,$Y$10:Y71)/SUM($Y$10:Y71)</f>
        <v>#DIV/0!</v>
      </c>
      <c r="BN71" s="299" t="e">
        <f>SUMPRODUCT($N$10:N71,$Y$10:Y71)/SUM($Y$10:Y71)</f>
        <v>#DIV/0!</v>
      </c>
      <c r="BO71" s="299" t="e">
        <f>SUMPRODUCT($O$10:O71,$Y$10:Y71)/SUM($Y$10:Y71)</f>
        <v>#DIV/0!</v>
      </c>
      <c r="BP71" s="301" t="e">
        <f>SUMPRODUCT($P$10:P71,$Y$10:Y71)/SUM($Y$10:Y71)</f>
        <v>#DIV/0!</v>
      </c>
      <c r="BQ71" s="301" t="e">
        <f>SUMPRODUCT($Q$10:Q71,$Y$10:Y71)/SUM($Y$10:Y71)</f>
        <v>#DIV/0!</v>
      </c>
      <c r="BR71" s="301" t="e">
        <f>SUMPRODUCT($R$10:R71,$Y$10:Y71)/SUM($Y$10:Y71)</f>
        <v>#DIV/0!</v>
      </c>
      <c r="BS71" s="299" t="e">
        <f>SUMPRODUCT($S$10:S71,$Y$10:Y71)/SUM($Y$10:Y71)</f>
        <v>#DIV/0!</v>
      </c>
      <c r="BT71" s="299" t="e">
        <f>SUMPRODUCT($T$10:T71,$Y$10:Y71)/SUM($Y$10:Y71)</f>
        <v>#DIV/0!</v>
      </c>
      <c r="BW71" s="25" t="e">
        <f>SUMPRODUCT($L$10:L71,$AB$10:AB71)/SUM($AB$10:AB71)</f>
        <v>#DIV/0!</v>
      </c>
      <c r="BX71" s="25" t="e">
        <f>SUMPRODUCT($M$10:M71,$AB$10:AB71)/SUM($AB$10:AB71)</f>
        <v>#DIV/0!</v>
      </c>
      <c r="BY71" s="25" t="e">
        <f>SUMPRODUCT($N$10:N71,$AB$10:AB71)/SUM($AB$10:AB71)</f>
        <v>#DIV/0!</v>
      </c>
      <c r="BZ71" s="25" t="e">
        <f>SUMPRODUCT($O$10:O71,$AB$10:AB71)/SUM($AB$10:AB71)</f>
        <v>#DIV/0!</v>
      </c>
      <c r="CA71" s="25" t="e">
        <f>SUMPRODUCT($P$10:P71,$AB$10:AB71)/SUM($AB$10:AB71)</f>
        <v>#DIV/0!</v>
      </c>
      <c r="CB71" s="25" t="e">
        <f>SUMPRODUCT($Q$10:Q71,$AB$10:AB71)/SUM($AB$10:AB71)</f>
        <v>#DIV/0!</v>
      </c>
      <c r="CC71" s="25" t="e">
        <f>SUMPRODUCT($R$10:R71,$AB$10:AB71)/SUM($AB$10:AB71)</f>
        <v>#DIV/0!</v>
      </c>
      <c r="CD71" s="25" t="e">
        <f>SUMPRODUCT($S$10:S71,$AB$10:AB71)/SUM($AB$10:AB71)</f>
        <v>#DIV/0!</v>
      </c>
      <c r="CE71" s="25" t="e">
        <f>SUMPRODUCT($T$10:T71,$AB$10:AB71)/SUM($AB$10:AB71)</f>
        <v>#DIV/0!</v>
      </c>
    </row>
    <row r="72" spans="1:83">
      <c r="A72" s="281" t="str">
        <f>IF('Noon Position '!A72&lt;&gt;0,'Noon Position '!A72,"")</f>
        <v/>
      </c>
      <c r="B72" s="312" t="str">
        <f>IF('Noon Position '!A72&lt;&gt;0,'Noon Position '!B72,"")</f>
        <v/>
      </c>
      <c r="C72" s="25" t="str">
        <f>IF('Noon Position '!Q72&lt;&gt;0,'Noon Position '!Q72,"")</f>
        <v/>
      </c>
      <c r="D72" s="313" t="str">
        <f>IF('Noon Position '!Q72&lt;&gt;0,"",IF('Noon Position '!A72&lt;&gt;0,('Noon Position '!A72-'Noon Position '!A71+'Noon Position '!B72-'Noon Position '!B71)*24,""))</f>
        <v/>
      </c>
      <c r="E72" s="25" t="str">
        <f>IF('Noon Position '!A72&lt;&gt;0,'Weather Condition'!U67,"")</f>
        <v/>
      </c>
      <c r="F72" s="25" t="str">
        <f>IF('Noon Position '!A72&lt;&gt;0,IF(NOT(E72),1,0),"")</f>
        <v/>
      </c>
      <c r="G72" s="25" t="str">
        <f>IF('Noon Position '!A72&lt;&gt;0,IF(LOWER('Noon Position '!L72)="eco",1,0),"")</f>
        <v/>
      </c>
      <c r="H72" s="25" t="str">
        <f>IF('Noon Position '!A72&lt;&gt;0,IF(LOWER('Noon Position '!L72)="full",1,0),"")</f>
        <v/>
      </c>
      <c r="I72" s="25" t="str">
        <f>IF('Noon Position '!A72&lt;&gt;0,IF(G72+H72=0,1,0),"")</f>
        <v/>
      </c>
      <c r="K72" s="25" t="str">
        <f>IF('Noon Position '!A72&lt;&gt;0,IF('Noon Position '!M72=0,"None",'Noon Position '!M72),"None")</f>
        <v>None</v>
      </c>
      <c r="L72" s="25">
        <f>IF('Noon Position '!A72&lt;&gt;0,IF('Noon Position '!U72="",0,'Noon Position '!U72),0)</f>
        <v>0</v>
      </c>
      <c r="M72" s="25">
        <f>IF('Noon Position '!A72&lt;&gt;0,IF('Noon Position '!V72="",0,'Noon Position '!V72),0)</f>
        <v>0</v>
      </c>
      <c r="N72" s="25">
        <f>IF('Noon Position '!A72&lt;&gt;0,IF('Bunkers &amp; Lubs'!Q66="",0,'Bunkers &amp; Lubs'!Q66),0)</f>
        <v>0</v>
      </c>
      <c r="O72" s="25">
        <f>IF('Noon Position '!A72&lt;&gt;0,IF('Bunkers &amp; Lubs'!W66="",0,'Bunkers &amp; Lubs'!W66),0)</f>
        <v>0</v>
      </c>
      <c r="P72" s="25">
        <f>IF('Noon Position '!A72&lt;&gt;0,IF('Bunkers &amp; Lubs'!X66="",0,'Bunkers &amp; Lubs'!X66),0)</f>
        <v>0</v>
      </c>
      <c r="Q72" s="25">
        <f>IF('Noon Position '!A72&lt;&gt;0,IF('Bunkers &amp; Lubs'!Z66="",0,'Bunkers &amp; Lubs'!Z66),0)</f>
        <v>0</v>
      </c>
      <c r="R72" s="25">
        <f>IF('Noon Position '!A72&lt;&gt;0,IF('Bunkers &amp; Lubs'!AA66="",0,'Bunkers &amp; Lubs'!AA66),0)</f>
        <v>0</v>
      </c>
      <c r="S72" s="25">
        <f>IF('Noon Position '!A72&lt;&gt;0,IF(Environmental!G69="",0,Environmental!G69),0)</f>
        <v>0</v>
      </c>
      <c r="T72" s="25">
        <f>IF('Noon Position '!A72&lt;&gt;0,IF(Environmental!L69="",0,Environmental!L69),0)</f>
        <v>0</v>
      </c>
      <c r="V72" s="25">
        <f t="shared" si="0"/>
        <v>0</v>
      </c>
      <c r="W72" s="25">
        <f t="shared" si="1"/>
        <v>0</v>
      </c>
      <c r="X72" s="25">
        <f t="shared" si="2"/>
        <v>0</v>
      </c>
      <c r="Y72" s="25">
        <f t="shared" si="3"/>
        <v>0</v>
      </c>
      <c r="AB72" s="25">
        <f t="shared" si="4"/>
        <v>0</v>
      </c>
      <c r="AE72" s="299" t="e">
        <f>SUMPRODUCT($L$10:L72,$V$10:V72)/SUM($V$10:V72)</f>
        <v>#DIV/0!</v>
      </c>
      <c r="AF72" s="300" t="e">
        <f>SUMPRODUCT($M$10:M72,$V$10:V72)/SUM($V$10:V72)</f>
        <v>#DIV/0!</v>
      </c>
      <c r="AG72" s="299" t="e">
        <f>SUMPRODUCT($N$10:N72,$V$10:V72)/SUM($V$10:V72)</f>
        <v>#DIV/0!</v>
      </c>
      <c r="AH72" s="299" t="e">
        <f>SUMPRODUCT($O$10:O72,$V$10:V72)/SUM($V$10:V72)</f>
        <v>#DIV/0!</v>
      </c>
      <c r="AI72" s="301" t="e">
        <f>SUMPRODUCT($P$10:P72,$V$10:V72)/SUM($V$10:V72)</f>
        <v>#DIV/0!</v>
      </c>
      <c r="AJ72" s="301" t="e">
        <f>SUMPRODUCT($Q$10:Q72,$V$10:V72)/SUM($V$10:V72)</f>
        <v>#DIV/0!</v>
      </c>
      <c r="AK72" s="301" t="e">
        <f>SUMPRODUCT($R$10:R72,$V$10:V72)/SUM($V$10:V72)</f>
        <v>#DIV/0!</v>
      </c>
      <c r="AL72" s="299" t="e">
        <f>SUMPRODUCT($S$10:S72,$V$10:V72)/SUM($V$10:V72)</f>
        <v>#DIV/0!</v>
      </c>
      <c r="AM72" s="299" t="e">
        <f>SUMPRODUCT($T$10:T72,$V$10:V72)/SUM($V$10:V72)</f>
        <v>#DIV/0!</v>
      </c>
      <c r="AP72" s="299">
        <f>SUMPRODUCT($L$10:L72,$W$10:W72)/SUM($W$10:W72)</f>
        <v>11.333333333333334</v>
      </c>
      <c r="AQ72" s="300">
        <f>SUMPRODUCT($M$10:M72,$W$10:W72)/SUM($W$10:W72)</f>
        <v>0.12710774662728128</v>
      </c>
      <c r="AR72" s="299">
        <f>SUMPRODUCT($N$10:N72,$W$10:W72)/SUM($W$10:W72)</f>
        <v>18.476800000000026</v>
      </c>
      <c r="AS72" s="299">
        <f>SUMPRODUCT($O$10:O72,$W$10:W72)/SUM($W$10:W72)</f>
        <v>0.10666666666666667</v>
      </c>
      <c r="AT72" s="301">
        <f>SUMPRODUCT($P$10:P72,$W$10:W72)/SUM($W$10:W72)</f>
        <v>100.05333333333333</v>
      </c>
      <c r="AU72" s="301">
        <f>SUMPRODUCT($Q$10:Q72,$W$10:W72)/SUM($W$10:W72)</f>
        <v>17.066666666666666</v>
      </c>
      <c r="AV72" s="301">
        <f>SUMPRODUCT($R$10:R72,$W$10:W72)/SUM($W$10:W72)</f>
        <v>10.666666666666666</v>
      </c>
      <c r="AW72" s="299">
        <f>SUMPRODUCT($S$10:S72,$W$10:W72)/SUM($W$10:W72)</f>
        <v>0</v>
      </c>
      <c r="AX72" s="299">
        <f>SUMPRODUCT($T$10:T72,$W$10:W72)/SUM($W$10:W72)</f>
        <v>0.28800000000000042</v>
      </c>
      <c r="BA72" s="299" t="e">
        <f>SUMPRODUCT($L$10:L72,$X$10:X72)/SUM($X$10:X72)</f>
        <v>#DIV/0!</v>
      </c>
      <c r="BB72" s="300" t="e">
        <f>SUMPRODUCT($M$10:M72,$X$10:X72)/SUM($X$10:X72)</f>
        <v>#DIV/0!</v>
      </c>
      <c r="BC72" s="299" t="e">
        <f>SUMPRODUCT($N$10:N72,$X$10:X72)/SUM($X$10:X72)</f>
        <v>#DIV/0!</v>
      </c>
      <c r="BD72" s="299" t="e">
        <f>SUMPRODUCT($O$10:O72,$X$10:X72)/SUM($X$10:X72)</f>
        <v>#DIV/0!</v>
      </c>
      <c r="BE72" s="301" t="e">
        <f>SUMPRODUCT($P$10:P72,$X$10:X72)/SUM($X$10:X72)</f>
        <v>#DIV/0!</v>
      </c>
      <c r="BF72" s="301" t="e">
        <f>SUMPRODUCT($Q$10:Q72,$X$10:X72)/SUM($X$10:X72)</f>
        <v>#DIV/0!</v>
      </c>
      <c r="BG72" s="301" t="e">
        <f>SUMPRODUCT($R$10:R72,$X$10:X72)/SUM($X$10:X72)</f>
        <v>#DIV/0!</v>
      </c>
      <c r="BH72" s="299" t="e">
        <f>SUMPRODUCT($S$10:S72,$X$10:X72)/SUM($X$10:X72)</f>
        <v>#DIV/0!</v>
      </c>
      <c r="BI72" s="299" t="e">
        <f>SUMPRODUCT($T$10:T72,$X$10:X72)/SUM($X$10:X72)</f>
        <v>#DIV/0!</v>
      </c>
      <c r="BL72" s="299" t="e">
        <f>SUMPRODUCT($L$10:L72,$Y$10:Y72)/SUM($Y$10:Y72)</f>
        <v>#DIV/0!</v>
      </c>
      <c r="BM72" s="300" t="e">
        <f>SUMPRODUCT($M$10:M72,$Y$10:Y72)/SUM($Y$10:Y72)</f>
        <v>#DIV/0!</v>
      </c>
      <c r="BN72" s="299" t="e">
        <f>SUMPRODUCT($N$10:N72,$Y$10:Y72)/SUM($Y$10:Y72)</f>
        <v>#DIV/0!</v>
      </c>
      <c r="BO72" s="299" t="e">
        <f>SUMPRODUCT($O$10:O72,$Y$10:Y72)/SUM($Y$10:Y72)</f>
        <v>#DIV/0!</v>
      </c>
      <c r="BP72" s="301" t="e">
        <f>SUMPRODUCT($P$10:P72,$Y$10:Y72)/SUM($Y$10:Y72)</f>
        <v>#DIV/0!</v>
      </c>
      <c r="BQ72" s="301" t="e">
        <f>SUMPRODUCT($Q$10:Q72,$Y$10:Y72)/SUM($Y$10:Y72)</f>
        <v>#DIV/0!</v>
      </c>
      <c r="BR72" s="301" t="e">
        <f>SUMPRODUCT($R$10:R72,$Y$10:Y72)/SUM($Y$10:Y72)</f>
        <v>#DIV/0!</v>
      </c>
      <c r="BS72" s="299" t="e">
        <f>SUMPRODUCT($S$10:S72,$Y$10:Y72)/SUM($Y$10:Y72)</f>
        <v>#DIV/0!</v>
      </c>
      <c r="BT72" s="299" t="e">
        <f>SUMPRODUCT($T$10:T72,$Y$10:Y72)/SUM($Y$10:Y72)</f>
        <v>#DIV/0!</v>
      </c>
      <c r="BW72" s="25" t="e">
        <f>SUMPRODUCT($L$10:L72,$AB$10:AB72)/SUM($AB$10:AB72)</f>
        <v>#DIV/0!</v>
      </c>
      <c r="BX72" s="25" t="e">
        <f>SUMPRODUCT($M$10:M72,$AB$10:AB72)/SUM($AB$10:AB72)</f>
        <v>#DIV/0!</v>
      </c>
      <c r="BY72" s="25" t="e">
        <f>SUMPRODUCT($N$10:N72,$AB$10:AB72)/SUM($AB$10:AB72)</f>
        <v>#DIV/0!</v>
      </c>
      <c r="BZ72" s="25" t="e">
        <f>SUMPRODUCT($O$10:O72,$AB$10:AB72)/SUM($AB$10:AB72)</f>
        <v>#DIV/0!</v>
      </c>
      <c r="CA72" s="25" t="e">
        <f>SUMPRODUCT($P$10:P72,$AB$10:AB72)/SUM($AB$10:AB72)</f>
        <v>#DIV/0!</v>
      </c>
      <c r="CB72" s="25" t="e">
        <f>SUMPRODUCT($Q$10:Q72,$AB$10:AB72)/SUM($AB$10:AB72)</f>
        <v>#DIV/0!</v>
      </c>
      <c r="CC72" s="25" t="e">
        <f>SUMPRODUCT($R$10:R72,$AB$10:AB72)/SUM($AB$10:AB72)</f>
        <v>#DIV/0!</v>
      </c>
      <c r="CD72" s="25" t="e">
        <f>SUMPRODUCT($S$10:S72,$AB$10:AB72)/SUM($AB$10:AB72)</f>
        <v>#DIV/0!</v>
      </c>
      <c r="CE72" s="25" t="e">
        <f>SUMPRODUCT($T$10:T72,$AB$10:AB72)/SUM($AB$10:AB72)</f>
        <v>#DIV/0!</v>
      </c>
    </row>
    <row r="73" spans="1:83">
      <c r="A73" s="281" t="str">
        <f>IF('Noon Position '!A73&lt;&gt;0,'Noon Position '!A73,"")</f>
        <v/>
      </c>
      <c r="B73" s="312" t="str">
        <f>IF('Noon Position '!A73&lt;&gt;0,'Noon Position '!B73,"")</f>
        <v/>
      </c>
      <c r="C73" s="25" t="str">
        <f>IF('Noon Position '!Q73&lt;&gt;0,'Noon Position '!Q73,"")</f>
        <v/>
      </c>
      <c r="D73" s="313" t="str">
        <f>IF('Noon Position '!Q73&lt;&gt;0,"",IF('Noon Position '!A73&lt;&gt;0,('Noon Position '!A73-'Noon Position '!A72+'Noon Position '!B73-'Noon Position '!B72)*24,""))</f>
        <v/>
      </c>
      <c r="E73" s="25" t="str">
        <f>IF('Noon Position '!A73&lt;&gt;0,'Weather Condition'!U68,"")</f>
        <v/>
      </c>
      <c r="F73" s="25" t="str">
        <f>IF('Noon Position '!A73&lt;&gt;0,IF(NOT(E73),1,0),"")</f>
        <v/>
      </c>
      <c r="G73" s="25" t="str">
        <f>IF('Noon Position '!A73&lt;&gt;0,IF(LOWER('Noon Position '!L73)="eco",1,0),"")</f>
        <v/>
      </c>
      <c r="H73" s="25" t="str">
        <f>IF('Noon Position '!A73&lt;&gt;0,IF(LOWER('Noon Position '!L73)="full",1,0),"")</f>
        <v/>
      </c>
      <c r="I73" s="25" t="str">
        <f>IF('Noon Position '!A73&lt;&gt;0,IF(G73+H73=0,1,0),"")</f>
        <v/>
      </c>
      <c r="K73" s="25" t="str">
        <f>IF('Noon Position '!A73&lt;&gt;0,IF('Noon Position '!M73=0,"None",'Noon Position '!M73),"None")</f>
        <v>None</v>
      </c>
      <c r="L73" s="25">
        <f>IF('Noon Position '!A73&lt;&gt;0,IF('Noon Position '!U73="",0,'Noon Position '!U73),0)</f>
        <v>0</v>
      </c>
      <c r="M73" s="25">
        <f>IF('Noon Position '!A73&lt;&gt;0,IF('Noon Position '!V73="",0,'Noon Position '!V73),0)</f>
        <v>0</v>
      </c>
      <c r="N73" s="25">
        <f>IF('Noon Position '!A73&lt;&gt;0,IF('Bunkers &amp; Lubs'!Q67="",0,'Bunkers &amp; Lubs'!Q67),0)</f>
        <v>0</v>
      </c>
      <c r="O73" s="25">
        <f>IF('Noon Position '!A73&lt;&gt;0,IF('Bunkers &amp; Lubs'!W67="",0,'Bunkers &amp; Lubs'!W67),0)</f>
        <v>0</v>
      </c>
      <c r="P73" s="25">
        <f>IF('Noon Position '!A73&lt;&gt;0,IF('Bunkers &amp; Lubs'!X67="",0,'Bunkers &amp; Lubs'!X67),0)</f>
        <v>0</v>
      </c>
      <c r="Q73" s="25">
        <f>IF('Noon Position '!A73&lt;&gt;0,IF('Bunkers &amp; Lubs'!Z67="",0,'Bunkers &amp; Lubs'!Z67),0)</f>
        <v>0</v>
      </c>
      <c r="R73" s="25">
        <f>IF('Noon Position '!A73&lt;&gt;0,IF('Bunkers &amp; Lubs'!AA67="",0,'Bunkers &amp; Lubs'!AA67),0)</f>
        <v>0</v>
      </c>
      <c r="S73" s="25">
        <f>IF('Noon Position '!A73&lt;&gt;0,IF(Environmental!G70="",0,Environmental!G70),0)</f>
        <v>0</v>
      </c>
      <c r="T73" s="25">
        <f>IF('Noon Position '!A73&lt;&gt;0,IF(Environmental!L70="",0,Environmental!L70),0)</f>
        <v>0</v>
      </c>
      <c r="V73" s="25">
        <f t="shared" si="0"/>
        <v>0</v>
      </c>
      <c r="W73" s="25">
        <f t="shared" si="1"/>
        <v>0</v>
      </c>
      <c r="X73" s="25">
        <f t="shared" si="2"/>
        <v>0</v>
      </c>
      <c r="Y73" s="25">
        <f t="shared" si="3"/>
        <v>0</v>
      </c>
      <c r="AB73" s="25">
        <f t="shared" si="4"/>
        <v>0</v>
      </c>
      <c r="AE73" s="299" t="e">
        <f>SUMPRODUCT($L$10:L73,$V$10:V73)/SUM($V$10:V73)</f>
        <v>#DIV/0!</v>
      </c>
      <c r="AF73" s="300" t="e">
        <f>SUMPRODUCT($M$10:M73,$V$10:V73)/SUM($V$10:V73)</f>
        <v>#DIV/0!</v>
      </c>
      <c r="AG73" s="299" t="e">
        <f>SUMPRODUCT($N$10:N73,$V$10:V73)/SUM($V$10:V73)</f>
        <v>#DIV/0!</v>
      </c>
      <c r="AH73" s="299" t="e">
        <f>SUMPRODUCT($O$10:O73,$V$10:V73)/SUM($V$10:V73)</f>
        <v>#DIV/0!</v>
      </c>
      <c r="AI73" s="301" t="e">
        <f>SUMPRODUCT($P$10:P73,$V$10:V73)/SUM($V$10:V73)</f>
        <v>#DIV/0!</v>
      </c>
      <c r="AJ73" s="301" t="e">
        <f>SUMPRODUCT($Q$10:Q73,$V$10:V73)/SUM($V$10:V73)</f>
        <v>#DIV/0!</v>
      </c>
      <c r="AK73" s="301" t="e">
        <f>SUMPRODUCT($R$10:R73,$V$10:V73)/SUM($V$10:V73)</f>
        <v>#DIV/0!</v>
      </c>
      <c r="AL73" s="299" t="e">
        <f>SUMPRODUCT($S$10:S73,$V$10:V73)/SUM($V$10:V73)</f>
        <v>#DIV/0!</v>
      </c>
      <c r="AM73" s="299" t="e">
        <f>SUMPRODUCT($T$10:T73,$V$10:V73)/SUM($V$10:V73)</f>
        <v>#DIV/0!</v>
      </c>
      <c r="AP73" s="299">
        <f>SUMPRODUCT($L$10:L73,$W$10:W73)/SUM($W$10:W73)</f>
        <v>11.333333333333334</v>
      </c>
      <c r="AQ73" s="300">
        <f>SUMPRODUCT($M$10:M73,$W$10:W73)/SUM($W$10:W73)</f>
        <v>0.12710774662728128</v>
      </c>
      <c r="AR73" s="299">
        <f>SUMPRODUCT($N$10:N73,$W$10:W73)/SUM($W$10:W73)</f>
        <v>18.476800000000026</v>
      </c>
      <c r="AS73" s="299">
        <f>SUMPRODUCT($O$10:O73,$W$10:W73)/SUM($W$10:W73)</f>
        <v>0.10666666666666667</v>
      </c>
      <c r="AT73" s="301">
        <f>SUMPRODUCT($P$10:P73,$W$10:W73)/SUM($W$10:W73)</f>
        <v>100.05333333333333</v>
      </c>
      <c r="AU73" s="301">
        <f>SUMPRODUCT($Q$10:Q73,$W$10:W73)/SUM($W$10:W73)</f>
        <v>17.066666666666666</v>
      </c>
      <c r="AV73" s="301">
        <f>SUMPRODUCT($R$10:R73,$W$10:W73)/SUM($W$10:W73)</f>
        <v>10.666666666666666</v>
      </c>
      <c r="AW73" s="299">
        <f>SUMPRODUCT($S$10:S73,$W$10:W73)/SUM($W$10:W73)</f>
        <v>0</v>
      </c>
      <c r="AX73" s="299">
        <f>SUMPRODUCT($T$10:T73,$W$10:W73)/SUM($W$10:W73)</f>
        <v>0.28800000000000042</v>
      </c>
      <c r="BA73" s="299" t="e">
        <f>SUMPRODUCT($L$10:L73,$X$10:X73)/SUM($X$10:X73)</f>
        <v>#DIV/0!</v>
      </c>
      <c r="BB73" s="300" t="e">
        <f>SUMPRODUCT($M$10:M73,$X$10:X73)/SUM($X$10:X73)</f>
        <v>#DIV/0!</v>
      </c>
      <c r="BC73" s="299" t="e">
        <f>SUMPRODUCT($N$10:N73,$X$10:X73)/SUM($X$10:X73)</f>
        <v>#DIV/0!</v>
      </c>
      <c r="BD73" s="299" t="e">
        <f>SUMPRODUCT($O$10:O73,$X$10:X73)/SUM($X$10:X73)</f>
        <v>#DIV/0!</v>
      </c>
      <c r="BE73" s="301" t="e">
        <f>SUMPRODUCT($P$10:P73,$X$10:X73)/SUM($X$10:X73)</f>
        <v>#DIV/0!</v>
      </c>
      <c r="BF73" s="301" t="e">
        <f>SUMPRODUCT($Q$10:Q73,$X$10:X73)/SUM($X$10:X73)</f>
        <v>#DIV/0!</v>
      </c>
      <c r="BG73" s="301" t="e">
        <f>SUMPRODUCT($R$10:R73,$X$10:X73)/SUM($X$10:X73)</f>
        <v>#DIV/0!</v>
      </c>
      <c r="BH73" s="299" t="e">
        <f>SUMPRODUCT($S$10:S73,$X$10:X73)/SUM($X$10:X73)</f>
        <v>#DIV/0!</v>
      </c>
      <c r="BI73" s="299" t="e">
        <f>SUMPRODUCT($T$10:T73,$X$10:X73)/SUM($X$10:X73)</f>
        <v>#DIV/0!</v>
      </c>
      <c r="BL73" s="299" t="e">
        <f>SUMPRODUCT($L$10:L73,$Y$10:Y73)/SUM($Y$10:Y73)</f>
        <v>#DIV/0!</v>
      </c>
      <c r="BM73" s="300" t="e">
        <f>SUMPRODUCT($M$10:M73,$Y$10:Y73)/SUM($Y$10:Y73)</f>
        <v>#DIV/0!</v>
      </c>
      <c r="BN73" s="299" t="e">
        <f>SUMPRODUCT($N$10:N73,$Y$10:Y73)/SUM($Y$10:Y73)</f>
        <v>#DIV/0!</v>
      </c>
      <c r="BO73" s="299" t="e">
        <f>SUMPRODUCT($O$10:O73,$Y$10:Y73)/SUM($Y$10:Y73)</f>
        <v>#DIV/0!</v>
      </c>
      <c r="BP73" s="301" t="e">
        <f>SUMPRODUCT($P$10:P73,$Y$10:Y73)/SUM($Y$10:Y73)</f>
        <v>#DIV/0!</v>
      </c>
      <c r="BQ73" s="301" t="e">
        <f>SUMPRODUCT($Q$10:Q73,$Y$10:Y73)/SUM($Y$10:Y73)</f>
        <v>#DIV/0!</v>
      </c>
      <c r="BR73" s="301" t="e">
        <f>SUMPRODUCT($R$10:R73,$Y$10:Y73)/SUM($Y$10:Y73)</f>
        <v>#DIV/0!</v>
      </c>
      <c r="BS73" s="299" t="e">
        <f>SUMPRODUCT($S$10:S73,$Y$10:Y73)/SUM($Y$10:Y73)</f>
        <v>#DIV/0!</v>
      </c>
      <c r="BT73" s="299" t="e">
        <f>SUMPRODUCT($T$10:T73,$Y$10:Y73)/SUM($Y$10:Y73)</f>
        <v>#DIV/0!</v>
      </c>
      <c r="BW73" s="25" t="e">
        <f>SUMPRODUCT($L$10:L73,$AB$10:AB73)/SUM($AB$10:AB73)</f>
        <v>#DIV/0!</v>
      </c>
      <c r="BX73" s="25" t="e">
        <f>SUMPRODUCT($M$10:M73,$AB$10:AB73)/SUM($AB$10:AB73)</f>
        <v>#DIV/0!</v>
      </c>
      <c r="BY73" s="25" t="e">
        <f>SUMPRODUCT($N$10:N73,$AB$10:AB73)/SUM($AB$10:AB73)</f>
        <v>#DIV/0!</v>
      </c>
      <c r="BZ73" s="25" t="e">
        <f>SUMPRODUCT($O$10:O73,$AB$10:AB73)/SUM($AB$10:AB73)</f>
        <v>#DIV/0!</v>
      </c>
      <c r="CA73" s="25" t="e">
        <f>SUMPRODUCT($P$10:P73,$AB$10:AB73)/SUM($AB$10:AB73)</f>
        <v>#DIV/0!</v>
      </c>
      <c r="CB73" s="25" t="e">
        <f>SUMPRODUCT($Q$10:Q73,$AB$10:AB73)/SUM($AB$10:AB73)</f>
        <v>#DIV/0!</v>
      </c>
      <c r="CC73" s="25" t="e">
        <f>SUMPRODUCT($R$10:R73,$AB$10:AB73)/SUM($AB$10:AB73)</f>
        <v>#DIV/0!</v>
      </c>
      <c r="CD73" s="25" t="e">
        <f>SUMPRODUCT($S$10:S73,$AB$10:AB73)/SUM($AB$10:AB73)</f>
        <v>#DIV/0!</v>
      </c>
      <c r="CE73" s="25" t="e">
        <f>SUMPRODUCT($T$10:T73,$AB$10:AB73)/SUM($AB$10:AB73)</f>
        <v>#DIV/0!</v>
      </c>
    </row>
    <row r="74" spans="1:83">
      <c r="A74" s="281" t="str">
        <f>IF('Noon Position '!A74&lt;&gt;0,'Noon Position '!A74,"")</f>
        <v/>
      </c>
      <c r="B74" s="312" t="str">
        <f>IF('Noon Position '!A74&lt;&gt;0,'Noon Position '!B74,"")</f>
        <v/>
      </c>
      <c r="C74" s="25" t="str">
        <f>IF('Noon Position '!Q74&lt;&gt;0,'Noon Position '!Q74,"")</f>
        <v/>
      </c>
      <c r="D74" s="313" t="str">
        <f>IF('Noon Position '!Q74&lt;&gt;0,"",IF('Noon Position '!A74&lt;&gt;0,('Noon Position '!A74-'Noon Position '!A73+'Noon Position '!B74-'Noon Position '!B73)*24,""))</f>
        <v/>
      </c>
      <c r="E74" s="25" t="str">
        <f>IF('Noon Position '!A74&lt;&gt;0,'Weather Condition'!U69,"")</f>
        <v/>
      </c>
      <c r="F74" s="25" t="str">
        <f>IF('Noon Position '!A74&lt;&gt;0,IF(NOT(E74),1,0),"")</f>
        <v/>
      </c>
      <c r="G74" s="25" t="str">
        <f>IF('Noon Position '!A74&lt;&gt;0,IF(LOWER('Noon Position '!L74)="eco",1,0),"")</f>
        <v/>
      </c>
      <c r="H74" s="25" t="str">
        <f>IF('Noon Position '!A74&lt;&gt;0,IF(LOWER('Noon Position '!L74)="full",1,0),"")</f>
        <v/>
      </c>
      <c r="I74" s="25" t="str">
        <f>IF('Noon Position '!A74&lt;&gt;0,IF(G74+H74=0,1,0),"")</f>
        <v/>
      </c>
      <c r="K74" s="25" t="str">
        <f>IF('Noon Position '!A74&lt;&gt;0,IF('Noon Position '!M74=0,"None",'Noon Position '!M74),"None")</f>
        <v>None</v>
      </c>
      <c r="L74" s="25">
        <f>IF('Noon Position '!A74&lt;&gt;0,IF('Noon Position '!U74="",0,'Noon Position '!U74),0)</f>
        <v>0</v>
      </c>
      <c r="M74" s="25">
        <f>IF('Noon Position '!A74&lt;&gt;0,IF('Noon Position '!V74="",0,'Noon Position '!V74),0)</f>
        <v>0</v>
      </c>
      <c r="N74" s="25">
        <f>IF('Noon Position '!A74&lt;&gt;0,IF('Bunkers &amp; Lubs'!Q68="",0,'Bunkers &amp; Lubs'!Q68),0)</f>
        <v>0</v>
      </c>
      <c r="O74" s="25">
        <f>IF('Noon Position '!A74&lt;&gt;0,IF('Bunkers &amp; Lubs'!W68="",0,'Bunkers &amp; Lubs'!W68),0)</f>
        <v>0</v>
      </c>
      <c r="P74" s="25">
        <f>IF('Noon Position '!A74&lt;&gt;0,IF('Bunkers &amp; Lubs'!X68="",0,'Bunkers &amp; Lubs'!X68),0)</f>
        <v>0</v>
      </c>
      <c r="Q74" s="25">
        <f>IF('Noon Position '!A74&lt;&gt;0,IF('Bunkers &amp; Lubs'!Z68="",0,'Bunkers &amp; Lubs'!Z68),0)</f>
        <v>0</v>
      </c>
      <c r="R74" s="25">
        <f>IF('Noon Position '!A74&lt;&gt;0,IF('Bunkers &amp; Lubs'!AA68="",0,'Bunkers &amp; Lubs'!AA68),0)</f>
        <v>0</v>
      </c>
      <c r="S74" s="25">
        <f>IF('Noon Position '!A74&lt;&gt;0,IF(Environmental!G71="",0,Environmental!G71),0)</f>
        <v>0</v>
      </c>
      <c r="T74" s="25">
        <f>IF('Noon Position '!A74&lt;&gt;0,IF(Environmental!L71="",0,Environmental!L71),0)</f>
        <v>0</v>
      </c>
      <c r="V74" s="25">
        <f t="shared" si="0"/>
        <v>0</v>
      </c>
      <c r="W74" s="25">
        <f t="shared" si="1"/>
        <v>0</v>
      </c>
      <c r="X74" s="25">
        <f t="shared" si="2"/>
        <v>0</v>
      </c>
      <c r="Y74" s="25">
        <f t="shared" si="3"/>
        <v>0</v>
      </c>
      <c r="AB74" s="25">
        <f t="shared" si="4"/>
        <v>0</v>
      </c>
      <c r="AE74" s="299" t="e">
        <f>SUMPRODUCT($L$10:L74,$V$10:V74)/SUM($V$10:V74)</f>
        <v>#DIV/0!</v>
      </c>
      <c r="AF74" s="300" t="e">
        <f>SUMPRODUCT($M$10:M74,$V$10:V74)/SUM($V$10:V74)</f>
        <v>#DIV/0!</v>
      </c>
      <c r="AG74" s="299" t="e">
        <f>SUMPRODUCT($N$10:N74,$V$10:V74)/SUM($V$10:V74)</f>
        <v>#DIV/0!</v>
      </c>
      <c r="AH74" s="299" t="e">
        <f>SUMPRODUCT($O$10:O74,$V$10:V74)/SUM($V$10:V74)</f>
        <v>#DIV/0!</v>
      </c>
      <c r="AI74" s="301" t="e">
        <f>SUMPRODUCT($P$10:P74,$V$10:V74)/SUM($V$10:V74)</f>
        <v>#DIV/0!</v>
      </c>
      <c r="AJ74" s="301" t="e">
        <f>SUMPRODUCT($Q$10:Q74,$V$10:V74)/SUM($V$10:V74)</f>
        <v>#DIV/0!</v>
      </c>
      <c r="AK74" s="301" t="e">
        <f>SUMPRODUCT($R$10:R74,$V$10:V74)/SUM($V$10:V74)</f>
        <v>#DIV/0!</v>
      </c>
      <c r="AL74" s="299" t="e">
        <f>SUMPRODUCT($S$10:S74,$V$10:V74)/SUM($V$10:V74)</f>
        <v>#DIV/0!</v>
      </c>
      <c r="AM74" s="299" t="e">
        <f>SUMPRODUCT($T$10:T74,$V$10:V74)/SUM($V$10:V74)</f>
        <v>#DIV/0!</v>
      </c>
      <c r="AP74" s="299">
        <f>SUMPRODUCT($L$10:L74,$W$10:W74)/SUM($W$10:W74)</f>
        <v>11.333333333333334</v>
      </c>
      <c r="AQ74" s="300">
        <f>SUMPRODUCT($M$10:M74,$W$10:W74)/SUM($W$10:W74)</f>
        <v>0.12710774662728128</v>
      </c>
      <c r="AR74" s="299">
        <f>SUMPRODUCT($N$10:N74,$W$10:W74)/SUM($W$10:W74)</f>
        <v>18.476800000000026</v>
      </c>
      <c r="AS74" s="299">
        <f>SUMPRODUCT($O$10:O74,$W$10:W74)/SUM($W$10:W74)</f>
        <v>0.10666666666666667</v>
      </c>
      <c r="AT74" s="301">
        <f>SUMPRODUCT($P$10:P74,$W$10:W74)/SUM($W$10:W74)</f>
        <v>100.05333333333333</v>
      </c>
      <c r="AU74" s="301">
        <f>SUMPRODUCT($Q$10:Q74,$W$10:W74)/SUM($W$10:W74)</f>
        <v>17.066666666666666</v>
      </c>
      <c r="AV74" s="301">
        <f>SUMPRODUCT($R$10:R74,$W$10:W74)/SUM($W$10:W74)</f>
        <v>10.666666666666666</v>
      </c>
      <c r="AW74" s="299">
        <f>SUMPRODUCT($S$10:S74,$W$10:W74)/SUM($W$10:W74)</f>
        <v>0</v>
      </c>
      <c r="AX74" s="299">
        <f>SUMPRODUCT($T$10:T74,$W$10:W74)/SUM($W$10:W74)</f>
        <v>0.28800000000000042</v>
      </c>
      <c r="BA74" s="299" t="e">
        <f>SUMPRODUCT($L$10:L74,$X$10:X74)/SUM($X$10:X74)</f>
        <v>#DIV/0!</v>
      </c>
      <c r="BB74" s="300" t="e">
        <f>SUMPRODUCT($M$10:M74,$X$10:X74)/SUM($X$10:X74)</f>
        <v>#DIV/0!</v>
      </c>
      <c r="BC74" s="299" t="e">
        <f>SUMPRODUCT($N$10:N74,$X$10:X74)/SUM($X$10:X74)</f>
        <v>#DIV/0!</v>
      </c>
      <c r="BD74" s="299" t="e">
        <f>SUMPRODUCT($O$10:O74,$X$10:X74)/SUM($X$10:X74)</f>
        <v>#DIV/0!</v>
      </c>
      <c r="BE74" s="301" t="e">
        <f>SUMPRODUCT($P$10:P74,$X$10:X74)/SUM($X$10:X74)</f>
        <v>#DIV/0!</v>
      </c>
      <c r="BF74" s="301" t="e">
        <f>SUMPRODUCT($Q$10:Q74,$X$10:X74)/SUM($X$10:X74)</f>
        <v>#DIV/0!</v>
      </c>
      <c r="BG74" s="301" t="e">
        <f>SUMPRODUCT($R$10:R74,$X$10:X74)/SUM($X$10:X74)</f>
        <v>#DIV/0!</v>
      </c>
      <c r="BH74" s="299" t="e">
        <f>SUMPRODUCT($S$10:S74,$X$10:X74)/SUM($X$10:X74)</f>
        <v>#DIV/0!</v>
      </c>
      <c r="BI74" s="299" t="e">
        <f>SUMPRODUCT($T$10:T74,$X$10:X74)/SUM($X$10:X74)</f>
        <v>#DIV/0!</v>
      </c>
      <c r="BL74" s="299" t="e">
        <f>SUMPRODUCT($L$10:L74,$Y$10:Y74)/SUM($Y$10:Y74)</f>
        <v>#DIV/0!</v>
      </c>
      <c r="BM74" s="300" t="e">
        <f>SUMPRODUCT($M$10:M74,$Y$10:Y74)/SUM($Y$10:Y74)</f>
        <v>#DIV/0!</v>
      </c>
      <c r="BN74" s="299" t="e">
        <f>SUMPRODUCT($N$10:N74,$Y$10:Y74)/SUM($Y$10:Y74)</f>
        <v>#DIV/0!</v>
      </c>
      <c r="BO74" s="299" t="e">
        <f>SUMPRODUCT($O$10:O74,$Y$10:Y74)/SUM($Y$10:Y74)</f>
        <v>#DIV/0!</v>
      </c>
      <c r="BP74" s="301" t="e">
        <f>SUMPRODUCT($P$10:P74,$Y$10:Y74)/SUM($Y$10:Y74)</f>
        <v>#DIV/0!</v>
      </c>
      <c r="BQ74" s="301" t="e">
        <f>SUMPRODUCT($Q$10:Q74,$Y$10:Y74)/SUM($Y$10:Y74)</f>
        <v>#DIV/0!</v>
      </c>
      <c r="BR74" s="301" t="e">
        <f>SUMPRODUCT($R$10:R74,$Y$10:Y74)/SUM($Y$10:Y74)</f>
        <v>#DIV/0!</v>
      </c>
      <c r="BS74" s="299" t="e">
        <f>SUMPRODUCT($S$10:S74,$Y$10:Y74)/SUM($Y$10:Y74)</f>
        <v>#DIV/0!</v>
      </c>
      <c r="BT74" s="299" t="e">
        <f>SUMPRODUCT($T$10:T74,$Y$10:Y74)/SUM($Y$10:Y74)</f>
        <v>#DIV/0!</v>
      </c>
      <c r="BW74" s="25" t="e">
        <f>SUMPRODUCT($L$10:L74,$AB$10:AB74)/SUM($AB$10:AB74)</f>
        <v>#DIV/0!</v>
      </c>
      <c r="BX74" s="25" t="e">
        <f>SUMPRODUCT($M$10:M74,$AB$10:AB74)/SUM($AB$10:AB74)</f>
        <v>#DIV/0!</v>
      </c>
      <c r="BY74" s="25" t="e">
        <f>SUMPRODUCT($N$10:N74,$AB$10:AB74)/SUM($AB$10:AB74)</f>
        <v>#DIV/0!</v>
      </c>
      <c r="BZ74" s="25" t="e">
        <f>SUMPRODUCT($O$10:O74,$AB$10:AB74)/SUM($AB$10:AB74)</f>
        <v>#DIV/0!</v>
      </c>
      <c r="CA74" s="25" t="e">
        <f>SUMPRODUCT($P$10:P74,$AB$10:AB74)/SUM($AB$10:AB74)</f>
        <v>#DIV/0!</v>
      </c>
      <c r="CB74" s="25" t="e">
        <f>SUMPRODUCT($Q$10:Q74,$AB$10:AB74)/SUM($AB$10:AB74)</f>
        <v>#DIV/0!</v>
      </c>
      <c r="CC74" s="25" t="e">
        <f>SUMPRODUCT($R$10:R74,$AB$10:AB74)/SUM($AB$10:AB74)</f>
        <v>#DIV/0!</v>
      </c>
      <c r="CD74" s="25" t="e">
        <f>SUMPRODUCT($S$10:S74,$AB$10:AB74)/SUM($AB$10:AB74)</f>
        <v>#DIV/0!</v>
      </c>
      <c r="CE74" s="25" t="e">
        <f>SUMPRODUCT($T$10:T74,$AB$10:AB74)/SUM($AB$10:AB74)</f>
        <v>#DIV/0!</v>
      </c>
    </row>
    <row r="75" spans="1:83">
      <c r="A75" s="281" t="str">
        <f>IF('Noon Position '!A75&lt;&gt;0,'Noon Position '!A75,"")</f>
        <v/>
      </c>
      <c r="B75" s="312" t="str">
        <f>IF('Noon Position '!A75&lt;&gt;0,'Noon Position '!B75,"")</f>
        <v/>
      </c>
      <c r="C75" s="25" t="str">
        <f>IF('Noon Position '!Q75&lt;&gt;0,'Noon Position '!Q75,"")</f>
        <v/>
      </c>
      <c r="D75" s="313" t="str">
        <f>IF('Noon Position '!Q75&lt;&gt;0,"",IF('Noon Position '!A75&lt;&gt;0,('Noon Position '!A75-'Noon Position '!A74+'Noon Position '!B75-'Noon Position '!B74)*24,""))</f>
        <v/>
      </c>
      <c r="E75" s="25" t="str">
        <f>IF('Noon Position '!A75&lt;&gt;0,'Weather Condition'!U70,"")</f>
        <v/>
      </c>
      <c r="F75" s="25" t="str">
        <f>IF('Noon Position '!A75&lt;&gt;0,IF(NOT(E75),1,0),"")</f>
        <v/>
      </c>
      <c r="G75" s="25" t="str">
        <f>IF('Noon Position '!A75&lt;&gt;0,IF(LOWER('Noon Position '!L75)="eco",1,0),"")</f>
        <v/>
      </c>
      <c r="H75" s="25" t="str">
        <f>IF('Noon Position '!A75&lt;&gt;0,IF(LOWER('Noon Position '!L75)="full",1,0),"")</f>
        <v/>
      </c>
      <c r="I75" s="25" t="str">
        <f>IF('Noon Position '!A75&lt;&gt;0,IF(G75+H75=0,1,0),"")</f>
        <v/>
      </c>
      <c r="K75" s="25" t="str">
        <f>IF('Noon Position '!A75&lt;&gt;0,IF('Noon Position '!M75=0,"None",'Noon Position '!M75),"None")</f>
        <v>None</v>
      </c>
      <c r="L75" s="25">
        <f>IF('Noon Position '!A75&lt;&gt;0,IF('Noon Position '!U75="",0,'Noon Position '!U75),0)</f>
        <v>0</v>
      </c>
      <c r="M75" s="25">
        <f>IF('Noon Position '!A75&lt;&gt;0,IF('Noon Position '!V75="",0,'Noon Position '!V75),0)</f>
        <v>0</v>
      </c>
      <c r="N75" s="25">
        <f>IF('Noon Position '!A75&lt;&gt;0,IF('Bunkers &amp; Lubs'!Q69="",0,'Bunkers &amp; Lubs'!Q69),0)</f>
        <v>0</v>
      </c>
      <c r="O75" s="25">
        <f>IF('Noon Position '!A75&lt;&gt;0,IF('Bunkers &amp; Lubs'!W69="",0,'Bunkers &amp; Lubs'!W69),0)</f>
        <v>0</v>
      </c>
      <c r="P75" s="25">
        <f>IF('Noon Position '!A75&lt;&gt;0,IF('Bunkers &amp; Lubs'!X69="",0,'Bunkers &amp; Lubs'!X69),0)</f>
        <v>0</v>
      </c>
      <c r="Q75" s="25">
        <f>IF('Noon Position '!A75&lt;&gt;0,IF('Bunkers &amp; Lubs'!Z69="",0,'Bunkers &amp; Lubs'!Z69),0)</f>
        <v>0</v>
      </c>
      <c r="R75" s="25">
        <f>IF('Noon Position '!A75&lt;&gt;0,IF('Bunkers &amp; Lubs'!AA69="",0,'Bunkers &amp; Lubs'!AA69),0)</f>
        <v>0</v>
      </c>
      <c r="S75" s="25">
        <f>IF('Noon Position '!A75&lt;&gt;0,IF(Environmental!G72="",0,Environmental!G72),0)</f>
        <v>0</v>
      </c>
      <c r="T75" s="25">
        <f>IF('Noon Position '!A75&lt;&gt;0,IF(Environmental!L72="",0,Environmental!L72),0)</f>
        <v>0</v>
      </c>
      <c r="V75" s="25">
        <f t="shared" ref="V75:V110" si="5">IF(NOT(C75=""),C75*G75*E75,0)</f>
        <v>0</v>
      </c>
      <c r="W75" s="25">
        <f t="shared" ref="W75:W110" si="6">IF(NOT(C75=""),C75*G75*F75,0)</f>
        <v>0</v>
      </c>
      <c r="X75" s="25">
        <f t="shared" ref="X75:X110" si="7">IF(NOT(C75=""),C75*H75*E75,0)</f>
        <v>0</v>
      </c>
      <c r="Y75" s="25">
        <f t="shared" ref="Y75:Y110" si="8">IF(NOT(C75=""),C75*H75*F75,0)</f>
        <v>0</v>
      </c>
      <c r="AB75" s="25">
        <f t="shared" ref="AB75:AB110" si="9">IF(NOT(D75=""),D75,0)</f>
        <v>0</v>
      </c>
      <c r="AE75" s="299" t="e">
        <f>SUMPRODUCT($L$10:L75,$V$10:V75)/SUM($V$10:V75)</f>
        <v>#DIV/0!</v>
      </c>
      <c r="AF75" s="300" t="e">
        <f>SUMPRODUCT($M$10:M75,$V$10:V75)/SUM($V$10:V75)</f>
        <v>#DIV/0!</v>
      </c>
      <c r="AG75" s="299" t="e">
        <f>SUMPRODUCT($N$10:N75,$V$10:V75)/SUM($V$10:V75)</f>
        <v>#DIV/0!</v>
      </c>
      <c r="AH75" s="299" t="e">
        <f>SUMPRODUCT($O$10:O75,$V$10:V75)/SUM($V$10:V75)</f>
        <v>#DIV/0!</v>
      </c>
      <c r="AI75" s="301" t="e">
        <f>SUMPRODUCT($P$10:P75,$V$10:V75)/SUM($V$10:V75)</f>
        <v>#DIV/0!</v>
      </c>
      <c r="AJ75" s="301" t="e">
        <f>SUMPRODUCT($Q$10:Q75,$V$10:V75)/SUM($V$10:V75)</f>
        <v>#DIV/0!</v>
      </c>
      <c r="AK75" s="301" t="e">
        <f>SUMPRODUCT($R$10:R75,$V$10:V75)/SUM($V$10:V75)</f>
        <v>#DIV/0!</v>
      </c>
      <c r="AL75" s="299" t="e">
        <f>SUMPRODUCT($S$10:S75,$V$10:V75)/SUM($V$10:V75)</f>
        <v>#DIV/0!</v>
      </c>
      <c r="AM75" s="299" t="e">
        <f>SUMPRODUCT($T$10:T75,$V$10:V75)/SUM($V$10:V75)</f>
        <v>#DIV/0!</v>
      </c>
      <c r="AP75" s="299">
        <f>SUMPRODUCT($L$10:L75,$W$10:W75)/SUM($W$10:W75)</f>
        <v>11.333333333333334</v>
      </c>
      <c r="AQ75" s="300">
        <f>SUMPRODUCT($M$10:M75,$W$10:W75)/SUM($W$10:W75)</f>
        <v>0.12710774662728128</v>
      </c>
      <c r="AR75" s="299">
        <f>SUMPRODUCT($N$10:N75,$W$10:W75)/SUM($W$10:W75)</f>
        <v>18.476800000000026</v>
      </c>
      <c r="AS75" s="299">
        <f>SUMPRODUCT($O$10:O75,$W$10:W75)/SUM($W$10:W75)</f>
        <v>0.10666666666666667</v>
      </c>
      <c r="AT75" s="301">
        <f>SUMPRODUCT($P$10:P75,$W$10:W75)/SUM($W$10:W75)</f>
        <v>100.05333333333333</v>
      </c>
      <c r="AU75" s="301">
        <f>SUMPRODUCT($Q$10:Q75,$W$10:W75)/SUM($W$10:W75)</f>
        <v>17.066666666666666</v>
      </c>
      <c r="AV75" s="301">
        <f>SUMPRODUCT($R$10:R75,$W$10:W75)/SUM($W$10:W75)</f>
        <v>10.666666666666666</v>
      </c>
      <c r="AW75" s="299">
        <f>SUMPRODUCT($S$10:S75,$W$10:W75)/SUM($W$10:W75)</f>
        <v>0</v>
      </c>
      <c r="AX75" s="299">
        <f>SUMPRODUCT($T$10:T75,$W$10:W75)/SUM($W$10:W75)</f>
        <v>0.28800000000000042</v>
      </c>
      <c r="BA75" s="299" t="e">
        <f>SUMPRODUCT($L$10:L75,$X$10:X75)/SUM($X$10:X75)</f>
        <v>#DIV/0!</v>
      </c>
      <c r="BB75" s="300" t="e">
        <f>SUMPRODUCT($M$10:M75,$X$10:X75)/SUM($X$10:X75)</f>
        <v>#DIV/0!</v>
      </c>
      <c r="BC75" s="299" t="e">
        <f>SUMPRODUCT($N$10:N75,$X$10:X75)/SUM($X$10:X75)</f>
        <v>#DIV/0!</v>
      </c>
      <c r="BD75" s="299" t="e">
        <f>SUMPRODUCT($O$10:O75,$X$10:X75)/SUM($X$10:X75)</f>
        <v>#DIV/0!</v>
      </c>
      <c r="BE75" s="301" t="e">
        <f>SUMPRODUCT($P$10:P75,$X$10:X75)/SUM($X$10:X75)</f>
        <v>#DIV/0!</v>
      </c>
      <c r="BF75" s="301" t="e">
        <f>SUMPRODUCT($Q$10:Q75,$X$10:X75)/SUM($X$10:X75)</f>
        <v>#DIV/0!</v>
      </c>
      <c r="BG75" s="301" t="e">
        <f>SUMPRODUCT($R$10:R75,$X$10:X75)/SUM($X$10:X75)</f>
        <v>#DIV/0!</v>
      </c>
      <c r="BH75" s="299" t="e">
        <f>SUMPRODUCT($S$10:S75,$X$10:X75)/SUM($X$10:X75)</f>
        <v>#DIV/0!</v>
      </c>
      <c r="BI75" s="299" t="e">
        <f>SUMPRODUCT($T$10:T75,$X$10:X75)/SUM($X$10:X75)</f>
        <v>#DIV/0!</v>
      </c>
      <c r="BL75" s="299" t="e">
        <f>SUMPRODUCT($L$10:L75,$Y$10:Y75)/SUM($Y$10:Y75)</f>
        <v>#DIV/0!</v>
      </c>
      <c r="BM75" s="300" t="e">
        <f>SUMPRODUCT($M$10:M75,$Y$10:Y75)/SUM($Y$10:Y75)</f>
        <v>#DIV/0!</v>
      </c>
      <c r="BN75" s="299" t="e">
        <f>SUMPRODUCT($N$10:N75,$Y$10:Y75)/SUM($Y$10:Y75)</f>
        <v>#DIV/0!</v>
      </c>
      <c r="BO75" s="299" t="e">
        <f>SUMPRODUCT($O$10:O75,$Y$10:Y75)/SUM($Y$10:Y75)</f>
        <v>#DIV/0!</v>
      </c>
      <c r="BP75" s="301" t="e">
        <f>SUMPRODUCT($P$10:P75,$Y$10:Y75)/SUM($Y$10:Y75)</f>
        <v>#DIV/0!</v>
      </c>
      <c r="BQ75" s="301" t="e">
        <f>SUMPRODUCT($Q$10:Q75,$Y$10:Y75)/SUM($Y$10:Y75)</f>
        <v>#DIV/0!</v>
      </c>
      <c r="BR75" s="301" t="e">
        <f>SUMPRODUCT($R$10:R75,$Y$10:Y75)/SUM($Y$10:Y75)</f>
        <v>#DIV/0!</v>
      </c>
      <c r="BS75" s="299" t="e">
        <f>SUMPRODUCT($S$10:S75,$Y$10:Y75)/SUM($Y$10:Y75)</f>
        <v>#DIV/0!</v>
      </c>
      <c r="BT75" s="299" t="e">
        <f>SUMPRODUCT($T$10:T75,$Y$10:Y75)/SUM($Y$10:Y75)</f>
        <v>#DIV/0!</v>
      </c>
      <c r="BW75" s="25" t="e">
        <f>SUMPRODUCT($L$10:L75,$AB$10:AB75)/SUM($AB$10:AB75)</f>
        <v>#DIV/0!</v>
      </c>
      <c r="BX75" s="25" t="e">
        <f>SUMPRODUCT($M$10:M75,$AB$10:AB75)/SUM($AB$10:AB75)</f>
        <v>#DIV/0!</v>
      </c>
      <c r="BY75" s="25" t="e">
        <f>SUMPRODUCT($N$10:N75,$AB$10:AB75)/SUM($AB$10:AB75)</f>
        <v>#DIV/0!</v>
      </c>
      <c r="BZ75" s="25" t="e">
        <f>SUMPRODUCT($O$10:O75,$AB$10:AB75)/SUM($AB$10:AB75)</f>
        <v>#DIV/0!</v>
      </c>
      <c r="CA75" s="25" t="e">
        <f>SUMPRODUCT($P$10:P75,$AB$10:AB75)/SUM($AB$10:AB75)</f>
        <v>#DIV/0!</v>
      </c>
      <c r="CB75" s="25" t="e">
        <f>SUMPRODUCT($Q$10:Q75,$AB$10:AB75)/SUM($AB$10:AB75)</f>
        <v>#DIV/0!</v>
      </c>
      <c r="CC75" s="25" t="e">
        <f>SUMPRODUCT($R$10:R75,$AB$10:AB75)/SUM($AB$10:AB75)</f>
        <v>#DIV/0!</v>
      </c>
      <c r="CD75" s="25" t="e">
        <f>SUMPRODUCT($S$10:S75,$AB$10:AB75)/SUM($AB$10:AB75)</f>
        <v>#DIV/0!</v>
      </c>
      <c r="CE75" s="25" t="e">
        <f>SUMPRODUCT($T$10:T75,$AB$10:AB75)/SUM($AB$10:AB75)</f>
        <v>#DIV/0!</v>
      </c>
    </row>
    <row r="76" spans="1:83">
      <c r="A76" s="281" t="str">
        <f>IF('Noon Position '!A76&lt;&gt;0,'Noon Position '!A76,"")</f>
        <v/>
      </c>
      <c r="B76" s="312" t="str">
        <f>IF('Noon Position '!A76&lt;&gt;0,'Noon Position '!B76,"")</f>
        <v/>
      </c>
      <c r="C76" s="25" t="str">
        <f>IF('Noon Position '!Q76&lt;&gt;0,'Noon Position '!Q76,"")</f>
        <v/>
      </c>
      <c r="D76" s="313" t="str">
        <f>IF('Noon Position '!Q76&lt;&gt;0,"",IF('Noon Position '!A76&lt;&gt;0,('Noon Position '!A76-'Noon Position '!A75+'Noon Position '!B76-'Noon Position '!B75)*24,""))</f>
        <v/>
      </c>
      <c r="E76" s="25" t="str">
        <f>IF('Noon Position '!A76&lt;&gt;0,'Weather Condition'!U71,"")</f>
        <v/>
      </c>
      <c r="F76" s="25" t="str">
        <f>IF('Noon Position '!A76&lt;&gt;0,IF(NOT(E76),1,0),"")</f>
        <v/>
      </c>
      <c r="G76" s="25" t="str">
        <f>IF('Noon Position '!A76&lt;&gt;0,IF(LOWER('Noon Position '!L76)="eco",1,0),"")</f>
        <v/>
      </c>
      <c r="H76" s="25" t="str">
        <f>IF('Noon Position '!A76&lt;&gt;0,IF(LOWER('Noon Position '!L76)="full",1,0),"")</f>
        <v/>
      </c>
      <c r="I76" s="25" t="str">
        <f>IF('Noon Position '!A76&lt;&gt;0,IF(G76+H76=0,1,0),"")</f>
        <v/>
      </c>
      <c r="K76" s="25" t="str">
        <f>IF('Noon Position '!A76&lt;&gt;0,IF('Noon Position '!M76=0,"None",'Noon Position '!M76),"None")</f>
        <v>None</v>
      </c>
      <c r="L76" s="25">
        <f>IF('Noon Position '!A76&lt;&gt;0,IF('Noon Position '!U76="",0,'Noon Position '!U76),0)</f>
        <v>0</v>
      </c>
      <c r="M76" s="25">
        <f>IF('Noon Position '!A76&lt;&gt;0,IF('Noon Position '!V76="",0,'Noon Position '!V76),0)</f>
        <v>0</v>
      </c>
      <c r="N76" s="25">
        <f>IF('Noon Position '!A76&lt;&gt;0,IF('Bunkers &amp; Lubs'!Q70="",0,'Bunkers &amp; Lubs'!Q70),0)</f>
        <v>0</v>
      </c>
      <c r="O76" s="25">
        <f>IF('Noon Position '!A76&lt;&gt;0,IF('Bunkers &amp; Lubs'!W70="",0,'Bunkers &amp; Lubs'!W70),0)</f>
        <v>0</v>
      </c>
      <c r="P76" s="25">
        <f>IF('Noon Position '!A76&lt;&gt;0,IF('Bunkers &amp; Lubs'!X70="",0,'Bunkers &amp; Lubs'!X70),0)</f>
        <v>0</v>
      </c>
      <c r="Q76" s="25">
        <f>IF('Noon Position '!A76&lt;&gt;0,IF('Bunkers &amp; Lubs'!Z70="",0,'Bunkers &amp; Lubs'!Z70),0)</f>
        <v>0</v>
      </c>
      <c r="R76" s="25">
        <f>IF('Noon Position '!A76&lt;&gt;0,IF('Bunkers &amp; Lubs'!AA70="",0,'Bunkers &amp; Lubs'!AA70),0)</f>
        <v>0</v>
      </c>
      <c r="S76" s="25">
        <f>IF('Noon Position '!A76&lt;&gt;0,IF(Environmental!G73="",0,Environmental!G73),0)</f>
        <v>0</v>
      </c>
      <c r="T76" s="25">
        <f>IF('Noon Position '!A76&lt;&gt;0,IF(Environmental!L73="",0,Environmental!L73),0)</f>
        <v>0</v>
      </c>
      <c r="V76" s="25">
        <f t="shared" si="5"/>
        <v>0</v>
      </c>
      <c r="W76" s="25">
        <f t="shared" si="6"/>
        <v>0</v>
      </c>
      <c r="X76" s="25">
        <f t="shared" si="7"/>
        <v>0</v>
      </c>
      <c r="Y76" s="25">
        <f t="shared" si="8"/>
        <v>0</v>
      </c>
      <c r="AB76" s="25">
        <f t="shared" si="9"/>
        <v>0</v>
      </c>
      <c r="AE76" s="299" t="e">
        <f>SUMPRODUCT($L$10:L76,$V$10:V76)/SUM($V$10:V76)</f>
        <v>#DIV/0!</v>
      </c>
      <c r="AF76" s="300" t="e">
        <f>SUMPRODUCT($M$10:M76,$V$10:V76)/SUM($V$10:V76)</f>
        <v>#DIV/0!</v>
      </c>
      <c r="AG76" s="299" t="e">
        <f>SUMPRODUCT($N$10:N76,$V$10:V76)/SUM($V$10:V76)</f>
        <v>#DIV/0!</v>
      </c>
      <c r="AH76" s="299" t="e">
        <f>SUMPRODUCT($O$10:O76,$V$10:V76)/SUM($V$10:V76)</f>
        <v>#DIV/0!</v>
      </c>
      <c r="AI76" s="301" t="e">
        <f>SUMPRODUCT($P$10:P76,$V$10:V76)/SUM($V$10:V76)</f>
        <v>#DIV/0!</v>
      </c>
      <c r="AJ76" s="301" t="e">
        <f>SUMPRODUCT($Q$10:Q76,$V$10:V76)/SUM($V$10:V76)</f>
        <v>#DIV/0!</v>
      </c>
      <c r="AK76" s="301" t="e">
        <f>SUMPRODUCT($R$10:R76,$V$10:V76)/SUM($V$10:V76)</f>
        <v>#DIV/0!</v>
      </c>
      <c r="AL76" s="299" t="e">
        <f>SUMPRODUCT($S$10:S76,$V$10:V76)/SUM($V$10:V76)</f>
        <v>#DIV/0!</v>
      </c>
      <c r="AM76" s="299" t="e">
        <f>SUMPRODUCT($T$10:T76,$V$10:V76)/SUM($V$10:V76)</f>
        <v>#DIV/0!</v>
      </c>
      <c r="AP76" s="299">
        <f>SUMPRODUCT($L$10:L76,$W$10:W76)/SUM($W$10:W76)</f>
        <v>11.333333333333334</v>
      </c>
      <c r="AQ76" s="300">
        <f>SUMPRODUCT($M$10:M76,$W$10:W76)/SUM($W$10:W76)</f>
        <v>0.12710774662728128</v>
      </c>
      <c r="AR76" s="299">
        <f>SUMPRODUCT($N$10:N76,$W$10:W76)/SUM($W$10:W76)</f>
        <v>18.476800000000026</v>
      </c>
      <c r="AS76" s="299">
        <f>SUMPRODUCT($O$10:O76,$W$10:W76)/SUM($W$10:W76)</f>
        <v>0.10666666666666667</v>
      </c>
      <c r="AT76" s="301">
        <f>SUMPRODUCT($P$10:P76,$W$10:W76)/SUM($W$10:W76)</f>
        <v>100.05333333333333</v>
      </c>
      <c r="AU76" s="301">
        <f>SUMPRODUCT($Q$10:Q76,$W$10:W76)/SUM($W$10:W76)</f>
        <v>17.066666666666666</v>
      </c>
      <c r="AV76" s="301">
        <f>SUMPRODUCT($R$10:R76,$W$10:W76)/SUM($W$10:W76)</f>
        <v>10.666666666666666</v>
      </c>
      <c r="AW76" s="299">
        <f>SUMPRODUCT($S$10:S76,$W$10:W76)/SUM($W$10:W76)</f>
        <v>0</v>
      </c>
      <c r="AX76" s="299">
        <f>SUMPRODUCT($T$10:T76,$W$10:W76)/SUM($W$10:W76)</f>
        <v>0.28800000000000042</v>
      </c>
      <c r="BA76" s="299" t="e">
        <f>SUMPRODUCT($L$10:L76,$X$10:X76)/SUM($X$10:X76)</f>
        <v>#DIV/0!</v>
      </c>
      <c r="BB76" s="300" t="e">
        <f>SUMPRODUCT($M$10:M76,$X$10:X76)/SUM($X$10:X76)</f>
        <v>#DIV/0!</v>
      </c>
      <c r="BC76" s="299" t="e">
        <f>SUMPRODUCT($N$10:N76,$X$10:X76)/SUM($X$10:X76)</f>
        <v>#DIV/0!</v>
      </c>
      <c r="BD76" s="299" t="e">
        <f>SUMPRODUCT($O$10:O76,$X$10:X76)/SUM($X$10:X76)</f>
        <v>#DIV/0!</v>
      </c>
      <c r="BE76" s="301" t="e">
        <f>SUMPRODUCT($P$10:P76,$X$10:X76)/SUM($X$10:X76)</f>
        <v>#DIV/0!</v>
      </c>
      <c r="BF76" s="301" t="e">
        <f>SUMPRODUCT($Q$10:Q76,$X$10:X76)/SUM($X$10:X76)</f>
        <v>#DIV/0!</v>
      </c>
      <c r="BG76" s="301" t="e">
        <f>SUMPRODUCT($R$10:R76,$X$10:X76)/SUM($X$10:X76)</f>
        <v>#DIV/0!</v>
      </c>
      <c r="BH76" s="299" t="e">
        <f>SUMPRODUCT($S$10:S76,$X$10:X76)/SUM($X$10:X76)</f>
        <v>#DIV/0!</v>
      </c>
      <c r="BI76" s="299" t="e">
        <f>SUMPRODUCT($T$10:T76,$X$10:X76)/SUM($X$10:X76)</f>
        <v>#DIV/0!</v>
      </c>
      <c r="BL76" s="299" t="e">
        <f>SUMPRODUCT($L$10:L76,$Y$10:Y76)/SUM($Y$10:Y76)</f>
        <v>#DIV/0!</v>
      </c>
      <c r="BM76" s="300" t="e">
        <f>SUMPRODUCT($M$10:M76,$Y$10:Y76)/SUM($Y$10:Y76)</f>
        <v>#DIV/0!</v>
      </c>
      <c r="BN76" s="299" t="e">
        <f>SUMPRODUCT($N$10:N76,$Y$10:Y76)/SUM($Y$10:Y76)</f>
        <v>#DIV/0!</v>
      </c>
      <c r="BO76" s="299" t="e">
        <f>SUMPRODUCT($O$10:O76,$Y$10:Y76)/SUM($Y$10:Y76)</f>
        <v>#DIV/0!</v>
      </c>
      <c r="BP76" s="301" t="e">
        <f>SUMPRODUCT($P$10:P76,$Y$10:Y76)/SUM($Y$10:Y76)</f>
        <v>#DIV/0!</v>
      </c>
      <c r="BQ76" s="301" t="e">
        <f>SUMPRODUCT($Q$10:Q76,$Y$10:Y76)/SUM($Y$10:Y76)</f>
        <v>#DIV/0!</v>
      </c>
      <c r="BR76" s="301" t="e">
        <f>SUMPRODUCT($R$10:R76,$Y$10:Y76)/SUM($Y$10:Y76)</f>
        <v>#DIV/0!</v>
      </c>
      <c r="BS76" s="299" t="e">
        <f>SUMPRODUCT($S$10:S76,$Y$10:Y76)/SUM($Y$10:Y76)</f>
        <v>#DIV/0!</v>
      </c>
      <c r="BT76" s="299" t="e">
        <f>SUMPRODUCT($T$10:T76,$Y$10:Y76)/SUM($Y$10:Y76)</f>
        <v>#DIV/0!</v>
      </c>
      <c r="BW76" s="25" t="e">
        <f>SUMPRODUCT($L$10:L76,$AB$10:AB76)/SUM($AB$10:AB76)</f>
        <v>#DIV/0!</v>
      </c>
      <c r="BX76" s="25" t="e">
        <f>SUMPRODUCT($M$10:M76,$AB$10:AB76)/SUM($AB$10:AB76)</f>
        <v>#DIV/0!</v>
      </c>
      <c r="BY76" s="25" t="e">
        <f>SUMPRODUCT($N$10:N76,$AB$10:AB76)/SUM($AB$10:AB76)</f>
        <v>#DIV/0!</v>
      </c>
      <c r="BZ76" s="25" t="e">
        <f>SUMPRODUCT($O$10:O76,$AB$10:AB76)/SUM($AB$10:AB76)</f>
        <v>#DIV/0!</v>
      </c>
      <c r="CA76" s="25" t="e">
        <f>SUMPRODUCT($P$10:P76,$AB$10:AB76)/SUM($AB$10:AB76)</f>
        <v>#DIV/0!</v>
      </c>
      <c r="CB76" s="25" t="e">
        <f>SUMPRODUCT($Q$10:Q76,$AB$10:AB76)/SUM($AB$10:AB76)</f>
        <v>#DIV/0!</v>
      </c>
      <c r="CC76" s="25" t="e">
        <f>SUMPRODUCT($R$10:R76,$AB$10:AB76)/SUM($AB$10:AB76)</f>
        <v>#DIV/0!</v>
      </c>
      <c r="CD76" s="25" t="e">
        <f>SUMPRODUCT($S$10:S76,$AB$10:AB76)/SUM($AB$10:AB76)</f>
        <v>#DIV/0!</v>
      </c>
      <c r="CE76" s="25" t="e">
        <f>SUMPRODUCT($T$10:T76,$AB$10:AB76)/SUM($AB$10:AB76)</f>
        <v>#DIV/0!</v>
      </c>
    </row>
    <row r="77" spans="1:83">
      <c r="A77" s="281" t="str">
        <f>IF('Noon Position '!A77&lt;&gt;0,'Noon Position '!A77,"")</f>
        <v/>
      </c>
      <c r="B77" s="312" t="str">
        <f>IF('Noon Position '!A77&lt;&gt;0,'Noon Position '!B77,"")</f>
        <v/>
      </c>
      <c r="C77" s="25" t="str">
        <f>IF('Noon Position '!Q77&lt;&gt;0,'Noon Position '!Q77,"")</f>
        <v/>
      </c>
      <c r="D77" s="313" t="str">
        <f>IF('Noon Position '!Q77&lt;&gt;0,"",IF('Noon Position '!A77&lt;&gt;0,('Noon Position '!A77-'Noon Position '!A76+'Noon Position '!B77-'Noon Position '!B76)*24,""))</f>
        <v/>
      </c>
      <c r="E77" s="25" t="str">
        <f>IF('Noon Position '!A77&lt;&gt;0,'Weather Condition'!U72,"")</f>
        <v/>
      </c>
      <c r="F77" s="25" t="str">
        <f>IF('Noon Position '!A77&lt;&gt;0,IF(NOT(E77),1,0),"")</f>
        <v/>
      </c>
      <c r="G77" s="25" t="str">
        <f>IF('Noon Position '!A77&lt;&gt;0,IF(LOWER('Noon Position '!L77)="eco",1,0),"")</f>
        <v/>
      </c>
      <c r="H77" s="25" t="str">
        <f>IF('Noon Position '!A77&lt;&gt;0,IF(LOWER('Noon Position '!L77)="full",1,0),"")</f>
        <v/>
      </c>
      <c r="I77" s="25" t="str">
        <f>IF('Noon Position '!A77&lt;&gt;0,IF(G77+H77=0,1,0),"")</f>
        <v/>
      </c>
      <c r="K77" s="25" t="str">
        <f>IF('Noon Position '!A77&lt;&gt;0,IF('Noon Position '!M77=0,"None",'Noon Position '!M77),"None")</f>
        <v>None</v>
      </c>
      <c r="L77" s="25">
        <f>IF('Noon Position '!A77&lt;&gt;0,IF('Noon Position '!U77="",0,'Noon Position '!U77),0)</f>
        <v>0</v>
      </c>
      <c r="M77" s="25">
        <f>IF('Noon Position '!A77&lt;&gt;0,IF('Noon Position '!V77="",0,'Noon Position '!V77),0)</f>
        <v>0</v>
      </c>
      <c r="N77" s="25">
        <f>IF('Noon Position '!A77&lt;&gt;0,IF('Bunkers &amp; Lubs'!Q71="",0,'Bunkers &amp; Lubs'!Q71),0)</f>
        <v>0</v>
      </c>
      <c r="O77" s="25">
        <f>IF('Noon Position '!A77&lt;&gt;0,IF('Bunkers &amp; Lubs'!W71="",0,'Bunkers &amp; Lubs'!W71),0)</f>
        <v>0</v>
      </c>
      <c r="P77" s="25">
        <f>IF('Noon Position '!A77&lt;&gt;0,IF('Bunkers &amp; Lubs'!X71="",0,'Bunkers &amp; Lubs'!X71),0)</f>
        <v>0</v>
      </c>
      <c r="Q77" s="25">
        <f>IF('Noon Position '!A77&lt;&gt;0,IF('Bunkers &amp; Lubs'!Z71="",0,'Bunkers &amp; Lubs'!Z71),0)</f>
        <v>0</v>
      </c>
      <c r="R77" s="25">
        <f>IF('Noon Position '!A77&lt;&gt;0,IF('Bunkers &amp; Lubs'!AA71="",0,'Bunkers &amp; Lubs'!AA71),0)</f>
        <v>0</v>
      </c>
      <c r="S77" s="25">
        <f>IF('Noon Position '!A77&lt;&gt;0,IF(Environmental!G74="",0,Environmental!G74),0)</f>
        <v>0</v>
      </c>
      <c r="T77" s="25">
        <f>IF('Noon Position '!A77&lt;&gt;0,IF(Environmental!L74="",0,Environmental!L74),0)</f>
        <v>0</v>
      </c>
      <c r="V77" s="25">
        <f t="shared" si="5"/>
        <v>0</v>
      </c>
      <c r="W77" s="25">
        <f t="shared" si="6"/>
        <v>0</v>
      </c>
      <c r="X77" s="25">
        <f t="shared" si="7"/>
        <v>0</v>
      </c>
      <c r="Y77" s="25">
        <f t="shared" si="8"/>
        <v>0</v>
      </c>
      <c r="AB77" s="25">
        <f t="shared" si="9"/>
        <v>0</v>
      </c>
      <c r="AE77" s="299" t="e">
        <f>SUMPRODUCT($L$10:L77,$V$10:V77)/SUM($V$10:V77)</f>
        <v>#DIV/0!</v>
      </c>
      <c r="AF77" s="300" t="e">
        <f>SUMPRODUCT($M$10:M77,$V$10:V77)/SUM($V$10:V77)</f>
        <v>#DIV/0!</v>
      </c>
      <c r="AG77" s="299" t="e">
        <f>SUMPRODUCT($N$10:N77,$V$10:V77)/SUM($V$10:V77)</f>
        <v>#DIV/0!</v>
      </c>
      <c r="AH77" s="299" t="e">
        <f>SUMPRODUCT($O$10:O77,$V$10:V77)/SUM($V$10:V77)</f>
        <v>#DIV/0!</v>
      </c>
      <c r="AI77" s="301" t="e">
        <f>SUMPRODUCT($P$10:P77,$V$10:V77)/SUM($V$10:V77)</f>
        <v>#DIV/0!</v>
      </c>
      <c r="AJ77" s="301" t="e">
        <f>SUMPRODUCT($Q$10:Q77,$V$10:V77)/SUM($V$10:V77)</f>
        <v>#DIV/0!</v>
      </c>
      <c r="AK77" s="301" t="e">
        <f>SUMPRODUCT($R$10:R77,$V$10:V77)/SUM($V$10:V77)</f>
        <v>#DIV/0!</v>
      </c>
      <c r="AL77" s="299" t="e">
        <f>SUMPRODUCT($S$10:S77,$V$10:V77)/SUM($V$10:V77)</f>
        <v>#DIV/0!</v>
      </c>
      <c r="AM77" s="299" t="e">
        <f>SUMPRODUCT($T$10:T77,$V$10:V77)/SUM($V$10:V77)</f>
        <v>#DIV/0!</v>
      </c>
      <c r="AP77" s="299">
        <f>SUMPRODUCT($L$10:L77,$W$10:W77)/SUM($W$10:W77)</f>
        <v>11.333333333333334</v>
      </c>
      <c r="AQ77" s="300">
        <f>SUMPRODUCT($M$10:M77,$W$10:W77)/SUM($W$10:W77)</f>
        <v>0.12710774662728128</v>
      </c>
      <c r="AR77" s="299">
        <f>SUMPRODUCT($N$10:N77,$W$10:W77)/SUM($W$10:W77)</f>
        <v>18.476800000000026</v>
      </c>
      <c r="AS77" s="299">
        <f>SUMPRODUCT($O$10:O77,$W$10:W77)/SUM($W$10:W77)</f>
        <v>0.10666666666666667</v>
      </c>
      <c r="AT77" s="301">
        <f>SUMPRODUCT($P$10:P77,$W$10:W77)/SUM($W$10:W77)</f>
        <v>100.05333333333333</v>
      </c>
      <c r="AU77" s="301">
        <f>SUMPRODUCT($Q$10:Q77,$W$10:W77)/SUM($W$10:W77)</f>
        <v>17.066666666666666</v>
      </c>
      <c r="AV77" s="301">
        <f>SUMPRODUCT($R$10:R77,$W$10:W77)/SUM($W$10:W77)</f>
        <v>10.666666666666666</v>
      </c>
      <c r="AW77" s="299">
        <f>SUMPRODUCT($S$10:S77,$W$10:W77)/SUM($W$10:W77)</f>
        <v>0</v>
      </c>
      <c r="AX77" s="299">
        <f>SUMPRODUCT($T$10:T77,$W$10:W77)/SUM($W$10:W77)</f>
        <v>0.28800000000000042</v>
      </c>
      <c r="BA77" s="299" t="e">
        <f>SUMPRODUCT($L$10:L77,$X$10:X77)/SUM($X$10:X77)</f>
        <v>#DIV/0!</v>
      </c>
      <c r="BB77" s="300" t="e">
        <f>SUMPRODUCT($M$10:M77,$X$10:X77)/SUM($X$10:X77)</f>
        <v>#DIV/0!</v>
      </c>
      <c r="BC77" s="299" t="e">
        <f>SUMPRODUCT($N$10:N77,$X$10:X77)/SUM($X$10:X77)</f>
        <v>#DIV/0!</v>
      </c>
      <c r="BD77" s="299" t="e">
        <f>SUMPRODUCT($O$10:O77,$X$10:X77)/SUM($X$10:X77)</f>
        <v>#DIV/0!</v>
      </c>
      <c r="BE77" s="301" t="e">
        <f>SUMPRODUCT($P$10:P77,$X$10:X77)/SUM($X$10:X77)</f>
        <v>#DIV/0!</v>
      </c>
      <c r="BF77" s="301" t="e">
        <f>SUMPRODUCT($Q$10:Q77,$X$10:X77)/SUM($X$10:X77)</f>
        <v>#DIV/0!</v>
      </c>
      <c r="BG77" s="301" t="e">
        <f>SUMPRODUCT($R$10:R77,$X$10:X77)/SUM($X$10:X77)</f>
        <v>#DIV/0!</v>
      </c>
      <c r="BH77" s="299" t="e">
        <f>SUMPRODUCT($S$10:S77,$X$10:X77)/SUM($X$10:X77)</f>
        <v>#DIV/0!</v>
      </c>
      <c r="BI77" s="299" t="e">
        <f>SUMPRODUCT($T$10:T77,$X$10:X77)/SUM($X$10:X77)</f>
        <v>#DIV/0!</v>
      </c>
      <c r="BL77" s="299" t="e">
        <f>SUMPRODUCT($L$10:L77,$Y$10:Y77)/SUM($Y$10:Y77)</f>
        <v>#DIV/0!</v>
      </c>
      <c r="BM77" s="300" t="e">
        <f>SUMPRODUCT($M$10:M77,$Y$10:Y77)/SUM($Y$10:Y77)</f>
        <v>#DIV/0!</v>
      </c>
      <c r="BN77" s="299" t="e">
        <f>SUMPRODUCT($N$10:N77,$Y$10:Y77)/SUM($Y$10:Y77)</f>
        <v>#DIV/0!</v>
      </c>
      <c r="BO77" s="299" t="e">
        <f>SUMPRODUCT($O$10:O77,$Y$10:Y77)/SUM($Y$10:Y77)</f>
        <v>#DIV/0!</v>
      </c>
      <c r="BP77" s="301" t="e">
        <f>SUMPRODUCT($P$10:P77,$Y$10:Y77)/SUM($Y$10:Y77)</f>
        <v>#DIV/0!</v>
      </c>
      <c r="BQ77" s="301" t="e">
        <f>SUMPRODUCT($Q$10:Q77,$Y$10:Y77)/SUM($Y$10:Y77)</f>
        <v>#DIV/0!</v>
      </c>
      <c r="BR77" s="301" t="e">
        <f>SUMPRODUCT($R$10:R77,$Y$10:Y77)/SUM($Y$10:Y77)</f>
        <v>#DIV/0!</v>
      </c>
      <c r="BS77" s="299" t="e">
        <f>SUMPRODUCT($S$10:S77,$Y$10:Y77)/SUM($Y$10:Y77)</f>
        <v>#DIV/0!</v>
      </c>
      <c r="BT77" s="299" t="e">
        <f>SUMPRODUCT($T$10:T77,$Y$10:Y77)/SUM($Y$10:Y77)</f>
        <v>#DIV/0!</v>
      </c>
      <c r="BW77" s="25" t="e">
        <f>SUMPRODUCT($L$10:L77,$AB$10:AB77)/SUM($AB$10:AB77)</f>
        <v>#DIV/0!</v>
      </c>
      <c r="BX77" s="25" t="e">
        <f>SUMPRODUCT($M$10:M77,$AB$10:AB77)/SUM($AB$10:AB77)</f>
        <v>#DIV/0!</v>
      </c>
      <c r="BY77" s="25" t="e">
        <f>SUMPRODUCT($N$10:N77,$AB$10:AB77)/SUM($AB$10:AB77)</f>
        <v>#DIV/0!</v>
      </c>
      <c r="BZ77" s="25" t="e">
        <f>SUMPRODUCT($O$10:O77,$AB$10:AB77)/SUM($AB$10:AB77)</f>
        <v>#DIV/0!</v>
      </c>
      <c r="CA77" s="25" t="e">
        <f>SUMPRODUCT($P$10:P77,$AB$10:AB77)/SUM($AB$10:AB77)</f>
        <v>#DIV/0!</v>
      </c>
      <c r="CB77" s="25" t="e">
        <f>SUMPRODUCT($Q$10:Q77,$AB$10:AB77)/SUM($AB$10:AB77)</f>
        <v>#DIV/0!</v>
      </c>
      <c r="CC77" s="25" t="e">
        <f>SUMPRODUCT($R$10:R77,$AB$10:AB77)/SUM($AB$10:AB77)</f>
        <v>#DIV/0!</v>
      </c>
      <c r="CD77" s="25" t="e">
        <f>SUMPRODUCT($S$10:S77,$AB$10:AB77)/SUM($AB$10:AB77)</f>
        <v>#DIV/0!</v>
      </c>
      <c r="CE77" s="25" t="e">
        <f>SUMPRODUCT($T$10:T77,$AB$10:AB77)/SUM($AB$10:AB77)</f>
        <v>#DIV/0!</v>
      </c>
    </row>
    <row r="78" spans="1:83">
      <c r="A78" s="281" t="str">
        <f>IF('Noon Position '!A78&lt;&gt;0,'Noon Position '!A78,"")</f>
        <v/>
      </c>
      <c r="B78" s="312" t="str">
        <f>IF('Noon Position '!A78&lt;&gt;0,'Noon Position '!B78,"")</f>
        <v/>
      </c>
      <c r="C78" s="25" t="str">
        <f>IF('Noon Position '!Q78&lt;&gt;0,'Noon Position '!Q78,"")</f>
        <v/>
      </c>
      <c r="D78" s="313" t="str">
        <f>IF('Noon Position '!Q78&lt;&gt;0,"",IF('Noon Position '!A78&lt;&gt;0,('Noon Position '!A78-'Noon Position '!A77+'Noon Position '!B78-'Noon Position '!B77)*24,""))</f>
        <v/>
      </c>
      <c r="E78" s="25" t="str">
        <f>IF('Noon Position '!A78&lt;&gt;0,'Weather Condition'!U73,"")</f>
        <v/>
      </c>
      <c r="F78" s="25" t="str">
        <f>IF('Noon Position '!A78&lt;&gt;0,IF(NOT(E78),1,0),"")</f>
        <v/>
      </c>
      <c r="G78" s="25" t="str">
        <f>IF('Noon Position '!A78&lt;&gt;0,IF(LOWER('Noon Position '!L78)="eco",1,0),"")</f>
        <v/>
      </c>
      <c r="H78" s="25" t="str">
        <f>IF('Noon Position '!A78&lt;&gt;0,IF(LOWER('Noon Position '!L78)="full",1,0),"")</f>
        <v/>
      </c>
      <c r="I78" s="25" t="str">
        <f>IF('Noon Position '!A78&lt;&gt;0,IF(G78+H78=0,1,0),"")</f>
        <v/>
      </c>
      <c r="K78" s="25" t="str">
        <f>IF('Noon Position '!A78&lt;&gt;0,IF('Noon Position '!M78=0,"None",'Noon Position '!M78),"None")</f>
        <v>None</v>
      </c>
      <c r="L78" s="25">
        <f>IF('Noon Position '!A78&lt;&gt;0,IF('Noon Position '!U78="",0,'Noon Position '!U78),0)</f>
        <v>0</v>
      </c>
      <c r="M78" s="25">
        <f>IF('Noon Position '!A78&lt;&gt;0,IF('Noon Position '!V78="",0,'Noon Position '!V78),0)</f>
        <v>0</v>
      </c>
      <c r="N78" s="25">
        <f>IF('Noon Position '!A78&lt;&gt;0,IF('Bunkers &amp; Lubs'!Q72="",0,'Bunkers &amp; Lubs'!Q72),0)</f>
        <v>0</v>
      </c>
      <c r="O78" s="25">
        <f>IF('Noon Position '!A78&lt;&gt;0,IF('Bunkers &amp; Lubs'!W72="",0,'Bunkers &amp; Lubs'!W72),0)</f>
        <v>0</v>
      </c>
      <c r="P78" s="25">
        <f>IF('Noon Position '!A78&lt;&gt;0,IF('Bunkers &amp; Lubs'!X72="",0,'Bunkers &amp; Lubs'!X72),0)</f>
        <v>0</v>
      </c>
      <c r="Q78" s="25">
        <f>IF('Noon Position '!A78&lt;&gt;0,IF('Bunkers &amp; Lubs'!Z72="",0,'Bunkers &amp; Lubs'!Z72),0)</f>
        <v>0</v>
      </c>
      <c r="R78" s="25">
        <f>IF('Noon Position '!A78&lt;&gt;0,IF('Bunkers &amp; Lubs'!AA72="",0,'Bunkers &amp; Lubs'!AA72),0)</f>
        <v>0</v>
      </c>
      <c r="S78" s="25">
        <f>IF('Noon Position '!A78&lt;&gt;0,IF(Environmental!G75="",0,Environmental!G75),0)</f>
        <v>0</v>
      </c>
      <c r="T78" s="25">
        <f>IF('Noon Position '!A78&lt;&gt;0,IF(Environmental!L75="",0,Environmental!L75),0)</f>
        <v>0</v>
      </c>
      <c r="V78" s="25">
        <f t="shared" si="5"/>
        <v>0</v>
      </c>
      <c r="W78" s="25">
        <f t="shared" si="6"/>
        <v>0</v>
      </c>
      <c r="X78" s="25">
        <f t="shared" si="7"/>
        <v>0</v>
      </c>
      <c r="Y78" s="25">
        <f t="shared" si="8"/>
        <v>0</v>
      </c>
      <c r="AB78" s="25">
        <f t="shared" si="9"/>
        <v>0</v>
      </c>
      <c r="AE78" s="299" t="e">
        <f>SUMPRODUCT($L$10:L78,$V$10:V78)/SUM($V$10:V78)</f>
        <v>#DIV/0!</v>
      </c>
      <c r="AF78" s="300" t="e">
        <f>SUMPRODUCT($M$10:M78,$V$10:V78)/SUM($V$10:V78)</f>
        <v>#DIV/0!</v>
      </c>
      <c r="AG78" s="299" t="e">
        <f>SUMPRODUCT($N$10:N78,$V$10:V78)/SUM($V$10:V78)</f>
        <v>#DIV/0!</v>
      </c>
      <c r="AH78" s="299" t="e">
        <f>SUMPRODUCT($O$10:O78,$V$10:V78)/SUM($V$10:V78)</f>
        <v>#DIV/0!</v>
      </c>
      <c r="AI78" s="301" t="e">
        <f>SUMPRODUCT($P$10:P78,$V$10:V78)/SUM($V$10:V78)</f>
        <v>#DIV/0!</v>
      </c>
      <c r="AJ78" s="301" t="e">
        <f>SUMPRODUCT($Q$10:Q78,$V$10:V78)/SUM($V$10:V78)</f>
        <v>#DIV/0!</v>
      </c>
      <c r="AK78" s="301" t="e">
        <f>SUMPRODUCT($R$10:R78,$V$10:V78)/SUM($V$10:V78)</f>
        <v>#DIV/0!</v>
      </c>
      <c r="AL78" s="299" t="e">
        <f>SUMPRODUCT($S$10:S78,$V$10:V78)/SUM($V$10:V78)</f>
        <v>#DIV/0!</v>
      </c>
      <c r="AM78" s="299" t="e">
        <f>SUMPRODUCT($T$10:T78,$V$10:V78)/SUM($V$10:V78)</f>
        <v>#DIV/0!</v>
      </c>
      <c r="AP78" s="299">
        <f>SUMPRODUCT($L$10:L78,$W$10:W78)/SUM($W$10:W78)</f>
        <v>11.333333333333334</v>
      </c>
      <c r="AQ78" s="300">
        <f>SUMPRODUCT($M$10:M78,$W$10:W78)/SUM($W$10:W78)</f>
        <v>0.12710774662728128</v>
      </c>
      <c r="AR78" s="299">
        <f>SUMPRODUCT($N$10:N78,$W$10:W78)/SUM($W$10:W78)</f>
        <v>18.476800000000026</v>
      </c>
      <c r="AS78" s="299">
        <f>SUMPRODUCT($O$10:O78,$W$10:W78)/SUM($W$10:W78)</f>
        <v>0.10666666666666667</v>
      </c>
      <c r="AT78" s="301">
        <f>SUMPRODUCT($P$10:P78,$W$10:W78)/SUM($W$10:W78)</f>
        <v>100.05333333333333</v>
      </c>
      <c r="AU78" s="301">
        <f>SUMPRODUCT($Q$10:Q78,$W$10:W78)/SUM($W$10:W78)</f>
        <v>17.066666666666666</v>
      </c>
      <c r="AV78" s="301">
        <f>SUMPRODUCT($R$10:R78,$W$10:W78)/SUM($W$10:W78)</f>
        <v>10.666666666666666</v>
      </c>
      <c r="AW78" s="299">
        <f>SUMPRODUCT($S$10:S78,$W$10:W78)/SUM($W$10:W78)</f>
        <v>0</v>
      </c>
      <c r="AX78" s="299">
        <f>SUMPRODUCT($T$10:T78,$W$10:W78)/SUM($W$10:W78)</f>
        <v>0.28800000000000042</v>
      </c>
      <c r="BA78" s="299" t="e">
        <f>SUMPRODUCT($L$10:L78,$X$10:X78)/SUM($X$10:X78)</f>
        <v>#DIV/0!</v>
      </c>
      <c r="BB78" s="300" t="e">
        <f>SUMPRODUCT($M$10:M78,$X$10:X78)/SUM($X$10:X78)</f>
        <v>#DIV/0!</v>
      </c>
      <c r="BC78" s="299" t="e">
        <f>SUMPRODUCT($N$10:N78,$X$10:X78)/SUM($X$10:X78)</f>
        <v>#DIV/0!</v>
      </c>
      <c r="BD78" s="299" t="e">
        <f>SUMPRODUCT($O$10:O78,$X$10:X78)/SUM($X$10:X78)</f>
        <v>#DIV/0!</v>
      </c>
      <c r="BE78" s="301" t="e">
        <f>SUMPRODUCT($P$10:P78,$X$10:X78)/SUM($X$10:X78)</f>
        <v>#DIV/0!</v>
      </c>
      <c r="BF78" s="301" t="e">
        <f>SUMPRODUCT($Q$10:Q78,$X$10:X78)/SUM($X$10:X78)</f>
        <v>#DIV/0!</v>
      </c>
      <c r="BG78" s="301" t="e">
        <f>SUMPRODUCT($R$10:R78,$X$10:X78)/SUM($X$10:X78)</f>
        <v>#DIV/0!</v>
      </c>
      <c r="BH78" s="299" t="e">
        <f>SUMPRODUCT($S$10:S78,$X$10:X78)/SUM($X$10:X78)</f>
        <v>#DIV/0!</v>
      </c>
      <c r="BI78" s="299" t="e">
        <f>SUMPRODUCT($T$10:T78,$X$10:X78)/SUM($X$10:X78)</f>
        <v>#DIV/0!</v>
      </c>
      <c r="BL78" s="299" t="e">
        <f>SUMPRODUCT($L$10:L78,$Y$10:Y78)/SUM($Y$10:Y78)</f>
        <v>#DIV/0!</v>
      </c>
      <c r="BM78" s="300" t="e">
        <f>SUMPRODUCT($M$10:M78,$Y$10:Y78)/SUM($Y$10:Y78)</f>
        <v>#DIV/0!</v>
      </c>
      <c r="BN78" s="299" t="e">
        <f>SUMPRODUCT($N$10:N78,$Y$10:Y78)/SUM($Y$10:Y78)</f>
        <v>#DIV/0!</v>
      </c>
      <c r="BO78" s="299" t="e">
        <f>SUMPRODUCT($O$10:O78,$Y$10:Y78)/SUM($Y$10:Y78)</f>
        <v>#DIV/0!</v>
      </c>
      <c r="BP78" s="301" t="e">
        <f>SUMPRODUCT($P$10:P78,$Y$10:Y78)/SUM($Y$10:Y78)</f>
        <v>#DIV/0!</v>
      </c>
      <c r="BQ78" s="301" t="e">
        <f>SUMPRODUCT($Q$10:Q78,$Y$10:Y78)/SUM($Y$10:Y78)</f>
        <v>#DIV/0!</v>
      </c>
      <c r="BR78" s="301" t="e">
        <f>SUMPRODUCT($R$10:R78,$Y$10:Y78)/SUM($Y$10:Y78)</f>
        <v>#DIV/0!</v>
      </c>
      <c r="BS78" s="299" t="e">
        <f>SUMPRODUCT($S$10:S78,$Y$10:Y78)/SUM($Y$10:Y78)</f>
        <v>#DIV/0!</v>
      </c>
      <c r="BT78" s="299" t="e">
        <f>SUMPRODUCT($T$10:T78,$Y$10:Y78)/SUM($Y$10:Y78)</f>
        <v>#DIV/0!</v>
      </c>
      <c r="BW78" s="25" t="e">
        <f>SUMPRODUCT($L$10:L78,$AB$10:AB78)/SUM($AB$10:AB78)</f>
        <v>#DIV/0!</v>
      </c>
      <c r="BX78" s="25" t="e">
        <f>SUMPRODUCT($M$10:M78,$AB$10:AB78)/SUM($AB$10:AB78)</f>
        <v>#DIV/0!</v>
      </c>
      <c r="BY78" s="25" t="e">
        <f>SUMPRODUCT($N$10:N78,$AB$10:AB78)/SUM($AB$10:AB78)</f>
        <v>#DIV/0!</v>
      </c>
      <c r="BZ78" s="25" t="e">
        <f>SUMPRODUCT($O$10:O78,$AB$10:AB78)/SUM($AB$10:AB78)</f>
        <v>#DIV/0!</v>
      </c>
      <c r="CA78" s="25" t="e">
        <f>SUMPRODUCT($P$10:P78,$AB$10:AB78)/SUM($AB$10:AB78)</f>
        <v>#DIV/0!</v>
      </c>
      <c r="CB78" s="25" t="e">
        <f>SUMPRODUCT($Q$10:Q78,$AB$10:AB78)/SUM($AB$10:AB78)</f>
        <v>#DIV/0!</v>
      </c>
      <c r="CC78" s="25" t="e">
        <f>SUMPRODUCT($R$10:R78,$AB$10:AB78)/SUM($AB$10:AB78)</f>
        <v>#DIV/0!</v>
      </c>
      <c r="CD78" s="25" t="e">
        <f>SUMPRODUCT($S$10:S78,$AB$10:AB78)/SUM($AB$10:AB78)</f>
        <v>#DIV/0!</v>
      </c>
      <c r="CE78" s="25" t="e">
        <f>SUMPRODUCT($T$10:T78,$AB$10:AB78)/SUM($AB$10:AB78)</f>
        <v>#DIV/0!</v>
      </c>
    </row>
    <row r="79" spans="1:83">
      <c r="A79" s="281" t="str">
        <f>IF('Noon Position '!A79&lt;&gt;0,'Noon Position '!A79,"")</f>
        <v/>
      </c>
      <c r="B79" s="312" t="str">
        <f>IF('Noon Position '!A79&lt;&gt;0,'Noon Position '!B79,"")</f>
        <v/>
      </c>
      <c r="C79" s="25" t="str">
        <f>IF('Noon Position '!Q79&lt;&gt;0,'Noon Position '!Q79,"")</f>
        <v/>
      </c>
      <c r="D79" s="313" t="str">
        <f>IF('Noon Position '!Q79&lt;&gt;0,"",IF('Noon Position '!A79&lt;&gt;0,('Noon Position '!A79-'Noon Position '!A78+'Noon Position '!B79-'Noon Position '!B78)*24,""))</f>
        <v/>
      </c>
      <c r="E79" s="25" t="str">
        <f>IF('Noon Position '!A79&lt;&gt;0,'Weather Condition'!U74,"")</f>
        <v/>
      </c>
      <c r="F79" s="25" t="str">
        <f>IF('Noon Position '!A79&lt;&gt;0,IF(NOT(E79),1,0),"")</f>
        <v/>
      </c>
      <c r="G79" s="25" t="str">
        <f>IF('Noon Position '!A79&lt;&gt;0,IF(LOWER('Noon Position '!L79)="eco",1,0),"")</f>
        <v/>
      </c>
      <c r="H79" s="25" t="str">
        <f>IF('Noon Position '!A79&lt;&gt;0,IF(LOWER('Noon Position '!L79)="full",1,0),"")</f>
        <v/>
      </c>
      <c r="I79" s="25" t="str">
        <f>IF('Noon Position '!A79&lt;&gt;0,IF(G79+H79=0,1,0),"")</f>
        <v/>
      </c>
      <c r="K79" s="25" t="str">
        <f>IF('Noon Position '!A79&lt;&gt;0,IF('Noon Position '!M79=0,"None",'Noon Position '!M79),"None")</f>
        <v>None</v>
      </c>
      <c r="L79" s="25">
        <f>IF('Noon Position '!A79&lt;&gt;0,IF('Noon Position '!U79="",0,'Noon Position '!U79),0)</f>
        <v>0</v>
      </c>
      <c r="M79" s="25">
        <f>IF('Noon Position '!A79&lt;&gt;0,IF('Noon Position '!V79="",0,'Noon Position '!V79),0)</f>
        <v>0</v>
      </c>
      <c r="N79" s="25">
        <f>IF('Noon Position '!A79&lt;&gt;0,IF('Bunkers &amp; Lubs'!Q73="",0,'Bunkers &amp; Lubs'!Q73),0)</f>
        <v>0</v>
      </c>
      <c r="O79" s="25">
        <f>IF('Noon Position '!A79&lt;&gt;0,IF('Bunkers &amp; Lubs'!W73="",0,'Bunkers &amp; Lubs'!W73),0)</f>
        <v>0</v>
      </c>
      <c r="P79" s="25">
        <f>IF('Noon Position '!A79&lt;&gt;0,IF('Bunkers &amp; Lubs'!X73="",0,'Bunkers &amp; Lubs'!X73),0)</f>
        <v>0</v>
      </c>
      <c r="Q79" s="25">
        <f>IF('Noon Position '!A79&lt;&gt;0,IF('Bunkers &amp; Lubs'!Z73="",0,'Bunkers &amp; Lubs'!Z73),0)</f>
        <v>0</v>
      </c>
      <c r="R79" s="25">
        <f>IF('Noon Position '!A79&lt;&gt;0,IF('Bunkers &amp; Lubs'!AA73="",0,'Bunkers &amp; Lubs'!AA73),0)</f>
        <v>0</v>
      </c>
      <c r="S79" s="25">
        <f>IF('Noon Position '!A79&lt;&gt;0,IF(Environmental!G76="",0,Environmental!G76),0)</f>
        <v>0</v>
      </c>
      <c r="T79" s="25">
        <f>IF('Noon Position '!A79&lt;&gt;0,IF(Environmental!L76="",0,Environmental!L76),0)</f>
        <v>0</v>
      </c>
      <c r="V79" s="25">
        <f t="shared" si="5"/>
        <v>0</v>
      </c>
      <c r="W79" s="25">
        <f t="shared" si="6"/>
        <v>0</v>
      </c>
      <c r="X79" s="25">
        <f t="shared" si="7"/>
        <v>0</v>
      </c>
      <c r="Y79" s="25">
        <f t="shared" si="8"/>
        <v>0</v>
      </c>
      <c r="AB79" s="25">
        <f t="shared" si="9"/>
        <v>0</v>
      </c>
      <c r="AE79" s="299" t="e">
        <f>SUMPRODUCT($L$10:L79,$V$10:V79)/SUM($V$10:V79)</f>
        <v>#DIV/0!</v>
      </c>
      <c r="AF79" s="300" t="e">
        <f>SUMPRODUCT($M$10:M79,$V$10:V79)/SUM($V$10:V79)</f>
        <v>#DIV/0!</v>
      </c>
      <c r="AG79" s="299" t="e">
        <f>SUMPRODUCT($N$10:N79,$V$10:V79)/SUM($V$10:V79)</f>
        <v>#DIV/0!</v>
      </c>
      <c r="AH79" s="299" t="e">
        <f>SUMPRODUCT($O$10:O79,$V$10:V79)/SUM($V$10:V79)</f>
        <v>#DIV/0!</v>
      </c>
      <c r="AI79" s="301" t="e">
        <f>SUMPRODUCT($P$10:P79,$V$10:V79)/SUM($V$10:V79)</f>
        <v>#DIV/0!</v>
      </c>
      <c r="AJ79" s="301" t="e">
        <f>SUMPRODUCT($Q$10:Q79,$V$10:V79)/SUM($V$10:V79)</f>
        <v>#DIV/0!</v>
      </c>
      <c r="AK79" s="301" t="e">
        <f>SUMPRODUCT($R$10:R79,$V$10:V79)/SUM($V$10:V79)</f>
        <v>#DIV/0!</v>
      </c>
      <c r="AL79" s="299" t="e">
        <f>SUMPRODUCT($S$10:S79,$V$10:V79)/SUM($V$10:V79)</f>
        <v>#DIV/0!</v>
      </c>
      <c r="AM79" s="299" t="e">
        <f>SUMPRODUCT($T$10:T79,$V$10:V79)/SUM($V$10:V79)</f>
        <v>#DIV/0!</v>
      </c>
      <c r="AP79" s="299">
        <f>SUMPRODUCT($L$10:L79,$W$10:W79)/SUM($W$10:W79)</f>
        <v>11.333333333333334</v>
      </c>
      <c r="AQ79" s="300">
        <f>SUMPRODUCT($M$10:M79,$W$10:W79)/SUM($W$10:W79)</f>
        <v>0.12710774662728128</v>
      </c>
      <c r="AR79" s="299">
        <f>SUMPRODUCT($N$10:N79,$W$10:W79)/SUM($W$10:W79)</f>
        <v>18.476800000000026</v>
      </c>
      <c r="AS79" s="299">
        <f>SUMPRODUCT($O$10:O79,$W$10:W79)/SUM($W$10:W79)</f>
        <v>0.10666666666666667</v>
      </c>
      <c r="AT79" s="301">
        <f>SUMPRODUCT($P$10:P79,$W$10:W79)/SUM($W$10:W79)</f>
        <v>100.05333333333333</v>
      </c>
      <c r="AU79" s="301">
        <f>SUMPRODUCT($Q$10:Q79,$W$10:W79)/SUM($W$10:W79)</f>
        <v>17.066666666666666</v>
      </c>
      <c r="AV79" s="301">
        <f>SUMPRODUCT($R$10:R79,$W$10:W79)/SUM($W$10:W79)</f>
        <v>10.666666666666666</v>
      </c>
      <c r="AW79" s="299">
        <f>SUMPRODUCT($S$10:S79,$W$10:W79)/SUM($W$10:W79)</f>
        <v>0</v>
      </c>
      <c r="AX79" s="299">
        <f>SUMPRODUCT($T$10:T79,$W$10:W79)/SUM($W$10:W79)</f>
        <v>0.28800000000000042</v>
      </c>
      <c r="BA79" s="299" t="e">
        <f>SUMPRODUCT($L$10:L79,$X$10:X79)/SUM($X$10:X79)</f>
        <v>#DIV/0!</v>
      </c>
      <c r="BB79" s="300" t="e">
        <f>SUMPRODUCT($M$10:M79,$X$10:X79)/SUM($X$10:X79)</f>
        <v>#DIV/0!</v>
      </c>
      <c r="BC79" s="299" t="e">
        <f>SUMPRODUCT($N$10:N79,$X$10:X79)/SUM($X$10:X79)</f>
        <v>#DIV/0!</v>
      </c>
      <c r="BD79" s="299" t="e">
        <f>SUMPRODUCT($O$10:O79,$X$10:X79)/SUM($X$10:X79)</f>
        <v>#DIV/0!</v>
      </c>
      <c r="BE79" s="301" t="e">
        <f>SUMPRODUCT($P$10:P79,$X$10:X79)/SUM($X$10:X79)</f>
        <v>#DIV/0!</v>
      </c>
      <c r="BF79" s="301" t="e">
        <f>SUMPRODUCT($Q$10:Q79,$X$10:X79)/SUM($X$10:X79)</f>
        <v>#DIV/0!</v>
      </c>
      <c r="BG79" s="301" t="e">
        <f>SUMPRODUCT($R$10:R79,$X$10:X79)/SUM($X$10:X79)</f>
        <v>#DIV/0!</v>
      </c>
      <c r="BH79" s="299" t="e">
        <f>SUMPRODUCT($S$10:S79,$X$10:X79)/SUM($X$10:X79)</f>
        <v>#DIV/0!</v>
      </c>
      <c r="BI79" s="299" t="e">
        <f>SUMPRODUCT($T$10:T79,$X$10:X79)/SUM($X$10:X79)</f>
        <v>#DIV/0!</v>
      </c>
      <c r="BL79" s="299" t="e">
        <f>SUMPRODUCT($L$10:L79,$Y$10:Y79)/SUM($Y$10:Y79)</f>
        <v>#DIV/0!</v>
      </c>
      <c r="BM79" s="300" t="e">
        <f>SUMPRODUCT($M$10:M79,$Y$10:Y79)/SUM($Y$10:Y79)</f>
        <v>#DIV/0!</v>
      </c>
      <c r="BN79" s="299" t="e">
        <f>SUMPRODUCT($N$10:N79,$Y$10:Y79)/SUM($Y$10:Y79)</f>
        <v>#DIV/0!</v>
      </c>
      <c r="BO79" s="299" t="e">
        <f>SUMPRODUCT($O$10:O79,$Y$10:Y79)/SUM($Y$10:Y79)</f>
        <v>#DIV/0!</v>
      </c>
      <c r="BP79" s="301" t="e">
        <f>SUMPRODUCT($P$10:P79,$Y$10:Y79)/SUM($Y$10:Y79)</f>
        <v>#DIV/0!</v>
      </c>
      <c r="BQ79" s="301" t="e">
        <f>SUMPRODUCT($Q$10:Q79,$Y$10:Y79)/SUM($Y$10:Y79)</f>
        <v>#DIV/0!</v>
      </c>
      <c r="BR79" s="301" t="e">
        <f>SUMPRODUCT($R$10:R79,$Y$10:Y79)/SUM($Y$10:Y79)</f>
        <v>#DIV/0!</v>
      </c>
      <c r="BS79" s="299" t="e">
        <f>SUMPRODUCT($S$10:S79,$Y$10:Y79)/SUM($Y$10:Y79)</f>
        <v>#DIV/0!</v>
      </c>
      <c r="BT79" s="299" t="e">
        <f>SUMPRODUCT($T$10:T79,$Y$10:Y79)/SUM($Y$10:Y79)</f>
        <v>#DIV/0!</v>
      </c>
      <c r="BW79" s="25" t="e">
        <f>SUMPRODUCT($L$10:L79,$AB$10:AB79)/SUM($AB$10:AB79)</f>
        <v>#DIV/0!</v>
      </c>
      <c r="BX79" s="25" t="e">
        <f>SUMPRODUCT($M$10:M79,$AB$10:AB79)/SUM($AB$10:AB79)</f>
        <v>#DIV/0!</v>
      </c>
      <c r="BY79" s="25" t="e">
        <f>SUMPRODUCT($N$10:N79,$AB$10:AB79)/SUM($AB$10:AB79)</f>
        <v>#DIV/0!</v>
      </c>
      <c r="BZ79" s="25" t="e">
        <f>SUMPRODUCT($O$10:O79,$AB$10:AB79)/SUM($AB$10:AB79)</f>
        <v>#DIV/0!</v>
      </c>
      <c r="CA79" s="25" t="e">
        <f>SUMPRODUCT($P$10:P79,$AB$10:AB79)/SUM($AB$10:AB79)</f>
        <v>#DIV/0!</v>
      </c>
      <c r="CB79" s="25" t="e">
        <f>SUMPRODUCT($Q$10:Q79,$AB$10:AB79)/SUM($AB$10:AB79)</f>
        <v>#DIV/0!</v>
      </c>
      <c r="CC79" s="25" t="e">
        <f>SUMPRODUCT($R$10:R79,$AB$10:AB79)/SUM($AB$10:AB79)</f>
        <v>#DIV/0!</v>
      </c>
      <c r="CD79" s="25" t="e">
        <f>SUMPRODUCT($S$10:S79,$AB$10:AB79)/SUM($AB$10:AB79)</f>
        <v>#DIV/0!</v>
      </c>
      <c r="CE79" s="25" t="e">
        <f>SUMPRODUCT($T$10:T79,$AB$10:AB79)/SUM($AB$10:AB79)</f>
        <v>#DIV/0!</v>
      </c>
    </row>
    <row r="80" spans="1:83">
      <c r="A80" s="281" t="str">
        <f>IF('Noon Position '!A80&lt;&gt;0,'Noon Position '!A80,"")</f>
        <v/>
      </c>
      <c r="B80" s="312" t="str">
        <f>IF('Noon Position '!A80&lt;&gt;0,'Noon Position '!B80,"")</f>
        <v/>
      </c>
      <c r="C80" s="25" t="str">
        <f>IF('Noon Position '!Q80&lt;&gt;0,'Noon Position '!Q80,"")</f>
        <v/>
      </c>
      <c r="D80" s="313" t="str">
        <f>IF('Noon Position '!Q80&lt;&gt;0,"",IF('Noon Position '!A80&lt;&gt;0,('Noon Position '!A80-'Noon Position '!A79+'Noon Position '!B80-'Noon Position '!B79)*24,""))</f>
        <v/>
      </c>
      <c r="E80" s="25" t="str">
        <f>IF('Noon Position '!A80&lt;&gt;0,'Weather Condition'!U75,"")</f>
        <v/>
      </c>
      <c r="F80" s="25" t="str">
        <f>IF('Noon Position '!A80&lt;&gt;0,IF(NOT(E80),1,0),"")</f>
        <v/>
      </c>
      <c r="G80" s="25" t="str">
        <f>IF('Noon Position '!A80&lt;&gt;0,IF(LOWER('Noon Position '!L80)="eco",1,0),"")</f>
        <v/>
      </c>
      <c r="H80" s="25" t="str">
        <f>IF('Noon Position '!A80&lt;&gt;0,IF(LOWER('Noon Position '!L80)="full",1,0),"")</f>
        <v/>
      </c>
      <c r="I80" s="25" t="str">
        <f>IF('Noon Position '!A80&lt;&gt;0,IF(G80+H80=0,1,0),"")</f>
        <v/>
      </c>
      <c r="K80" s="25" t="str">
        <f>IF('Noon Position '!A80&lt;&gt;0,IF('Noon Position '!M80=0,"None",'Noon Position '!M80),"None")</f>
        <v>None</v>
      </c>
      <c r="L80" s="25">
        <f>IF('Noon Position '!A80&lt;&gt;0,IF('Noon Position '!U80="",0,'Noon Position '!U80),0)</f>
        <v>0</v>
      </c>
      <c r="M80" s="25">
        <f>IF('Noon Position '!A80&lt;&gt;0,IF('Noon Position '!V80="",0,'Noon Position '!V80),0)</f>
        <v>0</v>
      </c>
      <c r="N80" s="25">
        <f>IF('Noon Position '!A80&lt;&gt;0,IF('Bunkers &amp; Lubs'!Q74="",0,'Bunkers &amp; Lubs'!Q74),0)</f>
        <v>0</v>
      </c>
      <c r="O80" s="25">
        <f>IF('Noon Position '!A80&lt;&gt;0,IF('Bunkers &amp; Lubs'!W74="",0,'Bunkers &amp; Lubs'!W74),0)</f>
        <v>0</v>
      </c>
      <c r="P80" s="25">
        <f>IF('Noon Position '!A80&lt;&gt;0,IF('Bunkers &amp; Lubs'!X74="",0,'Bunkers &amp; Lubs'!X74),0)</f>
        <v>0</v>
      </c>
      <c r="Q80" s="25">
        <f>IF('Noon Position '!A80&lt;&gt;0,IF('Bunkers &amp; Lubs'!Z74="",0,'Bunkers &amp; Lubs'!Z74),0)</f>
        <v>0</v>
      </c>
      <c r="R80" s="25">
        <f>IF('Noon Position '!A80&lt;&gt;0,IF('Bunkers &amp; Lubs'!AA74="",0,'Bunkers &amp; Lubs'!AA74),0)</f>
        <v>0</v>
      </c>
      <c r="S80" s="25">
        <f>IF('Noon Position '!A80&lt;&gt;0,IF(Environmental!G77="",0,Environmental!G77),0)</f>
        <v>0</v>
      </c>
      <c r="T80" s="25">
        <f>IF('Noon Position '!A80&lt;&gt;0,IF(Environmental!L77="",0,Environmental!L77),0)</f>
        <v>0</v>
      </c>
      <c r="V80" s="25">
        <f t="shared" si="5"/>
        <v>0</v>
      </c>
      <c r="W80" s="25">
        <f t="shared" si="6"/>
        <v>0</v>
      </c>
      <c r="X80" s="25">
        <f t="shared" si="7"/>
        <v>0</v>
      </c>
      <c r="Y80" s="25">
        <f t="shared" si="8"/>
        <v>0</v>
      </c>
      <c r="AB80" s="25">
        <f t="shared" si="9"/>
        <v>0</v>
      </c>
      <c r="AE80" s="299" t="e">
        <f>SUMPRODUCT($L$10:L80,$V$10:V80)/SUM($V$10:V80)</f>
        <v>#DIV/0!</v>
      </c>
      <c r="AF80" s="300" t="e">
        <f>SUMPRODUCT($M$10:M80,$V$10:V80)/SUM($V$10:V80)</f>
        <v>#DIV/0!</v>
      </c>
      <c r="AG80" s="299" t="e">
        <f>SUMPRODUCT($N$10:N80,$V$10:V80)/SUM($V$10:V80)</f>
        <v>#DIV/0!</v>
      </c>
      <c r="AH80" s="299" t="e">
        <f>SUMPRODUCT($O$10:O80,$V$10:V80)/SUM($V$10:V80)</f>
        <v>#DIV/0!</v>
      </c>
      <c r="AI80" s="301" t="e">
        <f>SUMPRODUCT($P$10:P80,$V$10:V80)/SUM($V$10:V80)</f>
        <v>#DIV/0!</v>
      </c>
      <c r="AJ80" s="301" t="e">
        <f>SUMPRODUCT($Q$10:Q80,$V$10:V80)/SUM($V$10:V80)</f>
        <v>#DIV/0!</v>
      </c>
      <c r="AK80" s="301" t="e">
        <f>SUMPRODUCT($R$10:R80,$V$10:V80)/SUM($V$10:V80)</f>
        <v>#DIV/0!</v>
      </c>
      <c r="AL80" s="299" t="e">
        <f>SUMPRODUCT($S$10:S80,$V$10:V80)/SUM($V$10:V80)</f>
        <v>#DIV/0!</v>
      </c>
      <c r="AM80" s="299" t="e">
        <f>SUMPRODUCT($T$10:T80,$V$10:V80)/SUM($V$10:V80)</f>
        <v>#DIV/0!</v>
      </c>
      <c r="AP80" s="299">
        <f>SUMPRODUCT($L$10:L80,$W$10:W80)/SUM($W$10:W80)</f>
        <v>11.333333333333334</v>
      </c>
      <c r="AQ80" s="300">
        <f>SUMPRODUCT($M$10:M80,$W$10:W80)/SUM($W$10:W80)</f>
        <v>0.12710774662728128</v>
      </c>
      <c r="AR80" s="299">
        <f>SUMPRODUCT($N$10:N80,$W$10:W80)/SUM($W$10:W80)</f>
        <v>18.476800000000026</v>
      </c>
      <c r="AS80" s="299">
        <f>SUMPRODUCT($O$10:O80,$W$10:W80)/SUM($W$10:W80)</f>
        <v>0.10666666666666667</v>
      </c>
      <c r="AT80" s="301">
        <f>SUMPRODUCT($P$10:P80,$W$10:W80)/SUM($W$10:W80)</f>
        <v>100.05333333333333</v>
      </c>
      <c r="AU80" s="301">
        <f>SUMPRODUCT($Q$10:Q80,$W$10:W80)/SUM($W$10:W80)</f>
        <v>17.066666666666666</v>
      </c>
      <c r="AV80" s="301">
        <f>SUMPRODUCT($R$10:R80,$W$10:W80)/SUM($W$10:W80)</f>
        <v>10.666666666666666</v>
      </c>
      <c r="AW80" s="299">
        <f>SUMPRODUCT($S$10:S80,$W$10:W80)/SUM($W$10:W80)</f>
        <v>0</v>
      </c>
      <c r="AX80" s="299">
        <f>SUMPRODUCT($T$10:T80,$W$10:W80)/SUM($W$10:W80)</f>
        <v>0.28800000000000042</v>
      </c>
      <c r="BA80" s="299" t="e">
        <f>SUMPRODUCT($L$10:L80,$X$10:X80)/SUM($X$10:X80)</f>
        <v>#DIV/0!</v>
      </c>
      <c r="BB80" s="300" t="e">
        <f>SUMPRODUCT($M$10:M80,$X$10:X80)/SUM($X$10:X80)</f>
        <v>#DIV/0!</v>
      </c>
      <c r="BC80" s="299" t="e">
        <f>SUMPRODUCT($N$10:N80,$X$10:X80)/SUM($X$10:X80)</f>
        <v>#DIV/0!</v>
      </c>
      <c r="BD80" s="299" t="e">
        <f>SUMPRODUCT($O$10:O80,$X$10:X80)/SUM($X$10:X80)</f>
        <v>#DIV/0!</v>
      </c>
      <c r="BE80" s="301" t="e">
        <f>SUMPRODUCT($P$10:P80,$X$10:X80)/SUM($X$10:X80)</f>
        <v>#DIV/0!</v>
      </c>
      <c r="BF80" s="301" t="e">
        <f>SUMPRODUCT($Q$10:Q80,$X$10:X80)/SUM($X$10:X80)</f>
        <v>#DIV/0!</v>
      </c>
      <c r="BG80" s="301" t="e">
        <f>SUMPRODUCT($R$10:R80,$X$10:X80)/SUM($X$10:X80)</f>
        <v>#DIV/0!</v>
      </c>
      <c r="BH80" s="299" t="e">
        <f>SUMPRODUCT($S$10:S80,$X$10:X80)/SUM($X$10:X80)</f>
        <v>#DIV/0!</v>
      </c>
      <c r="BI80" s="299" t="e">
        <f>SUMPRODUCT($T$10:T80,$X$10:X80)/SUM($X$10:X80)</f>
        <v>#DIV/0!</v>
      </c>
      <c r="BL80" s="299" t="e">
        <f>SUMPRODUCT($L$10:L80,$Y$10:Y80)/SUM($Y$10:Y80)</f>
        <v>#DIV/0!</v>
      </c>
      <c r="BM80" s="300" t="e">
        <f>SUMPRODUCT($M$10:M80,$Y$10:Y80)/SUM($Y$10:Y80)</f>
        <v>#DIV/0!</v>
      </c>
      <c r="BN80" s="299" t="e">
        <f>SUMPRODUCT($N$10:N80,$Y$10:Y80)/SUM($Y$10:Y80)</f>
        <v>#DIV/0!</v>
      </c>
      <c r="BO80" s="299" t="e">
        <f>SUMPRODUCT($O$10:O80,$Y$10:Y80)/SUM($Y$10:Y80)</f>
        <v>#DIV/0!</v>
      </c>
      <c r="BP80" s="301" t="e">
        <f>SUMPRODUCT($P$10:P80,$Y$10:Y80)/SUM($Y$10:Y80)</f>
        <v>#DIV/0!</v>
      </c>
      <c r="BQ80" s="301" t="e">
        <f>SUMPRODUCT($Q$10:Q80,$Y$10:Y80)/SUM($Y$10:Y80)</f>
        <v>#DIV/0!</v>
      </c>
      <c r="BR80" s="301" t="e">
        <f>SUMPRODUCT($R$10:R80,$Y$10:Y80)/SUM($Y$10:Y80)</f>
        <v>#DIV/0!</v>
      </c>
      <c r="BS80" s="299" t="e">
        <f>SUMPRODUCT($S$10:S80,$Y$10:Y80)/SUM($Y$10:Y80)</f>
        <v>#DIV/0!</v>
      </c>
      <c r="BT80" s="299" t="e">
        <f>SUMPRODUCT($T$10:T80,$Y$10:Y80)/SUM($Y$10:Y80)</f>
        <v>#DIV/0!</v>
      </c>
      <c r="BW80" s="25" t="e">
        <f>SUMPRODUCT($L$10:L80,$AB$10:AB80)/SUM($AB$10:AB80)</f>
        <v>#DIV/0!</v>
      </c>
      <c r="BX80" s="25" t="e">
        <f>SUMPRODUCT($M$10:M80,$AB$10:AB80)/SUM($AB$10:AB80)</f>
        <v>#DIV/0!</v>
      </c>
      <c r="BY80" s="25" t="e">
        <f>SUMPRODUCT($N$10:N80,$AB$10:AB80)/SUM($AB$10:AB80)</f>
        <v>#DIV/0!</v>
      </c>
      <c r="BZ80" s="25" t="e">
        <f>SUMPRODUCT($O$10:O80,$AB$10:AB80)/SUM($AB$10:AB80)</f>
        <v>#DIV/0!</v>
      </c>
      <c r="CA80" s="25" t="e">
        <f>SUMPRODUCT($P$10:P80,$AB$10:AB80)/SUM($AB$10:AB80)</f>
        <v>#DIV/0!</v>
      </c>
      <c r="CB80" s="25" t="e">
        <f>SUMPRODUCT($Q$10:Q80,$AB$10:AB80)/SUM($AB$10:AB80)</f>
        <v>#DIV/0!</v>
      </c>
      <c r="CC80" s="25" t="e">
        <f>SUMPRODUCT($R$10:R80,$AB$10:AB80)/SUM($AB$10:AB80)</f>
        <v>#DIV/0!</v>
      </c>
      <c r="CD80" s="25" t="e">
        <f>SUMPRODUCT($S$10:S80,$AB$10:AB80)/SUM($AB$10:AB80)</f>
        <v>#DIV/0!</v>
      </c>
      <c r="CE80" s="25" t="e">
        <f>SUMPRODUCT($T$10:T80,$AB$10:AB80)/SUM($AB$10:AB80)</f>
        <v>#DIV/0!</v>
      </c>
    </row>
    <row r="81" spans="1:83">
      <c r="A81" s="281" t="str">
        <f>IF('Noon Position '!A81&lt;&gt;0,'Noon Position '!A81,"")</f>
        <v/>
      </c>
      <c r="B81" s="312" t="str">
        <f>IF('Noon Position '!A81&lt;&gt;0,'Noon Position '!B81,"")</f>
        <v/>
      </c>
      <c r="C81" s="25" t="str">
        <f>IF('Noon Position '!Q81&lt;&gt;0,'Noon Position '!Q81,"")</f>
        <v/>
      </c>
      <c r="D81" s="313" t="str">
        <f>IF('Noon Position '!Q81&lt;&gt;0,"",IF('Noon Position '!A81&lt;&gt;0,('Noon Position '!A81-'Noon Position '!A80+'Noon Position '!B81-'Noon Position '!B80)*24,""))</f>
        <v/>
      </c>
      <c r="E81" s="25" t="str">
        <f>IF('Noon Position '!A81&lt;&gt;0,'Weather Condition'!U76,"")</f>
        <v/>
      </c>
      <c r="F81" s="25" t="str">
        <f>IF('Noon Position '!A81&lt;&gt;0,IF(NOT(E81),1,0),"")</f>
        <v/>
      </c>
      <c r="G81" s="25" t="str">
        <f>IF('Noon Position '!A81&lt;&gt;0,IF(LOWER('Noon Position '!L81)="eco",1,0),"")</f>
        <v/>
      </c>
      <c r="H81" s="25" t="str">
        <f>IF('Noon Position '!A81&lt;&gt;0,IF(LOWER('Noon Position '!L81)="full",1,0),"")</f>
        <v/>
      </c>
      <c r="I81" s="25" t="str">
        <f>IF('Noon Position '!A81&lt;&gt;0,IF(G81+H81=0,1,0),"")</f>
        <v/>
      </c>
      <c r="K81" s="25" t="str">
        <f>IF('Noon Position '!A81&lt;&gt;0,IF('Noon Position '!M81=0,"None",'Noon Position '!M81),"None")</f>
        <v>None</v>
      </c>
      <c r="L81" s="25">
        <f>IF('Noon Position '!A81&lt;&gt;0,IF('Noon Position '!U81="",0,'Noon Position '!U81),0)</f>
        <v>0</v>
      </c>
      <c r="M81" s="25">
        <f>IF('Noon Position '!A81&lt;&gt;0,IF('Noon Position '!V81="",0,'Noon Position '!V81),0)</f>
        <v>0</v>
      </c>
      <c r="N81" s="25">
        <f>IF('Noon Position '!A81&lt;&gt;0,IF('Bunkers &amp; Lubs'!Q75="",0,'Bunkers &amp; Lubs'!Q75),0)</f>
        <v>0</v>
      </c>
      <c r="O81" s="25">
        <f>IF('Noon Position '!A81&lt;&gt;0,IF('Bunkers &amp; Lubs'!W75="",0,'Bunkers &amp; Lubs'!W75),0)</f>
        <v>0</v>
      </c>
      <c r="P81" s="25">
        <f>IF('Noon Position '!A81&lt;&gt;0,IF('Bunkers &amp; Lubs'!X75="",0,'Bunkers &amp; Lubs'!X75),0)</f>
        <v>0</v>
      </c>
      <c r="Q81" s="25">
        <f>IF('Noon Position '!A81&lt;&gt;0,IF('Bunkers &amp; Lubs'!Z75="",0,'Bunkers &amp; Lubs'!Z75),0)</f>
        <v>0</v>
      </c>
      <c r="R81" s="25">
        <f>IF('Noon Position '!A81&lt;&gt;0,IF('Bunkers &amp; Lubs'!AA75="",0,'Bunkers &amp; Lubs'!AA75),0)</f>
        <v>0</v>
      </c>
      <c r="S81" s="25">
        <f>IF('Noon Position '!A81&lt;&gt;0,IF(Environmental!G78="",0,Environmental!G78),0)</f>
        <v>0</v>
      </c>
      <c r="T81" s="25">
        <f>IF('Noon Position '!A81&lt;&gt;0,IF(Environmental!L78="",0,Environmental!L78),0)</f>
        <v>0</v>
      </c>
      <c r="V81" s="25">
        <f t="shared" si="5"/>
        <v>0</v>
      </c>
      <c r="W81" s="25">
        <f t="shared" si="6"/>
        <v>0</v>
      </c>
      <c r="X81" s="25">
        <f t="shared" si="7"/>
        <v>0</v>
      </c>
      <c r="Y81" s="25">
        <f t="shared" si="8"/>
        <v>0</v>
      </c>
      <c r="AB81" s="25">
        <f t="shared" si="9"/>
        <v>0</v>
      </c>
      <c r="AE81" s="299" t="e">
        <f>SUMPRODUCT($L$10:L81,$V$10:V81)/SUM($V$10:V81)</f>
        <v>#DIV/0!</v>
      </c>
      <c r="AF81" s="300" t="e">
        <f>SUMPRODUCT($M$10:M81,$V$10:V81)/SUM($V$10:V81)</f>
        <v>#DIV/0!</v>
      </c>
      <c r="AG81" s="299" t="e">
        <f>SUMPRODUCT($N$10:N81,$V$10:V81)/SUM($V$10:V81)</f>
        <v>#DIV/0!</v>
      </c>
      <c r="AH81" s="299" t="e">
        <f>SUMPRODUCT($O$10:O81,$V$10:V81)/SUM($V$10:V81)</f>
        <v>#DIV/0!</v>
      </c>
      <c r="AI81" s="301" t="e">
        <f>SUMPRODUCT($P$10:P81,$V$10:V81)/SUM($V$10:V81)</f>
        <v>#DIV/0!</v>
      </c>
      <c r="AJ81" s="301" t="e">
        <f>SUMPRODUCT($Q$10:Q81,$V$10:V81)/SUM($V$10:V81)</f>
        <v>#DIV/0!</v>
      </c>
      <c r="AK81" s="301" t="e">
        <f>SUMPRODUCT($R$10:R81,$V$10:V81)/SUM($V$10:V81)</f>
        <v>#DIV/0!</v>
      </c>
      <c r="AL81" s="299" t="e">
        <f>SUMPRODUCT($S$10:S81,$V$10:V81)/SUM($V$10:V81)</f>
        <v>#DIV/0!</v>
      </c>
      <c r="AM81" s="299" t="e">
        <f>SUMPRODUCT($T$10:T81,$V$10:V81)/SUM($V$10:V81)</f>
        <v>#DIV/0!</v>
      </c>
      <c r="AP81" s="299">
        <f>SUMPRODUCT($L$10:L81,$W$10:W81)/SUM($W$10:W81)</f>
        <v>11.333333333333334</v>
      </c>
      <c r="AQ81" s="300">
        <f>SUMPRODUCT($M$10:M81,$W$10:W81)/SUM($W$10:W81)</f>
        <v>0.12710774662728128</v>
      </c>
      <c r="AR81" s="299">
        <f>SUMPRODUCT($N$10:N81,$W$10:W81)/SUM($W$10:W81)</f>
        <v>18.476800000000026</v>
      </c>
      <c r="AS81" s="299">
        <f>SUMPRODUCT($O$10:O81,$W$10:W81)/SUM($W$10:W81)</f>
        <v>0.10666666666666667</v>
      </c>
      <c r="AT81" s="301">
        <f>SUMPRODUCT($P$10:P81,$W$10:W81)/SUM($W$10:W81)</f>
        <v>100.05333333333333</v>
      </c>
      <c r="AU81" s="301">
        <f>SUMPRODUCT($Q$10:Q81,$W$10:W81)/SUM($W$10:W81)</f>
        <v>17.066666666666666</v>
      </c>
      <c r="AV81" s="301">
        <f>SUMPRODUCT($R$10:R81,$W$10:W81)/SUM($W$10:W81)</f>
        <v>10.666666666666666</v>
      </c>
      <c r="AW81" s="299">
        <f>SUMPRODUCT($S$10:S81,$W$10:W81)/SUM($W$10:W81)</f>
        <v>0</v>
      </c>
      <c r="AX81" s="299">
        <f>SUMPRODUCT($T$10:T81,$W$10:W81)/SUM($W$10:W81)</f>
        <v>0.28800000000000042</v>
      </c>
      <c r="BA81" s="299" t="e">
        <f>SUMPRODUCT($L$10:L81,$X$10:X81)/SUM($X$10:X81)</f>
        <v>#DIV/0!</v>
      </c>
      <c r="BB81" s="300" t="e">
        <f>SUMPRODUCT($M$10:M81,$X$10:X81)/SUM($X$10:X81)</f>
        <v>#DIV/0!</v>
      </c>
      <c r="BC81" s="299" t="e">
        <f>SUMPRODUCT($N$10:N81,$X$10:X81)/SUM($X$10:X81)</f>
        <v>#DIV/0!</v>
      </c>
      <c r="BD81" s="299" t="e">
        <f>SUMPRODUCT($O$10:O81,$X$10:X81)/SUM($X$10:X81)</f>
        <v>#DIV/0!</v>
      </c>
      <c r="BE81" s="301" t="e">
        <f>SUMPRODUCT($P$10:P81,$X$10:X81)/SUM($X$10:X81)</f>
        <v>#DIV/0!</v>
      </c>
      <c r="BF81" s="301" t="e">
        <f>SUMPRODUCT($Q$10:Q81,$X$10:X81)/SUM($X$10:X81)</f>
        <v>#DIV/0!</v>
      </c>
      <c r="BG81" s="301" t="e">
        <f>SUMPRODUCT($R$10:R81,$X$10:X81)/SUM($X$10:X81)</f>
        <v>#DIV/0!</v>
      </c>
      <c r="BH81" s="299" t="e">
        <f>SUMPRODUCT($S$10:S81,$X$10:X81)/SUM($X$10:X81)</f>
        <v>#DIV/0!</v>
      </c>
      <c r="BI81" s="299" t="e">
        <f>SUMPRODUCT($T$10:T81,$X$10:X81)/SUM($X$10:X81)</f>
        <v>#DIV/0!</v>
      </c>
      <c r="BL81" s="299" t="e">
        <f>SUMPRODUCT($L$10:L81,$Y$10:Y81)/SUM($Y$10:Y81)</f>
        <v>#DIV/0!</v>
      </c>
      <c r="BM81" s="300" t="e">
        <f>SUMPRODUCT($M$10:M81,$Y$10:Y81)/SUM($Y$10:Y81)</f>
        <v>#DIV/0!</v>
      </c>
      <c r="BN81" s="299" t="e">
        <f>SUMPRODUCT($N$10:N81,$Y$10:Y81)/SUM($Y$10:Y81)</f>
        <v>#DIV/0!</v>
      </c>
      <c r="BO81" s="299" t="e">
        <f>SUMPRODUCT($O$10:O81,$Y$10:Y81)/SUM($Y$10:Y81)</f>
        <v>#DIV/0!</v>
      </c>
      <c r="BP81" s="301" t="e">
        <f>SUMPRODUCT($P$10:P81,$Y$10:Y81)/SUM($Y$10:Y81)</f>
        <v>#DIV/0!</v>
      </c>
      <c r="BQ81" s="301" t="e">
        <f>SUMPRODUCT($Q$10:Q81,$Y$10:Y81)/SUM($Y$10:Y81)</f>
        <v>#DIV/0!</v>
      </c>
      <c r="BR81" s="301" t="e">
        <f>SUMPRODUCT($R$10:R81,$Y$10:Y81)/SUM($Y$10:Y81)</f>
        <v>#DIV/0!</v>
      </c>
      <c r="BS81" s="299" t="e">
        <f>SUMPRODUCT($S$10:S81,$Y$10:Y81)/SUM($Y$10:Y81)</f>
        <v>#DIV/0!</v>
      </c>
      <c r="BT81" s="299" t="e">
        <f>SUMPRODUCT($T$10:T81,$Y$10:Y81)/SUM($Y$10:Y81)</f>
        <v>#DIV/0!</v>
      </c>
      <c r="BW81" s="25" t="e">
        <f>SUMPRODUCT($L$10:L81,$AB$10:AB81)/SUM($AB$10:AB81)</f>
        <v>#DIV/0!</v>
      </c>
      <c r="BX81" s="25" t="e">
        <f>SUMPRODUCT($M$10:M81,$AB$10:AB81)/SUM($AB$10:AB81)</f>
        <v>#DIV/0!</v>
      </c>
      <c r="BY81" s="25" t="e">
        <f>SUMPRODUCT($N$10:N81,$AB$10:AB81)/SUM($AB$10:AB81)</f>
        <v>#DIV/0!</v>
      </c>
      <c r="BZ81" s="25" t="e">
        <f>SUMPRODUCT($O$10:O81,$AB$10:AB81)/SUM($AB$10:AB81)</f>
        <v>#DIV/0!</v>
      </c>
      <c r="CA81" s="25" t="e">
        <f>SUMPRODUCT($P$10:P81,$AB$10:AB81)/SUM($AB$10:AB81)</f>
        <v>#DIV/0!</v>
      </c>
      <c r="CB81" s="25" t="e">
        <f>SUMPRODUCT($Q$10:Q81,$AB$10:AB81)/SUM($AB$10:AB81)</f>
        <v>#DIV/0!</v>
      </c>
      <c r="CC81" s="25" t="e">
        <f>SUMPRODUCT($R$10:R81,$AB$10:AB81)/SUM($AB$10:AB81)</f>
        <v>#DIV/0!</v>
      </c>
      <c r="CD81" s="25" t="e">
        <f>SUMPRODUCT($S$10:S81,$AB$10:AB81)/SUM($AB$10:AB81)</f>
        <v>#DIV/0!</v>
      </c>
      <c r="CE81" s="25" t="e">
        <f>SUMPRODUCT($T$10:T81,$AB$10:AB81)/SUM($AB$10:AB81)</f>
        <v>#DIV/0!</v>
      </c>
    </row>
    <row r="82" spans="1:83">
      <c r="A82" s="281" t="str">
        <f>IF('Noon Position '!A82&lt;&gt;0,'Noon Position '!A82,"")</f>
        <v/>
      </c>
      <c r="B82" s="312" t="str">
        <f>IF('Noon Position '!A82&lt;&gt;0,'Noon Position '!B82,"")</f>
        <v/>
      </c>
      <c r="C82" s="25" t="str">
        <f>IF('Noon Position '!Q82&lt;&gt;0,'Noon Position '!Q82,"")</f>
        <v/>
      </c>
      <c r="D82" s="313" t="str">
        <f>IF('Noon Position '!Q82&lt;&gt;0,"",IF('Noon Position '!A82&lt;&gt;0,('Noon Position '!A82-'Noon Position '!A81+'Noon Position '!B82-'Noon Position '!B81)*24,""))</f>
        <v/>
      </c>
      <c r="E82" s="25" t="str">
        <f>IF('Noon Position '!A82&lt;&gt;0,'Weather Condition'!U77,"")</f>
        <v/>
      </c>
      <c r="F82" s="25" t="str">
        <f>IF('Noon Position '!A82&lt;&gt;0,IF(NOT(E82),1,0),"")</f>
        <v/>
      </c>
      <c r="G82" s="25" t="str">
        <f>IF('Noon Position '!A82&lt;&gt;0,IF(LOWER('Noon Position '!L82)="eco",1,0),"")</f>
        <v/>
      </c>
      <c r="H82" s="25" t="str">
        <f>IF('Noon Position '!A82&lt;&gt;0,IF(LOWER('Noon Position '!L82)="full",1,0),"")</f>
        <v/>
      </c>
      <c r="I82" s="25" t="str">
        <f>IF('Noon Position '!A82&lt;&gt;0,IF(G82+H82=0,1,0),"")</f>
        <v/>
      </c>
      <c r="K82" s="25" t="str">
        <f>IF('Noon Position '!A82&lt;&gt;0,IF('Noon Position '!M82=0,"None",'Noon Position '!M82),"None")</f>
        <v>None</v>
      </c>
      <c r="L82" s="25">
        <f>IF('Noon Position '!A82&lt;&gt;0,IF('Noon Position '!U82="",0,'Noon Position '!U82),0)</f>
        <v>0</v>
      </c>
      <c r="M82" s="25">
        <f>IF('Noon Position '!A82&lt;&gt;0,IF('Noon Position '!V82="",0,'Noon Position '!V82),0)</f>
        <v>0</v>
      </c>
      <c r="N82" s="25">
        <f>IF('Noon Position '!A82&lt;&gt;0,IF('Bunkers &amp; Lubs'!Q76="",0,'Bunkers &amp; Lubs'!Q76),0)</f>
        <v>0</v>
      </c>
      <c r="O82" s="25">
        <f>IF('Noon Position '!A82&lt;&gt;0,IF('Bunkers &amp; Lubs'!W76="",0,'Bunkers &amp; Lubs'!W76),0)</f>
        <v>0</v>
      </c>
      <c r="P82" s="25">
        <f>IF('Noon Position '!A82&lt;&gt;0,IF('Bunkers &amp; Lubs'!X76="",0,'Bunkers &amp; Lubs'!X76),0)</f>
        <v>0</v>
      </c>
      <c r="Q82" s="25">
        <f>IF('Noon Position '!A82&lt;&gt;0,IF('Bunkers &amp; Lubs'!Z76="",0,'Bunkers &amp; Lubs'!Z76),0)</f>
        <v>0</v>
      </c>
      <c r="R82" s="25">
        <f>IF('Noon Position '!A82&lt;&gt;0,IF('Bunkers &amp; Lubs'!AA76="",0,'Bunkers &amp; Lubs'!AA76),0)</f>
        <v>0</v>
      </c>
      <c r="S82" s="25">
        <f>IF('Noon Position '!A82&lt;&gt;0,IF(Environmental!G79="",0,Environmental!G79),0)</f>
        <v>0</v>
      </c>
      <c r="T82" s="25">
        <f>IF('Noon Position '!A82&lt;&gt;0,IF(Environmental!L79="",0,Environmental!L79),0)</f>
        <v>0</v>
      </c>
      <c r="V82" s="25">
        <f t="shared" si="5"/>
        <v>0</v>
      </c>
      <c r="W82" s="25">
        <f t="shared" si="6"/>
        <v>0</v>
      </c>
      <c r="X82" s="25">
        <f t="shared" si="7"/>
        <v>0</v>
      </c>
      <c r="Y82" s="25">
        <f t="shared" si="8"/>
        <v>0</v>
      </c>
      <c r="AB82" s="25">
        <f t="shared" si="9"/>
        <v>0</v>
      </c>
      <c r="AE82" s="299" t="e">
        <f>SUMPRODUCT($L$10:L82,$V$10:V82)/SUM($V$10:V82)</f>
        <v>#DIV/0!</v>
      </c>
      <c r="AF82" s="300" t="e">
        <f>SUMPRODUCT($M$10:M82,$V$10:V82)/SUM($V$10:V82)</f>
        <v>#DIV/0!</v>
      </c>
      <c r="AG82" s="299" t="e">
        <f>SUMPRODUCT($N$10:N82,$V$10:V82)/SUM($V$10:V82)</f>
        <v>#DIV/0!</v>
      </c>
      <c r="AH82" s="299" t="e">
        <f>SUMPRODUCT($O$10:O82,$V$10:V82)/SUM($V$10:V82)</f>
        <v>#DIV/0!</v>
      </c>
      <c r="AI82" s="301" t="e">
        <f>SUMPRODUCT($P$10:P82,$V$10:V82)/SUM($V$10:V82)</f>
        <v>#DIV/0!</v>
      </c>
      <c r="AJ82" s="301" t="e">
        <f>SUMPRODUCT($Q$10:Q82,$V$10:V82)/SUM($V$10:V82)</f>
        <v>#DIV/0!</v>
      </c>
      <c r="AK82" s="301" t="e">
        <f>SUMPRODUCT($R$10:R82,$V$10:V82)/SUM($V$10:V82)</f>
        <v>#DIV/0!</v>
      </c>
      <c r="AL82" s="299" t="e">
        <f>SUMPRODUCT($S$10:S82,$V$10:V82)/SUM($V$10:V82)</f>
        <v>#DIV/0!</v>
      </c>
      <c r="AM82" s="299" t="e">
        <f>SUMPRODUCT($T$10:T82,$V$10:V82)/SUM($V$10:V82)</f>
        <v>#DIV/0!</v>
      </c>
      <c r="AP82" s="299">
        <f>SUMPRODUCT($L$10:L82,$W$10:W82)/SUM($W$10:W82)</f>
        <v>11.333333333333334</v>
      </c>
      <c r="AQ82" s="300">
        <f>SUMPRODUCT($M$10:M82,$W$10:W82)/SUM($W$10:W82)</f>
        <v>0.12710774662728128</v>
      </c>
      <c r="AR82" s="299">
        <f>SUMPRODUCT($N$10:N82,$W$10:W82)/SUM($W$10:W82)</f>
        <v>18.476800000000026</v>
      </c>
      <c r="AS82" s="299">
        <f>SUMPRODUCT($O$10:O82,$W$10:W82)/SUM($W$10:W82)</f>
        <v>0.10666666666666667</v>
      </c>
      <c r="AT82" s="301">
        <f>SUMPRODUCT($P$10:P82,$W$10:W82)/SUM($W$10:W82)</f>
        <v>100.05333333333333</v>
      </c>
      <c r="AU82" s="301">
        <f>SUMPRODUCT($Q$10:Q82,$W$10:W82)/SUM($W$10:W82)</f>
        <v>17.066666666666666</v>
      </c>
      <c r="AV82" s="301">
        <f>SUMPRODUCT($R$10:R82,$W$10:W82)/SUM($W$10:W82)</f>
        <v>10.666666666666666</v>
      </c>
      <c r="AW82" s="299">
        <f>SUMPRODUCT($S$10:S82,$W$10:W82)/SUM($W$10:W82)</f>
        <v>0</v>
      </c>
      <c r="AX82" s="299">
        <f>SUMPRODUCT($T$10:T82,$W$10:W82)/SUM($W$10:W82)</f>
        <v>0.28800000000000042</v>
      </c>
      <c r="BA82" s="299" t="e">
        <f>SUMPRODUCT($L$10:L82,$X$10:X82)/SUM($X$10:X82)</f>
        <v>#DIV/0!</v>
      </c>
      <c r="BB82" s="300" t="e">
        <f>SUMPRODUCT($M$10:M82,$X$10:X82)/SUM($X$10:X82)</f>
        <v>#DIV/0!</v>
      </c>
      <c r="BC82" s="299" t="e">
        <f>SUMPRODUCT($N$10:N82,$X$10:X82)/SUM($X$10:X82)</f>
        <v>#DIV/0!</v>
      </c>
      <c r="BD82" s="299" t="e">
        <f>SUMPRODUCT($O$10:O82,$X$10:X82)/SUM($X$10:X82)</f>
        <v>#DIV/0!</v>
      </c>
      <c r="BE82" s="301" t="e">
        <f>SUMPRODUCT($P$10:P82,$X$10:X82)/SUM($X$10:X82)</f>
        <v>#DIV/0!</v>
      </c>
      <c r="BF82" s="301" t="e">
        <f>SUMPRODUCT($Q$10:Q82,$X$10:X82)/SUM($X$10:X82)</f>
        <v>#DIV/0!</v>
      </c>
      <c r="BG82" s="301" t="e">
        <f>SUMPRODUCT($R$10:R82,$X$10:X82)/SUM($X$10:X82)</f>
        <v>#DIV/0!</v>
      </c>
      <c r="BH82" s="299" t="e">
        <f>SUMPRODUCT($S$10:S82,$X$10:X82)/SUM($X$10:X82)</f>
        <v>#DIV/0!</v>
      </c>
      <c r="BI82" s="299" t="e">
        <f>SUMPRODUCT($T$10:T82,$X$10:X82)/SUM($X$10:X82)</f>
        <v>#DIV/0!</v>
      </c>
      <c r="BL82" s="299" t="e">
        <f>SUMPRODUCT($L$10:L82,$Y$10:Y82)/SUM($Y$10:Y82)</f>
        <v>#DIV/0!</v>
      </c>
      <c r="BM82" s="300" t="e">
        <f>SUMPRODUCT($M$10:M82,$Y$10:Y82)/SUM($Y$10:Y82)</f>
        <v>#DIV/0!</v>
      </c>
      <c r="BN82" s="299" t="e">
        <f>SUMPRODUCT($N$10:N82,$Y$10:Y82)/SUM($Y$10:Y82)</f>
        <v>#DIV/0!</v>
      </c>
      <c r="BO82" s="299" t="e">
        <f>SUMPRODUCT($O$10:O82,$Y$10:Y82)/SUM($Y$10:Y82)</f>
        <v>#DIV/0!</v>
      </c>
      <c r="BP82" s="301" t="e">
        <f>SUMPRODUCT($P$10:P82,$Y$10:Y82)/SUM($Y$10:Y82)</f>
        <v>#DIV/0!</v>
      </c>
      <c r="BQ82" s="301" t="e">
        <f>SUMPRODUCT($Q$10:Q82,$Y$10:Y82)/SUM($Y$10:Y82)</f>
        <v>#DIV/0!</v>
      </c>
      <c r="BR82" s="301" t="e">
        <f>SUMPRODUCT($R$10:R82,$Y$10:Y82)/SUM($Y$10:Y82)</f>
        <v>#DIV/0!</v>
      </c>
      <c r="BS82" s="299" t="e">
        <f>SUMPRODUCT($S$10:S82,$Y$10:Y82)/SUM($Y$10:Y82)</f>
        <v>#DIV/0!</v>
      </c>
      <c r="BT82" s="299" t="e">
        <f>SUMPRODUCT($T$10:T82,$Y$10:Y82)/SUM($Y$10:Y82)</f>
        <v>#DIV/0!</v>
      </c>
      <c r="BW82" s="25" t="e">
        <f>SUMPRODUCT($L$10:L82,$AB$10:AB82)/SUM($AB$10:AB82)</f>
        <v>#DIV/0!</v>
      </c>
      <c r="BX82" s="25" t="e">
        <f>SUMPRODUCT($M$10:M82,$AB$10:AB82)/SUM($AB$10:AB82)</f>
        <v>#DIV/0!</v>
      </c>
      <c r="BY82" s="25" t="e">
        <f>SUMPRODUCT($N$10:N82,$AB$10:AB82)/SUM($AB$10:AB82)</f>
        <v>#DIV/0!</v>
      </c>
      <c r="BZ82" s="25" t="e">
        <f>SUMPRODUCT($O$10:O82,$AB$10:AB82)/SUM($AB$10:AB82)</f>
        <v>#DIV/0!</v>
      </c>
      <c r="CA82" s="25" t="e">
        <f>SUMPRODUCT($P$10:P82,$AB$10:AB82)/SUM($AB$10:AB82)</f>
        <v>#DIV/0!</v>
      </c>
      <c r="CB82" s="25" t="e">
        <f>SUMPRODUCT($Q$10:Q82,$AB$10:AB82)/SUM($AB$10:AB82)</f>
        <v>#DIV/0!</v>
      </c>
      <c r="CC82" s="25" t="e">
        <f>SUMPRODUCT($R$10:R82,$AB$10:AB82)/SUM($AB$10:AB82)</f>
        <v>#DIV/0!</v>
      </c>
      <c r="CD82" s="25" t="e">
        <f>SUMPRODUCT($S$10:S82,$AB$10:AB82)/SUM($AB$10:AB82)</f>
        <v>#DIV/0!</v>
      </c>
      <c r="CE82" s="25" t="e">
        <f>SUMPRODUCT($T$10:T82,$AB$10:AB82)/SUM($AB$10:AB82)</f>
        <v>#DIV/0!</v>
      </c>
    </row>
    <row r="83" spans="1:83">
      <c r="A83" s="281" t="str">
        <f>IF('Noon Position '!A83&lt;&gt;0,'Noon Position '!A83,"")</f>
        <v/>
      </c>
      <c r="B83" s="312" t="str">
        <f>IF('Noon Position '!A83&lt;&gt;0,'Noon Position '!B83,"")</f>
        <v/>
      </c>
      <c r="C83" s="25" t="str">
        <f>IF('Noon Position '!Q83&lt;&gt;0,'Noon Position '!Q83,"")</f>
        <v/>
      </c>
      <c r="D83" s="313" t="str">
        <f>IF('Noon Position '!Q83&lt;&gt;0,"",IF('Noon Position '!A83&lt;&gt;0,('Noon Position '!A83-'Noon Position '!A82+'Noon Position '!B83-'Noon Position '!B82)*24,""))</f>
        <v/>
      </c>
      <c r="E83" s="25" t="str">
        <f>IF('Noon Position '!A83&lt;&gt;0,'Weather Condition'!U78,"")</f>
        <v/>
      </c>
      <c r="F83" s="25" t="str">
        <f>IF('Noon Position '!A83&lt;&gt;0,IF(NOT(E83),1,0),"")</f>
        <v/>
      </c>
      <c r="G83" s="25" t="str">
        <f>IF('Noon Position '!A83&lt;&gt;0,IF(LOWER('Noon Position '!L83)="eco",1,0),"")</f>
        <v/>
      </c>
      <c r="H83" s="25" t="str">
        <f>IF('Noon Position '!A83&lt;&gt;0,IF(LOWER('Noon Position '!L83)="full",1,0),"")</f>
        <v/>
      </c>
      <c r="I83" s="25" t="str">
        <f>IF('Noon Position '!A83&lt;&gt;0,IF(G83+H83=0,1,0),"")</f>
        <v/>
      </c>
      <c r="K83" s="25" t="str">
        <f>IF('Noon Position '!A83&lt;&gt;0,IF('Noon Position '!M83=0,"None",'Noon Position '!M83),"None")</f>
        <v>None</v>
      </c>
      <c r="L83" s="25">
        <f>IF('Noon Position '!A83&lt;&gt;0,IF('Noon Position '!U83="",0,'Noon Position '!U83),0)</f>
        <v>0</v>
      </c>
      <c r="M83" s="25">
        <f>IF('Noon Position '!A83&lt;&gt;0,IF('Noon Position '!V83="",0,'Noon Position '!V83),0)</f>
        <v>0</v>
      </c>
      <c r="N83" s="25">
        <f>IF('Noon Position '!A83&lt;&gt;0,IF('Bunkers &amp; Lubs'!Q77="",0,'Bunkers &amp; Lubs'!Q77),0)</f>
        <v>0</v>
      </c>
      <c r="O83" s="25">
        <f>IF('Noon Position '!A83&lt;&gt;0,IF('Bunkers &amp; Lubs'!W77="",0,'Bunkers &amp; Lubs'!W77),0)</f>
        <v>0</v>
      </c>
      <c r="P83" s="25">
        <f>IF('Noon Position '!A83&lt;&gt;0,IF('Bunkers &amp; Lubs'!X77="",0,'Bunkers &amp; Lubs'!X77),0)</f>
        <v>0</v>
      </c>
      <c r="Q83" s="25">
        <f>IF('Noon Position '!A83&lt;&gt;0,IF('Bunkers &amp; Lubs'!Z77="",0,'Bunkers &amp; Lubs'!Z77),0)</f>
        <v>0</v>
      </c>
      <c r="R83" s="25">
        <f>IF('Noon Position '!A83&lt;&gt;0,IF('Bunkers &amp; Lubs'!AA77="",0,'Bunkers &amp; Lubs'!AA77),0)</f>
        <v>0</v>
      </c>
      <c r="S83" s="25">
        <f>IF('Noon Position '!A83&lt;&gt;0,IF(Environmental!G80="",0,Environmental!G80),0)</f>
        <v>0</v>
      </c>
      <c r="T83" s="25">
        <f>IF('Noon Position '!A83&lt;&gt;0,IF(Environmental!L80="",0,Environmental!L80),0)</f>
        <v>0</v>
      </c>
      <c r="V83" s="25">
        <f t="shared" si="5"/>
        <v>0</v>
      </c>
      <c r="W83" s="25">
        <f t="shared" si="6"/>
        <v>0</v>
      </c>
      <c r="X83" s="25">
        <f t="shared" si="7"/>
        <v>0</v>
      </c>
      <c r="Y83" s="25">
        <f t="shared" si="8"/>
        <v>0</v>
      </c>
      <c r="AB83" s="25">
        <f t="shared" si="9"/>
        <v>0</v>
      </c>
      <c r="AE83" s="299" t="e">
        <f>SUMPRODUCT($L$10:L83,$V$10:V83)/SUM($V$10:V83)</f>
        <v>#DIV/0!</v>
      </c>
      <c r="AF83" s="300" t="e">
        <f>SUMPRODUCT($M$10:M83,$V$10:V83)/SUM($V$10:V83)</f>
        <v>#DIV/0!</v>
      </c>
      <c r="AG83" s="299" t="e">
        <f>SUMPRODUCT($N$10:N83,$V$10:V83)/SUM($V$10:V83)</f>
        <v>#DIV/0!</v>
      </c>
      <c r="AH83" s="299" t="e">
        <f>SUMPRODUCT($O$10:O83,$V$10:V83)/SUM($V$10:V83)</f>
        <v>#DIV/0!</v>
      </c>
      <c r="AI83" s="301" t="e">
        <f>SUMPRODUCT($P$10:P83,$V$10:V83)/SUM($V$10:V83)</f>
        <v>#DIV/0!</v>
      </c>
      <c r="AJ83" s="301" t="e">
        <f>SUMPRODUCT($Q$10:Q83,$V$10:V83)/SUM($V$10:V83)</f>
        <v>#DIV/0!</v>
      </c>
      <c r="AK83" s="301" t="e">
        <f>SUMPRODUCT($R$10:R83,$V$10:V83)/SUM($V$10:V83)</f>
        <v>#DIV/0!</v>
      </c>
      <c r="AL83" s="299" t="e">
        <f>SUMPRODUCT($S$10:S83,$V$10:V83)/SUM($V$10:V83)</f>
        <v>#DIV/0!</v>
      </c>
      <c r="AM83" s="299" t="e">
        <f>SUMPRODUCT($T$10:T83,$V$10:V83)/SUM($V$10:V83)</f>
        <v>#DIV/0!</v>
      </c>
      <c r="AP83" s="299">
        <f>SUMPRODUCT($L$10:L83,$W$10:W83)/SUM($W$10:W83)</f>
        <v>11.333333333333334</v>
      </c>
      <c r="AQ83" s="300">
        <f>SUMPRODUCT($M$10:M83,$W$10:W83)/SUM($W$10:W83)</f>
        <v>0.12710774662728128</v>
      </c>
      <c r="AR83" s="299">
        <f>SUMPRODUCT($N$10:N83,$W$10:W83)/SUM($W$10:W83)</f>
        <v>18.476800000000026</v>
      </c>
      <c r="AS83" s="299">
        <f>SUMPRODUCT($O$10:O83,$W$10:W83)/SUM($W$10:W83)</f>
        <v>0.10666666666666667</v>
      </c>
      <c r="AT83" s="301">
        <f>SUMPRODUCT($P$10:P83,$W$10:W83)/SUM($W$10:W83)</f>
        <v>100.05333333333333</v>
      </c>
      <c r="AU83" s="301">
        <f>SUMPRODUCT($Q$10:Q83,$W$10:W83)/SUM($W$10:W83)</f>
        <v>17.066666666666666</v>
      </c>
      <c r="AV83" s="301">
        <f>SUMPRODUCT($R$10:R83,$W$10:W83)/SUM($W$10:W83)</f>
        <v>10.666666666666666</v>
      </c>
      <c r="AW83" s="299">
        <f>SUMPRODUCT($S$10:S83,$W$10:W83)/SUM($W$10:W83)</f>
        <v>0</v>
      </c>
      <c r="AX83" s="299">
        <f>SUMPRODUCT($T$10:T83,$W$10:W83)/SUM($W$10:W83)</f>
        <v>0.28800000000000042</v>
      </c>
      <c r="BA83" s="299" t="e">
        <f>SUMPRODUCT($L$10:L83,$X$10:X83)/SUM($X$10:X83)</f>
        <v>#DIV/0!</v>
      </c>
      <c r="BB83" s="300" t="e">
        <f>SUMPRODUCT($M$10:M83,$X$10:X83)/SUM($X$10:X83)</f>
        <v>#DIV/0!</v>
      </c>
      <c r="BC83" s="299" t="e">
        <f>SUMPRODUCT($N$10:N83,$X$10:X83)/SUM($X$10:X83)</f>
        <v>#DIV/0!</v>
      </c>
      <c r="BD83" s="299" t="e">
        <f>SUMPRODUCT($O$10:O83,$X$10:X83)/SUM($X$10:X83)</f>
        <v>#DIV/0!</v>
      </c>
      <c r="BE83" s="301" t="e">
        <f>SUMPRODUCT($P$10:P83,$X$10:X83)/SUM($X$10:X83)</f>
        <v>#DIV/0!</v>
      </c>
      <c r="BF83" s="301" t="e">
        <f>SUMPRODUCT($Q$10:Q83,$X$10:X83)/SUM($X$10:X83)</f>
        <v>#DIV/0!</v>
      </c>
      <c r="BG83" s="301" t="e">
        <f>SUMPRODUCT($R$10:R83,$X$10:X83)/SUM($X$10:X83)</f>
        <v>#DIV/0!</v>
      </c>
      <c r="BH83" s="299" t="e">
        <f>SUMPRODUCT($S$10:S83,$X$10:X83)/SUM($X$10:X83)</f>
        <v>#DIV/0!</v>
      </c>
      <c r="BI83" s="299" t="e">
        <f>SUMPRODUCT($T$10:T83,$X$10:X83)/SUM($X$10:X83)</f>
        <v>#DIV/0!</v>
      </c>
      <c r="BL83" s="299" t="e">
        <f>SUMPRODUCT($L$10:L83,$Y$10:Y83)/SUM($Y$10:Y83)</f>
        <v>#DIV/0!</v>
      </c>
      <c r="BM83" s="300" t="e">
        <f>SUMPRODUCT($M$10:M83,$Y$10:Y83)/SUM($Y$10:Y83)</f>
        <v>#DIV/0!</v>
      </c>
      <c r="BN83" s="299" t="e">
        <f>SUMPRODUCT($N$10:N83,$Y$10:Y83)/SUM($Y$10:Y83)</f>
        <v>#DIV/0!</v>
      </c>
      <c r="BO83" s="299" t="e">
        <f>SUMPRODUCT($O$10:O83,$Y$10:Y83)/SUM($Y$10:Y83)</f>
        <v>#DIV/0!</v>
      </c>
      <c r="BP83" s="301" t="e">
        <f>SUMPRODUCT($P$10:P83,$Y$10:Y83)/SUM($Y$10:Y83)</f>
        <v>#DIV/0!</v>
      </c>
      <c r="BQ83" s="301" t="e">
        <f>SUMPRODUCT($Q$10:Q83,$Y$10:Y83)/SUM($Y$10:Y83)</f>
        <v>#DIV/0!</v>
      </c>
      <c r="BR83" s="301" t="e">
        <f>SUMPRODUCT($R$10:R83,$Y$10:Y83)/SUM($Y$10:Y83)</f>
        <v>#DIV/0!</v>
      </c>
      <c r="BS83" s="299" t="e">
        <f>SUMPRODUCT($S$10:S83,$Y$10:Y83)/SUM($Y$10:Y83)</f>
        <v>#DIV/0!</v>
      </c>
      <c r="BT83" s="299" t="e">
        <f>SUMPRODUCT($T$10:T83,$Y$10:Y83)/SUM($Y$10:Y83)</f>
        <v>#DIV/0!</v>
      </c>
      <c r="BW83" s="25" t="e">
        <f>SUMPRODUCT($L$10:L83,$AB$10:AB83)/SUM($AB$10:AB83)</f>
        <v>#DIV/0!</v>
      </c>
      <c r="BX83" s="25" t="e">
        <f>SUMPRODUCT($M$10:M83,$AB$10:AB83)/SUM($AB$10:AB83)</f>
        <v>#DIV/0!</v>
      </c>
      <c r="BY83" s="25" t="e">
        <f>SUMPRODUCT($N$10:N83,$AB$10:AB83)/SUM($AB$10:AB83)</f>
        <v>#DIV/0!</v>
      </c>
      <c r="BZ83" s="25" t="e">
        <f>SUMPRODUCT($O$10:O83,$AB$10:AB83)/SUM($AB$10:AB83)</f>
        <v>#DIV/0!</v>
      </c>
      <c r="CA83" s="25" t="e">
        <f>SUMPRODUCT($P$10:P83,$AB$10:AB83)/SUM($AB$10:AB83)</f>
        <v>#DIV/0!</v>
      </c>
      <c r="CB83" s="25" t="e">
        <f>SUMPRODUCT($Q$10:Q83,$AB$10:AB83)/SUM($AB$10:AB83)</f>
        <v>#DIV/0!</v>
      </c>
      <c r="CC83" s="25" t="e">
        <f>SUMPRODUCT($R$10:R83,$AB$10:AB83)/SUM($AB$10:AB83)</f>
        <v>#DIV/0!</v>
      </c>
      <c r="CD83" s="25" t="e">
        <f>SUMPRODUCT($S$10:S83,$AB$10:AB83)/SUM($AB$10:AB83)</f>
        <v>#DIV/0!</v>
      </c>
      <c r="CE83" s="25" t="e">
        <f>SUMPRODUCT($T$10:T83,$AB$10:AB83)/SUM($AB$10:AB83)</f>
        <v>#DIV/0!</v>
      </c>
    </row>
    <row r="84" spans="1:83">
      <c r="A84" s="281" t="str">
        <f>IF('Noon Position '!A84&lt;&gt;0,'Noon Position '!A84,"")</f>
        <v/>
      </c>
      <c r="B84" s="312" t="str">
        <f>IF('Noon Position '!A84&lt;&gt;0,'Noon Position '!B84,"")</f>
        <v/>
      </c>
      <c r="C84" s="25" t="str">
        <f>IF('Noon Position '!Q84&lt;&gt;0,'Noon Position '!Q84,"")</f>
        <v/>
      </c>
      <c r="D84" s="313" t="str">
        <f>IF('Noon Position '!Q84&lt;&gt;0,"",IF('Noon Position '!A84&lt;&gt;0,('Noon Position '!A84-'Noon Position '!A83+'Noon Position '!B84-'Noon Position '!B83)*24,""))</f>
        <v/>
      </c>
      <c r="E84" s="25" t="str">
        <f>IF('Noon Position '!A84&lt;&gt;0,'Weather Condition'!U79,"")</f>
        <v/>
      </c>
      <c r="F84" s="25" t="str">
        <f>IF('Noon Position '!A84&lt;&gt;0,IF(NOT(E84),1,0),"")</f>
        <v/>
      </c>
      <c r="G84" s="25" t="str">
        <f>IF('Noon Position '!A84&lt;&gt;0,IF(LOWER('Noon Position '!L84)="eco",1,0),"")</f>
        <v/>
      </c>
      <c r="H84" s="25" t="str">
        <f>IF('Noon Position '!A84&lt;&gt;0,IF(LOWER('Noon Position '!L84)="full",1,0),"")</f>
        <v/>
      </c>
      <c r="I84" s="25" t="str">
        <f>IF('Noon Position '!A84&lt;&gt;0,IF(G84+H84=0,1,0),"")</f>
        <v/>
      </c>
      <c r="K84" s="25" t="str">
        <f>IF('Noon Position '!A84&lt;&gt;0,IF('Noon Position '!M84=0,"None",'Noon Position '!M84),"None")</f>
        <v>None</v>
      </c>
      <c r="L84" s="25">
        <f>IF('Noon Position '!A84&lt;&gt;0,IF('Noon Position '!U84="",0,'Noon Position '!U84),0)</f>
        <v>0</v>
      </c>
      <c r="M84" s="25">
        <f>IF('Noon Position '!A84&lt;&gt;0,IF('Noon Position '!V84="",0,'Noon Position '!V84),0)</f>
        <v>0</v>
      </c>
      <c r="N84" s="25">
        <f>IF('Noon Position '!A84&lt;&gt;0,IF('Bunkers &amp; Lubs'!Q78="",0,'Bunkers &amp; Lubs'!Q78),0)</f>
        <v>0</v>
      </c>
      <c r="O84" s="25">
        <f>IF('Noon Position '!A84&lt;&gt;0,IF('Bunkers &amp; Lubs'!W78="",0,'Bunkers &amp; Lubs'!W78),0)</f>
        <v>0</v>
      </c>
      <c r="P84" s="25">
        <f>IF('Noon Position '!A84&lt;&gt;0,IF('Bunkers &amp; Lubs'!X78="",0,'Bunkers &amp; Lubs'!X78),0)</f>
        <v>0</v>
      </c>
      <c r="Q84" s="25">
        <f>IF('Noon Position '!A84&lt;&gt;0,IF('Bunkers &amp; Lubs'!Z78="",0,'Bunkers &amp; Lubs'!Z78),0)</f>
        <v>0</v>
      </c>
      <c r="R84" s="25">
        <f>IF('Noon Position '!A84&lt;&gt;0,IF('Bunkers &amp; Lubs'!AA78="",0,'Bunkers &amp; Lubs'!AA78),0)</f>
        <v>0</v>
      </c>
      <c r="S84" s="25">
        <f>IF('Noon Position '!A84&lt;&gt;0,IF(Environmental!G81="",0,Environmental!G81),0)</f>
        <v>0</v>
      </c>
      <c r="T84" s="25">
        <f>IF('Noon Position '!A84&lt;&gt;0,IF(Environmental!L81="",0,Environmental!L81),0)</f>
        <v>0</v>
      </c>
      <c r="V84" s="25">
        <f t="shared" si="5"/>
        <v>0</v>
      </c>
      <c r="W84" s="25">
        <f t="shared" si="6"/>
        <v>0</v>
      </c>
      <c r="X84" s="25">
        <f t="shared" si="7"/>
        <v>0</v>
      </c>
      <c r="Y84" s="25">
        <f t="shared" si="8"/>
        <v>0</v>
      </c>
      <c r="AB84" s="25">
        <f t="shared" si="9"/>
        <v>0</v>
      </c>
      <c r="AE84" s="299" t="e">
        <f>SUMPRODUCT($L$10:L84,$V$10:V84)/SUM($V$10:V84)</f>
        <v>#DIV/0!</v>
      </c>
      <c r="AF84" s="300" t="e">
        <f>SUMPRODUCT($M$10:M84,$V$10:V84)/SUM($V$10:V84)</f>
        <v>#DIV/0!</v>
      </c>
      <c r="AG84" s="299" t="e">
        <f>SUMPRODUCT($N$10:N84,$V$10:V84)/SUM($V$10:V84)</f>
        <v>#DIV/0!</v>
      </c>
      <c r="AH84" s="299" t="e">
        <f>SUMPRODUCT($O$10:O84,$V$10:V84)/SUM($V$10:V84)</f>
        <v>#DIV/0!</v>
      </c>
      <c r="AI84" s="301" t="e">
        <f>SUMPRODUCT($P$10:P84,$V$10:V84)/SUM($V$10:V84)</f>
        <v>#DIV/0!</v>
      </c>
      <c r="AJ84" s="301" t="e">
        <f>SUMPRODUCT($Q$10:Q84,$V$10:V84)/SUM($V$10:V84)</f>
        <v>#DIV/0!</v>
      </c>
      <c r="AK84" s="301" t="e">
        <f>SUMPRODUCT($R$10:R84,$V$10:V84)/SUM($V$10:V84)</f>
        <v>#DIV/0!</v>
      </c>
      <c r="AL84" s="299" t="e">
        <f>SUMPRODUCT($S$10:S84,$V$10:V84)/SUM($V$10:V84)</f>
        <v>#DIV/0!</v>
      </c>
      <c r="AM84" s="299" t="e">
        <f>SUMPRODUCT($T$10:T84,$V$10:V84)/SUM($V$10:V84)</f>
        <v>#DIV/0!</v>
      </c>
      <c r="AP84" s="299">
        <f>SUMPRODUCT($L$10:L84,$W$10:W84)/SUM($W$10:W84)</f>
        <v>11.333333333333334</v>
      </c>
      <c r="AQ84" s="300">
        <f>SUMPRODUCT($M$10:M84,$W$10:W84)/SUM($W$10:W84)</f>
        <v>0.12710774662728128</v>
      </c>
      <c r="AR84" s="299">
        <f>SUMPRODUCT($N$10:N84,$W$10:W84)/SUM($W$10:W84)</f>
        <v>18.476800000000026</v>
      </c>
      <c r="AS84" s="299">
        <f>SUMPRODUCT($O$10:O84,$W$10:W84)/SUM($W$10:W84)</f>
        <v>0.10666666666666667</v>
      </c>
      <c r="AT84" s="301">
        <f>SUMPRODUCT($P$10:P84,$W$10:W84)/SUM($W$10:W84)</f>
        <v>100.05333333333333</v>
      </c>
      <c r="AU84" s="301">
        <f>SUMPRODUCT($Q$10:Q84,$W$10:W84)/SUM($W$10:W84)</f>
        <v>17.066666666666666</v>
      </c>
      <c r="AV84" s="301">
        <f>SUMPRODUCT($R$10:R84,$W$10:W84)/SUM($W$10:W84)</f>
        <v>10.666666666666666</v>
      </c>
      <c r="AW84" s="299">
        <f>SUMPRODUCT($S$10:S84,$W$10:W84)/SUM($W$10:W84)</f>
        <v>0</v>
      </c>
      <c r="AX84" s="299">
        <f>SUMPRODUCT($T$10:T84,$W$10:W84)/SUM($W$10:W84)</f>
        <v>0.28800000000000042</v>
      </c>
      <c r="BA84" s="299" t="e">
        <f>SUMPRODUCT($L$10:L84,$X$10:X84)/SUM($X$10:X84)</f>
        <v>#DIV/0!</v>
      </c>
      <c r="BB84" s="300" t="e">
        <f>SUMPRODUCT($M$10:M84,$X$10:X84)/SUM($X$10:X84)</f>
        <v>#DIV/0!</v>
      </c>
      <c r="BC84" s="299" t="e">
        <f>SUMPRODUCT($N$10:N84,$X$10:X84)/SUM($X$10:X84)</f>
        <v>#DIV/0!</v>
      </c>
      <c r="BD84" s="299" t="e">
        <f>SUMPRODUCT($O$10:O84,$X$10:X84)/SUM($X$10:X84)</f>
        <v>#DIV/0!</v>
      </c>
      <c r="BE84" s="301" t="e">
        <f>SUMPRODUCT($P$10:P84,$X$10:X84)/SUM($X$10:X84)</f>
        <v>#DIV/0!</v>
      </c>
      <c r="BF84" s="301" t="e">
        <f>SUMPRODUCT($Q$10:Q84,$X$10:X84)/SUM($X$10:X84)</f>
        <v>#DIV/0!</v>
      </c>
      <c r="BG84" s="301" t="e">
        <f>SUMPRODUCT($R$10:R84,$X$10:X84)/SUM($X$10:X84)</f>
        <v>#DIV/0!</v>
      </c>
      <c r="BH84" s="299" t="e">
        <f>SUMPRODUCT($S$10:S84,$X$10:X84)/SUM($X$10:X84)</f>
        <v>#DIV/0!</v>
      </c>
      <c r="BI84" s="299" t="e">
        <f>SUMPRODUCT($T$10:T84,$X$10:X84)/SUM($X$10:X84)</f>
        <v>#DIV/0!</v>
      </c>
      <c r="BL84" s="299" t="e">
        <f>SUMPRODUCT($L$10:L84,$Y$10:Y84)/SUM($Y$10:Y84)</f>
        <v>#DIV/0!</v>
      </c>
      <c r="BM84" s="300" t="e">
        <f>SUMPRODUCT($M$10:M84,$Y$10:Y84)/SUM($Y$10:Y84)</f>
        <v>#DIV/0!</v>
      </c>
      <c r="BN84" s="299" t="e">
        <f>SUMPRODUCT($N$10:N84,$Y$10:Y84)/SUM($Y$10:Y84)</f>
        <v>#DIV/0!</v>
      </c>
      <c r="BO84" s="299" t="e">
        <f>SUMPRODUCT($O$10:O84,$Y$10:Y84)/SUM($Y$10:Y84)</f>
        <v>#DIV/0!</v>
      </c>
      <c r="BP84" s="301" t="e">
        <f>SUMPRODUCT($P$10:P84,$Y$10:Y84)/SUM($Y$10:Y84)</f>
        <v>#DIV/0!</v>
      </c>
      <c r="BQ84" s="301" t="e">
        <f>SUMPRODUCT($Q$10:Q84,$Y$10:Y84)/SUM($Y$10:Y84)</f>
        <v>#DIV/0!</v>
      </c>
      <c r="BR84" s="301" t="e">
        <f>SUMPRODUCT($R$10:R84,$Y$10:Y84)/SUM($Y$10:Y84)</f>
        <v>#DIV/0!</v>
      </c>
      <c r="BS84" s="299" t="e">
        <f>SUMPRODUCT($S$10:S84,$Y$10:Y84)/SUM($Y$10:Y84)</f>
        <v>#DIV/0!</v>
      </c>
      <c r="BT84" s="299" t="e">
        <f>SUMPRODUCT($T$10:T84,$Y$10:Y84)/SUM($Y$10:Y84)</f>
        <v>#DIV/0!</v>
      </c>
      <c r="BW84" s="25" t="e">
        <f>SUMPRODUCT($L$10:L84,$AB$10:AB84)/SUM($AB$10:AB84)</f>
        <v>#DIV/0!</v>
      </c>
      <c r="BX84" s="25" t="e">
        <f>SUMPRODUCT($M$10:M84,$AB$10:AB84)/SUM($AB$10:AB84)</f>
        <v>#DIV/0!</v>
      </c>
      <c r="BY84" s="25" t="e">
        <f>SUMPRODUCT($N$10:N84,$AB$10:AB84)/SUM($AB$10:AB84)</f>
        <v>#DIV/0!</v>
      </c>
      <c r="BZ84" s="25" t="e">
        <f>SUMPRODUCT($O$10:O84,$AB$10:AB84)/SUM($AB$10:AB84)</f>
        <v>#DIV/0!</v>
      </c>
      <c r="CA84" s="25" t="e">
        <f>SUMPRODUCT($P$10:P84,$AB$10:AB84)/SUM($AB$10:AB84)</f>
        <v>#DIV/0!</v>
      </c>
      <c r="CB84" s="25" t="e">
        <f>SUMPRODUCT($Q$10:Q84,$AB$10:AB84)/SUM($AB$10:AB84)</f>
        <v>#DIV/0!</v>
      </c>
      <c r="CC84" s="25" t="e">
        <f>SUMPRODUCT($R$10:R84,$AB$10:AB84)/SUM($AB$10:AB84)</f>
        <v>#DIV/0!</v>
      </c>
      <c r="CD84" s="25" t="e">
        <f>SUMPRODUCT($S$10:S84,$AB$10:AB84)/SUM($AB$10:AB84)</f>
        <v>#DIV/0!</v>
      </c>
      <c r="CE84" s="25" t="e">
        <f>SUMPRODUCT($T$10:T84,$AB$10:AB84)/SUM($AB$10:AB84)</f>
        <v>#DIV/0!</v>
      </c>
    </row>
    <row r="85" spans="1:83">
      <c r="A85" s="281" t="str">
        <f>IF('Noon Position '!A85&lt;&gt;0,'Noon Position '!A85,"")</f>
        <v/>
      </c>
      <c r="B85" s="312" t="str">
        <f>IF('Noon Position '!A85&lt;&gt;0,'Noon Position '!B85,"")</f>
        <v/>
      </c>
      <c r="C85" s="25" t="str">
        <f>IF('Noon Position '!Q85&lt;&gt;0,'Noon Position '!Q85,"")</f>
        <v/>
      </c>
      <c r="D85" s="313" t="str">
        <f>IF('Noon Position '!Q85&lt;&gt;0,"",IF('Noon Position '!A85&lt;&gt;0,('Noon Position '!A85-'Noon Position '!A84+'Noon Position '!B85-'Noon Position '!B84)*24,""))</f>
        <v/>
      </c>
      <c r="E85" s="25" t="str">
        <f>IF('Noon Position '!A85&lt;&gt;0,'Weather Condition'!U80,"")</f>
        <v/>
      </c>
      <c r="F85" s="25" t="str">
        <f>IF('Noon Position '!A85&lt;&gt;0,IF(NOT(E85),1,0),"")</f>
        <v/>
      </c>
      <c r="G85" s="25" t="str">
        <f>IF('Noon Position '!A85&lt;&gt;0,IF(LOWER('Noon Position '!L85)="eco",1,0),"")</f>
        <v/>
      </c>
      <c r="H85" s="25" t="str">
        <f>IF('Noon Position '!A85&lt;&gt;0,IF(LOWER('Noon Position '!L85)="full",1,0),"")</f>
        <v/>
      </c>
      <c r="I85" s="25" t="str">
        <f>IF('Noon Position '!A85&lt;&gt;0,IF(G85+H85=0,1,0),"")</f>
        <v/>
      </c>
      <c r="K85" s="25" t="str">
        <f>IF('Noon Position '!A85&lt;&gt;0,IF('Noon Position '!M85=0,"None",'Noon Position '!M85),"None")</f>
        <v>None</v>
      </c>
      <c r="L85" s="25">
        <f>IF('Noon Position '!A85&lt;&gt;0,IF('Noon Position '!U85="",0,'Noon Position '!U85),0)</f>
        <v>0</v>
      </c>
      <c r="M85" s="25">
        <f>IF('Noon Position '!A85&lt;&gt;0,IF('Noon Position '!V85="",0,'Noon Position '!V85),0)</f>
        <v>0</v>
      </c>
      <c r="N85" s="25">
        <f>IF('Noon Position '!A85&lt;&gt;0,IF('Bunkers &amp; Lubs'!Q79="",0,'Bunkers &amp; Lubs'!Q79),0)</f>
        <v>0</v>
      </c>
      <c r="O85" s="25">
        <f>IF('Noon Position '!A85&lt;&gt;0,IF('Bunkers &amp; Lubs'!W79="",0,'Bunkers &amp; Lubs'!W79),0)</f>
        <v>0</v>
      </c>
      <c r="P85" s="25">
        <f>IF('Noon Position '!A85&lt;&gt;0,IF('Bunkers &amp; Lubs'!X79="",0,'Bunkers &amp; Lubs'!X79),0)</f>
        <v>0</v>
      </c>
      <c r="Q85" s="25">
        <f>IF('Noon Position '!A85&lt;&gt;0,IF('Bunkers &amp; Lubs'!Z79="",0,'Bunkers &amp; Lubs'!Z79),0)</f>
        <v>0</v>
      </c>
      <c r="R85" s="25">
        <f>IF('Noon Position '!A85&lt;&gt;0,IF('Bunkers &amp; Lubs'!AA79="",0,'Bunkers &amp; Lubs'!AA79),0)</f>
        <v>0</v>
      </c>
      <c r="S85" s="25">
        <f>IF('Noon Position '!A85&lt;&gt;0,IF(Environmental!G82="",0,Environmental!G82),0)</f>
        <v>0</v>
      </c>
      <c r="T85" s="25">
        <f>IF('Noon Position '!A85&lt;&gt;0,IF(Environmental!L82="",0,Environmental!L82),0)</f>
        <v>0</v>
      </c>
      <c r="V85" s="25">
        <f t="shared" si="5"/>
        <v>0</v>
      </c>
      <c r="W85" s="25">
        <f t="shared" si="6"/>
        <v>0</v>
      </c>
      <c r="X85" s="25">
        <f t="shared" si="7"/>
        <v>0</v>
      </c>
      <c r="Y85" s="25">
        <f t="shared" si="8"/>
        <v>0</v>
      </c>
      <c r="AB85" s="25">
        <f t="shared" si="9"/>
        <v>0</v>
      </c>
      <c r="AE85" s="299" t="e">
        <f>SUMPRODUCT($L$10:L85,$V$10:V85)/SUM($V$10:V85)</f>
        <v>#DIV/0!</v>
      </c>
      <c r="AF85" s="300" t="e">
        <f>SUMPRODUCT($M$10:M85,$V$10:V85)/SUM($V$10:V85)</f>
        <v>#DIV/0!</v>
      </c>
      <c r="AG85" s="299" t="e">
        <f>SUMPRODUCT($N$10:N85,$V$10:V85)/SUM($V$10:V85)</f>
        <v>#DIV/0!</v>
      </c>
      <c r="AH85" s="299" t="e">
        <f>SUMPRODUCT($O$10:O85,$V$10:V85)/SUM($V$10:V85)</f>
        <v>#DIV/0!</v>
      </c>
      <c r="AI85" s="301" t="e">
        <f>SUMPRODUCT($P$10:P85,$V$10:V85)/SUM($V$10:V85)</f>
        <v>#DIV/0!</v>
      </c>
      <c r="AJ85" s="301" t="e">
        <f>SUMPRODUCT($Q$10:Q85,$V$10:V85)/SUM($V$10:V85)</f>
        <v>#DIV/0!</v>
      </c>
      <c r="AK85" s="301" t="e">
        <f>SUMPRODUCT($R$10:R85,$V$10:V85)/SUM($V$10:V85)</f>
        <v>#DIV/0!</v>
      </c>
      <c r="AL85" s="299" t="e">
        <f>SUMPRODUCT($S$10:S85,$V$10:V85)/SUM($V$10:V85)</f>
        <v>#DIV/0!</v>
      </c>
      <c r="AM85" s="299" t="e">
        <f>SUMPRODUCT($T$10:T85,$V$10:V85)/SUM($V$10:V85)</f>
        <v>#DIV/0!</v>
      </c>
      <c r="AP85" s="299">
        <f>SUMPRODUCT($L$10:L85,$W$10:W85)/SUM($W$10:W85)</f>
        <v>11.333333333333334</v>
      </c>
      <c r="AQ85" s="300">
        <f>SUMPRODUCT($M$10:M85,$W$10:W85)/SUM($W$10:W85)</f>
        <v>0.12710774662728128</v>
      </c>
      <c r="AR85" s="299">
        <f>SUMPRODUCT($N$10:N85,$W$10:W85)/SUM($W$10:W85)</f>
        <v>18.476800000000026</v>
      </c>
      <c r="AS85" s="299">
        <f>SUMPRODUCT($O$10:O85,$W$10:W85)/SUM($W$10:W85)</f>
        <v>0.10666666666666667</v>
      </c>
      <c r="AT85" s="301">
        <f>SUMPRODUCT($P$10:P85,$W$10:W85)/SUM($W$10:W85)</f>
        <v>100.05333333333333</v>
      </c>
      <c r="AU85" s="301">
        <f>SUMPRODUCT($Q$10:Q85,$W$10:W85)/SUM($W$10:W85)</f>
        <v>17.066666666666666</v>
      </c>
      <c r="AV85" s="301">
        <f>SUMPRODUCT($R$10:R85,$W$10:W85)/SUM($W$10:W85)</f>
        <v>10.666666666666666</v>
      </c>
      <c r="AW85" s="299">
        <f>SUMPRODUCT($S$10:S85,$W$10:W85)/SUM($W$10:W85)</f>
        <v>0</v>
      </c>
      <c r="AX85" s="299">
        <f>SUMPRODUCT($T$10:T85,$W$10:W85)/SUM($W$10:W85)</f>
        <v>0.28800000000000042</v>
      </c>
      <c r="BA85" s="299" t="e">
        <f>SUMPRODUCT($L$10:L85,$X$10:X85)/SUM($X$10:X85)</f>
        <v>#DIV/0!</v>
      </c>
      <c r="BB85" s="300" t="e">
        <f>SUMPRODUCT($M$10:M85,$X$10:X85)/SUM($X$10:X85)</f>
        <v>#DIV/0!</v>
      </c>
      <c r="BC85" s="299" t="e">
        <f>SUMPRODUCT($N$10:N85,$X$10:X85)/SUM($X$10:X85)</f>
        <v>#DIV/0!</v>
      </c>
      <c r="BD85" s="299" t="e">
        <f>SUMPRODUCT($O$10:O85,$X$10:X85)/SUM($X$10:X85)</f>
        <v>#DIV/0!</v>
      </c>
      <c r="BE85" s="301" t="e">
        <f>SUMPRODUCT($P$10:P85,$X$10:X85)/SUM($X$10:X85)</f>
        <v>#DIV/0!</v>
      </c>
      <c r="BF85" s="301" t="e">
        <f>SUMPRODUCT($Q$10:Q85,$X$10:X85)/SUM($X$10:X85)</f>
        <v>#DIV/0!</v>
      </c>
      <c r="BG85" s="301" t="e">
        <f>SUMPRODUCT($R$10:R85,$X$10:X85)/SUM($X$10:X85)</f>
        <v>#DIV/0!</v>
      </c>
      <c r="BH85" s="299" t="e">
        <f>SUMPRODUCT($S$10:S85,$X$10:X85)/SUM($X$10:X85)</f>
        <v>#DIV/0!</v>
      </c>
      <c r="BI85" s="299" t="e">
        <f>SUMPRODUCT($T$10:T85,$X$10:X85)/SUM($X$10:X85)</f>
        <v>#DIV/0!</v>
      </c>
      <c r="BL85" s="299" t="e">
        <f>SUMPRODUCT($L$10:L85,$Y$10:Y85)/SUM($Y$10:Y85)</f>
        <v>#DIV/0!</v>
      </c>
      <c r="BM85" s="300" t="e">
        <f>SUMPRODUCT($M$10:M85,$Y$10:Y85)/SUM($Y$10:Y85)</f>
        <v>#DIV/0!</v>
      </c>
      <c r="BN85" s="299" t="e">
        <f>SUMPRODUCT($N$10:N85,$Y$10:Y85)/SUM($Y$10:Y85)</f>
        <v>#DIV/0!</v>
      </c>
      <c r="BO85" s="299" t="e">
        <f>SUMPRODUCT($O$10:O85,$Y$10:Y85)/SUM($Y$10:Y85)</f>
        <v>#DIV/0!</v>
      </c>
      <c r="BP85" s="301" t="e">
        <f>SUMPRODUCT($P$10:P85,$Y$10:Y85)/SUM($Y$10:Y85)</f>
        <v>#DIV/0!</v>
      </c>
      <c r="BQ85" s="301" t="e">
        <f>SUMPRODUCT($Q$10:Q85,$Y$10:Y85)/SUM($Y$10:Y85)</f>
        <v>#DIV/0!</v>
      </c>
      <c r="BR85" s="301" t="e">
        <f>SUMPRODUCT($R$10:R85,$Y$10:Y85)/SUM($Y$10:Y85)</f>
        <v>#DIV/0!</v>
      </c>
      <c r="BS85" s="299" t="e">
        <f>SUMPRODUCT($S$10:S85,$Y$10:Y85)/SUM($Y$10:Y85)</f>
        <v>#DIV/0!</v>
      </c>
      <c r="BT85" s="299" t="e">
        <f>SUMPRODUCT($T$10:T85,$Y$10:Y85)/SUM($Y$10:Y85)</f>
        <v>#DIV/0!</v>
      </c>
      <c r="BW85" s="25" t="e">
        <f>SUMPRODUCT($L$10:L85,$AB$10:AB85)/SUM($AB$10:AB85)</f>
        <v>#DIV/0!</v>
      </c>
      <c r="BX85" s="25" t="e">
        <f>SUMPRODUCT($M$10:M85,$AB$10:AB85)/SUM($AB$10:AB85)</f>
        <v>#DIV/0!</v>
      </c>
      <c r="BY85" s="25" t="e">
        <f>SUMPRODUCT($N$10:N85,$AB$10:AB85)/SUM($AB$10:AB85)</f>
        <v>#DIV/0!</v>
      </c>
      <c r="BZ85" s="25" t="e">
        <f>SUMPRODUCT($O$10:O85,$AB$10:AB85)/SUM($AB$10:AB85)</f>
        <v>#DIV/0!</v>
      </c>
      <c r="CA85" s="25" t="e">
        <f>SUMPRODUCT($P$10:P85,$AB$10:AB85)/SUM($AB$10:AB85)</f>
        <v>#DIV/0!</v>
      </c>
      <c r="CB85" s="25" t="e">
        <f>SUMPRODUCT($Q$10:Q85,$AB$10:AB85)/SUM($AB$10:AB85)</f>
        <v>#DIV/0!</v>
      </c>
      <c r="CC85" s="25" t="e">
        <f>SUMPRODUCT($R$10:R85,$AB$10:AB85)/SUM($AB$10:AB85)</f>
        <v>#DIV/0!</v>
      </c>
      <c r="CD85" s="25" t="e">
        <f>SUMPRODUCT($S$10:S85,$AB$10:AB85)/SUM($AB$10:AB85)</f>
        <v>#DIV/0!</v>
      </c>
      <c r="CE85" s="25" t="e">
        <f>SUMPRODUCT($T$10:T85,$AB$10:AB85)/SUM($AB$10:AB85)</f>
        <v>#DIV/0!</v>
      </c>
    </row>
    <row r="86" spans="1:83">
      <c r="A86" s="281" t="str">
        <f>IF('Noon Position '!A86&lt;&gt;0,'Noon Position '!A86,"")</f>
        <v/>
      </c>
      <c r="B86" s="312" t="str">
        <f>IF('Noon Position '!A86&lt;&gt;0,'Noon Position '!B86,"")</f>
        <v/>
      </c>
      <c r="C86" s="25" t="str">
        <f>IF('Noon Position '!Q86&lt;&gt;0,'Noon Position '!Q86,"")</f>
        <v/>
      </c>
      <c r="D86" s="313" t="str">
        <f>IF('Noon Position '!Q86&lt;&gt;0,"",IF('Noon Position '!A86&lt;&gt;0,('Noon Position '!A86-'Noon Position '!A85+'Noon Position '!B86-'Noon Position '!B85)*24,""))</f>
        <v/>
      </c>
      <c r="E86" s="25" t="str">
        <f>IF('Noon Position '!A86&lt;&gt;0,'Weather Condition'!U81,"")</f>
        <v/>
      </c>
      <c r="F86" s="25" t="str">
        <f>IF('Noon Position '!A86&lt;&gt;0,IF(NOT(E86),1,0),"")</f>
        <v/>
      </c>
      <c r="G86" s="25" t="str">
        <f>IF('Noon Position '!A86&lt;&gt;0,IF(LOWER('Noon Position '!L86)="eco",1,0),"")</f>
        <v/>
      </c>
      <c r="H86" s="25" t="str">
        <f>IF('Noon Position '!A86&lt;&gt;0,IF(LOWER('Noon Position '!L86)="full",1,0),"")</f>
        <v/>
      </c>
      <c r="I86" s="25" t="str">
        <f>IF('Noon Position '!A86&lt;&gt;0,IF(G86+H86=0,1,0),"")</f>
        <v/>
      </c>
      <c r="K86" s="25" t="str">
        <f>IF('Noon Position '!A86&lt;&gt;0,IF('Noon Position '!M86=0,"None",'Noon Position '!M86),"None")</f>
        <v>None</v>
      </c>
      <c r="L86" s="25">
        <f>IF('Noon Position '!A86&lt;&gt;0,IF('Noon Position '!U86="",0,'Noon Position '!U86),0)</f>
        <v>0</v>
      </c>
      <c r="M86" s="25">
        <f>IF('Noon Position '!A86&lt;&gt;0,IF('Noon Position '!V86="",0,'Noon Position '!V86),0)</f>
        <v>0</v>
      </c>
      <c r="N86" s="25">
        <f>IF('Noon Position '!A86&lt;&gt;0,IF('Bunkers &amp; Lubs'!Q80="",0,'Bunkers &amp; Lubs'!Q80),0)</f>
        <v>0</v>
      </c>
      <c r="O86" s="25">
        <f>IF('Noon Position '!A86&lt;&gt;0,IF('Bunkers &amp; Lubs'!W80="",0,'Bunkers &amp; Lubs'!W80),0)</f>
        <v>0</v>
      </c>
      <c r="P86" s="25">
        <f>IF('Noon Position '!A86&lt;&gt;0,IF('Bunkers &amp; Lubs'!X80="",0,'Bunkers &amp; Lubs'!X80),0)</f>
        <v>0</v>
      </c>
      <c r="Q86" s="25">
        <f>IF('Noon Position '!A86&lt;&gt;0,IF('Bunkers &amp; Lubs'!Z80="",0,'Bunkers &amp; Lubs'!Z80),0)</f>
        <v>0</v>
      </c>
      <c r="R86" s="25">
        <f>IF('Noon Position '!A86&lt;&gt;0,IF('Bunkers &amp; Lubs'!AA80="",0,'Bunkers &amp; Lubs'!AA80),0)</f>
        <v>0</v>
      </c>
      <c r="S86" s="25">
        <f>IF('Noon Position '!A86&lt;&gt;0,IF(Environmental!G83="",0,Environmental!G83),0)</f>
        <v>0</v>
      </c>
      <c r="T86" s="25">
        <f>IF('Noon Position '!A86&lt;&gt;0,IF(Environmental!L83="",0,Environmental!L83),0)</f>
        <v>0</v>
      </c>
      <c r="V86" s="25">
        <f t="shared" si="5"/>
        <v>0</v>
      </c>
      <c r="W86" s="25">
        <f t="shared" si="6"/>
        <v>0</v>
      </c>
      <c r="X86" s="25">
        <f t="shared" si="7"/>
        <v>0</v>
      </c>
      <c r="Y86" s="25">
        <f t="shared" si="8"/>
        <v>0</v>
      </c>
      <c r="AB86" s="25">
        <f t="shared" si="9"/>
        <v>0</v>
      </c>
      <c r="AE86" s="299" t="e">
        <f>SUMPRODUCT($L$10:L86,$V$10:V86)/SUM($V$10:V86)</f>
        <v>#DIV/0!</v>
      </c>
      <c r="AF86" s="300" t="e">
        <f>SUMPRODUCT($M$10:M86,$V$10:V86)/SUM($V$10:V86)</f>
        <v>#DIV/0!</v>
      </c>
      <c r="AG86" s="299" t="e">
        <f>SUMPRODUCT($N$10:N86,$V$10:V86)/SUM($V$10:V86)</f>
        <v>#DIV/0!</v>
      </c>
      <c r="AH86" s="299" t="e">
        <f>SUMPRODUCT($O$10:O86,$V$10:V86)/SUM($V$10:V86)</f>
        <v>#DIV/0!</v>
      </c>
      <c r="AI86" s="301" t="e">
        <f>SUMPRODUCT($P$10:P86,$V$10:V86)/SUM($V$10:V86)</f>
        <v>#DIV/0!</v>
      </c>
      <c r="AJ86" s="301" t="e">
        <f>SUMPRODUCT($Q$10:Q86,$V$10:V86)/SUM($V$10:V86)</f>
        <v>#DIV/0!</v>
      </c>
      <c r="AK86" s="301" t="e">
        <f>SUMPRODUCT($R$10:R86,$V$10:V86)/SUM($V$10:V86)</f>
        <v>#DIV/0!</v>
      </c>
      <c r="AL86" s="299" t="e">
        <f>SUMPRODUCT($S$10:S86,$V$10:V86)/SUM($V$10:V86)</f>
        <v>#DIV/0!</v>
      </c>
      <c r="AM86" s="299" t="e">
        <f>SUMPRODUCT($T$10:T86,$V$10:V86)/SUM($V$10:V86)</f>
        <v>#DIV/0!</v>
      </c>
      <c r="AP86" s="299">
        <f>SUMPRODUCT($L$10:L86,$W$10:W86)/SUM($W$10:W86)</f>
        <v>11.333333333333334</v>
      </c>
      <c r="AQ86" s="300">
        <f>SUMPRODUCT($M$10:M86,$W$10:W86)/SUM($W$10:W86)</f>
        <v>0.12710774662728128</v>
      </c>
      <c r="AR86" s="299">
        <f>SUMPRODUCT($N$10:N86,$W$10:W86)/SUM($W$10:W86)</f>
        <v>18.476800000000026</v>
      </c>
      <c r="AS86" s="299">
        <f>SUMPRODUCT($O$10:O86,$W$10:W86)/SUM($W$10:W86)</f>
        <v>0.10666666666666667</v>
      </c>
      <c r="AT86" s="301">
        <f>SUMPRODUCT($P$10:P86,$W$10:W86)/SUM($W$10:W86)</f>
        <v>100.05333333333333</v>
      </c>
      <c r="AU86" s="301">
        <f>SUMPRODUCT($Q$10:Q86,$W$10:W86)/SUM($W$10:W86)</f>
        <v>17.066666666666666</v>
      </c>
      <c r="AV86" s="301">
        <f>SUMPRODUCT($R$10:R86,$W$10:W86)/SUM($W$10:W86)</f>
        <v>10.666666666666666</v>
      </c>
      <c r="AW86" s="299">
        <f>SUMPRODUCT($S$10:S86,$W$10:W86)/SUM($W$10:W86)</f>
        <v>0</v>
      </c>
      <c r="AX86" s="299">
        <f>SUMPRODUCT($T$10:T86,$W$10:W86)/SUM($W$10:W86)</f>
        <v>0.28800000000000042</v>
      </c>
      <c r="BA86" s="299" t="e">
        <f>SUMPRODUCT($L$10:L86,$X$10:X86)/SUM($X$10:X86)</f>
        <v>#DIV/0!</v>
      </c>
      <c r="BB86" s="300" t="e">
        <f>SUMPRODUCT($M$10:M86,$X$10:X86)/SUM($X$10:X86)</f>
        <v>#DIV/0!</v>
      </c>
      <c r="BC86" s="299" t="e">
        <f>SUMPRODUCT($N$10:N86,$X$10:X86)/SUM($X$10:X86)</f>
        <v>#DIV/0!</v>
      </c>
      <c r="BD86" s="299" t="e">
        <f>SUMPRODUCT($O$10:O86,$X$10:X86)/SUM($X$10:X86)</f>
        <v>#DIV/0!</v>
      </c>
      <c r="BE86" s="301" t="e">
        <f>SUMPRODUCT($P$10:P86,$X$10:X86)/SUM($X$10:X86)</f>
        <v>#DIV/0!</v>
      </c>
      <c r="BF86" s="301" t="e">
        <f>SUMPRODUCT($Q$10:Q86,$X$10:X86)/SUM($X$10:X86)</f>
        <v>#DIV/0!</v>
      </c>
      <c r="BG86" s="301" t="e">
        <f>SUMPRODUCT($R$10:R86,$X$10:X86)/SUM($X$10:X86)</f>
        <v>#DIV/0!</v>
      </c>
      <c r="BH86" s="299" t="e">
        <f>SUMPRODUCT($S$10:S86,$X$10:X86)/SUM($X$10:X86)</f>
        <v>#DIV/0!</v>
      </c>
      <c r="BI86" s="299" t="e">
        <f>SUMPRODUCT($T$10:T86,$X$10:X86)/SUM($X$10:X86)</f>
        <v>#DIV/0!</v>
      </c>
      <c r="BL86" s="299" t="e">
        <f>SUMPRODUCT($L$10:L86,$Y$10:Y86)/SUM($Y$10:Y86)</f>
        <v>#DIV/0!</v>
      </c>
      <c r="BM86" s="300" t="e">
        <f>SUMPRODUCT($M$10:M86,$Y$10:Y86)/SUM($Y$10:Y86)</f>
        <v>#DIV/0!</v>
      </c>
      <c r="BN86" s="299" t="e">
        <f>SUMPRODUCT($N$10:N86,$Y$10:Y86)/SUM($Y$10:Y86)</f>
        <v>#DIV/0!</v>
      </c>
      <c r="BO86" s="299" t="e">
        <f>SUMPRODUCT($O$10:O86,$Y$10:Y86)/SUM($Y$10:Y86)</f>
        <v>#DIV/0!</v>
      </c>
      <c r="BP86" s="301" t="e">
        <f>SUMPRODUCT($P$10:P86,$Y$10:Y86)/SUM($Y$10:Y86)</f>
        <v>#DIV/0!</v>
      </c>
      <c r="BQ86" s="301" t="e">
        <f>SUMPRODUCT($Q$10:Q86,$Y$10:Y86)/SUM($Y$10:Y86)</f>
        <v>#DIV/0!</v>
      </c>
      <c r="BR86" s="301" t="e">
        <f>SUMPRODUCT($R$10:R86,$Y$10:Y86)/SUM($Y$10:Y86)</f>
        <v>#DIV/0!</v>
      </c>
      <c r="BS86" s="299" t="e">
        <f>SUMPRODUCT($S$10:S86,$Y$10:Y86)/SUM($Y$10:Y86)</f>
        <v>#DIV/0!</v>
      </c>
      <c r="BT86" s="299" t="e">
        <f>SUMPRODUCT($T$10:T86,$Y$10:Y86)/SUM($Y$10:Y86)</f>
        <v>#DIV/0!</v>
      </c>
      <c r="BW86" s="25" t="e">
        <f>SUMPRODUCT($L$10:L86,$AB$10:AB86)/SUM($AB$10:AB86)</f>
        <v>#DIV/0!</v>
      </c>
      <c r="BX86" s="25" t="e">
        <f>SUMPRODUCT($M$10:M86,$AB$10:AB86)/SUM($AB$10:AB86)</f>
        <v>#DIV/0!</v>
      </c>
      <c r="BY86" s="25" t="e">
        <f>SUMPRODUCT($N$10:N86,$AB$10:AB86)/SUM($AB$10:AB86)</f>
        <v>#DIV/0!</v>
      </c>
      <c r="BZ86" s="25" t="e">
        <f>SUMPRODUCT($O$10:O86,$AB$10:AB86)/SUM($AB$10:AB86)</f>
        <v>#DIV/0!</v>
      </c>
      <c r="CA86" s="25" t="e">
        <f>SUMPRODUCT($P$10:P86,$AB$10:AB86)/SUM($AB$10:AB86)</f>
        <v>#DIV/0!</v>
      </c>
      <c r="CB86" s="25" t="e">
        <f>SUMPRODUCT($Q$10:Q86,$AB$10:AB86)/SUM($AB$10:AB86)</f>
        <v>#DIV/0!</v>
      </c>
      <c r="CC86" s="25" t="e">
        <f>SUMPRODUCT($R$10:R86,$AB$10:AB86)/SUM($AB$10:AB86)</f>
        <v>#DIV/0!</v>
      </c>
      <c r="CD86" s="25" t="e">
        <f>SUMPRODUCT($S$10:S86,$AB$10:AB86)/SUM($AB$10:AB86)</f>
        <v>#DIV/0!</v>
      </c>
      <c r="CE86" s="25" t="e">
        <f>SUMPRODUCT($T$10:T86,$AB$10:AB86)/SUM($AB$10:AB86)</f>
        <v>#DIV/0!</v>
      </c>
    </row>
    <row r="87" spans="1:83">
      <c r="A87" s="281" t="str">
        <f>IF('Noon Position '!A87&lt;&gt;0,'Noon Position '!A87,"")</f>
        <v/>
      </c>
      <c r="B87" s="312" t="str">
        <f>IF('Noon Position '!A87&lt;&gt;0,'Noon Position '!B87,"")</f>
        <v/>
      </c>
      <c r="C87" s="25" t="str">
        <f>IF('Noon Position '!Q87&lt;&gt;0,'Noon Position '!Q87,"")</f>
        <v/>
      </c>
      <c r="D87" s="313" t="str">
        <f>IF('Noon Position '!Q87&lt;&gt;0,"",IF('Noon Position '!A87&lt;&gt;0,('Noon Position '!A87-'Noon Position '!A86+'Noon Position '!B87-'Noon Position '!B86)*24,""))</f>
        <v/>
      </c>
      <c r="E87" s="25" t="str">
        <f>IF('Noon Position '!A87&lt;&gt;0,'Weather Condition'!U82,"")</f>
        <v/>
      </c>
      <c r="F87" s="25" t="str">
        <f>IF('Noon Position '!A87&lt;&gt;0,IF(NOT(E87),1,0),"")</f>
        <v/>
      </c>
      <c r="G87" s="25" t="str">
        <f>IF('Noon Position '!A87&lt;&gt;0,IF(LOWER('Noon Position '!L87)="eco",1,0),"")</f>
        <v/>
      </c>
      <c r="H87" s="25" t="str">
        <f>IF('Noon Position '!A87&lt;&gt;0,IF(LOWER('Noon Position '!L87)="full",1,0),"")</f>
        <v/>
      </c>
      <c r="I87" s="25" t="str">
        <f>IF('Noon Position '!A87&lt;&gt;0,IF(G87+H87=0,1,0),"")</f>
        <v/>
      </c>
      <c r="K87" s="25" t="str">
        <f>IF('Noon Position '!A87&lt;&gt;0,IF('Noon Position '!M87=0,"None",'Noon Position '!M87),"None")</f>
        <v>None</v>
      </c>
      <c r="L87" s="25">
        <f>IF('Noon Position '!A87&lt;&gt;0,IF('Noon Position '!U87="",0,'Noon Position '!U87),0)</f>
        <v>0</v>
      </c>
      <c r="M87" s="25">
        <f>IF('Noon Position '!A87&lt;&gt;0,IF('Noon Position '!V87="",0,'Noon Position '!V87),0)</f>
        <v>0</v>
      </c>
      <c r="N87" s="25">
        <f>IF('Noon Position '!A87&lt;&gt;0,IF('Bunkers &amp; Lubs'!Q81="",0,'Bunkers &amp; Lubs'!Q81),0)</f>
        <v>0</v>
      </c>
      <c r="O87" s="25">
        <f>IF('Noon Position '!A87&lt;&gt;0,IF('Bunkers &amp; Lubs'!W81="",0,'Bunkers &amp; Lubs'!W81),0)</f>
        <v>0</v>
      </c>
      <c r="P87" s="25">
        <f>IF('Noon Position '!A87&lt;&gt;0,IF('Bunkers &amp; Lubs'!X81="",0,'Bunkers &amp; Lubs'!X81),0)</f>
        <v>0</v>
      </c>
      <c r="Q87" s="25">
        <f>IF('Noon Position '!A87&lt;&gt;0,IF('Bunkers &amp; Lubs'!Z81="",0,'Bunkers &amp; Lubs'!Z81),0)</f>
        <v>0</v>
      </c>
      <c r="R87" s="25">
        <f>IF('Noon Position '!A87&lt;&gt;0,IF('Bunkers &amp; Lubs'!AA81="",0,'Bunkers &amp; Lubs'!AA81),0)</f>
        <v>0</v>
      </c>
      <c r="S87" s="25">
        <f>IF('Noon Position '!A87&lt;&gt;0,IF(Environmental!G84="",0,Environmental!G84),0)</f>
        <v>0</v>
      </c>
      <c r="T87" s="25">
        <f>IF('Noon Position '!A87&lt;&gt;0,IF(Environmental!L84="",0,Environmental!L84),0)</f>
        <v>0</v>
      </c>
      <c r="V87" s="25">
        <f t="shared" si="5"/>
        <v>0</v>
      </c>
      <c r="W87" s="25">
        <f t="shared" si="6"/>
        <v>0</v>
      </c>
      <c r="X87" s="25">
        <f t="shared" si="7"/>
        <v>0</v>
      </c>
      <c r="Y87" s="25">
        <f t="shared" si="8"/>
        <v>0</v>
      </c>
      <c r="AB87" s="25">
        <f t="shared" si="9"/>
        <v>0</v>
      </c>
      <c r="AE87" s="299" t="e">
        <f>SUMPRODUCT($L$10:L87,$V$10:V87)/SUM($V$10:V87)</f>
        <v>#DIV/0!</v>
      </c>
      <c r="AF87" s="300" t="e">
        <f>SUMPRODUCT($M$10:M87,$V$10:V87)/SUM($V$10:V87)</f>
        <v>#DIV/0!</v>
      </c>
      <c r="AG87" s="299" t="e">
        <f>SUMPRODUCT($N$10:N87,$V$10:V87)/SUM($V$10:V87)</f>
        <v>#DIV/0!</v>
      </c>
      <c r="AH87" s="299" t="e">
        <f>SUMPRODUCT($O$10:O87,$V$10:V87)/SUM($V$10:V87)</f>
        <v>#DIV/0!</v>
      </c>
      <c r="AI87" s="301" t="e">
        <f>SUMPRODUCT($P$10:P87,$V$10:V87)/SUM($V$10:V87)</f>
        <v>#DIV/0!</v>
      </c>
      <c r="AJ87" s="301" t="e">
        <f>SUMPRODUCT($Q$10:Q87,$V$10:V87)/SUM($V$10:V87)</f>
        <v>#DIV/0!</v>
      </c>
      <c r="AK87" s="301" t="e">
        <f>SUMPRODUCT($R$10:R87,$V$10:V87)/SUM($V$10:V87)</f>
        <v>#DIV/0!</v>
      </c>
      <c r="AL87" s="299" t="e">
        <f>SUMPRODUCT($S$10:S87,$V$10:V87)/SUM($V$10:V87)</f>
        <v>#DIV/0!</v>
      </c>
      <c r="AM87" s="299" t="e">
        <f>SUMPRODUCT($T$10:T87,$V$10:V87)/SUM($V$10:V87)</f>
        <v>#DIV/0!</v>
      </c>
      <c r="AP87" s="299">
        <f>SUMPRODUCT($L$10:L87,$W$10:W87)/SUM($W$10:W87)</f>
        <v>11.333333333333334</v>
      </c>
      <c r="AQ87" s="300">
        <f>SUMPRODUCT($M$10:M87,$W$10:W87)/SUM($W$10:W87)</f>
        <v>0.12710774662728128</v>
      </c>
      <c r="AR87" s="299">
        <f>SUMPRODUCT($N$10:N87,$W$10:W87)/SUM($W$10:W87)</f>
        <v>18.476800000000026</v>
      </c>
      <c r="AS87" s="299">
        <f>SUMPRODUCT($O$10:O87,$W$10:W87)/SUM($W$10:W87)</f>
        <v>0.10666666666666667</v>
      </c>
      <c r="AT87" s="301">
        <f>SUMPRODUCT($P$10:P87,$W$10:W87)/SUM($W$10:W87)</f>
        <v>100.05333333333333</v>
      </c>
      <c r="AU87" s="301">
        <f>SUMPRODUCT($Q$10:Q87,$W$10:W87)/SUM($W$10:W87)</f>
        <v>17.066666666666666</v>
      </c>
      <c r="AV87" s="301">
        <f>SUMPRODUCT($R$10:R87,$W$10:W87)/SUM($W$10:W87)</f>
        <v>10.666666666666666</v>
      </c>
      <c r="AW87" s="299">
        <f>SUMPRODUCT($S$10:S87,$W$10:W87)/SUM($W$10:W87)</f>
        <v>0</v>
      </c>
      <c r="AX87" s="299">
        <f>SUMPRODUCT($T$10:T87,$W$10:W87)/SUM($W$10:W87)</f>
        <v>0.28800000000000042</v>
      </c>
      <c r="BA87" s="299" t="e">
        <f>SUMPRODUCT($L$10:L87,$X$10:X87)/SUM($X$10:X87)</f>
        <v>#DIV/0!</v>
      </c>
      <c r="BB87" s="300" t="e">
        <f>SUMPRODUCT($M$10:M87,$X$10:X87)/SUM($X$10:X87)</f>
        <v>#DIV/0!</v>
      </c>
      <c r="BC87" s="299" t="e">
        <f>SUMPRODUCT($N$10:N87,$X$10:X87)/SUM($X$10:X87)</f>
        <v>#DIV/0!</v>
      </c>
      <c r="BD87" s="299" t="e">
        <f>SUMPRODUCT($O$10:O87,$X$10:X87)/SUM($X$10:X87)</f>
        <v>#DIV/0!</v>
      </c>
      <c r="BE87" s="301" t="e">
        <f>SUMPRODUCT($P$10:P87,$X$10:X87)/SUM($X$10:X87)</f>
        <v>#DIV/0!</v>
      </c>
      <c r="BF87" s="301" t="e">
        <f>SUMPRODUCT($Q$10:Q87,$X$10:X87)/SUM($X$10:X87)</f>
        <v>#DIV/0!</v>
      </c>
      <c r="BG87" s="301" t="e">
        <f>SUMPRODUCT($R$10:R87,$X$10:X87)/SUM($X$10:X87)</f>
        <v>#DIV/0!</v>
      </c>
      <c r="BH87" s="299" t="e">
        <f>SUMPRODUCT($S$10:S87,$X$10:X87)/SUM($X$10:X87)</f>
        <v>#DIV/0!</v>
      </c>
      <c r="BI87" s="299" t="e">
        <f>SUMPRODUCT($T$10:T87,$X$10:X87)/SUM($X$10:X87)</f>
        <v>#DIV/0!</v>
      </c>
      <c r="BL87" s="299" t="e">
        <f>SUMPRODUCT($L$10:L87,$Y$10:Y87)/SUM($Y$10:Y87)</f>
        <v>#DIV/0!</v>
      </c>
      <c r="BM87" s="300" t="e">
        <f>SUMPRODUCT($M$10:M87,$Y$10:Y87)/SUM($Y$10:Y87)</f>
        <v>#DIV/0!</v>
      </c>
      <c r="BN87" s="299" t="e">
        <f>SUMPRODUCT($N$10:N87,$Y$10:Y87)/SUM($Y$10:Y87)</f>
        <v>#DIV/0!</v>
      </c>
      <c r="BO87" s="299" t="e">
        <f>SUMPRODUCT($O$10:O87,$Y$10:Y87)/SUM($Y$10:Y87)</f>
        <v>#DIV/0!</v>
      </c>
      <c r="BP87" s="301" t="e">
        <f>SUMPRODUCT($P$10:P87,$Y$10:Y87)/SUM($Y$10:Y87)</f>
        <v>#DIV/0!</v>
      </c>
      <c r="BQ87" s="301" t="e">
        <f>SUMPRODUCT($Q$10:Q87,$Y$10:Y87)/SUM($Y$10:Y87)</f>
        <v>#DIV/0!</v>
      </c>
      <c r="BR87" s="301" t="e">
        <f>SUMPRODUCT($R$10:R87,$Y$10:Y87)/SUM($Y$10:Y87)</f>
        <v>#DIV/0!</v>
      </c>
      <c r="BS87" s="299" t="e">
        <f>SUMPRODUCT($S$10:S87,$Y$10:Y87)/SUM($Y$10:Y87)</f>
        <v>#DIV/0!</v>
      </c>
      <c r="BT87" s="299" t="e">
        <f>SUMPRODUCT($T$10:T87,$Y$10:Y87)/SUM($Y$10:Y87)</f>
        <v>#DIV/0!</v>
      </c>
      <c r="BW87" s="25" t="e">
        <f>SUMPRODUCT($L$10:L87,$AB$10:AB87)/SUM($AB$10:AB87)</f>
        <v>#DIV/0!</v>
      </c>
      <c r="BX87" s="25" t="e">
        <f>SUMPRODUCT($M$10:M87,$AB$10:AB87)/SUM($AB$10:AB87)</f>
        <v>#DIV/0!</v>
      </c>
      <c r="BY87" s="25" t="e">
        <f>SUMPRODUCT($N$10:N87,$AB$10:AB87)/SUM($AB$10:AB87)</f>
        <v>#DIV/0!</v>
      </c>
      <c r="BZ87" s="25" t="e">
        <f>SUMPRODUCT($O$10:O87,$AB$10:AB87)/SUM($AB$10:AB87)</f>
        <v>#DIV/0!</v>
      </c>
      <c r="CA87" s="25" t="e">
        <f>SUMPRODUCT($P$10:P87,$AB$10:AB87)/SUM($AB$10:AB87)</f>
        <v>#DIV/0!</v>
      </c>
      <c r="CB87" s="25" t="e">
        <f>SUMPRODUCT($Q$10:Q87,$AB$10:AB87)/SUM($AB$10:AB87)</f>
        <v>#DIV/0!</v>
      </c>
      <c r="CC87" s="25" t="e">
        <f>SUMPRODUCT($R$10:R87,$AB$10:AB87)/SUM($AB$10:AB87)</f>
        <v>#DIV/0!</v>
      </c>
      <c r="CD87" s="25" t="e">
        <f>SUMPRODUCT($S$10:S87,$AB$10:AB87)/SUM($AB$10:AB87)</f>
        <v>#DIV/0!</v>
      </c>
      <c r="CE87" s="25" t="e">
        <f>SUMPRODUCT($T$10:T87,$AB$10:AB87)/SUM($AB$10:AB87)</f>
        <v>#DIV/0!</v>
      </c>
    </row>
    <row r="88" spans="1:83">
      <c r="A88" s="281" t="str">
        <f>IF('Noon Position '!A88&lt;&gt;0,'Noon Position '!A88,"")</f>
        <v/>
      </c>
      <c r="B88" s="312" t="str">
        <f>IF('Noon Position '!A88&lt;&gt;0,'Noon Position '!B88,"")</f>
        <v/>
      </c>
      <c r="C88" s="25" t="str">
        <f>IF('Noon Position '!Q88&lt;&gt;0,'Noon Position '!Q88,"")</f>
        <v/>
      </c>
      <c r="D88" s="313" t="str">
        <f>IF('Noon Position '!Q88&lt;&gt;0,"",IF('Noon Position '!A88&lt;&gt;0,('Noon Position '!A88-'Noon Position '!A87+'Noon Position '!B88-'Noon Position '!B87)*24,""))</f>
        <v/>
      </c>
      <c r="E88" s="25" t="str">
        <f>IF('Noon Position '!A88&lt;&gt;0,'Weather Condition'!U83,"")</f>
        <v/>
      </c>
      <c r="F88" s="25" t="str">
        <f>IF('Noon Position '!A88&lt;&gt;0,IF(NOT(E88),1,0),"")</f>
        <v/>
      </c>
      <c r="G88" s="25" t="str">
        <f>IF('Noon Position '!A88&lt;&gt;0,IF(LOWER('Noon Position '!L88)="eco",1,0),"")</f>
        <v/>
      </c>
      <c r="H88" s="25" t="str">
        <f>IF('Noon Position '!A88&lt;&gt;0,IF(LOWER('Noon Position '!L88)="full",1,0),"")</f>
        <v/>
      </c>
      <c r="I88" s="25" t="str">
        <f>IF('Noon Position '!A88&lt;&gt;0,IF(G88+H88=0,1,0),"")</f>
        <v/>
      </c>
      <c r="K88" s="25" t="str">
        <f>IF('Noon Position '!A88&lt;&gt;0,IF('Noon Position '!M88=0,"None",'Noon Position '!M88),"None")</f>
        <v>None</v>
      </c>
      <c r="L88" s="25">
        <f>IF('Noon Position '!A88&lt;&gt;0,IF('Noon Position '!U88="",0,'Noon Position '!U88),0)</f>
        <v>0</v>
      </c>
      <c r="M88" s="25">
        <f>IF('Noon Position '!A88&lt;&gt;0,IF('Noon Position '!V88="",0,'Noon Position '!V88),0)</f>
        <v>0</v>
      </c>
      <c r="N88" s="25">
        <f>IF('Noon Position '!A88&lt;&gt;0,IF('Bunkers &amp; Lubs'!Q82="",0,'Bunkers &amp; Lubs'!Q82),0)</f>
        <v>0</v>
      </c>
      <c r="O88" s="25">
        <f>IF('Noon Position '!A88&lt;&gt;0,IF('Bunkers &amp; Lubs'!W82="",0,'Bunkers &amp; Lubs'!W82),0)</f>
        <v>0</v>
      </c>
      <c r="P88" s="25">
        <f>IF('Noon Position '!A88&lt;&gt;0,IF('Bunkers &amp; Lubs'!X82="",0,'Bunkers &amp; Lubs'!X82),0)</f>
        <v>0</v>
      </c>
      <c r="Q88" s="25">
        <f>IF('Noon Position '!A88&lt;&gt;0,IF('Bunkers &amp; Lubs'!Z82="",0,'Bunkers &amp; Lubs'!Z82),0)</f>
        <v>0</v>
      </c>
      <c r="R88" s="25">
        <f>IF('Noon Position '!A88&lt;&gt;0,IF('Bunkers &amp; Lubs'!AA82="",0,'Bunkers &amp; Lubs'!AA82),0)</f>
        <v>0</v>
      </c>
      <c r="S88" s="25">
        <f>IF('Noon Position '!A88&lt;&gt;0,IF(Environmental!G85="",0,Environmental!G85),0)</f>
        <v>0</v>
      </c>
      <c r="T88" s="25">
        <f>IF('Noon Position '!A88&lt;&gt;0,IF(Environmental!L85="",0,Environmental!L85),0)</f>
        <v>0</v>
      </c>
      <c r="V88" s="25">
        <f t="shared" si="5"/>
        <v>0</v>
      </c>
      <c r="W88" s="25">
        <f t="shared" si="6"/>
        <v>0</v>
      </c>
      <c r="X88" s="25">
        <f t="shared" si="7"/>
        <v>0</v>
      </c>
      <c r="Y88" s="25">
        <f t="shared" si="8"/>
        <v>0</v>
      </c>
      <c r="AB88" s="25">
        <f t="shared" si="9"/>
        <v>0</v>
      </c>
      <c r="AE88" s="299" t="e">
        <f>SUMPRODUCT($L$10:L88,$V$10:V88)/SUM($V$10:V88)</f>
        <v>#DIV/0!</v>
      </c>
      <c r="AF88" s="300" t="e">
        <f>SUMPRODUCT($M$10:M88,$V$10:V88)/SUM($V$10:V88)</f>
        <v>#DIV/0!</v>
      </c>
      <c r="AG88" s="299" t="e">
        <f>SUMPRODUCT($N$10:N88,$V$10:V88)/SUM($V$10:V88)</f>
        <v>#DIV/0!</v>
      </c>
      <c r="AH88" s="299" t="e">
        <f>SUMPRODUCT($O$10:O88,$V$10:V88)/SUM($V$10:V88)</f>
        <v>#DIV/0!</v>
      </c>
      <c r="AI88" s="301" t="e">
        <f>SUMPRODUCT($P$10:P88,$V$10:V88)/SUM($V$10:V88)</f>
        <v>#DIV/0!</v>
      </c>
      <c r="AJ88" s="301" t="e">
        <f>SUMPRODUCT($Q$10:Q88,$V$10:V88)/SUM($V$10:V88)</f>
        <v>#DIV/0!</v>
      </c>
      <c r="AK88" s="301" t="e">
        <f>SUMPRODUCT($R$10:R88,$V$10:V88)/SUM($V$10:V88)</f>
        <v>#DIV/0!</v>
      </c>
      <c r="AL88" s="299" t="e">
        <f>SUMPRODUCT($S$10:S88,$V$10:V88)/SUM($V$10:V88)</f>
        <v>#DIV/0!</v>
      </c>
      <c r="AM88" s="299" t="e">
        <f>SUMPRODUCT($T$10:T88,$V$10:V88)/SUM($V$10:V88)</f>
        <v>#DIV/0!</v>
      </c>
      <c r="AP88" s="299">
        <f>SUMPRODUCT($L$10:L88,$W$10:W88)/SUM($W$10:W88)</f>
        <v>11.333333333333334</v>
      </c>
      <c r="AQ88" s="300">
        <f>SUMPRODUCT($M$10:M88,$W$10:W88)/SUM($W$10:W88)</f>
        <v>0.12710774662728128</v>
      </c>
      <c r="AR88" s="299">
        <f>SUMPRODUCT($N$10:N88,$W$10:W88)/SUM($W$10:W88)</f>
        <v>18.476800000000026</v>
      </c>
      <c r="AS88" s="299">
        <f>SUMPRODUCT($O$10:O88,$W$10:W88)/SUM($W$10:W88)</f>
        <v>0.10666666666666667</v>
      </c>
      <c r="AT88" s="301">
        <f>SUMPRODUCT($P$10:P88,$W$10:W88)/SUM($W$10:W88)</f>
        <v>100.05333333333333</v>
      </c>
      <c r="AU88" s="301">
        <f>SUMPRODUCT($Q$10:Q88,$W$10:W88)/SUM($W$10:W88)</f>
        <v>17.066666666666666</v>
      </c>
      <c r="AV88" s="301">
        <f>SUMPRODUCT($R$10:R88,$W$10:W88)/SUM($W$10:W88)</f>
        <v>10.666666666666666</v>
      </c>
      <c r="AW88" s="299">
        <f>SUMPRODUCT($S$10:S88,$W$10:W88)/SUM($W$10:W88)</f>
        <v>0</v>
      </c>
      <c r="AX88" s="299">
        <f>SUMPRODUCT($T$10:T88,$W$10:W88)/SUM($W$10:W88)</f>
        <v>0.28800000000000042</v>
      </c>
      <c r="BA88" s="299" t="e">
        <f>SUMPRODUCT($L$10:L88,$X$10:X88)/SUM($X$10:X88)</f>
        <v>#DIV/0!</v>
      </c>
      <c r="BB88" s="300" t="e">
        <f>SUMPRODUCT($M$10:M88,$X$10:X88)/SUM($X$10:X88)</f>
        <v>#DIV/0!</v>
      </c>
      <c r="BC88" s="299" t="e">
        <f>SUMPRODUCT($N$10:N88,$X$10:X88)/SUM($X$10:X88)</f>
        <v>#DIV/0!</v>
      </c>
      <c r="BD88" s="299" t="e">
        <f>SUMPRODUCT($O$10:O88,$X$10:X88)/SUM($X$10:X88)</f>
        <v>#DIV/0!</v>
      </c>
      <c r="BE88" s="301" t="e">
        <f>SUMPRODUCT($P$10:P88,$X$10:X88)/SUM($X$10:X88)</f>
        <v>#DIV/0!</v>
      </c>
      <c r="BF88" s="301" t="e">
        <f>SUMPRODUCT($Q$10:Q88,$X$10:X88)/SUM($X$10:X88)</f>
        <v>#DIV/0!</v>
      </c>
      <c r="BG88" s="301" t="e">
        <f>SUMPRODUCT($R$10:R88,$X$10:X88)/SUM($X$10:X88)</f>
        <v>#DIV/0!</v>
      </c>
      <c r="BH88" s="299" t="e">
        <f>SUMPRODUCT($S$10:S88,$X$10:X88)/SUM($X$10:X88)</f>
        <v>#DIV/0!</v>
      </c>
      <c r="BI88" s="299" t="e">
        <f>SUMPRODUCT($T$10:T88,$X$10:X88)/SUM($X$10:X88)</f>
        <v>#DIV/0!</v>
      </c>
      <c r="BL88" s="299" t="e">
        <f>SUMPRODUCT($L$10:L88,$Y$10:Y88)/SUM($Y$10:Y88)</f>
        <v>#DIV/0!</v>
      </c>
      <c r="BM88" s="300" t="e">
        <f>SUMPRODUCT($M$10:M88,$Y$10:Y88)/SUM($Y$10:Y88)</f>
        <v>#DIV/0!</v>
      </c>
      <c r="BN88" s="299" t="e">
        <f>SUMPRODUCT($N$10:N88,$Y$10:Y88)/SUM($Y$10:Y88)</f>
        <v>#DIV/0!</v>
      </c>
      <c r="BO88" s="299" t="e">
        <f>SUMPRODUCT($O$10:O88,$Y$10:Y88)/SUM($Y$10:Y88)</f>
        <v>#DIV/0!</v>
      </c>
      <c r="BP88" s="301" t="e">
        <f>SUMPRODUCT($P$10:P88,$Y$10:Y88)/SUM($Y$10:Y88)</f>
        <v>#DIV/0!</v>
      </c>
      <c r="BQ88" s="301" t="e">
        <f>SUMPRODUCT($Q$10:Q88,$Y$10:Y88)/SUM($Y$10:Y88)</f>
        <v>#DIV/0!</v>
      </c>
      <c r="BR88" s="301" t="e">
        <f>SUMPRODUCT($R$10:R88,$Y$10:Y88)/SUM($Y$10:Y88)</f>
        <v>#DIV/0!</v>
      </c>
      <c r="BS88" s="299" t="e">
        <f>SUMPRODUCT($S$10:S88,$Y$10:Y88)/SUM($Y$10:Y88)</f>
        <v>#DIV/0!</v>
      </c>
      <c r="BT88" s="299" t="e">
        <f>SUMPRODUCT($T$10:T88,$Y$10:Y88)/SUM($Y$10:Y88)</f>
        <v>#DIV/0!</v>
      </c>
      <c r="BW88" s="25" t="e">
        <f>SUMPRODUCT($L$10:L88,$AB$10:AB88)/SUM($AB$10:AB88)</f>
        <v>#DIV/0!</v>
      </c>
      <c r="BX88" s="25" t="e">
        <f>SUMPRODUCT($M$10:M88,$AB$10:AB88)/SUM($AB$10:AB88)</f>
        <v>#DIV/0!</v>
      </c>
      <c r="BY88" s="25" t="e">
        <f>SUMPRODUCT($N$10:N88,$AB$10:AB88)/SUM($AB$10:AB88)</f>
        <v>#DIV/0!</v>
      </c>
      <c r="BZ88" s="25" t="e">
        <f>SUMPRODUCT($O$10:O88,$AB$10:AB88)/SUM($AB$10:AB88)</f>
        <v>#DIV/0!</v>
      </c>
      <c r="CA88" s="25" t="e">
        <f>SUMPRODUCT($P$10:P88,$AB$10:AB88)/SUM($AB$10:AB88)</f>
        <v>#DIV/0!</v>
      </c>
      <c r="CB88" s="25" t="e">
        <f>SUMPRODUCT($Q$10:Q88,$AB$10:AB88)/SUM($AB$10:AB88)</f>
        <v>#DIV/0!</v>
      </c>
      <c r="CC88" s="25" t="e">
        <f>SUMPRODUCT($R$10:R88,$AB$10:AB88)/SUM($AB$10:AB88)</f>
        <v>#DIV/0!</v>
      </c>
      <c r="CD88" s="25" t="e">
        <f>SUMPRODUCT($S$10:S88,$AB$10:AB88)/SUM($AB$10:AB88)</f>
        <v>#DIV/0!</v>
      </c>
      <c r="CE88" s="25" t="e">
        <f>SUMPRODUCT($T$10:T88,$AB$10:AB88)/SUM($AB$10:AB88)</f>
        <v>#DIV/0!</v>
      </c>
    </row>
    <row r="89" spans="1:83">
      <c r="A89" s="281" t="str">
        <f>IF('Noon Position '!A89&lt;&gt;0,'Noon Position '!A89,"")</f>
        <v/>
      </c>
      <c r="B89" s="312" t="str">
        <f>IF('Noon Position '!A89&lt;&gt;0,'Noon Position '!B89,"")</f>
        <v/>
      </c>
      <c r="C89" s="25" t="str">
        <f>IF('Noon Position '!Q89&lt;&gt;0,'Noon Position '!Q89,"")</f>
        <v/>
      </c>
      <c r="D89" s="313" t="str">
        <f>IF('Noon Position '!Q89&lt;&gt;0,"",IF('Noon Position '!A89&lt;&gt;0,('Noon Position '!A89-'Noon Position '!A88+'Noon Position '!B89-'Noon Position '!B88)*24,""))</f>
        <v/>
      </c>
      <c r="E89" s="25" t="str">
        <f>IF('Noon Position '!A89&lt;&gt;0,'Weather Condition'!U84,"")</f>
        <v/>
      </c>
      <c r="F89" s="25" t="str">
        <f>IF('Noon Position '!A89&lt;&gt;0,IF(NOT(E89),1,0),"")</f>
        <v/>
      </c>
      <c r="G89" s="25" t="str">
        <f>IF('Noon Position '!A89&lt;&gt;0,IF(LOWER('Noon Position '!L89)="eco",1,0),"")</f>
        <v/>
      </c>
      <c r="H89" s="25" t="str">
        <f>IF('Noon Position '!A89&lt;&gt;0,IF(LOWER('Noon Position '!L89)="full",1,0),"")</f>
        <v/>
      </c>
      <c r="I89" s="25" t="str">
        <f>IF('Noon Position '!A89&lt;&gt;0,IF(G89+H89=0,1,0),"")</f>
        <v/>
      </c>
      <c r="K89" s="25" t="str">
        <f>IF('Noon Position '!A89&lt;&gt;0,IF('Noon Position '!M89=0,"None",'Noon Position '!M89),"None")</f>
        <v>None</v>
      </c>
      <c r="L89" s="25">
        <f>IF('Noon Position '!A89&lt;&gt;0,IF('Noon Position '!U89="",0,'Noon Position '!U89),0)</f>
        <v>0</v>
      </c>
      <c r="M89" s="25">
        <f>IF('Noon Position '!A89&lt;&gt;0,IF('Noon Position '!V89="",0,'Noon Position '!V89),0)</f>
        <v>0</v>
      </c>
      <c r="N89" s="25">
        <f>IF('Noon Position '!A89&lt;&gt;0,IF('Bunkers &amp; Lubs'!Q83="",0,'Bunkers &amp; Lubs'!Q83),0)</f>
        <v>0</v>
      </c>
      <c r="O89" s="25">
        <f>IF('Noon Position '!A89&lt;&gt;0,IF('Bunkers &amp; Lubs'!W83="",0,'Bunkers &amp; Lubs'!W83),0)</f>
        <v>0</v>
      </c>
      <c r="P89" s="25">
        <f>IF('Noon Position '!A89&lt;&gt;0,IF('Bunkers &amp; Lubs'!X83="",0,'Bunkers &amp; Lubs'!X83),0)</f>
        <v>0</v>
      </c>
      <c r="Q89" s="25">
        <f>IF('Noon Position '!A89&lt;&gt;0,IF('Bunkers &amp; Lubs'!Z83="",0,'Bunkers &amp; Lubs'!Z83),0)</f>
        <v>0</v>
      </c>
      <c r="R89" s="25">
        <f>IF('Noon Position '!A89&lt;&gt;0,IF('Bunkers &amp; Lubs'!AA83="",0,'Bunkers &amp; Lubs'!AA83),0)</f>
        <v>0</v>
      </c>
      <c r="S89" s="25">
        <f>IF('Noon Position '!A89&lt;&gt;0,IF(Environmental!G86="",0,Environmental!G86),0)</f>
        <v>0</v>
      </c>
      <c r="T89" s="25">
        <f>IF('Noon Position '!A89&lt;&gt;0,IF(Environmental!L86="",0,Environmental!L86),0)</f>
        <v>0</v>
      </c>
      <c r="V89" s="25">
        <f t="shared" si="5"/>
        <v>0</v>
      </c>
      <c r="W89" s="25">
        <f t="shared" si="6"/>
        <v>0</v>
      </c>
      <c r="X89" s="25">
        <f t="shared" si="7"/>
        <v>0</v>
      </c>
      <c r="Y89" s="25">
        <f t="shared" si="8"/>
        <v>0</v>
      </c>
      <c r="AB89" s="25">
        <f t="shared" si="9"/>
        <v>0</v>
      </c>
      <c r="AE89" s="299" t="e">
        <f>SUMPRODUCT($L$10:L89,$V$10:V89)/SUM($V$10:V89)</f>
        <v>#DIV/0!</v>
      </c>
      <c r="AF89" s="300" t="e">
        <f>SUMPRODUCT($M$10:M89,$V$10:V89)/SUM($V$10:V89)</f>
        <v>#DIV/0!</v>
      </c>
      <c r="AG89" s="299" t="e">
        <f>SUMPRODUCT($N$10:N89,$V$10:V89)/SUM($V$10:V89)</f>
        <v>#DIV/0!</v>
      </c>
      <c r="AH89" s="299" t="e">
        <f>SUMPRODUCT($O$10:O89,$V$10:V89)/SUM($V$10:V89)</f>
        <v>#DIV/0!</v>
      </c>
      <c r="AI89" s="301" t="e">
        <f>SUMPRODUCT($P$10:P89,$V$10:V89)/SUM($V$10:V89)</f>
        <v>#DIV/0!</v>
      </c>
      <c r="AJ89" s="301" t="e">
        <f>SUMPRODUCT($Q$10:Q89,$V$10:V89)/SUM($V$10:V89)</f>
        <v>#DIV/0!</v>
      </c>
      <c r="AK89" s="301" t="e">
        <f>SUMPRODUCT($R$10:R89,$V$10:V89)/SUM($V$10:V89)</f>
        <v>#DIV/0!</v>
      </c>
      <c r="AL89" s="299" t="e">
        <f>SUMPRODUCT($S$10:S89,$V$10:V89)/SUM($V$10:V89)</f>
        <v>#DIV/0!</v>
      </c>
      <c r="AM89" s="299" t="e">
        <f>SUMPRODUCT($T$10:T89,$V$10:V89)/SUM($V$10:V89)</f>
        <v>#DIV/0!</v>
      </c>
      <c r="AP89" s="299">
        <f>SUMPRODUCT($L$10:L89,$W$10:W89)/SUM($W$10:W89)</f>
        <v>11.333333333333334</v>
      </c>
      <c r="AQ89" s="300">
        <f>SUMPRODUCT($M$10:M89,$W$10:W89)/SUM($W$10:W89)</f>
        <v>0.12710774662728128</v>
      </c>
      <c r="AR89" s="299">
        <f>SUMPRODUCT($N$10:N89,$W$10:W89)/SUM($W$10:W89)</f>
        <v>18.476800000000026</v>
      </c>
      <c r="AS89" s="299">
        <f>SUMPRODUCT($O$10:O89,$W$10:W89)/SUM($W$10:W89)</f>
        <v>0.10666666666666667</v>
      </c>
      <c r="AT89" s="301">
        <f>SUMPRODUCT($P$10:P89,$W$10:W89)/SUM($W$10:W89)</f>
        <v>100.05333333333333</v>
      </c>
      <c r="AU89" s="301">
        <f>SUMPRODUCT($Q$10:Q89,$W$10:W89)/SUM($W$10:W89)</f>
        <v>17.066666666666666</v>
      </c>
      <c r="AV89" s="301">
        <f>SUMPRODUCT($R$10:R89,$W$10:W89)/SUM($W$10:W89)</f>
        <v>10.666666666666666</v>
      </c>
      <c r="AW89" s="299">
        <f>SUMPRODUCT($S$10:S89,$W$10:W89)/SUM($W$10:W89)</f>
        <v>0</v>
      </c>
      <c r="AX89" s="299">
        <f>SUMPRODUCT($T$10:T89,$W$10:W89)/SUM($W$10:W89)</f>
        <v>0.28800000000000042</v>
      </c>
      <c r="BA89" s="299" t="e">
        <f>SUMPRODUCT($L$10:L89,$X$10:X89)/SUM($X$10:X89)</f>
        <v>#DIV/0!</v>
      </c>
      <c r="BB89" s="300" t="e">
        <f>SUMPRODUCT($M$10:M89,$X$10:X89)/SUM($X$10:X89)</f>
        <v>#DIV/0!</v>
      </c>
      <c r="BC89" s="299" t="e">
        <f>SUMPRODUCT($N$10:N89,$X$10:X89)/SUM($X$10:X89)</f>
        <v>#DIV/0!</v>
      </c>
      <c r="BD89" s="299" t="e">
        <f>SUMPRODUCT($O$10:O89,$X$10:X89)/SUM($X$10:X89)</f>
        <v>#DIV/0!</v>
      </c>
      <c r="BE89" s="301" t="e">
        <f>SUMPRODUCT($P$10:P89,$X$10:X89)/SUM($X$10:X89)</f>
        <v>#DIV/0!</v>
      </c>
      <c r="BF89" s="301" t="e">
        <f>SUMPRODUCT($Q$10:Q89,$X$10:X89)/SUM($X$10:X89)</f>
        <v>#DIV/0!</v>
      </c>
      <c r="BG89" s="301" t="e">
        <f>SUMPRODUCT($R$10:R89,$X$10:X89)/SUM($X$10:X89)</f>
        <v>#DIV/0!</v>
      </c>
      <c r="BH89" s="299" t="e">
        <f>SUMPRODUCT($S$10:S89,$X$10:X89)/SUM($X$10:X89)</f>
        <v>#DIV/0!</v>
      </c>
      <c r="BI89" s="299" t="e">
        <f>SUMPRODUCT($T$10:T89,$X$10:X89)/SUM($X$10:X89)</f>
        <v>#DIV/0!</v>
      </c>
      <c r="BL89" s="299" t="e">
        <f>SUMPRODUCT($L$10:L89,$Y$10:Y89)/SUM($Y$10:Y89)</f>
        <v>#DIV/0!</v>
      </c>
      <c r="BM89" s="300" t="e">
        <f>SUMPRODUCT($M$10:M89,$Y$10:Y89)/SUM($Y$10:Y89)</f>
        <v>#DIV/0!</v>
      </c>
      <c r="BN89" s="299" t="e">
        <f>SUMPRODUCT($N$10:N89,$Y$10:Y89)/SUM($Y$10:Y89)</f>
        <v>#DIV/0!</v>
      </c>
      <c r="BO89" s="299" t="e">
        <f>SUMPRODUCT($O$10:O89,$Y$10:Y89)/SUM($Y$10:Y89)</f>
        <v>#DIV/0!</v>
      </c>
      <c r="BP89" s="301" t="e">
        <f>SUMPRODUCT($P$10:P89,$Y$10:Y89)/SUM($Y$10:Y89)</f>
        <v>#DIV/0!</v>
      </c>
      <c r="BQ89" s="301" t="e">
        <f>SUMPRODUCT($Q$10:Q89,$Y$10:Y89)/SUM($Y$10:Y89)</f>
        <v>#DIV/0!</v>
      </c>
      <c r="BR89" s="301" t="e">
        <f>SUMPRODUCT($R$10:R89,$Y$10:Y89)/SUM($Y$10:Y89)</f>
        <v>#DIV/0!</v>
      </c>
      <c r="BS89" s="299" t="e">
        <f>SUMPRODUCT($S$10:S89,$Y$10:Y89)/SUM($Y$10:Y89)</f>
        <v>#DIV/0!</v>
      </c>
      <c r="BT89" s="299" t="e">
        <f>SUMPRODUCT($T$10:T89,$Y$10:Y89)/SUM($Y$10:Y89)</f>
        <v>#DIV/0!</v>
      </c>
      <c r="BW89" s="25" t="e">
        <f>SUMPRODUCT($L$10:L89,$AB$10:AB89)/SUM($AB$10:AB89)</f>
        <v>#DIV/0!</v>
      </c>
      <c r="BX89" s="25" t="e">
        <f>SUMPRODUCT($M$10:M89,$AB$10:AB89)/SUM($AB$10:AB89)</f>
        <v>#DIV/0!</v>
      </c>
      <c r="BY89" s="25" t="e">
        <f>SUMPRODUCT($N$10:N89,$AB$10:AB89)/SUM($AB$10:AB89)</f>
        <v>#DIV/0!</v>
      </c>
      <c r="BZ89" s="25" t="e">
        <f>SUMPRODUCT($O$10:O89,$AB$10:AB89)/SUM($AB$10:AB89)</f>
        <v>#DIV/0!</v>
      </c>
      <c r="CA89" s="25" t="e">
        <f>SUMPRODUCT($P$10:P89,$AB$10:AB89)/SUM($AB$10:AB89)</f>
        <v>#DIV/0!</v>
      </c>
      <c r="CB89" s="25" t="e">
        <f>SUMPRODUCT($Q$10:Q89,$AB$10:AB89)/SUM($AB$10:AB89)</f>
        <v>#DIV/0!</v>
      </c>
      <c r="CC89" s="25" t="e">
        <f>SUMPRODUCT($R$10:R89,$AB$10:AB89)/SUM($AB$10:AB89)</f>
        <v>#DIV/0!</v>
      </c>
      <c r="CD89" s="25" t="e">
        <f>SUMPRODUCT($S$10:S89,$AB$10:AB89)/SUM($AB$10:AB89)</f>
        <v>#DIV/0!</v>
      </c>
      <c r="CE89" s="25" t="e">
        <f>SUMPRODUCT($T$10:T89,$AB$10:AB89)/SUM($AB$10:AB89)</f>
        <v>#DIV/0!</v>
      </c>
    </row>
    <row r="90" spans="1:83">
      <c r="A90" s="281" t="str">
        <f>IF('Noon Position '!A90&lt;&gt;0,'Noon Position '!A90,"")</f>
        <v/>
      </c>
      <c r="B90" s="312" t="str">
        <f>IF('Noon Position '!A90&lt;&gt;0,'Noon Position '!B90,"")</f>
        <v/>
      </c>
      <c r="C90" s="25" t="str">
        <f>IF('Noon Position '!Q90&lt;&gt;0,'Noon Position '!Q90,"")</f>
        <v/>
      </c>
      <c r="D90" s="313" t="str">
        <f>IF('Noon Position '!Q90&lt;&gt;0,"",IF('Noon Position '!A90&lt;&gt;0,('Noon Position '!A90-'Noon Position '!A89+'Noon Position '!B90-'Noon Position '!B89)*24,""))</f>
        <v/>
      </c>
      <c r="E90" s="25" t="str">
        <f>IF('Noon Position '!A90&lt;&gt;0,'Weather Condition'!U85,"")</f>
        <v/>
      </c>
      <c r="F90" s="25" t="str">
        <f>IF('Noon Position '!A90&lt;&gt;0,IF(NOT(E90),1,0),"")</f>
        <v/>
      </c>
      <c r="G90" s="25" t="str">
        <f>IF('Noon Position '!A90&lt;&gt;0,IF(LOWER('Noon Position '!L90)="eco",1,0),"")</f>
        <v/>
      </c>
      <c r="H90" s="25" t="str">
        <f>IF('Noon Position '!A90&lt;&gt;0,IF(LOWER('Noon Position '!L90)="full",1,0),"")</f>
        <v/>
      </c>
      <c r="I90" s="25" t="str">
        <f>IF('Noon Position '!A90&lt;&gt;0,IF(G90+H90=0,1,0),"")</f>
        <v/>
      </c>
      <c r="K90" s="25" t="str">
        <f>IF('Noon Position '!A90&lt;&gt;0,IF('Noon Position '!M90=0,"None",'Noon Position '!M90),"None")</f>
        <v>None</v>
      </c>
      <c r="L90" s="25">
        <f>IF('Noon Position '!A90&lt;&gt;0,IF('Noon Position '!U90="",0,'Noon Position '!U90),0)</f>
        <v>0</v>
      </c>
      <c r="M90" s="25">
        <f>IF('Noon Position '!A90&lt;&gt;0,IF('Noon Position '!V90="",0,'Noon Position '!V90),0)</f>
        <v>0</v>
      </c>
      <c r="N90" s="25">
        <f>IF('Noon Position '!A90&lt;&gt;0,IF('Bunkers &amp; Lubs'!Q84="",0,'Bunkers &amp; Lubs'!Q84),0)</f>
        <v>0</v>
      </c>
      <c r="O90" s="25">
        <f>IF('Noon Position '!A90&lt;&gt;0,IF('Bunkers &amp; Lubs'!W84="",0,'Bunkers &amp; Lubs'!W84),0)</f>
        <v>0</v>
      </c>
      <c r="P90" s="25">
        <f>IF('Noon Position '!A90&lt;&gt;0,IF('Bunkers &amp; Lubs'!X84="",0,'Bunkers &amp; Lubs'!X84),0)</f>
        <v>0</v>
      </c>
      <c r="Q90" s="25">
        <f>IF('Noon Position '!A90&lt;&gt;0,IF('Bunkers &amp; Lubs'!Z84="",0,'Bunkers &amp; Lubs'!Z84),0)</f>
        <v>0</v>
      </c>
      <c r="R90" s="25">
        <f>IF('Noon Position '!A90&lt;&gt;0,IF('Bunkers &amp; Lubs'!AA84="",0,'Bunkers &amp; Lubs'!AA84),0)</f>
        <v>0</v>
      </c>
      <c r="S90" s="25">
        <f>IF('Noon Position '!A90&lt;&gt;0,IF(Environmental!G87="",0,Environmental!G87),0)</f>
        <v>0</v>
      </c>
      <c r="T90" s="25">
        <f>IF('Noon Position '!A90&lt;&gt;0,IF(Environmental!L87="",0,Environmental!L87),0)</f>
        <v>0</v>
      </c>
      <c r="V90" s="25">
        <f t="shared" si="5"/>
        <v>0</v>
      </c>
      <c r="W90" s="25">
        <f t="shared" si="6"/>
        <v>0</v>
      </c>
      <c r="X90" s="25">
        <f t="shared" si="7"/>
        <v>0</v>
      </c>
      <c r="Y90" s="25">
        <f t="shared" si="8"/>
        <v>0</v>
      </c>
      <c r="AB90" s="25">
        <f t="shared" si="9"/>
        <v>0</v>
      </c>
      <c r="AE90" s="299" t="e">
        <f>SUMPRODUCT($L$10:L90,$V$10:V90)/SUM($V$10:V90)</f>
        <v>#DIV/0!</v>
      </c>
      <c r="AF90" s="300" t="e">
        <f>SUMPRODUCT($M$10:M90,$V$10:V90)/SUM($V$10:V90)</f>
        <v>#DIV/0!</v>
      </c>
      <c r="AG90" s="299" t="e">
        <f>SUMPRODUCT($N$10:N90,$V$10:V90)/SUM($V$10:V90)</f>
        <v>#DIV/0!</v>
      </c>
      <c r="AH90" s="299" t="e">
        <f>SUMPRODUCT($O$10:O90,$V$10:V90)/SUM($V$10:V90)</f>
        <v>#DIV/0!</v>
      </c>
      <c r="AI90" s="301" t="e">
        <f>SUMPRODUCT($P$10:P90,$V$10:V90)/SUM($V$10:V90)</f>
        <v>#DIV/0!</v>
      </c>
      <c r="AJ90" s="301" t="e">
        <f>SUMPRODUCT($Q$10:Q90,$V$10:V90)/SUM($V$10:V90)</f>
        <v>#DIV/0!</v>
      </c>
      <c r="AK90" s="301" t="e">
        <f>SUMPRODUCT($R$10:R90,$V$10:V90)/SUM($V$10:V90)</f>
        <v>#DIV/0!</v>
      </c>
      <c r="AL90" s="299" t="e">
        <f>SUMPRODUCT($S$10:S90,$V$10:V90)/SUM($V$10:V90)</f>
        <v>#DIV/0!</v>
      </c>
      <c r="AM90" s="299" t="e">
        <f>SUMPRODUCT($T$10:T90,$V$10:V90)/SUM($V$10:V90)</f>
        <v>#DIV/0!</v>
      </c>
      <c r="AP90" s="299">
        <f>SUMPRODUCT($L$10:L90,$W$10:W90)/SUM($W$10:W90)</f>
        <v>11.333333333333334</v>
      </c>
      <c r="AQ90" s="300">
        <f>SUMPRODUCT($M$10:M90,$W$10:W90)/SUM($W$10:W90)</f>
        <v>0.12710774662728128</v>
      </c>
      <c r="AR90" s="299">
        <f>SUMPRODUCT($N$10:N90,$W$10:W90)/SUM($W$10:W90)</f>
        <v>18.476800000000026</v>
      </c>
      <c r="AS90" s="299">
        <f>SUMPRODUCT($O$10:O90,$W$10:W90)/SUM($W$10:W90)</f>
        <v>0.10666666666666667</v>
      </c>
      <c r="AT90" s="301">
        <f>SUMPRODUCT($P$10:P90,$W$10:W90)/SUM($W$10:W90)</f>
        <v>100.05333333333333</v>
      </c>
      <c r="AU90" s="301">
        <f>SUMPRODUCT($Q$10:Q90,$W$10:W90)/SUM($W$10:W90)</f>
        <v>17.066666666666666</v>
      </c>
      <c r="AV90" s="301">
        <f>SUMPRODUCT($R$10:R90,$W$10:W90)/SUM($W$10:W90)</f>
        <v>10.666666666666666</v>
      </c>
      <c r="AW90" s="299">
        <f>SUMPRODUCT($S$10:S90,$W$10:W90)/SUM($W$10:W90)</f>
        <v>0</v>
      </c>
      <c r="AX90" s="299">
        <f>SUMPRODUCT($T$10:T90,$W$10:W90)/SUM($W$10:W90)</f>
        <v>0.28800000000000042</v>
      </c>
      <c r="BA90" s="299" t="e">
        <f>SUMPRODUCT($L$10:L90,$X$10:X90)/SUM($X$10:X90)</f>
        <v>#DIV/0!</v>
      </c>
      <c r="BB90" s="300" t="e">
        <f>SUMPRODUCT($M$10:M90,$X$10:X90)/SUM($X$10:X90)</f>
        <v>#DIV/0!</v>
      </c>
      <c r="BC90" s="299" t="e">
        <f>SUMPRODUCT($N$10:N90,$X$10:X90)/SUM($X$10:X90)</f>
        <v>#DIV/0!</v>
      </c>
      <c r="BD90" s="299" t="e">
        <f>SUMPRODUCT($O$10:O90,$X$10:X90)/SUM($X$10:X90)</f>
        <v>#DIV/0!</v>
      </c>
      <c r="BE90" s="301" t="e">
        <f>SUMPRODUCT($P$10:P90,$X$10:X90)/SUM($X$10:X90)</f>
        <v>#DIV/0!</v>
      </c>
      <c r="BF90" s="301" t="e">
        <f>SUMPRODUCT($Q$10:Q90,$X$10:X90)/SUM($X$10:X90)</f>
        <v>#DIV/0!</v>
      </c>
      <c r="BG90" s="301" t="e">
        <f>SUMPRODUCT($R$10:R90,$X$10:X90)/SUM($X$10:X90)</f>
        <v>#DIV/0!</v>
      </c>
      <c r="BH90" s="299" t="e">
        <f>SUMPRODUCT($S$10:S90,$X$10:X90)/SUM($X$10:X90)</f>
        <v>#DIV/0!</v>
      </c>
      <c r="BI90" s="299" t="e">
        <f>SUMPRODUCT($T$10:T90,$X$10:X90)/SUM($X$10:X90)</f>
        <v>#DIV/0!</v>
      </c>
      <c r="BL90" s="299" t="e">
        <f>SUMPRODUCT($L$10:L90,$Y$10:Y90)/SUM($Y$10:Y90)</f>
        <v>#DIV/0!</v>
      </c>
      <c r="BM90" s="300" t="e">
        <f>SUMPRODUCT($M$10:M90,$Y$10:Y90)/SUM($Y$10:Y90)</f>
        <v>#DIV/0!</v>
      </c>
      <c r="BN90" s="299" t="e">
        <f>SUMPRODUCT($N$10:N90,$Y$10:Y90)/SUM($Y$10:Y90)</f>
        <v>#DIV/0!</v>
      </c>
      <c r="BO90" s="299" t="e">
        <f>SUMPRODUCT($O$10:O90,$Y$10:Y90)/SUM($Y$10:Y90)</f>
        <v>#DIV/0!</v>
      </c>
      <c r="BP90" s="301" t="e">
        <f>SUMPRODUCT($P$10:P90,$Y$10:Y90)/SUM($Y$10:Y90)</f>
        <v>#DIV/0!</v>
      </c>
      <c r="BQ90" s="301" t="e">
        <f>SUMPRODUCT($Q$10:Q90,$Y$10:Y90)/SUM($Y$10:Y90)</f>
        <v>#DIV/0!</v>
      </c>
      <c r="BR90" s="301" t="e">
        <f>SUMPRODUCT($R$10:R90,$Y$10:Y90)/SUM($Y$10:Y90)</f>
        <v>#DIV/0!</v>
      </c>
      <c r="BS90" s="299" t="e">
        <f>SUMPRODUCT($S$10:S90,$Y$10:Y90)/SUM($Y$10:Y90)</f>
        <v>#DIV/0!</v>
      </c>
      <c r="BT90" s="299" t="e">
        <f>SUMPRODUCT($T$10:T90,$Y$10:Y90)/SUM($Y$10:Y90)</f>
        <v>#DIV/0!</v>
      </c>
      <c r="BW90" s="25" t="e">
        <f>SUMPRODUCT($L$10:L90,$AB$10:AB90)/SUM($AB$10:AB90)</f>
        <v>#DIV/0!</v>
      </c>
      <c r="BX90" s="25" t="e">
        <f>SUMPRODUCT($M$10:M90,$AB$10:AB90)/SUM($AB$10:AB90)</f>
        <v>#DIV/0!</v>
      </c>
      <c r="BY90" s="25" t="e">
        <f>SUMPRODUCT($N$10:N90,$AB$10:AB90)/SUM($AB$10:AB90)</f>
        <v>#DIV/0!</v>
      </c>
      <c r="BZ90" s="25" t="e">
        <f>SUMPRODUCT($O$10:O90,$AB$10:AB90)/SUM($AB$10:AB90)</f>
        <v>#DIV/0!</v>
      </c>
      <c r="CA90" s="25" t="e">
        <f>SUMPRODUCT($P$10:P90,$AB$10:AB90)/SUM($AB$10:AB90)</f>
        <v>#DIV/0!</v>
      </c>
      <c r="CB90" s="25" t="e">
        <f>SUMPRODUCT($Q$10:Q90,$AB$10:AB90)/SUM($AB$10:AB90)</f>
        <v>#DIV/0!</v>
      </c>
      <c r="CC90" s="25" t="e">
        <f>SUMPRODUCT($R$10:R90,$AB$10:AB90)/SUM($AB$10:AB90)</f>
        <v>#DIV/0!</v>
      </c>
      <c r="CD90" s="25" t="e">
        <f>SUMPRODUCT($S$10:S90,$AB$10:AB90)/SUM($AB$10:AB90)</f>
        <v>#DIV/0!</v>
      </c>
      <c r="CE90" s="25" t="e">
        <f>SUMPRODUCT($T$10:T90,$AB$10:AB90)/SUM($AB$10:AB90)</f>
        <v>#DIV/0!</v>
      </c>
    </row>
    <row r="91" spans="1:83">
      <c r="A91" s="281" t="str">
        <f>IF('Noon Position '!A91&lt;&gt;0,'Noon Position '!A91,"")</f>
        <v/>
      </c>
      <c r="B91" s="312" t="str">
        <f>IF('Noon Position '!A91&lt;&gt;0,'Noon Position '!B91,"")</f>
        <v/>
      </c>
      <c r="C91" s="25" t="str">
        <f>IF('Noon Position '!Q91&lt;&gt;0,'Noon Position '!Q91,"")</f>
        <v/>
      </c>
      <c r="D91" s="313" t="str">
        <f>IF('Noon Position '!Q91&lt;&gt;0,"",IF('Noon Position '!A91&lt;&gt;0,('Noon Position '!A91-'Noon Position '!A90+'Noon Position '!B91-'Noon Position '!B90)*24,""))</f>
        <v/>
      </c>
      <c r="E91" s="25" t="str">
        <f>IF('Noon Position '!A91&lt;&gt;0,'Weather Condition'!U86,"")</f>
        <v/>
      </c>
      <c r="F91" s="25" t="str">
        <f>IF('Noon Position '!A91&lt;&gt;0,IF(NOT(E91),1,0),"")</f>
        <v/>
      </c>
      <c r="G91" s="25" t="str">
        <f>IF('Noon Position '!A91&lt;&gt;0,IF(LOWER('Noon Position '!L91)="eco",1,0),"")</f>
        <v/>
      </c>
      <c r="H91" s="25" t="str">
        <f>IF('Noon Position '!A91&lt;&gt;0,IF(LOWER('Noon Position '!L91)="full",1,0),"")</f>
        <v/>
      </c>
      <c r="I91" s="25" t="str">
        <f>IF('Noon Position '!A91&lt;&gt;0,IF(G91+H91=0,1,0),"")</f>
        <v/>
      </c>
      <c r="K91" s="25" t="str">
        <f>IF('Noon Position '!A91&lt;&gt;0,IF('Noon Position '!M91=0,"None",'Noon Position '!M91),"None")</f>
        <v>None</v>
      </c>
      <c r="L91" s="25">
        <f>IF('Noon Position '!A91&lt;&gt;0,IF('Noon Position '!U91="",0,'Noon Position '!U91),0)</f>
        <v>0</v>
      </c>
      <c r="M91" s="25">
        <f>IF('Noon Position '!A91&lt;&gt;0,IF('Noon Position '!V91="",0,'Noon Position '!V91),0)</f>
        <v>0</v>
      </c>
      <c r="N91" s="25">
        <f>IF('Noon Position '!A91&lt;&gt;0,IF('Bunkers &amp; Lubs'!Q85="",0,'Bunkers &amp; Lubs'!Q85),0)</f>
        <v>0</v>
      </c>
      <c r="O91" s="25">
        <f>IF('Noon Position '!A91&lt;&gt;0,IF('Bunkers &amp; Lubs'!W85="",0,'Bunkers &amp; Lubs'!W85),0)</f>
        <v>0</v>
      </c>
      <c r="P91" s="25">
        <f>IF('Noon Position '!A91&lt;&gt;0,IF('Bunkers &amp; Lubs'!X85="",0,'Bunkers &amp; Lubs'!X85),0)</f>
        <v>0</v>
      </c>
      <c r="Q91" s="25">
        <f>IF('Noon Position '!A91&lt;&gt;0,IF('Bunkers &amp; Lubs'!Z85="",0,'Bunkers &amp; Lubs'!Z85),0)</f>
        <v>0</v>
      </c>
      <c r="R91" s="25">
        <f>IF('Noon Position '!A91&lt;&gt;0,IF('Bunkers &amp; Lubs'!AA85="",0,'Bunkers &amp; Lubs'!AA85),0)</f>
        <v>0</v>
      </c>
      <c r="S91" s="25">
        <f>IF('Noon Position '!A91&lt;&gt;0,IF(Environmental!G88="",0,Environmental!G88),0)</f>
        <v>0</v>
      </c>
      <c r="T91" s="25">
        <f>IF('Noon Position '!A91&lt;&gt;0,IF(Environmental!L88="",0,Environmental!L88),0)</f>
        <v>0</v>
      </c>
      <c r="V91" s="25">
        <f t="shared" si="5"/>
        <v>0</v>
      </c>
      <c r="W91" s="25">
        <f t="shared" si="6"/>
        <v>0</v>
      </c>
      <c r="X91" s="25">
        <f t="shared" si="7"/>
        <v>0</v>
      </c>
      <c r="Y91" s="25">
        <f t="shared" si="8"/>
        <v>0</v>
      </c>
      <c r="AB91" s="25">
        <f t="shared" si="9"/>
        <v>0</v>
      </c>
      <c r="AE91" s="299" t="e">
        <f>SUMPRODUCT($L$10:L91,$V$10:V91)/SUM($V$10:V91)</f>
        <v>#DIV/0!</v>
      </c>
      <c r="AF91" s="300" t="e">
        <f>SUMPRODUCT($M$10:M91,$V$10:V91)/SUM($V$10:V91)</f>
        <v>#DIV/0!</v>
      </c>
      <c r="AG91" s="299" t="e">
        <f>SUMPRODUCT($N$10:N91,$V$10:V91)/SUM($V$10:V91)</f>
        <v>#DIV/0!</v>
      </c>
      <c r="AH91" s="299" t="e">
        <f>SUMPRODUCT($O$10:O91,$V$10:V91)/SUM($V$10:V91)</f>
        <v>#DIV/0!</v>
      </c>
      <c r="AI91" s="301" t="e">
        <f>SUMPRODUCT($P$10:P91,$V$10:V91)/SUM($V$10:V91)</f>
        <v>#DIV/0!</v>
      </c>
      <c r="AJ91" s="301" t="e">
        <f>SUMPRODUCT($Q$10:Q91,$V$10:V91)/SUM($V$10:V91)</f>
        <v>#DIV/0!</v>
      </c>
      <c r="AK91" s="301" t="e">
        <f>SUMPRODUCT($R$10:R91,$V$10:V91)/SUM($V$10:V91)</f>
        <v>#DIV/0!</v>
      </c>
      <c r="AL91" s="299" t="e">
        <f>SUMPRODUCT($S$10:S91,$V$10:V91)/SUM($V$10:V91)</f>
        <v>#DIV/0!</v>
      </c>
      <c r="AM91" s="299" t="e">
        <f>SUMPRODUCT($T$10:T91,$V$10:V91)/SUM($V$10:V91)</f>
        <v>#DIV/0!</v>
      </c>
      <c r="AP91" s="299">
        <f>SUMPRODUCT($L$10:L91,$W$10:W91)/SUM($W$10:W91)</f>
        <v>11.333333333333334</v>
      </c>
      <c r="AQ91" s="300">
        <f>SUMPRODUCT($M$10:M91,$W$10:W91)/SUM($W$10:W91)</f>
        <v>0.12710774662728128</v>
      </c>
      <c r="AR91" s="299">
        <f>SUMPRODUCT($N$10:N91,$W$10:W91)/SUM($W$10:W91)</f>
        <v>18.476800000000026</v>
      </c>
      <c r="AS91" s="299">
        <f>SUMPRODUCT($O$10:O91,$W$10:W91)/SUM($W$10:W91)</f>
        <v>0.10666666666666667</v>
      </c>
      <c r="AT91" s="301">
        <f>SUMPRODUCT($P$10:P91,$W$10:W91)/SUM($W$10:W91)</f>
        <v>100.05333333333333</v>
      </c>
      <c r="AU91" s="301">
        <f>SUMPRODUCT($Q$10:Q91,$W$10:W91)/SUM($W$10:W91)</f>
        <v>17.066666666666666</v>
      </c>
      <c r="AV91" s="301">
        <f>SUMPRODUCT($R$10:R91,$W$10:W91)/SUM($W$10:W91)</f>
        <v>10.666666666666666</v>
      </c>
      <c r="AW91" s="299">
        <f>SUMPRODUCT($S$10:S91,$W$10:W91)/SUM($W$10:W91)</f>
        <v>0</v>
      </c>
      <c r="AX91" s="299">
        <f>SUMPRODUCT($T$10:T91,$W$10:W91)/SUM($W$10:W91)</f>
        <v>0.28800000000000042</v>
      </c>
      <c r="BA91" s="299" t="e">
        <f>SUMPRODUCT($L$10:L91,$X$10:X91)/SUM($X$10:X91)</f>
        <v>#DIV/0!</v>
      </c>
      <c r="BB91" s="300" t="e">
        <f>SUMPRODUCT($M$10:M91,$X$10:X91)/SUM($X$10:X91)</f>
        <v>#DIV/0!</v>
      </c>
      <c r="BC91" s="299" t="e">
        <f>SUMPRODUCT($N$10:N91,$X$10:X91)/SUM($X$10:X91)</f>
        <v>#DIV/0!</v>
      </c>
      <c r="BD91" s="299" t="e">
        <f>SUMPRODUCT($O$10:O91,$X$10:X91)/SUM($X$10:X91)</f>
        <v>#DIV/0!</v>
      </c>
      <c r="BE91" s="301" t="e">
        <f>SUMPRODUCT($P$10:P91,$X$10:X91)/SUM($X$10:X91)</f>
        <v>#DIV/0!</v>
      </c>
      <c r="BF91" s="301" t="e">
        <f>SUMPRODUCT($Q$10:Q91,$X$10:X91)/SUM($X$10:X91)</f>
        <v>#DIV/0!</v>
      </c>
      <c r="BG91" s="301" t="e">
        <f>SUMPRODUCT($R$10:R91,$X$10:X91)/SUM($X$10:X91)</f>
        <v>#DIV/0!</v>
      </c>
      <c r="BH91" s="299" t="e">
        <f>SUMPRODUCT($S$10:S91,$X$10:X91)/SUM($X$10:X91)</f>
        <v>#DIV/0!</v>
      </c>
      <c r="BI91" s="299" t="e">
        <f>SUMPRODUCT($T$10:T91,$X$10:X91)/SUM($X$10:X91)</f>
        <v>#DIV/0!</v>
      </c>
      <c r="BL91" s="299" t="e">
        <f>SUMPRODUCT($L$10:L91,$Y$10:Y91)/SUM($Y$10:Y91)</f>
        <v>#DIV/0!</v>
      </c>
      <c r="BM91" s="300" t="e">
        <f>SUMPRODUCT($M$10:M91,$Y$10:Y91)/SUM($Y$10:Y91)</f>
        <v>#DIV/0!</v>
      </c>
      <c r="BN91" s="299" t="e">
        <f>SUMPRODUCT($N$10:N91,$Y$10:Y91)/SUM($Y$10:Y91)</f>
        <v>#DIV/0!</v>
      </c>
      <c r="BO91" s="299" t="e">
        <f>SUMPRODUCT($O$10:O91,$Y$10:Y91)/SUM($Y$10:Y91)</f>
        <v>#DIV/0!</v>
      </c>
      <c r="BP91" s="301" t="e">
        <f>SUMPRODUCT($P$10:P91,$Y$10:Y91)/SUM($Y$10:Y91)</f>
        <v>#DIV/0!</v>
      </c>
      <c r="BQ91" s="301" t="e">
        <f>SUMPRODUCT($Q$10:Q91,$Y$10:Y91)/SUM($Y$10:Y91)</f>
        <v>#DIV/0!</v>
      </c>
      <c r="BR91" s="301" t="e">
        <f>SUMPRODUCT($R$10:R91,$Y$10:Y91)/SUM($Y$10:Y91)</f>
        <v>#DIV/0!</v>
      </c>
      <c r="BS91" s="299" t="e">
        <f>SUMPRODUCT($S$10:S91,$Y$10:Y91)/SUM($Y$10:Y91)</f>
        <v>#DIV/0!</v>
      </c>
      <c r="BT91" s="299" t="e">
        <f>SUMPRODUCT($T$10:T91,$Y$10:Y91)/SUM($Y$10:Y91)</f>
        <v>#DIV/0!</v>
      </c>
      <c r="BW91" s="25" t="e">
        <f>SUMPRODUCT($L$10:L91,$AB$10:AB91)/SUM($AB$10:AB91)</f>
        <v>#DIV/0!</v>
      </c>
      <c r="BX91" s="25" t="e">
        <f>SUMPRODUCT($M$10:M91,$AB$10:AB91)/SUM($AB$10:AB91)</f>
        <v>#DIV/0!</v>
      </c>
      <c r="BY91" s="25" t="e">
        <f>SUMPRODUCT($N$10:N91,$AB$10:AB91)/SUM($AB$10:AB91)</f>
        <v>#DIV/0!</v>
      </c>
      <c r="BZ91" s="25" t="e">
        <f>SUMPRODUCT($O$10:O91,$AB$10:AB91)/SUM($AB$10:AB91)</f>
        <v>#DIV/0!</v>
      </c>
      <c r="CA91" s="25" t="e">
        <f>SUMPRODUCT($P$10:P91,$AB$10:AB91)/SUM($AB$10:AB91)</f>
        <v>#DIV/0!</v>
      </c>
      <c r="CB91" s="25" t="e">
        <f>SUMPRODUCT($Q$10:Q91,$AB$10:AB91)/SUM($AB$10:AB91)</f>
        <v>#DIV/0!</v>
      </c>
      <c r="CC91" s="25" t="e">
        <f>SUMPRODUCT($R$10:R91,$AB$10:AB91)/SUM($AB$10:AB91)</f>
        <v>#DIV/0!</v>
      </c>
      <c r="CD91" s="25" t="e">
        <f>SUMPRODUCT($S$10:S91,$AB$10:AB91)/SUM($AB$10:AB91)</f>
        <v>#DIV/0!</v>
      </c>
      <c r="CE91" s="25" t="e">
        <f>SUMPRODUCT($T$10:T91,$AB$10:AB91)/SUM($AB$10:AB91)</f>
        <v>#DIV/0!</v>
      </c>
    </row>
    <row r="92" spans="1:83">
      <c r="A92" s="281" t="str">
        <f>IF('Noon Position '!A92&lt;&gt;0,'Noon Position '!A92,"")</f>
        <v/>
      </c>
      <c r="B92" s="312" t="str">
        <f>IF('Noon Position '!A92&lt;&gt;0,'Noon Position '!B92,"")</f>
        <v/>
      </c>
      <c r="C92" s="25" t="str">
        <f>IF('Noon Position '!Q92&lt;&gt;0,'Noon Position '!Q92,"")</f>
        <v/>
      </c>
      <c r="D92" s="313" t="str">
        <f>IF('Noon Position '!Q92&lt;&gt;0,"",IF('Noon Position '!A92&lt;&gt;0,('Noon Position '!A92-'Noon Position '!A91+'Noon Position '!B92-'Noon Position '!B91)*24,""))</f>
        <v/>
      </c>
      <c r="E92" s="25" t="str">
        <f>IF('Noon Position '!A92&lt;&gt;0,'Weather Condition'!U87,"")</f>
        <v/>
      </c>
      <c r="F92" s="25" t="str">
        <f>IF('Noon Position '!A92&lt;&gt;0,IF(NOT(E92),1,0),"")</f>
        <v/>
      </c>
      <c r="G92" s="25" t="str">
        <f>IF('Noon Position '!A92&lt;&gt;0,IF(LOWER('Noon Position '!L92)="eco",1,0),"")</f>
        <v/>
      </c>
      <c r="H92" s="25" t="str">
        <f>IF('Noon Position '!A92&lt;&gt;0,IF(LOWER('Noon Position '!L92)="full",1,0),"")</f>
        <v/>
      </c>
      <c r="I92" s="25" t="str">
        <f>IF('Noon Position '!A92&lt;&gt;0,IF(G92+H92=0,1,0),"")</f>
        <v/>
      </c>
      <c r="K92" s="25" t="str">
        <f>IF('Noon Position '!A92&lt;&gt;0,IF('Noon Position '!M92=0,"None",'Noon Position '!M92),"None")</f>
        <v>None</v>
      </c>
      <c r="L92" s="25">
        <f>IF('Noon Position '!A92&lt;&gt;0,IF('Noon Position '!U92="",0,'Noon Position '!U92),0)</f>
        <v>0</v>
      </c>
      <c r="M92" s="25">
        <f>IF('Noon Position '!A92&lt;&gt;0,IF('Noon Position '!V92="",0,'Noon Position '!V92),0)</f>
        <v>0</v>
      </c>
      <c r="N92" s="25">
        <f>IF('Noon Position '!A92&lt;&gt;0,IF('Bunkers &amp; Lubs'!Q86="",0,'Bunkers &amp; Lubs'!Q86),0)</f>
        <v>0</v>
      </c>
      <c r="O92" s="25">
        <f>IF('Noon Position '!A92&lt;&gt;0,IF('Bunkers &amp; Lubs'!W86="",0,'Bunkers &amp; Lubs'!W86),0)</f>
        <v>0</v>
      </c>
      <c r="P92" s="25">
        <f>IF('Noon Position '!A92&lt;&gt;0,IF('Bunkers &amp; Lubs'!X86="",0,'Bunkers &amp; Lubs'!X86),0)</f>
        <v>0</v>
      </c>
      <c r="Q92" s="25">
        <f>IF('Noon Position '!A92&lt;&gt;0,IF('Bunkers &amp; Lubs'!Z86="",0,'Bunkers &amp; Lubs'!Z86),0)</f>
        <v>0</v>
      </c>
      <c r="R92" s="25">
        <f>IF('Noon Position '!A92&lt;&gt;0,IF('Bunkers &amp; Lubs'!AA86="",0,'Bunkers &amp; Lubs'!AA86),0)</f>
        <v>0</v>
      </c>
      <c r="S92" s="25">
        <f>IF('Noon Position '!A92&lt;&gt;0,IF(Environmental!G89="",0,Environmental!G89),0)</f>
        <v>0</v>
      </c>
      <c r="T92" s="25">
        <f>IF('Noon Position '!A92&lt;&gt;0,IF(Environmental!L89="",0,Environmental!L89),0)</f>
        <v>0</v>
      </c>
      <c r="V92" s="25">
        <f t="shared" si="5"/>
        <v>0</v>
      </c>
      <c r="W92" s="25">
        <f t="shared" si="6"/>
        <v>0</v>
      </c>
      <c r="X92" s="25">
        <f t="shared" si="7"/>
        <v>0</v>
      </c>
      <c r="Y92" s="25">
        <f t="shared" si="8"/>
        <v>0</v>
      </c>
      <c r="AB92" s="25">
        <f t="shared" si="9"/>
        <v>0</v>
      </c>
      <c r="AE92" s="299" t="e">
        <f>SUMPRODUCT($L$10:L92,$V$10:V92)/SUM($V$10:V92)</f>
        <v>#DIV/0!</v>
      </c>
      <c r="AF92" s="300" t="e">
        <f>SUMPRODUCT($M$10:M92,$V$10:V92)/SUM($V$10:V92)</f>
        <v>#DIV/0!</v>
      </c>
      <c r="AG92" s="299" t="e">
        <f>SUMPRODUCT($N$10:N92,$V$10:V92)/SUM($V$10:V92)</f>
        <v>#DIV/0!</v>
      </c>
      <c r="AH92" s="299" t="e">
        <f>SUMPRODUCT($O$10:O92,$V$10:V92)/SUM($V$10:V92)</f>
        <v>#DIV/0!</v>
      </c>
      <c r="AI92" s="301" t="e">
        <f>SUMPRODUCT($P$10:P92,$V$10:V92)/SUM($V$10:V92)</f>
        <v>#DIV/0!</v>
      </c>
      <c r="AJ92" s="301" t="e">
        <f>SUMPRODUCT($Q$10:Q92,$V$10:V92)/SUM($V$10:V92)</f>
        <v>#DIV/0!</v>
      </c>
      <c r="AK92" s="301" t="e">
        <f>SUMPRODUCT($R$10:R92,$V$10:V92)/SUM($V$10:V92)</f>
        <v>#DIV/0!</v>
      </c>
      <c r="AL92" s="299" t="e">
        <f>SUMPRODUCT($S$10:S92,$V$10:V92)/SUM($V$10:V92)</f>
        <v>#DIV/0!</v>
      </c>
      <c r="AM92" s="299" t="e">
        <f>SUMPRODUCT($T$10:T92,$V$10:V92)/SUM($V$10:V92)</f>
        <v>#DIV/0!</v>
      </c>
      <c r="AP92" s="299">
        <f>SUMPRODUCT($L$10:L92,$W$10:W92)/SUM($W$10:W92)</f>
        <v>11.333333333333334</v>
      </c>
      <c r="AQ92" s="300">
        <f>SUMPRODUCT($M$10:M92,$W$10:W92)/SUM($W$10:W92)</f>
        <v>0.12710774662728128</v>
      </c>
      <c r="AR92" s="299">
        <f>SUMPRODUCT($N$10:N92,$W$10:W92)/SUM($W$10:W92)</f>
        <v>18.476800000000026</v>
      </c>
      <c r="AS92" s="299">
        <f>SUMPRODUCT($O$10:O92,$W$10:W92)/SUM($W$10:W92)</f>
        <v>0.10666666666666667</v>
      </c>
      <c r="AT92" s="301">
        <f>SUMPRODUCT($P$10:P92,$W$10:W92)/SUM($W$10:W92)</f>
        <v>100.05333333333333</v>
      </c>
      <c r="AU92" s="301">
        <f>SUMPRODUCT($Q$10:Q92,$W$10:W92)/SUM($W$10:W92)</f>
        <v>17.066666666666666</v>
      </c>
      <c r="AV92" s="301">
        <f>SUMPRODUCT($R$10:R92,$W$10:W92)/SUM($W$10:W92)</f>
        <v>10.666666666666666</v>
      </c>
      <c r="AW92" s="299">
        <f>SUMPRODUCT($S$10:S92,$W$10:W92)/SUM($W$10:W92)</f>
        <v>0</v>
      </c>
      <c r="AX92" s="299">
        <f>SUMPRODUCT($T$10:T92,$W$10:W92)/SUM($W$10:W92)</f>
        <v>0.28800000000000042</v>
      </c>
      <c r="BA92" s="299" t="e">
        <f>SUMPRODUCT($L$10:L92,$X$10:X92)/SUM($X$10:X92)</f>
        <v>#DIV/0!</v>
      </c>
      <c r="BB92" s="300" t="e">
        <f>SUMPRODUCT($M$10:M92,$X$10:X92)/SUM($X$10:X92)</f>
        <v>#DIV/0!</v>
      </c>
      <c r="BC92" s="299" t="e">
        <f>SUMPRODUCT($N$10:N92,$X$10:X92)/SUM($X$10:X92)</f>
        <v>#DIV/0!</v>
      </c>
      <c r="BD92" s="299" t="e">
        <f>SUMPRODUCT($O$10:O92,$X$10:X92)/SUM($X$10:X92)</f>
        <v>#DIV/0!</v>
      </c>
      <c r="BE92" s="301" t="e">
        <f>SUMPRODUCT($P$10:P92,$X$10:X92)/SUM($X$10:X92)</f>
        <v>#DIV/0!</v>
      </c>
      <c r="BF92" s="301" t="e">
        <f>SUMPRODUCT($Q$10:Q92,$X$10:X92)/SUM($X$10:X92)</f>
        <v>#DIV/0!</v>
      </c>
      <c r="BG92" s="301" t="e">
        <f>SUMPRODUCT($R$10:R92,$X$10:X92)/SUM($X$10:X92)</f>
        <v>#DIV/0!</v>
      </c>
      <c r="BH92" s="299" t="e">
        <f>SUMPRODUCT($S$10:S92,$X$10:X92)/SUM($X$10:X92)</f>
        <v>#DIV/0!</v>
      </c>
      <c r="BI92" s="299" t="e">
        <f>SUMPRODUCT($T$10:T92,$X$10:X92)/SUM($X$10:X92)</f>
        <v>#DIV/0!</v>
      </c>
      <c r="BL92" s="299" t="e">
        <f>SUMPRODUCT($L$10:L92,$Y$10:Y92)/SUM($Y$10:Y92)</f>
        <v>#DIV/0!</v>
      </c>
      <c r="BM92" s="300" t="e">
        <f>SUMPRODUCT($M$10:M92,$Y$10:Y92)/SUM($Y$10:Y92)</f>
        <v>#DIV/0!</v>
      </c>
      <c r="BN92" s="299" t="e">
        <f>SUMPRODUCT($N$10:N92,$Y$10:Y92)/SUM($Y$10:Y92)</f>
        <v>#DIV/0!</v>
      </c>
      <c r="BO92" s="299" t="e">
        <f>SUMPRODUCT($O$10:O92,$Y$10:Y92)/SUM($Y$10:Y92)</f>
        <v>#DIV/0!</v>
      </c>
      <c r="BP92" s="301" t="e">
        <f>SUMPRODUCT($P$10:P92,$Y$10:Y92)/SUM($Y$10:Y92)</f>
        <v>#DIV/0!</v>
      </c>
      <c r="BQ92" s="301" t="e">
        <f>SUMPRODUCT($Q$10:Q92,$Y$10:Y92)/SUM($Y$10:Y92)</f>
        <v>#DIV/0!</v>
      </c>
      <c r="BR92" s="301" t="e">
        <f>SUMPRODUCT($R$10:R92,$Y$10:Y92)/SUM($Y$10:Y92)</f>
        <v>#DIV/0!</v>
      </c>
      <c r="BS92" s="299" t="e">
        <f>SUMPRODUCT($S$10:S92,$Y$10:Y92)/SUM($Y$10:Y92)</f>
        <v>#DIV/0!</v>
      </c>
      <c r="BT92" s="299" t="e">
        <f>SUMPRODUCT($T$10:T92,$Y$10:Y92)/SUM($Y$10:Y92)</f>
        <v>#DIV/0!</v>
      </c>
      <c r="BW92" s="25" t="e">
        <f>SUMPRODUCT($L$10:L92,$AB$10:AB92)/SUM($AB$10:AB92)</f>
        <v>#DIV/0!</v>
      </c>
      <c r="BX92" s="25" t="e">
        <f>SUMPRODUCT($M$10:M92,$AB$10:AB92)/SUM($AB$10:AB92)</f>
        <v>#DIV/0!</v>
      </c>
      <c r="BY92" s="25" t="e">
        <f>SUMPRODUCT($N$10:N92,$AB$10:AB92)/SUM($AB$10:AB92)</f>
        <v>#DIV/0!</v>
      </c>
      <c r="BZ92" s="25" t="e">
        <f>SUMPRODUCT($O$10:O92,$AB$10:AB92)/SUM($AB$10:AB92)</f>
        <v>#DIV/0!</v>
      </c>
      <c r="CA92" s="25" t="e">
        <f>SUMPRODUCT($P$10:P92,$AB$10:AB92)/SUM($AB$10:AB92)</f>
        <v>#DIV/0!</v>
      </c>
      <c r="CB92" s="25" t="e">
        <f>SUMPRODUCT($Q$10:Q92,$AB$10:AB92)/SUM($AB$10:AB92)</f>
        <v>#DIV/0!</v>
      </c>
      <c r="CC92" s="25" t="e">
        <f>SUMPRODUCT($R$10:R92,$AB$10:AB92)/SUM($AB$10:AB92)</f>
        <v>#DIV/0!</v>
      </c>
      <c r="CD92" s="25" t="e">
        <f>SUMPRODUCT($S$10:S92,$AB$10:AB92)/SUM($AB$10:AB92)</f>
        <v>#DIV/0!</v>
      </c>
      <c r="CE92" s="25" t="e">
        <f>SUMPRODUCT($T$10:T92,$AB$10:AB92)/SUM($AB$10:AB92)</f>
        <v>#DIV/0!</v>
      </c>
    </row>
    <row r="93" spans="1:83">
      <c r="A93" s="281" t="str">
        <f>IF('Noon Position '!A93&lt;&gt;0,'Noon Position '!A93,"")</f>
        <v/>
      </c>
      <c r="B93" s="312" t="str">
        <f>IF('Noon Position '!A93&lt;&gt;0,'Noon Position '!B93,"")</f>
        <v/>
      </c>
      <c r="C93" s="25" t="str">
        <f>IF('Noon Position '!Q93&lt;&gt;0,'Noon Position '!Q93,"")</f>
        <v/>
      </c>
      <c r="D93" s="313" t="str">
        <f>IF('Noon Position '!Q93&lt;&gt;0,"",IF('Noon Position '!A93&lt;&gt;0,('Noon Position '!A93-'Noon Position '!A92+'Noon Position '!B93-'Noon Position '!B92)*24,""))</f>
        <v/>
      </c>
      <c r="E93" s="25" t="str">
        <f>IF('Noon Position '!A93&lt;&gt;0,'Weather Condition'!U88,"")</f>
        <v/>
      </c>
      <c r="F93" s="25" t="str">
        <f>IF('Noon Position '!A93&lt;&gt;0,IF(NOT(E93),1,0),"")</f>
        <v/>
      </c>
      <c r="G93" s="25" t="str">
        <f>IF('Noon Position '!A93&lt;&gt;0,IF(LOWER('Noon Position '!L93)="eco",1,0),"")</f>
        <v/>
      </c>
      <c r="H93" s="25" t="str">
        <f>IF('Noon Position '!A93&lt;&gt;0,IF(LOWER('Noon Position '!L93)="full",1,0),"")</f>
        <v/>
      </c>
      <c r="I93" s="25" t="str">
        <f>IF('Noon Position '!A93&lt;&gt;0,IF(G93+H93=0,1,0),"")</f>
        <v/>
      </c>
      <c r="K93" s="25" t="str">
        <f>IF('Noon Position '!A93&lt;&gt;0,IF('Noon Position '!M93=0,"None",'Noon Position '!M93),"None")</f>
        <v>None</v>
      </c>
      <c r="L93" s="25">
        <f>IF('Noon Position '!A93&lt;&gt;0,IF('Noon Position '!U93="",0,'Noon Position '!U93),0)</f>
        <v>0</v>
      </c>
      <c r="M93" s="25">
        <f>IF('Noon Position '!A93&lt;&gt;0,IF('Noon Position '!V93="",0,'Noon Position '!V93),0)</f>
        <v>0</v>
      </c>
      <c r="N93" s="25">
        <f>IF('Noon Position '!A93&lt;&gt;0,IF('Bunkers &amp; Lubs'!Q87="",0,'Bunkers &amp; Lubs'!Q87),0)</f>
        <v>0</v>
      </c>
      <c r="O93" s="25">
        <f>IF('Noon Position '!A93&lt;&gt;0,IF('Bunkers &amp; Lubs'!W87="",0,'Bunkers &amp; Lubs'!W87),0)</f>
        <v>0</v>
      </c>
      <c r="P93" s="25">
        <f>IF('Noon Position '!A93&lt;&gt;0,IF('Bunkers &amp; Lubs'!X87="",0,'Bunkers &amp; Lubs'!X87),0)</f>
        <v>0</v>
      </c>
      <c r="Q93" s="25">
        <f>IF('Noon Position '!A93&lt;&gt;0,IF('Bunkers &amp; Lubs'!Z87="",0,'Bunkers &amp; Lubs'!Z87),0)</f>
        <v>0</v>
      </c>
      <c r="R93" s="25">
        <f>IF('Noon Position '!A93&lt;&gt;0,IF('Bunkers &amp; Lubs'!AA87="",0,'Bunkers &amp; Lubs'!AA87),0)</f>
        <v>0</v>
      </c>
      <c r="S93" s="25">
        <f>IF('Noon Position '!A93&lt;&gt;0,IF(Environmental!G90="",0,Environmental!G90),0)</f>
        <v>0</v>
      </c>
      <c r="T93" s="25">
        <f>IF('Noon Position '!A93&lt;&gt;0,IF(Environmental!L90="",0,Environmental!L90),0)</f>
        <v>0</v>
      </c>
      <c r="V93" s="25">
        <f t="shared" si="5"/>
        <v>0</v>
      </c>
      <c r="W93" s="25">
        <f t="shared" si="6"/>
        <v>0</v>
      </c>
      <c r="X93" s="25">
        <f t="shared" si="7"/>
        <v>0</v>
      </c>
      <c r="Y93" s="25">
        <f t="shared" si="8"/>
        <v>0</v>
      </c>
      <c r="AB93" s="25">
        <f t="shared" si="9"/>
        <v>0</v>
      </c>
      <c r="AE93" s="299" t="e">
        <f>SUMPRODUCT($L$10:L93,$V$10:V93)/SUM($V$10:V93)</f>
        <v>#DIV/0!</v>
      </c>
      <c r="AF93" s="300" t="e">
        <f>SUMPRODUCT($M$10:M93,$V$10:V93)/SUM($V$10:V93)</f>
        <v>#DIV/0!</v>
      </c>
      <c r="AG93" s="299" t="e">
        <f>SUMPRODUCT($N$10:N93,$V$10:V93)/SUM($V$10:V93)</f>
        <v>#DIV/0!</v>
      </c>
      <c r="AH93" s="299" t="e">
        <f>SUMPRODUCT($O$10:O93,$V$10:V93)/SUM($V$10:V93)</f>
        <v>#DIV/0!</v>
      </c>
      <c r="AI93" s="301" t="e">
        <f>SUMPRODUCT($P$10:P93,$V$10:V93)/SUM($V$10:V93)</f>
        <v>#DIV/0!</v>
      </c>
      <c r="AJ93" s="301" t="e">
        <f>SUMPRODUCT($Q$10:Q93,$V$10:V93)/SUM($V$10:V93)</f>
        <v>#DIV/0!</v>
      </c>
      <c r="AK93" s="301" t="e">
        <f>SUMPRODUCT($R$10:R93,$V$10:V93)/SUM($V$10:V93)</f>
        <v>#DIV/0!</v>
      </c>
      <c r="AL93" s="299" t="e">
        <f>SUMPRODUCT($S$10:S93,$V$10:V93)/SUM($V$10:V93)</f>
        <v>#DIV/0!</v>
      </c>
      <c r="AM93" s="299" t="e">
        <f>SUMPRODUCT($T$10:T93,$V$10:V93)/SUM($V$10:V93)</f>
        <v>#DIV/0!</v>
      </c>
      <c r="AP93" s="299">
        <f>SUMPRODUCT($L$10:L93,$W$10:W93)/SUM($W$10:W93)</f>
        <v>11.333333333333334</v>
      </c>
      <c r="AQ93" s="300">
        <f>SUMPRODUCT($M$10:M93,$W$10:W93)/SUM($W$10:W93)</f>
        <v>0.12710774662728128</v>
      </c>
      <c r="AR93" s="299">
        <f>SUMPRODUCT($N$10:N93,$W$10:W93)/SUM($W$10:W93)</f>
        <v>18.476800000000026</v>
      </c>
      <c r="AS93" s="299">
        <f>SUMPRODUCT($O$10:O93,$W$10:W93)/SUM($W$10:W93)</f>
        <v>0.10666666666666667</v>
      </c>
      <c r="AT93" s="301">
        <f>SUMPRODUCT($P$10:P93,$W$10:W93)/SUM($W$10:W93)</f>
        <v>100.05333333333333</v>
      </c>
      <c r="AU93" s="301">
        <f>SUMPRODUCT($Q$10:Q93,$W$10:W93)/SUM($W$10:W93)</f>
        <v>17.066666666666666</v>
      </c>
      <c r="AV93" s="301">
        <f>SUMPRODUCT($R$10:R93,$W$10:W93)/SUM($W$10:W93)</f>
        <v>10.666666666666666</v>
      </c>
      <c r="AW93" s="299">
        <f>SUMPRODUCT($S$10:S93,$W$10:W93)/SUM($W$10:W93)</f>
        <v>0</v>
      </c>
      <c r="AX93" s="299">
        <f>SUMPRODUCT($T$10:T93,$W$10:W93)/SUM($W$10:W93)</f>
        <v>0.28800000000000042</v>
      </c>
      <c r="BA93" s="299" t="e">
        <f>SUMPRODUCT($L$10:L93,$X$10:X93)/SUM($X$10:X93)</f>
        <v>#DIV/0!</v>
      </c>
      <c r="BB93" s="300" t="e">
        <f>SUMPRODUCT($M$10:M93,$X$10:X93)/SUM($X$10:X93)</f>
        <v>#DIV/0!</v>
      </c>
      <c r="BC93" s="299" t="e">
        <f>SUMPRODUCT($N$10:N93,$X$10:X93)/SUM($X$10:X93)</f>
        <v>#DIV/0!</v>
      </c>
      <c r="BD93" s="299" t="e">
        <f>SUMPRODUCT($O$10:O93,$X$10:X93)/SUM($X$10:X93)</f>
        <v>#DIV/0!</v>
      </c>
      <c r="BE93" s="301" t="e">
        <f>SUMPRODUCT($P$10:P93,$X$10:X93)/SUM($X$10:X93)</f>
        <v>#DIV/0!</v>
      </c>
      <c r="BF93" s="301" t="e">
        <f>SUMPRODUCT($Q$10:Q93,$X$10:X93)/SUM($X$10:X93)</f>
        <v>#DIV/0!</v>
      </c>
      <c r="BG93" s="301" t="e">
        <f>SUMPRODUCT($R$10:R93,$X$10:X93)/SUM($X$10:X93)</f>
        <v>#DIV/0!</v>
      </c>
      <c r="BH93" s="299" t="e">
        <f>SUMPRODUCT($S$10:S93,$X$10:X93)/SUM($X$10:X93)</f>
        <v>#DIV/0!</v>
      </c>
      <c r="BI93" s="299" t="e">
        <f>SUMPRODUCT($T$10:T93,$X$10:X93)/SUM($X$10:X93)</f>
        <v>#DIV/0!</v>
      </c>
      <c r="BL93" s="299" t="e">
        <f>SUMPRODUCT($L$10:L93,$Y$10:Y93)/SUM($Y$10:Y93)</f>
        <v>#DIV/0!</v>
      </c>
      <c r="BM93" s="300" t="e">
        <f>SUMPRODUCT($M$10:M93,$Y$10:Y93)/SUM($Y$10:Y93)</f>
        <v>#DIV/0!</v>
      </c>
      <c r="BN93" s="299" t="e">
        <f>SUMPRODUCT($N$10:N93,$Y$10:Y93)/SUM($Y$10:Y93)</f>
        <v>#DIV/0!</v>
      </c>
      <c r="BO93" s="299" t="e">
        <f>SUMPRODUCT($O$10:O93,$Y$10:Y93)/SUM($Y$10:Y93)</f>
        <v>#DIV/0!</v>
      </c>
      <c r="BP93" s="301" t="e">
        <f>SUMPRODUCT($P$10:P93,$Y$10:Y93)/SUM($Y$10:Y93)</f>
        <v>#DIV/0!</v>
      </c>
      <c r="BQ93" s="301" t="e">
        <f>SUMPRODUCT($Q$10:Q93,$Y$10:Y93)/SUM($Y$10:Y93)</f>
        <v>#DIV/0!</v>
      </c>
      <c r="BR93" s="301" t="e">
        <f>SUMPRODUCT($R$10:R93,$Y$10:Y93)/SUM($Y$10:Y93)</f>
        <v>#DIV/0!</v>
      </c>
      <c r="BS93" s="299" t="e">
        <f>SUMPRODUCT($S$10:S93,$Y$10:Y93)/SUM($Y$10:Y93)</f>
        <v>#DIV/0!</v>
      </c>
      <c r="BT93" s="299" t="e">
        <f>SUMPRODUCT($T$10:T93,$Y$10:Y93)/SUM($Y$10:Y93)</f>
        <v>#DIV/0!</v>
      </c>
      <c r="BW93" s="25" t="e">
        <f>SUMPRODUCT($L$10:L93,$AB$10:AB93)/SUM($AB$10:AB93)</f>
        <v>#DIV/0!</v>
      </c>
      <c r="BX93" s="25" t="e">
        <f>SUMPRODUCT($M$10:M93,$AB$10:AB93)/SUM($AB$10:AB93)</f>
        <v>#DIV/0!</v>
      </c>
      <c r="BY93" s="25" t="e">
        <f>SUMPRODUCT($N$10:N93,$AB$10:AB93)/SUM($AB$10:AB93)</f>
        <v>#DIV/0!</v>
      </c>
      <c r="BZ93" s="25" t="e">
        <f>SUMPRODUCT($O$10:O93,$AB$10:AB93)/SUM($AB$10:AB93)</f>
        <v>#DIV/0!</v>
      </c>
      <c r="CA93" s="25" t="e">
        <f>SUMPRODUCT($P$10:P93,$AB$10:AB93)/SUM($AB$10:AB93)</f>
        <v>#DIV/0!</v>
      </c>
      <c r="CB93" s="25" t="e">
        <f>SUMPRODUCT($Q$10:Q93,$AB$10:AB93)/SUM($AB$10:AB93)</f>
        <v>#DIV/0!</v>
      </c>
      <c r="CC93" s="25" t="e">
        <f>SUMPRODUCT($R$10:R93,$AB$10:AB93)/SUM($AB$10:AB93)</f>
        <v>#DIV/0!</v>
      </c>
      <c r="CD93" s="25" t="e">
        <f>SUMPRODUCT($S$10:S93,$AB$10:AB93)/SUM($AB$10:AB93)</f>
        <v>#DIV/0!</v>
      </c>
      <c r="CE93" s="25" t="e">
        <f>SUMPRODUCT($T$10:T93,$AB$10:AB93)/SUM($AB$10:AB93)</f>
        <v>#DIV/0!</v>
      </c>
    </row>
    <row r="94" spans="1:83">
      <c r="A94" s="281" t="str">
        <f>IF('Noon Position '!A94&lt;&gt;0,'Noon Position '!A94,"")</f>
        <v/>
      </c>
      <c r="B94" s="312" t="str">
        <f>IF('Noon Position '!A94&lt;&gt;0,'Noon Position '!B94,"")</f>
        <v/>
      </c>
      <c r="C94" s="25" t="str">
        <f>IF('Noon Position '!Q94&lt;&gt;0,'Noon Position '!Q94,"")</f>
        <v/>
      </c>
      <c r="D94" s="313" t="str">
        <f>IF('Noon Position '!Q94&lt;&gt;0,"",IF('Noon Position '!A94&lt;&gt;0,('Noon Position '!A94-'Noon Position '!A93+'Noon Position '!B94-'Noon Position '!B93)*24,""))</f>
        <v/>
      </c>
      <c r="E94" s="25" t="str">
        <f>IF('Noon Position '!A94&lt;&gt;0,'Weather Condition'!U89,"")</f>
        <v/>
      </c>
      <c r="F94" s="25" t="str">
        <f>IF('Noon Position '!A94&lt;&gt;0,IF(NOT(E94),1,0),"")</f>
        <v/>
      </c>
      <c r="G94" s="25" t="str">
        <f>IF('Noon Position '!A94&lt;&gt;0,IF(LOWER('Noon Position '!L94)="eco",1,0),"")</f>
        <v/>
      </c>
      <c r="H94" s="25" t="str">
        <f>IF('Noon Position '!A94&lt;&gt;0,IF(LOWER('Noon Position '!L94)="full",1,0),"")</f>
        <v/>
      </c>
      <c r="I94" s="25" t="str">
        <f>IF('Noon Position '!A94&lt;&gt;0,IF(G94+H94=0,1,0),"")</f>
        <v/>
      </c>
      <c r="K94" s="25" t="str">
        <f>IF('Noon Position '!A94&lt;&gt;0,IF('Noon Position '!M94=0,"None",'Noon Position '!M94),"None")</f>
        <v>None</v>
      </c>
      <c r="L94" s="25">
        <f>IF('Noon Position '!A94&lt;&gt;0,IF('Noon Position '!U94="",0,'Noon Position '!U94),0)</f>
        <v>0</v>
      </c>
      <c r="M94" s="25">
        <f>IF('Noon Position '!A94&lt;&gt;0,IF('Noon Position '!V94="",0,'Noon Position '!V94),0)</f>
        <v>0</v>
      </c>
      <c r="N94" s="25">
        <f>IF('Noon Position '!A94&lt;&gt;0,IF('Bunkers &amp; Lubs'!Q88="",0,'Bunkers &amp; Lubs'!Q88),0)</f>
        <v>0</v>
      </c>
      <c r="O94" s="25">
        <f>IF('Noon Position '!A94&lt;&gt;0,IF('Bunkers &amp; Lubs'!W88="",0,'Bunkers &amp; Lubs'!W88),0)</f>
        <v>0</v>
      </c>
      <c r="P94" s="25">
        <f>IF('Noon Position '!A94&lt;&gt;0,IF('Bunkers &amp; Lubs'!X88="",0,'Bunkers &amp; Lubs'!X88),0)</f>
        <v>0</v>
      </c>
      <c r="Q94" s="25">
        <f>IF('Noon Position '!A94&lt;&gt;0,IF('Bunkers &amp; Lubs'!Z88="",0,'Bunkers &amp; Lubs'!Z88),0)</f>
        <v>0</v>
      </c>
      <c r="R94" s="25">
        <f>IF('Noon Position '!A94&lt;&gt;0,IF('Bunkers &amp; Lubs'!AA88="",0,'Bunkers &amp; Lubs'!AA88),0)</f>
        <v>0</v>
      </c>
      <c r="S94" s="25">
        <f>IF('Noon Position '!A94&lt;&gt;0,IF(Environmental!G91="",0,Environmental!G91),0)</f>
        <v>0</v>
      </c>
      <c r="T94" s="25">
        <f>IF('Noon Position '!A94&lt;&gt;0,IF(Environmental!L91="",0,Environmental!L91),0)</f>
        <v>0</v>
      </c>
      <c r="V94" s="25">
        <f t="shared" si="5"/>
        <v>0</v>
      </c>
      <c r="W94" s="25">
        <f t="shared" si="6"/>
        <v>0</v>
      </c>
      <c r="X94" s="25">
        <f t="shared" si="7"/>
        <v>0</v>
      </c>
      <c r="Y94" s="25">
        <f t="shared" si="8"/>
        <v>0</v>
      </c>
      <c r="AB94" s="25">
        <f t="shared" si="9"/>
        <v>0</v>
      </c>
      <c r="AE94" s="299" t="e">
        <f>SUMPRODUCT($L$10:L94,$V$10:V94)/SUM($V$10:V94)</f>
        <v>#DIV/0!</v>
      </c>
      <c r="AF94" s="300" t="e">
        <f>SUMPRODUCT($M$10:M94,$V$10:V94)/SUM($V$10:V94)</f>
        <v>#DIV/0!</v>
      </c>
      <c r="AG94" s="299" t="e">
        <f>SUMPRODUCT($N$10:N94,$V$10:V94)/SUM($V$10:V94)</f>
        <v>#DIV/0!</v>
      </c>
      <c r="AH94" s="299" t="e">
        <f>SUMPRODUCT($O$10:O94,$V$10:V94)/SUM($V$10:V94)</f>
        <v>#DIV/0!</v>
      </c>
      <c r="AI94" s="301" t="e">
        <f>SUMPRODUCT($P$10:P94,$V$10:V94)/SUM($V$10:V94)</f>
        <v>#DIV/0!</v>
      </c>
      <c r="AJ94" s="301" t="e">
        <f>SUMPRODUCT($Q$10:Q94,$V$10:V94)/SUM($V$10:V94)</f>
        <v>#DIV/0!</v>
      </c>
      <c r="AK94" s="301" t="e">
        <f>SUMPRODUCT($R$10:R94,$V$10:V94)/SUM($V$10:V94)</f>
        <v>#DIV/0!</v>
      </c>
      <c r="AL94" s="299" t="e">
        <f>SUMPRODUCT($S$10:S94,$V$10:V94)/SUM($V$10:V94)</f>
        <v>#DIV/0!</v>
      </c>
      <c r="AM94" s="299" t="e">
        <f>SUMPRODUCT($T$10:T94,$V$10:V94)/SUM($V$10:V94)</f>
        <v>#DIV/0!</v>
      </c>
      <c r="AP94" s="299">
        <f>SUMPRODUCT($L$10:L94,$W$10:W94)/SUM($W$10:W94)</f>
        <v>11.333333333333334</v>
      </c>
      <c r="AQ94" s="300">
        <f>SUMPRODUCT($M$10:M94,$W$10:W94)/SUM($W$10:W94)</f>
        <v>0.12710774662728128</v>
      </c>
      <c r="AR94" s="299">
        <f>SUMPRODUCT($N$10:N94,$W$10:W94)/SUM($W$10:W94)</f>
        <v>18.476800000000026</v>
      </c>
      <c r="AS94" s="299">
        <f>SUMPRODUCT($O$10:O94,$W$10:W94)/SUM($W$10:W94)</f>
        <v>0.10666666666666667</v>
      </c>
      <c r="AT94" s="301">
        <f>SUMPRODUCT($P$10:P94,$W$10:W94)/SUM($W$10:W94)</f>
        <v>100.05333333333333</v>
      </c>
      <c r="AU94" s="301">
        <f>SUMPRODUCT($Q$10:Q94,$W$10:W94)/SUM($W$10:W94)</f>
        <v>17.066666666666666</v>
      </c>
      <c r="AV94" s="301">
        <f>SUMPRODUCT($R$10:R94,$W$10:W94)/SUM($W$10:W94)</f>
        <v>10.666666666666666</v>
      </c>
      <c r="AW94" s="299">
        <f>SUMPRODUCT($S$10:S94,$W$10:W94)/SUM($W$10:W94)</f>
        <v>0</v>
      </c>
      <c r="AX94" s="299">
        <f>SUMPRODUCT($T$10:T94,$W$10:W94)/SUM($W$10:W94)</f>
        <v>0.28800000000000042</v>
      </c>
      <c r="BA94" s="299" t="e">
        <f>SUMPRODUCT($L$10:L94,$X$10:X94)/SUM($X$10:X94)</f>
        <v>#DIV/0!</v>
      </c>
      <c r="BB94" s="300" t="e">
        <f>SUMPRODUCT($M$10:M94,$X$10:X94)/SUM($X$10:X94)</f>
        <v>#DIV/0!</v>
      </c>
      <c r="BC94" s="299" t="e">
        <f>SUMPRODUCT($N$10:N94,$X$10:X94)/SUM($X$10:X94)</f>
        <v>#DIV/0!</v>
      </c>
      <c r="BD94" s="299" t="e">
        <f>SUMPRODUCT($O$10:O94,$X$10:X94)/SUM($X$10:X94)</f>
        <v>#DIV/0!</v>
      </c>
      <c r="BE94" s="301" t="e">
        <f>SUMPRODUCT($P$10:P94,$X$10:X94)/SUM($X$10:X94)</f>
        <v>#DIV/0!</v>
      </c>
      <c r="BF94" s="301" t="e">
        <f>SUMPRODUCT($Q$10:Q94,$X$10:X94)/SUM($X$10:X94)</f>
        <v>#DIV/0!</v>
      </c>
      <c r="BG94" s="301" t="e">
        <f>SUMPRODUCT($R$10:R94,$X$10:X94)/SUM($X$10:X94)</f>
        <v>#DIV/0!</v>
      </c>
      <c r="BH94" s="299" t="e">
        <f>SUMPRODUCT($S$10:S94,$X$10:X94)/SUM($X$10:X94)</f>
        <v>#DIV/0!</v>
      </c>
      <c r="BI94" s="299" t="e">
        <f>SUMPRODUCT($T$10:T94,$X$10:X94)/SUM($X$10:X94)</f>
        <v>#DIV/0!</v>
      </c>
      <c r="BL94" s="299" t="e">
        <f>SUMPRODUCT($L$10:L94,$Y$10:Y94)/SUM($Y$10:Y94)</f>
        <v>#DIV/0!</v>
      </c>
      <c r="BM94" s="300" t="e">
        <f>SUMPRODUCT($M$10:M94,$Y$10:Y94)/SUM($Y$10:Y94)</f>
        <v>#DIV/0!</v>
      </c>
      <c r="BN94" s="299" t="e">
        <f>SUMPRODUCT($N$10:N94,$Y$10:Y94)/SUM($Y$10:Y94)</f>
        <v>#DIV/0!</v>
      </c>
      <c r="BO94" s="299" t="e">
        <f>SUMPRODUCT($O$10:O94,$Y$10:Y94)/SUM($Y$10:Y94)</f>
        <v>#DIV/0!</v>
      </c>
      <c r="BP94" s="301" t="e">
        <f>SUMPRODUCT($P$10:P94,$Y$10:Y94)/SUM($Y$10:Y94)</f>
        <v>#DIV/0!</v>
      </c>
      <c r="BQ94" s="301" t="e">
        <f>SUMPRODUCT($Q$10:Q94,$Y$10:Y94)/SUM($Y$10:Y94)</f>
        <v>#DIV/0!</v>
      </c>
      <c r="BR94" s="301" t="e">
        <f>SUMPRODUCT($R$10:R94,$Y$10:Y94)/SUM($Y$10:Y94)</f>
        <v>#DIV/0!</v>
      </c>
      <c r="BS94" s="299" t="e">
        <f>SUMPRODUCT($S$10:S94,$Y$10:Y94)/SUM($Y$10:Y94)</f>
        <v>#DIV/0!</v>
      </c>
      <c r="BT94" s="299" t="e">
        <f>SUMPRODUCT($T$10:T94,$Y$10:Y94)/SUM($Y$10:Y94)</f>
        <v>#DIV/0!</v>
      </c>
      <c r="BW94" s="25" t="e">
        <f>SUMPRODUCT($L$10:L94,$AB$10:AB94)/SUM($AB$10:AB94)</f>
        <v>#DIV/0!</v>
      </c>
      <c r="BX94" s="25" t="e">
        <f>SUMPRODUCT($M$10:M94,$AB$10:AB94)/SUM($AB$10:AB94)</f>
        <v>#DIV/0!</v>
      </c>
      <c r="BY94" s="25" t="e">
        <f>SUMPRODUCT($N$10:N94,$AB$10:AB94)/SUM($AB$10:AB94)</f>
        <v>#DIV/0!</v>
      </c>
      <c r="BZ94" s="25" t="e">
        <f>SUMPRODUCT($O$10:O94,$AB$10:AB94)/SUM($AB$10:AB94)</f>
        <v>#DIV/0!</v>
      </c>
      <c r="CA94" s="25" t="e">
        <f>SUMPRODUCT($P$10:P94,$AB$10:AB94)/SUM($AB$10:AB94)</f>
        <v>#DIV/0!</v>
      </c>
      <c r="CB94" s="25" t="e">
        <f>SUMPRODUCT($Q$10:Q94,$AB$10:AB94)/SUM($AB$10:AB94)</f>
        <v>#DIV/0!</v>
      </c>
      <c r="CC94" s="25" t="e">
        <f>SUMPRODUCT($R$10:R94,$AB$10:AB94)/SUM($AB$10:AB94)</f>
        <v>#DIV/0!</v>
      </c>
      <c r="CD94" s="25" t="e">
        <f>SUMPRODUCT($S$10:S94,$AB$10:AB94)/SUM($AB$10:AB94)</f>
        <v>#DIV/0!</v>
      </c>
      <c r="CE94" s="25" t="e">
        <f>SUMPRODUCT($T$10:T94,$AB$10:AB94)/SUM($AB$10:AB94)</f>
        <v>#DIV/0!</v>
      </c>
    </row>
    <row r="95" spans="1:83">
      <c r="A95" s="281" t="str">
        <f>IF('Noon Position '!A95&lt;&gt;0,'Noon Position '!A95,"")</f>
        <v/>
      </c>
      <c r="B95" s="312" t="str">
        <f>IF('Noon Position '!A95&lt;&gt;0,'Noon Position '!B95,"")</f>
        <v/>
      </c>
      <c r="C95" s="25" t="str">
        <f>IF('Noon Position '!Q95&lt;&gt;0,'Noon Position '!Q95,"")</f>
        <v/>
      </c>
      <c r="D95" s="313" t="str">
        <f>IF('Noon Position '!Q95&lt;&gt;0,"",IF('Noon Position '!A95&lt;&gt;0,('Noon Position '!A95-'Noon Position '!A94+'Noon Position '!B95-'Noon Position '!B94)*24,""))</f>
        <v/>
      </c>
      <c r="E95" s="25" t="str">
        <f>IF('Noon Position '!A95&lt;&gt;0,'Weather Condition'!U90,"")</f>
        <v/>
      </c>
      <c r="F95" s="25" t="str">
        <f>IF('Noon Position '!A95&lt;&gt;0,IF(NOT(E95),1,0),"")</f>
        <v/>
      </c>
      <c r="G95" s="25" t="str">
        <f>IF('Noon Position '!A95&lt;&gt;0,IF(LOWER('Noon Position '!L95)="eco",1,0),"")</f>
        <v/>
      </c>
      <c r="H95" s="25" t="str">
        <f>IF('Noon Position '!A95&lt;&gt;0,IF(LOWER('Noon Position '!L95)="full",1,0),"")</f>
        <v/>
      </c>
      <c r="I95" s="25" t="str">
        <f>IF('Noon Position '!A95&lt;&gt;0,IF(G95+H95=0,1,0),"")</f>
        <v/>
      </c>
      <c r="K95" s="25" t="str">
        <f>IF('Noon Position '!A95&lt;&gt;0,IF('Noon Position '!M95=0,"None",'Noon Position '!M95),"None")</f>
        <v>None</v>
      </c>
      <c r="L95" s="25">
        <f>IF('Noon Position '!A95&lt;&gt;0,IF('Noon Position '!U95="",0,'Noon Position '!U95),0)</f>
        <v>0</v>
      </c>
      <c r="M95" s="25">
        <f>IF('Noon Position '!A95&lt;&gt;0,IF('Noon Position '!V95="",0,'Noon Position '!V95),0)</f>
        <v>0</v>
      </c>
      <c r="N95" s="25">
        <f>IF('Noon Position '!A95&lt;&gt;0,IF('Bunkers &amp; Lubs'!Q89="",0,'Bunkers &amp; Lubs'!Q89),0)</f>
        <v>0</v>
      </c>
      <c r="O95" s="25">
        <f>IF('Noon Position '!A95&lt;&gt;0,IF('Bunkers &amp; Lubs'!W89="",0,'Bunkers &amp; Lubs'!W89),0)</f>
        <v>0</v>
      </c>
      <c r="P95" s="25">
        <f>IF('Noon Position '!A95&lt;&gt;0,IF('Bunkers &amp; Lubs'!X89="",0,'Bunkers &amp; Lubs'!X89),0)</f>
        <v>0</v>
      </c>
      <c r="Q95" s="25">
        <f>IF('Noon Position '!A95&lt;&gt;0,IF('Bunkers &amp; Lubs'!Z89="",0,'Bunkers &amp; Lubs'!Z89),0)</f>
        <v>0</v>
      </c>
      <c r="R95" s="25">
        <f>IF('Noon Position '!A95&lt;&gt;0,IF('Bunkers &amp; Lubs'!AA89="",0,'Bunkers &amp; Lubs'!AA89),0)</f>
        <v>0</v>
      </c>
      <c r="S95" s="25">
        <f>IF('Noon Position '!A95&lt;&gt;0,IF(Environmental!G92="",0,Environmental!G92),0)</f>
        <v>0</v>
      </c>
      <c r="T95" s="25">
        <f>IF('Noon Position '!A95&lt;&gt;0,IF(Environmental!L92="",0,Environmental!L92),0)</f>
        <v>0</v>
      </c>
      <c r="V95" s="25">
        <f t="shared" si="5"/>
        <v>0</v>
      </c>
      <c r="W95" s="25">
        <f t="shared" si="6"/>
        <v>0</v>
      </c>
      <c r="X95" s="25">
        <f t="shared" si="7"/>
        <v>0</v>
      </c>
      <c r="Y95" s="25">
        <f t="shared" si="8"/>
        <v>0</v>
      </c>
      <c r="AB95" s="25">
        <f t="shared" si="9"/>
        <v>0</v>
      </c>
      <c r="AE95" s="299" t="e">
        <f>SUMPRODUCT($L$10:L95,$V$10:V95)/SUM($V$10:V95)</f>
        <v>#DIV/0!</v>
      </c>
      <c r="AF95" s="300" t="e">
        <f>SUMPRODUCT($M$10:M95,$V$10:V95)/SUM($V$10:V95)</f>
        <v>#DIV/0!</v>
      </c>
      <c r="AG95" s="299" t="e">
        <f>SUMPRODUCT($N$10:N95,$V$10:V95)/SUM($V$10:V95)</f>
        <v>#DIV/0!</v>
      </c>
      <c r="AH95" s="299" t="e">
        <f>SUMPRODUCT($O$10:O95,$V$10:V95)/SUM($V$10:V95)</f>
        <v>#DIV/0!</v>
      </c>
      <c r="AI95" s="301" t="e">
        <f>SUMPRODUCT($P$10:P95,$V$10:V95)/SUM($V$10:V95)</f>
        <v>#DIV/0!</v>
      </c>
      <c r="AJ95" s="301" t="e">
        <f>SUMPRODUCT($Q$10:Q95,$V$10:V95)/SUM($V$10:V95)</f>
        <v>#DIV/0!</v>
      </c>
      <c r="AK95" s="301" t="e">
        <f>SUMPRODUCT($R$10:R95,$V$10:V95)/SUM($V$10:V95)</f>
        <v>#DIV/0!</v>
      </c>
      <c r="AL95" s="299" t="e">
        <f>SUMPRODUCT($S$10:S95,$V$10:V95)/SUM($V$10:V95)</f>
        <v>#DIV/0!</v>
      </c>
      <c r="AM95" s="299" t="e">
        <f>SUMPRODUCT($T$10:T95,$V$10:V95)/SUM($V$10:V95)</f>
        <v>#DIV/0!</v>
      </c>
      <c r="AP95" s="299">
        <f>SUMPRODUCT($L$10:L95,$W$10:W95)/SUM($W$10:W95)</f>
        <v>11.333333333333334</v>
      </c>
      <c r="AQ95" s="300">
        <f>SUMPRODUCT($M$10:M95,$W$10:W95)/SUM($W$10:W95)</f>
        <v>0.12710774662728128</v>
      </c>
      <c r="AR95" s="299">
        <f>SUMPRODUCT($N$10:N95,$W$10:W95)/SUM($W$10:W95)</f>
        <v>18.476800000000026</v>
      </c>
      <c r="AS95" s="299">
        <f>SUMPRODUCT($O$10:O95,$W$10:W95)/SUM($W$10:W95)</f>
        <v>0.10666666666666667</v>
      </c>
      <c r="AT95" s="301">
        <f>SUMPRODUCT($P$10:P95,$W$10:W95)/SUM($W$10:W95)</f>
        <v>100.05333333333333</v>
      </c>
      <c r="AU95" s="301">
        <f>SUMPRODUCT($Q$10:Q95,$W$10:W95)/SUM($W$10:W95)</f>
        <v>17.066666666666666</v>
      </c>
      <c r="AV95" s="301">
        <f>SUMPRODUCT($R$10:R95,$W$10:W95)/SUM($W$10:W95)</f>
        <v>10.666666666666666</v>
      </c>
      <c r="AW95" s="299">
        <f>SUMPRODUCT($S$10:S95,$W$10:W95)/SUM($W$10:W95)</f>
        <v>0</v>
      </c>
      <c r="AX95" s="299">
        <f>SUMPRODUCT($T$10:T95,$W$10:W95)/SUM($W$10:W95)</f>
        <v>0.28800000000000042</v>
      </c>
      <c r="BA95" s="299" t="e">
        <f>SUMPRODUCT($L$10:L95,$X$10:X95)/SUM($X$10:X95)</f>
        <v>#DIV/0!</v>
      </c>
      <c r="BB95" s="300" t="e">
        <f>SUMPRODUCT($M$10:M95,$X$10:X95)/SUM($X$10:X95)</f>
        <v>#DIV/0!</v>
      </c>
      <c r="BC95" s="299" t="e">
        <f>SUMPRODUCT($N$10:N95,$X$10:X95)/SUM($X$10:X95)</f>
        <v>#DIV/0!</v>
      </c>
      <c r="BD95" s="299" t="e">
        <f>SUMPRODUCT($O$10:O95,$X$10:X95)/SUM($X$10:X95)</f>
        <v>#DIV/0!</v>
      </c>
      <c r="BE95" s="301" t="e">
        <f>SUMPRODUCT($P$10:P95,$X$10:X95)/SUM($X$10:X95)</f>
        <v>#DIV/0!</v>
      </c>
      <c r="BF95" s="301" t="e">
        <f>SUMPRODUCT($Q$10:Q95,$X$10:X95)/SUM($X$10:X95)</f>
        <v>#DIV/0!</v>
      </c>
      <c r="BG95" s="301" t="e">
        <f>SUMPRODUCT($R$10:R95,$X$10:X95)/SUM($X$10:X95)</f>
        <v>#DIV/0!</v>
      </c>
      <c r="BH95" s="299" t="e">
        <f>SUMPRODUCT($S$10:S95,$X$10:X95)/SUM($X$10:X95)</f>
        <v>#DIV/0!</v>
      </c>
      <c r="BI95" s="299" t="e">
        <f>SUMPRODUCT($T$10:T95,$X$10:X95)/SUM($X$10:X95)</f>
        <v>#DIV/0!</v>
      </c>
      <c r="BL95" s="299" t="e">
        <f>SUMPRODUCT($L$10:L95,$Y$10:Y95)/SUM($Y$10:Y95)</f>
        <v>#DIV/0!</v>
      </c>
      <c r="BM95" s="300" t="e">
        <f>SUMPRODUCT($M$10:M95,$Y$10:Y95)/SUM($Y$10:Y95)</f>
        <v>#DIV/0!</v>
      </c>
      <c r="BN95" s="299" t="e">
        <f>SUMPRODUCT($N$10:N95,$Y$10:Y95)/SUM($Y$10:Y95)</f>
        <v>#DIV/0!</v>
      </c>
      <c r="BO95" s="299" t="e">
        <f>SUMPRODUCT($O$10:O95,$Y$10:Y95)/SUM($Y$10:Y95)</f>
        <v>#DIV/0!</v>
      </c>
      <c r="BP95" s="301" t="e">
        <f>SUMPRODUCT($P$10:P95,$Y$10:Y95)/SUM($Y$10:Y95)</f>
        <v>#DIV/0!</v>
      </c>
      <c r="BQ95" s="301" t="e">
        <f>SUMPRODUCT($Q$10:Q95,$Y$10:Y95)/SUM($Y$10:Y95)</f>
        <v>#DIV/0!</v>
      </c>
      <c r="BR95" s="301" t="e">
        <f>SUMPRODUCT($R$10:R95,$Y$10:Y95)/SUM($Y$10:Y95)</f>
        <v>#DIV/0!</v>
      </c>
      <c r="BS95" s="299" t="e">
        <f>SUMPRODUCT($S$10:S95,$Y$10:Y95)/SUM($Y$10:Y95)</f>
        <v>#DIV/0!</v>
      </c>
      <c r="BT95" s="299" t="e">
        <f>SUMPRODUCT($T$10:T95,$Y$10:Y95)/SUM($Y$10:Y95)</f>
        <v>#DIV/0!</v>
      </c>
      <c r="BW95" s="25" t="e">
        <f>SUMPRODUCT($L$10:L95,$AB$10:AB95)/SUM($AB$10:AB95)</f>
        <v>#DIV/0!</v>
      </c>
      <c r="BX95" s="25" t="e">
        <f>SUMPRODUCT($M$10:M95,$AB$10:AB95)/SUM($AB$10:AB95)</f>
        <v>#DIV/0!</v>
      </c>
      <c r="BY95" s="25" t="e">
        <f>SUMPRODUCT($N$10:N95,$AB$10:AB95)/SUM($AB$10:AB95)</f>
        <v>#DIV/0!</v>
      </c>
      <c r="BZ95" s="25" t="e">
        <f>SUMPRODUCT($O$10:O95,$AB$10:AB95)/SUM($AB$10:AB95)</f>
        <v>#DIV/0!</v>
      </c>
      <c r="CA95" s="25" t="e">
        <f>SUMPRODUCT($P$10:P95,$AB$10:AB95)/SUM($AB$10:AB95)</f>
        <v>#DIV/0!</v>
      </c>
      <c r="CB95" s="25" t="e">
        <f>SUMPRODUCT($Q$10:Q95,$AB$10:AB95)/SUM($AB$10:AB95)</f>
        <v>#DIV/0!</v>
      </c>
      <c r="CC95" s="25" t="e">
        <f>SUMPRODUCT($R$10:R95,$AB$10:AB95)/SUM($AB$10:AB95)</f>
        <v>#DIV/0!</v>
      </c>
      <c r="CD95" s="25" t="e">
        <f>SUMPRODUCT($S$10:S95,$AB$10:AB95)/SUM($AB$10:AB95)</f>
        <v>#DIV/0!</v>
      </c>
      <c r="CE95" s="25" t="e">
        <f>SUMPRODUCT($T$10:T95,$AB$10:AB95)/SUM($AB$10:AB95)</f>
        <v>#DIV/0!</v>
      </c>
    </row>
    <row r="96" spans="1:83">
      <c r="A96" s="281" t="str">
        <f>IF('Noon Position '!A96&lt;&gt;0,'Noon Position '!A96,"")</f>
        <v/>
      </c>
      <c r="B96" s="312" t="str">
        <f>IF('Noon Position '!A96&lt;&gt;0,'Noon Position '!B96,"")</f>
        <v/>
      </c>
      <c r="C96" s="25" t="str">
        <f>IF('Noon Position '!Q96&lt;&gt;0,'Noon Position '!Q96,"")</f>
        <v/>
      </c>
      <c r="D96" s="313" t="str">
        <f>IF('Noon Position '!Q96&lt;&gt;0,"",IF('Noon Position '!A96&lt;&gt;0,('Noon Position '!A96-'Noon Position '!A95+'Noon Position '!B96-'Noon Position '!B95)*24,""))</f>
        <v/>
      </c>
      <c r="E96" s="25" t="str">
        <f>IF('Noon Position '!A96&lt;&gt;0,'Weather Condition'!U91,"")</f>
        <v/>
      </c>
      <c r="F96" s="25" t="str">
        <f>IF('Noon Position '!A96&lt;&gt;0,IF(NOT(E96),1,0),"")</f>
        <v/>
      </c>
      <c r="G96" s="25" t="str">
        <f>IF('Noon Position '!A96&lt;&gt;0,IF(LOWER('Noon Position '!L96)="eco",1,0),"")</f>
        <v/>
      </c>
      <c r="H96" s="25" t="str">
        <f>IF('Noon Position '!A96&lt;&gt;0,IF(LOWER('Noon Position '!L96)="full",1,0),"")</f>
        <v/>
      </c>
      <c r="I96" s="25" t="str">
        <f>IF('Noon Position '!A96&lt;&gt;0,IF(G96+H96=0,1,0),"")</f>
        <v/>
      </c>
      <c r="K96" s="25" t="str">
        <f>IF('Noon Position '!A96&lt;&gt;0,IF('Noon Position '!M96=0,"None",'Noon Position '!M96),"None")</f>
        <v>None</v>
      </c>
      <c r="L96" s="25">
        <f>IF('Noon Position '!A96&lt;&gt;0,IF('Noon Position '!U96="",0,'Noon Position '!U96),0)</f>
        <v>0</v>
      </c>
      <c r="M96" s="25">
        <f>IF('Noon Position '!A96&lt;&gt;0,IF('Noon Position '!V96="",0,'Noon Position '!V96),0)</f>
        <v>0</v>
      </c>
      <c r="N96" s="25">
        <f>IF('Noon Position '!A96&lt;&gt;0,IF('Bunkers &amp; Lubs'!Q90="",0,'Bunkers &amp; Lubs'!Q90),0)</f>
        <v>0</v>
      </c>
      <c r="O96" s="25">
        <f>IF('Noon Position '!A96&lt;&gt;0,IF('Bunkers &amp; Lubs'!W90="",0,'Bunkers &amp; Lubs'!W90),0)</f>
        <v>0</v>
      </c>
      <c r="P96" s="25">
        <f>IF('Noon Position '!A96&lt;&gt;0,IF('Bunkers &amp; Lubs'!X90="",0,'Bunkers &amp; Lubs'!X90),0)</f>
        <v>0</v>
      </c>
      <c r="Q96" s="25">
        <f>IF('Noon Position '!A96&lt;&gt;0,IF('Bunkers &amp; Lubs'!Z90="",0,'Bunkers &amp; Lubs'!Z90),0)</f>
        <v>0</v>
      </c>
      <c r="R96" s="25">
        <f>IF('Noon Position '!A96&lt;&gt;0,IF('Bunkers &amp; Lubs'!AA90="",0,'Bunkers &amp; Lubs'!AA90),0)</f>
        <v>0</v>
      </c>
      <c r="S96" s="25">
        <f>IF('Noon Position '!A96&lt;&gt;0,IF(Environmental!G93="",0,Environmental!G93),0)</f>
        <v>0</v>
      </c>
      <c r="T96" s="25">
        <f>IF('Noon Position '!A96&lt;&gt;0,IF(Environmental!L93="",0,Environmental!L93),0)</f>
        <v>0</v>
      </c>
      <c r="V96" s="25">
        <f t="shared" si="5"/>
        <v>0</v>
      </c>
      <c r="W96" s="25">
        <f t="shared" si="6"/>
        <v>0</v>
      </c>
      <c r="X96" s="25">
        <f t="shared" si="7"/>
        <v>0</v>
      </c>
      <c r="Y96" s="25">
        <f t="shared" si="8"/>
        <v>0</v>
      </c>
      <c r="AB96" s="25">
        <f t="shared" si="9"/>
        <v>0</v>
      </c>
      <c r="AE96" s="299" t="e">
        <f>SUMPRODUCT($L$10:L96,$V$10:V96)/SUM($V$10:V96)</f>
        <v>#DIV/0!</v>
      </c>
      <c r="AF96" s="300" t="e">
        <f>SUMPRODUCT($M$10:M96,$V$10:V96)/SUM($V$10:V96)</f>
        <v>#DIV/0!</v>
      </c>
      <c r="AG96" s="299" t="e">
        <f>SUMPRODUCT($N$10:N96,$V$10:V96)/SUM($V$10:V96)</f>
        <v>#DIV/0!</v>
      </c>
      <c r="AH96" s="299" t="e">
        <f>SUMPRODUCT($O$10:O96,$V$10:V96)/SUM($V$10:V96)</f>
        <v>#DIV/0!</v>
      </c>
      <c r="AI96" s="301" t="e">
        <f>SUMPRODUCT($P$10:P96,$V$10:V96)/SUM($V$10:V96)</f>
        <v>#DIV/0!</v>
      </c>
      <c r="AJ96" s="301" t="e">
        <f>SUMPRODUCT($Q$10:Q96,$V$10:V96)/SUM($V$10:V96)</f>
        <v>#DIV/0!</v>
      </c>
      <c r="AK96" s="301" t="e">
        <f>SUMPRODUCT($R$10:R96,$V$10:V96)/SUM($V$10:V96)</f>
        <v>#DIV/0!</v>
      </c>
      <c r="AL96" s="299" t="e">
        <f>SUMPRODUCT($S$10:S96,$V$10:V96)/SUM($V$10:V96)</f>
        <v>#DIV/0!</v>
      </c>
      <c r="AM96" s="299" t="e">
        <f>SUMPRODUCT($T$10:T96,$V$10:V96)/SUM($V$10:V96)</f>
        <v>#DIV/0!</v>
      </c>
      <c r="AP96" s="299">
        <f>SUMPRODUCT($L$10:L96,$W$10:W96)/SUM($W$10:W96)</f>
        <v>11.333333333333334</v>
      </c>
      <c r="AQ96" s="300">
        <f>SUMPRODUCT($M$10:M96,$W$10:W96)/SUM($W$10:W96)</f>
        <v>0.12710774662728128</v>
      </c>
      <c r="AR96" s="299">
        <f>SUMPRODUCT($N$10:N96,$W$10:W96)/SUM($W$10:W96)</f>
        <v>18.476800000000026</v>
      </c>
      <c r="AS96" s="299">
        <f>SUMPRODUCT($O$10:O96,$W$10:W96)/SUM($W$10:W96)</f>
        <v>0.10666666666666667</v>
      </c>
      <c r="AT96" s="301">
        <f>SUMPRODUCT($P$10:P96,$W$10:W96)/SUM($W$10:W96)</f>
        <v>100.05333333333333</v>
      </c>
      <c r="AU96" s="301">
        <f>SUMPRODUCT($Q$10:Q96,$W$10:W96)/SUM($W$10:W96)</f>
        <v>17.066666666666666</v>
      </c>
      <c r="AV96" s="301">
        <f>SUMPRODUCT($R$10:R96,$W$10:W96)/SUM($W$10:W96)</f>
        <v>10.666666666666666</v>
      </c>
      <c r="AW96" s="299">
        <f>SUMPRODUCT($S$10:S96,$W$10:W96)/SUM($W$10:W96)</f>
        <v>0</v>
      </c>
      <c r="AX96" s="299">
        <f>SUMPRODUCT($T$10:T96,$W$10:W96)/SUM($W$10:W96)</f>
        <v>0.28800000000000042</v>
      </c>
      <c r="BA96" s="299" t="e">
        <f>SUMPRODUCT($L$10:L96,$X$10:X96)/SUM($X$10:X96)</f>
        <v>#DIV/0!</v>
      </c>
      <c r="BB96" s="300" t="e">
        <f>SUMPRODUCT($M$10:M96,$X$10:X96)/SUM($X$10:X96)</f>
        <v>#DIV/0!</v>
      </c>
      <c r="BC96" s="299" t="e">
        <f>SUMPRODUCT($N$10:N96,$X$10:X96)/SUM($X$10:X96)</f>
        <v>#DIV/0!</v>
      </c>
      <c r="BD96" s="299" t="e">
        <f>SUMPRODUCT($O$10:O96,$X$10:X96)/SUM($X$10:X96)</f>
        <v>#DIV/0!</v>
      </c>
      <c r="BE96" s="301" t="e">
        <f>SUMPRODUCT($P$10:P96,$X$10:X96)/SUM($X$10:X96)</f>
        <v>#DIV/0!</v>
      </c>
      <c r="BF96" s="301" t="e">
        <f>SUMPRODUCT($Q$10:Q96,$X$10:X96)/SUM($X$10:X96)</f>
        <v>#DIV/0!</v>
      </c>
      <c r="BG96" s="301" t="e">
        <f>SUMPRODUCT($R$10:R96,$X$10:X96)/SUM($X$10:X96)</f>
        <v>#DIV/0!</v>
      </c>
      <c r="BH96" s="299" t="e">
        <f>SUMPRODUCT($S$10:S96,$X$10:X96)/SUM($X$10:X96)</f>
        <v>#DIV/0!</v>
      </c>
      <c r="BI96" s="299" t="e">
        <f>SUMPRODUCT($T$10:T96,$X$10:X96)/SUM($X$10:X96)</f>
        <v>#DIV/0!</v>
      </c>
      <c r="BL96" s="299" t="e">
        <f>SUMPRODUCT($L$10:L96,$Y$10:Y96)/SUM($Y$10:Y96)</f>
        <v>#DIV/0!</v>
      </c>
      <c r="BM96" s="300" t="e">
        <f>SUMPRODUCT($M$10:M96,$Y$10:Y96)/SUM($Y$10:Y96)</f>
        <v>#DIV/0!</v>
      </c>
      <c r="BN96" s="299" t="e">
        <f>SUMPRODUCT($N$10:N96,$Y$10:Y96)/SUM($Y$10:Y96)</f>
        <v>#DIV/0!</v>
      </c>
      <c r="BO96" s="299" t="e">
        <f>SUMPRODUCT($O$10:O96,$Y$10:Y96)/SUM($Y$10:Y96)</f>
        <v>#DIV/0!</v>
      </c>
      <c r="BP96" s="301" t="e">
        <f>SUMPRODUCT($P$10:P96,$Y$10:Y96)/SUM($Y$10:Y96)</f>
        <v>#DIV/0!</v>
      </c>
      <c r="BQ96" s="301" t="e">
        <f>SUMPRODUCT($Q$10:Q96,$Y$10:Y96)/SUM($Y$10:Y96)</f>
        <v>#DIV/0!</v>
      </c>
      <c r="BR96" s="301" t="e">
        <f>SUMPRODUCT($R$10:R96,$Y$10:Y96)/SUM($Y$10:Y96)</f>
        <v>#DIV/0!</v>
      </c>
      <c r="BS96" s="299" t="e">
        <f>SUMPRODUCT($S$10:S96,$Y$10:Y96)/SUM($Y$10:Y96)</f>
        <v>#DIV/0!</v>
      </c>
      <c r="BT96" s="299" t="e">
        <f>SUMPRODUCT($T$10:T96,$Y$10:Y96)/SUM($Y$10:Y96)</f>
        <v>#DIV/0!</v>
      </c>
      <c r="BW96" s="25" t="e">
        <f>SUMPRODUCT($L$10:L96,$AB$10:AB96)/SUM($AB$10:AB96)</f>
        <v>#DIV/0!</v>
      </c>
      <c r="BX96" s="25" t="e">
        <f>SUMPRODUCT($M$10:M96,$AB$10:AB96)/SUM($AB$10:AB96)</f>
        <v>#DIV/0!</v>
      </c>
      <c r="BY96" s="25" t="e">
        <f>SUMPRODUCT($N$10:N96,$AB$10:AB96)/SUM($AB$10:AB96)</f>
        <v>#DIV/0!</v>
      </c>
      <c r="BZ96" s="25" t="e">
        <f>SUMPRODUCT($O$10:O96,$AB$10:AB96)/SUM($AB$10:AB96)</f>
        <v>#DIV/0!</v>
      </c>
      <c r="CA96" s="25" t="e">
        <f>SUMPRODUCT($P$10:P96,$AB$10:AB96)/SUM($AB$10:AB96)</f>
        <v>#DIV/0!</v>
      </c>
      <c r="CB96" s="25" t="e">
        <f>SUMPRODUCT($Q$10:Q96,$AB$10:AB96)/SUM($AB$10:AB96)</f>
        <v>#DIV/0!</v>
      </c>
      <c r="CC96" s="25" t="e">
        <f>SUMPRODUCT($R$10:R96,$AB$10:AB96)/SUM($AB$10:AB96)</f>
        <v>#DIV/0!</v>
      </c>
      <c r="CD96" s="25" t="e">
        <f>SUMPRODUCT($S$10:S96,$AB$10:AB96)/SUM($AB$10:AB96)</f>
        <v>#DIV/0!</v>
      </c>
      <c r="CE96" s="25" t="e">
        <f>SUMPRODUCT($T$10:T96,$AB$10:AB96)/SUM($AB$10:AB96)</f>
        <v>#DIV/0!</v>
      </c>
    </row>
    <row r="97" spans="1:83">
      <c r="A97" s="281" t="str">
        <f>IF('Noon Position '!A97&lt;&gt;0,'Noon Position '!A97,"")</f>
        <v/>
      </c>
      <c r="B97" s="312" t="str">
        <f>IF('Noon Position '!A97&lt;&gt;0,'Noon Position '!B97,"")</f>
        <v/>
      </c>
      <c r="C97" s="25" t="str">
        <f>IF('Noon Position '!Q97&lt;&gt;0,'Noon Position '!Q97,"")</f>
        <v/>
      </c>
      <c r="D97" s="313" t="str">
        <f>IF('Noon Position '!Q97&lt;&gt;0,"",IF('Noon Position '!A97&lt;&gt;0,('Noon Position '!A97-'Noon Position '!A96+'Noon Position '!B97-'Noon Position '!B96)*24,""))</f>
        <v/>
      </c>
      <c r="E97" s="25" t="str">
        <f>IF('Noon Position '!A97&lt;&gt;0,'Weather Condition'!U92,"")</f>
        <v/>
      </c>
      <c r="F97" s="25" t="str">
        <f>IF('Noon Position '!A97&lt;&gt;0,IF(NOT(E97),1,0),"")</f>
        <v/>
      </c>
      <c r="G97" s="25" t="str">
        <f>IF('Noon Position '!A97&lt;&gt;0,IF(LOWER('Noon Position '!L97)="eco",1,0),"")</f>
        <v/>
      </c>
      <c r="H97" s="25" t="str">
        <f>IF('Noon Position '!A97&lt;&gt;0,IF(LOWER('Noon Position '!L97)="full",1,0),"")</f>
        <v/>
      </c>
      <c r="I97" s="25" t="str">
        <f>IF('Noon Position '!A97&lt;&gt;0,IF(G97+H97=0,1,0),"")</f>
        <v/>
      </c>
      <c r="K97" s="25" t="str">
        <f>IF('Noon Position '!A97&lt;&gt;0,IF('Noon Position '!M97=0,"None",'Noon Position '!M97),"None")</f>
        <v>None</v>
      </c>
      <c r="L97" s="25">
        <f>IF('Noon Position '!A97&lt;&gt;0,IF('Noon Position '!U97="",0,'Noon Position '!U97),0)</f>
        <v>0</v>
      </c>
      <c r="M97" s="25">
        <f>IF('Noon Position '!A97&lt;&gt;0,IF('Noon Position '!V97="",0,'Noon Position '!V97),0)</f>
        <v>0</v>
      </c>
      <c r="N97" s="25">
        <f>IF('Noon Position '!A97&lt;&gt;0,IF('Bunkers &amp; Lubs'!Q91="",0,'Bunkers &amp; Lubs'!Q91),0)</f>
        <v>0</v>
      </c>
      <c r="O97" s="25">
        <f>IF('Noon Position '!A97&lt;&gt;0,IF('Bunkers &amp; Lubs'!W91="",0,'Bunkers &amp; Lubs'!W91),0)</f>
        <v>0</v>
      </c>
      <c r="P97" s="25">
        <f>IF('Noon Position '!A97&lt;&gt;0,IF('Bunkers &amp; Lubs'!X91="",0,'Bunkers &amp; Lubs'!X91),0)</f>
        <v>0</v>
      </c>
      <c r="Q97" s="25">
        <f>IF('Noon Position '!A97&lt;&gt;0,IF('Bunkers &amp; Lubs'!Z91="",0,'Bunkers &amp; Lubs'!Z91),0)</f>
        <v>0</v>
      </c>
      <c r="R97" s="25">
        <f>IF('Noon Position '!A97&lt;&gt;0,IF('Bunkers &amp; Lubs'!AA91="",0,'Bunkers &amp; Lubs'!AA91),0)</f>
        <v>0</v>
      </c>
      <c r="S97" s="25">
        <f>IF('Noon Position '!A97&lt;&gt;0,IF(Environmental!G94="",0,Environmental!G94),0)</f>
        <v>0</v>
      </c>
      <c r="T97" s="25">
        <f>IF('Noon Position '!A97&lt;&gt;0,IF(Environmental!L94="",0,Environmental!L94),0)</f>
        <v>0</v>
      </c>
      <c r="V97" s="25">
        <f t="shared" si="5"/>
        <v>0</v>
      </c>
      <c r="W97" s="25">
        <f t="shared" si="6"/>
        <v>0</v>
      </c>
      <c r="X97" s="25">
        <f t="shared" si="7"/>
        <v>0</v>
      </c>
      <c r="Y97" s="25">
        <f t="shared" si="8"/>
        <v>0</v>
      </c>
      <c r="AB97" s="25">
        <f t="shared" si="9"/>
        <v>0</v>
      </c>
      <c r="AE97" s="299" t="e">
        <f>SUMPRODUCT($L$10:L97,$V$10:V97)/SUM($V$10:V97)</f>
        <v>#DIV/0!</v>
      </c>
      <c r="AF97" s="300" t="e">
        <f>SUMPRODUCT($M$10:M97,$V$10:V97)/SUM($V$10:V97)</f>
        <v>#DIV/0!</v>
      </c>
      <c r="AG97" s="299" t="e">
        <f>SUMPRODUCT($N$10:N97,$V$10:V97)/SUM($V$10:V97)</f>
        <v>#DIV/0!</v>
      </c>
      <c r="AH97" s="299" t="e">
        <f>SUMPRODUCT($O$10:O97,$V$10:V97)/SUM($V$10:V97)</f>
        <v>#DIV/0!</v>
      </c>
      <c r="AI97" s="301" t="e">
        <f>SUMPRODUCT($P$10:P97,$V$10:V97)/SUM($V$10:V97)</f>
        <v>#DIV/0!</v>
      </c>
      <c r="AJ97" s="301" t="e">
        <f>SUMPRODUCT($Q$10:Q97,$V$10:V97)/SUM($V$10:V97)</f>
        <v>#DIV/0!</v>
      </c>
      <c r="AK97" s="301" t="e">
        <f>SUMPRODUCT($R$10:R97,$V$10:V97)/SUM($V$10:V97)</f>
        <v>#DIV/0!</v>
      </c>
      <c r="AL97" s="299" t="e">
        <f>SUMPRODUCT($S$10:S97,$V$10:V97)/SUM($V$10:V97)</f>
        <v>#DIV/0!</v>
      </c>
      <c r="AM97" s="299" t="e">
        <f>SUMPRODUCT($T$10:T97,$V$10:V97)/SUM($V$10:V97)</f>
        <v>#DIV/0!</v>
      </c>
      <c r="AP97" s="299">
        <f>SUMPRODUCT($L$10:L97,$W$10:W97)/SUM($W$10:W97)</f>
        <v>11.333333333333334</v>
      </c>
      <c r="AQ97" s="300">
        <f>SUMPRODUCT($M$10:M97,$W$10:W97)/SUM($W$10:W97)</f>
        <v>0.12710774662728128</v>
      </c>
      <c r="AR97" s="299">
        <f>SUMPRODUCT($N$10:N97,$W$10:W97)/SUM($W$10:W97)</f>
        <v>18.476800000000026</v>
      </c>
      <c r="AS97" s="299">
        <f>SUMPRODUCT($O$10:O97,$W$10:W97)/SUM($W$10:W97)</f>
        <v>0.10666666666666667</v>
      </c>
      <c r="AT97" s="301">
        <f>SUMPRODUCT($P$10:P97,$W$10:W97)/SUM($W$10:W97)</f>
        <v>100.05333333333333</v>
      </c>
      <c r="AU97" s="301">
        <f>SUMPRODUCT($Q$10:Q97,$W$10:W97)/SUM($W$10:W97)</f>
        <v>17.066666666666666</v>
      </c>
      <c r="AV97" s="301">
        <f>SUMPRODUCT($R$10:R97,$W$10:W97)/SUM($W$10:W97)</f>
        <v>10.666666666666666</v>
      </c>
      <c r="AW97" s="299">
        <f>SUMPRODUCT($S$10:S97,$W$10:W97)/SUM($W$10:W97)</f>
        <v>0</v>
      </c>
      <c r="AX97" s="299">
        <f>SUMPRODUCT($T$10:T97,$W$10:W97)/SUM($W$10:W97)</f>
        <v>0.28800000000000042</v>
      </c>
      <c r="BA97" s="299" t="e">
        <f>SUMPRODUCT($L$10:L97,$X$10:X97)/SUM($X$10:X97)</f>
        <v>#DIV/0!</v>
      </c>
      <c r="BB97" s="300" t="e">
        <f>SUMPRODUCT($M$10:M97,$X$10:X97)/SUM($X$10:X97)</f>
        <v>#DIV/0!</v>
      </c>
      <c r="BC97" s="299" t="e">
        <f>SUMPRODUCT($N$10:N97,$X$10:X97)/SUM($X$10:X97)</f>
        <v>#DIV/0!</v>
      </c>
      <c r="BD97" s="299" t="e">
        <f>SUMPRODUCT($O$10:O97,$X$10:X97)/SUM($X$10:X97)</f>
        <v>#DIV/0!</v>
      </c>
      <c r="BE97" s="301" t="e">
        <f>SUMPRODUCT($P$10:P97,$X$10:X97)/SUM($X$10:X97)</f>
        <v>#DIV/0!</v>
      </c>
      <c r="BF97" s="301" t="e">
        <f>SUMPRODUCT($Q$10:Q97,$X$10:X97)/SUM($X$10:X97)</f>
        <v>#DIV/0!</v>
      </c>
      <c r="BG97" s="301" t="e">
        <f>SUMPRODUCT($R$10:R97,$X$10:X97)/SUM($X$10:X97)</f>
        <v>#DIV/0!</v>
      </c>
      <c r="BH97" s="299" t="e">
        <f>SUMPRODUCT($S$10:S97,$X$10:X97)/SUM($X$10:X97)</f>
        <v>#DIV/0!</v>
      </c>
      <c r="BI97" s="299" t="e">
        <f>SUMPRODUCT($T$10:T97,$X$10:X97)/SUM($X$10:X97)</f>
        <v>#DIV/0!</v>
      </c>
      <c r="BL97" s="299" t="e">
        <f>SUMPRODUCT($L$10:L97,$Y$10:Y97)/SUM($Y$10:Y97)</f>
        <v>#DIV/0!</v>
      </c>
      <c r="BM97" s="300" t="e">
        <f>SUMPRODUCT($M$10:M97,$Y$10:Y97)/SUM($Y$10:Y97)</f>
        <v>#DIV/0!</v>
      </c>
      <c r="BN97" s="299" t="e">
        <f>SUMPRODUCT($N$10:N97,$Y$10:Y97)/SUM($Y$10:Y97)</f>
        <v>#DIV/0!</v>
      </c>
      <c r="BO97" s="299" t="e">
        <f>SUMPRODUCT($O$10:O97,$Y$10:Y97)/SUM($Y$10:Y97)</f>
        <v>#DIV/0!</v>
      </c>
      <c r="BP97" s="301" t="e">
        <f>SUMPRODUCT($P$10:P97,$Y$10:Y97)/SUM($Y$10:Y97)</f>
        <v>#DIV/0!</v>
      </c>
      <c r="BQ97" s="301" t="e">
        <f>SUMPRODUCT($Q$10:Q97,$Y$10:Y97)/SUM($Y$10:Y97)</f>
        <v>#DIV/0!</v>
      </c>
      <c r="BR97" s="301" t="e">
        <f>SUMPRODUCT($R$10:R97,$Y$10:Y97)/SUM($Y$10:Y97)</f>
        <v>#DIV/0!</v>
      </c>
      <c r="BS97" s="299" t="e">
        <f>SUMPRODUCT($S$10:S97,$Y$10:Y97)/SUM($Y$10:Y97)</f>
        <v>#DIV/0!</v>
      </c>
      <c r="BT97" s="299" t="e">
        <f>SUMPRODUCT($T$10:T97,$Y$10:Y97)/SUM($Y$10:Y97)</f>
        <v>#DIV/0!</v>
      </c>
      <c r="BW97" s="25" t="e">
        <f>SUMPRODUCT($L$10:L97,$AB$10:AB97)/SUM($AB$10:AB97)</f>
        <v>#DIV/0!</v>
      </c>
      <c r="BX97" s="25" t="e">
        <f>SUMPRODUCT($M$10:M97,$AB$10:AB97)/SUM($AB$10:AB97)</f>
        <v>#DIV/0!</v>
      </c>
      <c r="BY97" s="25" t="e">
        <f>SUMPRODUCT($N$10:N97,$AB$10:AB97)/SUM($AB$10:AB97)</f>
        <v>#DIV/0!</v>
      </c>
      <c r="BZ97" s="25" t="e">
        <f>SUMPRODUCT($O$10:O97,$AB$10:AB97)/SUM($AB$10:AB97)</f>
        <v>#DIV/0!</v>
      </c>
      <c r="CA97" s="25" t="e">
        <f>SUMPRODUCT($P$10:P97,$AB$10:AB97)/SUM($AB$10:AB97)</f>
        <v>#DIV/0!</v>
      </c>
      <c r="CB97" s="25" t="e">
        <f>SUMPRODUCT($Q$10:Q97,$AB$10:AB97)/SUM($AB$10:AB97)</f>
        <v>#DIV/0!</v>
      </c>
      <c r="CC97" s="25" t="e">
        <f>SUMPRODUCT($R$10:R97,$AB$10:AB97)/SUM($AB$10:AB97)</f>
        <v>#DIV/0!</v>
      </c>
      <c r="CD97" s="25" t="e">
        <f>SUMPRODUCT($S$10:S97,$AB$10:AB97)/SUM($AB$10:AB97)</f>
        <v>#DIV/0!</v>
      </c>
      <c r="CE97" s="25" t="e">
        <f>SUMPRODUCT($T$10:T97,$AB$10:AB97)/SUM($AB$10:AB97)</f>
        <v>#DIV/0!</v>
      </c>
    </row>
    <row r="98" spans="1:83">
      <c r="A98" s="281" t="str">
        <f>IF('Noon Position '!A98&lt;&gt;0,'Noon Position '!A98,"")</f>
        <v/>
      </c>
      <c r="B98" s="312" t="str">
        <f>IF('Noon Position '!A98&lt;&gt;0,'Noon Position '!B98,"")</f>
        <v/>
      </c>
      <c r="C98" s="25" t="str">
        <f>IF('Noon Position '!Q98&lt;&gt;0,'Noon Position '!Q98,"")</f>
        <v/>
      </c>
      <c r="D98" s="313" t="str">
        <f>IF('Noon Position '!Q98&lt;&gt;0,"",IF('Noon Position '!A98&lt;&gt;0,('Noon Position '!A98-'Noon Position '!A97+'Noon Position '!B98-'Noon Position '!B97)*24,""))</f>
        <v/>
      </c>
      <c r="E98" s="25" t="str">
        <f>IF('Noon Position '!A98&lt;&gt;0,'Weather Condition'!U93,"")</f>
        <v/>
      </c>
      <c r="F98" s="25" t="str">
        <f>IF('Noon Position '!A98&lt;&gt;0,IF(NOT(E98),1,0),"")</f>
        <v/>
      </c>
      <c r="G98" s="25" t="str">
        <f>IF('Noon Position '!A98&lt;&gt;0,IF(LOWER('Noon Position '!L98)="eco",1,0),"")</f>
        <v/>
      </c>
      <c r="H98" s="25" t="str">
        <f>IF('Noon Position '!A98&lt;&gt;0,IF(LOWER('Noon Position '!L98)="full",1,0),"")</f>
        <v/>
      </c>
      <c r="I98" s="25" t="str">
        <f>IF('Noon Position '!A98&lt;&gt;0,IF(G98+H98=0,1,0),"")</f>
        <v/>
      </c>
      <c r="K98" s="25" t="str">
        <f>IF('Noon Position '!A98&lt;&gt;0,IF('Noon Position '!M98=0,"None",'Noon Position '!M98),"None")</f>
        <v>None</v>
      </c>
      <c r="L98" s="25">
        <f>IF('Noon Position '!A98&lt;&gt;0,IF('Noon Position '!U98="",0,'Noon Position '!U98),0)</f>
        <v>0</v>
      </c>
      <c r="M98" s="25">
        <f>IF('Noon Position '!A98&lt;&gt;0,IF('Noon Position '!V98="",0,'Noon Position '!V98),0)</f>
        <v>0</v>
      </c>
      <c r="N98" s="25">
        <f>IF('Noon Position '!A98&lt;&gt;0,IF('Bunkers &amp; Lubs'!Q92="",0,'Bunkers &amp; Lubs'!Q92),0)</f>
        <v>0</v>
      </c>
      <c r="O98" s="25">
        <f>IF('Noon Position '!A98&lt;&gt;0,IF('Bunkers &amp; Lubs'!W92="",0,'Bunkers &amp; Lubs'!W92),0)</f>
        <v>0</v>
      </c>
      <c r="P98" s="25">
        <f>IF('Noon Position '!A98&lt;&gt;0,IF('Bunkers &amp; Lubs'!X92="",0,'Bunkers &amp; Lubs'!X92),0)</f>
        <v>0</v>
      </c>
      <c r="Q98" s="25">
        <f>IF('Noon Position '!A98&lt;&gt;0,IF('Bunkers &amp; Lubs'!Z92="",0,'Bunkers &amp; Lubs'!Z92),0)</f>
        <v>0</v>
      </c>
      <c r="R98" s="25">
        <f>IF('Noon Position '!A98&lt;&gt;0,IF('Bunkers &amp; Lubs'!AA92="",0,'Bunkers &amp; Lubs'!AA92),0)</f>
        <v>0</v>
      </c>
      <c r="S98" s="25">
        <f>IF('Noon Position '!A98&lt;&gt;0,IF(Environmental!G95="",0,Environmental!G95),0)</f>
        <v>0</v>
      </c>
      <c r="T98" s="25">
        <f>IF('Noon Position '!A98&lt;&gt;0,IF(Environmental!L95="",0,Environmental!L95),0)</f>
        <v>0</v>
      </c>
      <c r="V98" s="25">
        <f t="shared" si="5"/>
        <v>0</v>
      </c>
      <c r="W98" s="25">
        <f t="shared" si="6"/>
        <v>0</v>
      </c>
      <c r="X98" s="25">
        <f t="shared" si="7"/>
        <v>0</v>
      </c>
      <c r="Y98" s="25">
        <f t="shared" si="8"/>
        <v>0</v>
      </c>
      <c r="AB98" s="25">
        <f t="shared" si="9"/>
        <v>0</v>
      </c>
      <c r="AE98" s="299" t="e">
        <f>SUMPRODUCT($L$10:L98,$V$10:V98)/SUM($V$10:V98)</f>
        <v>#DIV/0!</v>
      </c>
      <c r="AF98" s="300" t="e">
        <f>SUMPRODUCT($M$10:M98,$V$10:V98)/SUM($V$10:V98)</f>
        <v>#DIV/0!</v>
      </c>
      <c r="AG98" s="299" t="e">
        <f>SUMPRODUCT($N$10:N98,$V$10:V98)/SUM($V$10:V98)</f>
        <v>#DIV/0!</v>
      </c>
      <c r="AH98" s="299" t="e">
        <f>SUMPRODUCT($O$10:O98,$V$10:V98)/SUM($V$10:V98)</f>
        <v>#DIV/0!</v>
      </c>
      <c r="AI98" s="301" t="e">
        <f>SUMPRODUCT($P$10:P98,$V$10:V98)/SUM($V$10:V98)</f>
        <v>#DIV/0!</v>
      </c>
      <c r="AJ98" s="301" t="e">
        <f>SUMPRODUCT($Q$10:Q98,$V$10:V98)/SUM($V$10:V98)</f>
        <v>#DIV/0!</v>
      </c>
      <c r="AK98" s="301" t="e">
        <f>SUMPRODUCT($R$10:R98,$V$10:V98)/SUM($V$10:V98)</f>
        <v>#DIV/0!</v>
      </c>
      <c r="AL98" s="299" t="e">
        <f>SUMPRODUCT($S$10:S98,$V$10:V98)/SUM($V$10:V98)</f>
        <v>#DIV/0!</v>
      </c>
      <c r="AM98" s="299" t="e">
        <f>SUMPRODUCT($T$10:T98,$V$10:V98)/SUM($V$10:V98)</f>
        <v>#DIV/0!</v>
      </c>
      <c r="AP98" s="299">
        <f>SUMPRODUCT($L$10:L98,$W$10:W98)/SUM($W$10:W98)</f>
        <v>11.333333333333334</v>
      </c>
      <c r="AQ98" s="300">
        <f>SUMPRODUCT($M$10:M98,$W$10:W98)/SUM($W$10:W98)</f>
        <v>0.12710774662728128</v>
      </c>
      <c r="AR98" s="299">
        <f>SUMPRODUCT($N$10:N98,$W$10:W98)/SUM($W$10:W98)</f>
        <v>18.476800000000026</v>
      </c>
      <c r="AS98" s="299">
        <f>SUMPRODUCT($O$10:O98,$W$10:W98)/SUM($W$10:W98)</f>
        <v>0.10666666666666667</v>
      </c>
      <c r="AT98" s="301">
        <f>SUMPRODUCT($P$10:P98,$W$10:W98)/SUM($W$10:W98)</f>
        <v>100.05333333333333</v>
      </c>
      <c r="AU98" s="301">
        <f>SUMPRODUCT($Q$10:Q98,$W$10:W98)/SUM($W$10:W98)</f>
        <v>17.066666666666666</v>
      </c>
      <c r="AV98" s="301">
        <f>SUMPRODUCT($R$10:R98,$W$10:W98)/SUM($W$10:W98)</f>
        <v>10.666666666666666</v>
      </c>
      <c r="AW98" s="299">
        <f>SUMPRODUCT($S$10:S98,$W$10:W98)/SUM($W$10:W98)</f>
        <v>0</v>
      </c>
      <c r="AX98" s="299">
        <f>SUMPRODUCT($T$10:T98,$W$10:W98)/SUM($W$10:W98)</f>
        <v>0.28800000000000042</v>
      </c>
      <c r="BA98" s="299" t="e">
        <f>SUMPRODUCT($L$10:L98,$X$10:X98)/SUM($X$10:X98)</f>
        <v>#DIV/0!</v>
      </c>
      <c r="BB98" s="300" t="e">
        <f>SUMPRODUCT($M$10:M98,$X$10:X98)/SUM($X$10:X98)</f>
        <v>#DIV/0!</v>
      </c>
      <c r="BC98" s="299" t="e">
        <f>SUMPRODUCT($N$10:N98,$X$10:X98)/SUM($X$10:X98)</f>
        <v>#DIV/0!</v>
      </c>
      <c r="BD98" s="299" t="e">
        <f>SUMPRODUCT($O$10:O98,$X$10:X98)/SUM($X$10:X98)</f>
        <v>#DIV/0!</v>
      </c>
      <c r="BE98" s="301" t="e">
        <f>SUMPRODUCT($P$10:P98,$X$10:X98)/SUM($X$10:X98)</f>
        <v>#DIV/0!</v>
      </c>
      <c r="BF98" s="301" t="e">
        <f>SUMPRODUCT($Q$10:Q98,$X$10:X98)/SUM($X$10:X98)</f>
        <v>#DIV/0!</v>
      </c>
      <c r="BG98" s="301" t="e">
        <f>SUMPRODUCT($R$10:R98,$X$10:X98)/SUM($X$10:X98)</f>
        <v>#DIV/0!</v>
      </c>
      <c r="BH98" s="299" t="e">
        <f>SUMPRODUCT($S$10:S98,$X$10:X98)/SUM($X$10:X98)</f>
        <v>#DIV/0!</v>
      </c>
      <c r="BI98" s="299" t="e">
        <f>SUMPRODUCT($T$10:T98,$X$10:X98)/SUM($X$10:X98)</f>
        <v>#DIV/0!</v>
      </c>
      <c r="BL98" s="299" t="e">
        <f>SUMPRODUCT($L$10:L98,$Y$10:Y98)/SUM($Y$10:Y98)</f>
        <v>#DIV/0!</v>
      </c>
      <c r="BM98" s="300" t="e">
        <f>SUMPRODUCT($M$10:M98,$Y$10:Y98)/SUM($Y$10:Y98)</f>
        <v>#DIV/0!</v>
      </c>
      <c r="BN98" s="299" t="e">
        <f>SUMPRODUCT($N$10:N98,$Y$10:Y98)/SUM($Y$10:Y98)</f>
        <v>#DIV/0!</v>
      </c>
      <c r="BO98" s="299" t="e">
        <f>SUMPRODUCT($O$10:O98,$Y$10:Y98)/SUM($Y$10:Y98)</f>
        <v>#DIV/0!</v>
      </c>
      <c r="BP98" s="301" t="e">
        <f>SUMPRODUCT($P$10:P98,$Y$10:Y98)/SUM($Y$10:Y98)</f>
        <v>#DIV/0!</v>
      </c>
      <c r="BQ98" s="301" t="e">
        <f>SUMPRODUCT($Q$10:Q98,$Y$10:Y98)/SUM($Y$10:Y98)</f>
        <v>#DIV/0!</v>
      </c>
      <c r="BR98" s="301" t="e">
        <f>SUMPRODUCT($R$10:R98,$Y$10:Y98)/SUM($Y$10:Y98)</f>
        <v>#DIV/0!</v>
      </c>
      <c r="BS98" s="299" t="e">
        <f>SUMPRODUCT($S$10:S98,$Y$10:Y98)/SUM($Y$10:Y98)</f>
        <v>#DIV/0!</v>
      </c>
      <c r="BT98" s="299" t="e">
        <f>SUMPRODUCT($T$10:T98,$Y$10:Y98)/SUM($Y$10:Y98)</f>
        <v>#DIV/0!</v>
      </c>
      <c r="BW98" s="25" t="e">
        <f>SUMPRODUCT($L$10:L98,$AB$10:AB98)/SUM($AB$10:AB98)</f>
        <v>#DIV/0!</v>
      </c>
      <c r="BX98" s="25" t="e">
        <f>SUMPRODUCT($M$10:M98,$AB$10:AB98)/SUM($AB$10:AB98)</f>
        <v>#DIV/0!</v>
      </c>
      <c r="BY98" s="25" t="e">
        <f>SUMPRODUCT($N$10:N98,$AB$10:AB98)/SUM($AB$10:AB98)</f>
        <v>#DIV/0!</v>
      </c>
      <c r="BZ98" s="25" t="e">
        <f>SUMPRODUCT($O$10:O98,$AB$10:AB98)/SUM($AB$10:AB98)</f>
        <v>#DIV/0!</v>
      </c>
      <c r="CA98" s="25" t="e">
        <f>SUMPRODUCT($P$10:P98,$AB$10:AB98)/SUM($AB$10:AB98)</f>
        <v>#DIV/0!</v>
      </c>
      <c r="CB98" s="25" t="e">
        <f>SUMPRODUCT($Q$10:Q98,$AB$10:AB98)/SUM($AB$10:AB98)</f>
        <v>#DIV/0!</v>
      </c>
      <c r="CC98" s="25" t="e">
        <f>SUMPRODUCT($R$10:R98,$AB$10:AB98)/SUM($AB$10:AB98)</f>
        <v>#DIV/0!</v>
      </c>
      <c r="CD98" s="25" t="e">
        <f>SUMPRODUCT($S$10:S98,$AB$10:AB98)/SUM($AB$10:AB98)</f>
        <v>#DIV/0!</v>
      </c>
      <c r="CE98" s="25" t="e">
        <f>SUMPRODUCT($T$10:T98,$AB$10:AB98)/SUM($AB$10:AB98)</f>
        <v>#DIV/0!</v>
      </c>
    </row>
    <row r="99" spans="1:83">
      <c r="A99" s="281" t="str">
        <f>IF('Noon Position '!A99&lt;&gt;0,'Noon Position '!A99,"")</f>
        <v/>
      </c>
      <c r="B99" s="312" t="str">
        <f>IF('Noon Position '!A99&lt;&gt;0,'Noon Position '!B99,"")</f>
        <v/>
      </c>
      <c r="C99" s="25" t="str">
        <f>IF('Noon Position '!Q99&lt;&gt;0,'Noon Position '!Q99,"")</f>
        <v/>
      </c>
      <c r="D99" s="313" t="str">
        <f>IF('Noon Position '!Q99&lt;&gt;0,"",IF('Noon Position '!A99&lt;&gt;0,('Noon Position '!A99-'Noon Position '!A98+'Noon Position '!B99-'Noon Position '!B98)*24,""))</f>
        <v/>
      </c>
      <c r="E99" s="25" t="str">
        <f>IF('Noon Position '!A99&lt;&gt;0,'Weather Condition'!U94,"")</f>
        <v/>
      </c>
      <c r="F99" s="25" t="str">
        <f>IF('Noon Position '!A99&lt;&gt;0,IF(NOT(E99),1,0),"")</f>
        <v/>
      </c>
      <c r="G99" s="25" t="str">
        <f>IF('Noon Position '!A99&lt;&gt;0,IF(LOWER('Noon Position '!L99)="eco",1,0),"")</f>
        <v/>
      </c>
      <c r="H99" s="25" t="str">
        <f>IF('Noon Position '!A99&lt;&gt;0,IF(LOWER('Noon Position '!L99)="full",1,0),"")</f>
        <v/>
      </c>
      <c r="I99" s="25" t="str">
        <f>IF('Noon Position '!A99&lt;&gt;0,IF(G99+H99=0,1,0),"")</f>
        <v/>
      </c>
      <c r="K99" s="25" t="str">
        <f>IF('Noon Position '!A99&lt;&gt;0,IF('Noon Position '!M99=0,"None",'Noon Position '!M99),"None")</f>
        <v>None</v>
      </c>
      <c r="L99" s="25">
        <f>IF('Noon Position '!A99&lt;&gt;0,IF('Noon Position '!U99="",0,'Noon Position '!U99),0)</f>
        <v>0</v>
      </c>
      <c r="M99" s="25">
        <f>IF('Noon Position '!A99&lt;&gt;0,IF('Noon Position '!V99="",0,'Noon Position '!V99),0)</f>
        <v>0</v>
      </c>
      <c r="N99" s="25">
        <f>IF('Noon Position '!A99&lt;&gt;0,IF('Bunkers &amp; Lubs'!Q93="",0,'Bunkers &amp; Lubs'!Q93),0)</f>
        <v>0</v>
      </c>
      <c r="O99" s="25">
        <f>IF('Noon Position '!A99&lt;&gt;0,IF('Bunkers &amp; Lubs'!W93="",0,'Bunkers &amp; Lubs'!W93),0)</f>
        <v>0</v>
      </c>
      <c r="P99" s="25">
        <f>IF('Noon Position '!A99&lt;&gt;0,IF('Bunkers &amp; Lubs'!X93="",0,'Bunkers &amp; Lubs'!X93),0)</f>
        <v>0</v>
      </c>
      <c r="Q99" s="25">
        <f>IF('Noon Position '!A99&lt;&gt;0,IF('Bunkers &amp; Lubs'!Z93="",0,'Bunkers &amp; Lubs'!Z93),0)</f>
        <v>0</v>
      </c>
      <c r="R99" s="25">
        <f>IF('Noon Position '!A99&lt;&gt;0,IF('Bunkers &amp; Lubs'!AA93="",0,'Bunkers &amp; Lubs'!AA93),0)</f>
        <v>0</v>
      </c>
      <c r="S99" s="25">
        <f>IF('Noon Position '!A99&lt;&gt;0,IF(Environmental!G96="",0,Environmental!G96),0)</f>
        <v>0</v>
      </c>
      <c r="T99" s="25">
        <f>IF('Noon Position '!A99&lt;&gt;0,IF(Environmental!L96="",0,Environmental!L96),0)</f>
        <v>0</v>
      </c>
      <c r="V99" s="25">
        <f t="shared" si="5"/>
        <v>0</v>
      </c>
      <c r="W99" s="25">
        <f t="shared" si="6"/>
        <v>0</v>
      </c>
      <c r="X99" s="25">
        <f t="shared" si="7"/>
        <v>0</v>
      </c>
      <c r="Y99" s="25">
        <f t="shared" si="8"/>
        <v>0</v>
      </c>
      <c r="AB99" s="25">
        <f t="shared" si="9"/>
        <v>0</v>
      </c>
      <c r="AE99" s="299" t="e">
        <f>SUMPRODUCT($L$10:L99,$V$10:V99)/SUM($V$10:V99)</f>
        <v>#DIV/0!</v>
      </c>
      <c r="AF99" s="300" t="e">
        <f>SUMPRODUCT($M$10:M99,$V$10:V99)/SUM($V$10:V99)</f>
        <v>#DIV/0!</v>
      </c>
      <c r="AG99" s="299" t="e">
        <f>SUMPRODUCT($N$10:N99,$V$10:V99)/SUM($V$10:V99)</f>
        <v>#DIV/0!</v>
      </c>
      <c r="AH99" s="299" t="e">
        <f>SUMPRODUCT($O$10:O99,$V$10:V99)/SUM($V$10:V99)</f>
        <v>#DIV/0!</v>
      </c>
      <c r="AI99" s="301" t="e">
        <f>SUMPRODUCT($P$10:P99,$V$10:V99)/SUM($V$10:V99)</f>
        <v>#DIV/0!</v>
      </c>
      <c r="AJ99" s="301" t="e">
        <f>SUMPRODUCT($Q$10:Q99,$V$10:V99)/SUM($V$10:V99)</f>
        <v>#DIV/0!</v>
      </c>
      <c r="AK99" s="301" t="e">
        <f>SUMPRODUCT($R$10:R99,$V$10:V99)/SUM($V$10:V99)</f>
        <v>#DIV/0!</v>
      </c>
      <c r="AL99" s="299" t="e">
        <f>SUMPRODUCT($S$10:S99,$V$10:V99)/SUM($V$10:V99)</f>
        <v>#DIV/0!</v>
      </c>
      <c r="AM99" s="299" t="e">
        <f>SUMPRODUCT($T$10:T99,$V$10:V99)/SUM($V$10:V99)</f>
        <v>#DIV/0!</v>
      </c>
      <c r="AP99" s="299">
        <f>SUMPRODUCT($L$10:L99,$W$10:W99)/SUM($W$10:W99)</f>
        <v>11.333333333333334</v>
      </c>
      <c r="AQ99" s="300">
        <f>SUMPRODUCT($M$10:M99,$W$10:W99)/SUM($W$10:W99)</f>
        <v>0.12710774662728128</v>
      </c>
      <c r="AR99" s="299">
        <f>SUMPRODUCT($N$10:N99,$W$10:W99)/SUM($W$10:W99)</f>
        <v>18.476800000000026</v>
      </c>
      <c r="AS99" s="299">
        <f>SUMPRODUCT($O$10:O99,$W$10:W99)/SUM($W$10:W99)</f>
        <v>0.10666666666666667</v>
      </c>
      <c r="AT99" s="301">
        <f>SUMPRODUCT($P$10:P99,$W$10:W99)/SUM($W$10:W99)</f>
        <v>100.05333333333333</v>
      </c>
      <c r="AU99" s="301">
        <f>SUMPRODUCT($Q$10:Q99,$W$10:W99)/SUM($W$10:W99)</f>
        <v>17.066666666666666</v>
      </c>
      <c r="AV99" s="301">
        <f>SUMPRODUCT($R$10:R99,$W$10:W99)/SUM($W$10:W99)</f>
        <v>10.666666666666666</v>
      </c>
      <c r="AW99" s="299">
        <f>SUMPRODUCT($S$10:S99,$W$10:W99)/SUM($W$10:W99)</f>
        <v>0</v>
      </c>
      <c r="AX99" s="299">
        <f>SUMPRODUCT($T$10:T99,$W$10:W99)/SUM($W$10:W99)</f>
        <v>0.28800000000000042</v>
      </c>
      <c r="BA99" s="299" t="e">
        <f>SUMPRODUCT($L$10:L99,$X$10:X99)/SUM($X$10:X99)</f>
        <v>#DIV/0!</v>
      </c>
      <c r="BB99" s="300" t="e">
        <f>SUMPRODUCT($M$10:M99,$X$10:X99)/SUM($X$10:X99)</f>
        <v>#DIV/0!</v>
      </c>
      <c r="BC99" s="299" t="e">
        <f>SUMPRODUCT($N$10:N99,$X$10:X99)/SUM($X$10:X99)</f>
        <v>#DIV/0!</v>
      </c>
      <c r="BD99" s="299" t="e">
        <f>SUMPRODUCT($O$10:O99,$X$10:X99)/SUM($X$10:X99)</f>
        <v>#DIV/0!</v>
      </c>
      <c r="BE99" s="301" t="e">
        <f>SUMPRODUCT($P$10:P99,$X$10:X99)/SUM($X$10:X99)</f>
        <v>#DIV/0!</v>
      </c>
      <c r="BF99" s="301" t="e">
        <f>SUMPRODUCT($Q$10:Q99,$X$10:X99)/SUM($X$10:X99)</f>
        <v>#DIV/0!</v>
      </c>
      <c r="BG99" s="301" t="e">
        <f>SUMPRODUCT($R$10:R99,$X$10:X99)/SUM($X$10:X99)</f>
        <v>#DIV/0!</v>
      </c>
      <c r="BH99" s="299" t="e">
        <f>SUMPRODUCT($S$10:S99,$X$10:X99)/SUM($X$10:X99)</f>
        <v>#DIV/0!</v>
      </c>
      <c r="BI99" s="299" t="e">
        <f>SUMPRODUCT($T$10:T99,$X$10:X99)/SUM($X$10:X99)</f>
        <v>#DIV/0!</v>
      </c>
      <c r="BL99" s="299" t="e">
        <f>SUMPRODUCT($L$10:L99,$Y$10:Y99)/SUM($Y$10:Y99)</f>
        <v>#DIV/0!</v>
      </c>
      <c r="BM99" s="300" t="e">
        <f>SUMPRODUCT($M$10:M99,$Y$10:Y99)/SUM($Y$10:Y99)</f>
        <v>#DIV/0!</v>
      </c>
      <c r="BN99" s="299" t="e">
        <f>SUMPRODUCT($N$10:N99,$Y$10:Y99)/SUM($Y$10:Y99)</f>
        <v>#DIV/0!</v>
      </c>
      <c r="BO99" s="299" t="e">
        <f>SUMPRODUCT($O$10:O99,$Y$10:Y99)/SUM($Y$10:Y99)</f>
        <v>#DIV/0!</v>
      </c>
      <c r="BP99" s="301" t="e">
        <f>SUMPRODUCT($P$10:P99,$Y$10:Y99)/SUM($Y$10:Y99)</f>
        <v>#DIV/0!</v>
      </c>
      <c r="BQ99" s="301" t="e">
        <f>SUMPRODUCT($Q$10:Q99,$Y$10:Y99)/SUM($Y$10:Y99)</f>
        <v>#DIV/0!</v>
      </c>
      <c r="BR99" s="301" t="e">
        <f>SUMPRODUCT($R$10:R99,$Y$10:Y99)/SUM($Y$10:Y99)</f>
        <v>#DIV/0!</v>
      </c>
      <c r="BS99" s="299" t="e">
        <f>SUMPRODUCT($S$10:S99,$Y$10:Y99)/SUM($Y$10:Y99)</f>
        <v>#DIV/0!</v>
      </c>
      <c r="BT99" s="299" t="e">
        <f>SUMPRODUCT($T$10:T99,$Y$10:Y99)/SUM($Y$10:Y99)</f>
        <v>#DIV/0!</v>
      </c>
      <c r="BW99" s="25" t="e">
        <f>SUMPRODUCT($L$10:L99,$AB$10:AB99)/SUM($AB$10:AB99)</f>
        <v>#DIV/0!</v>
      </c>
      <c r="BX99" s="25" t="e">
        <f>SUMPRODUCT($M$10:M99,$AB$10:AB99)/SUM($AB$10:AB99)</f>
        <v>#DIV/0!</v>
      </c>
      <c r="BY99" s="25" t="e">
        <f>SUMPRODUCT($N$10:N99,$AB$10:AB99)/SUM($AB$10:AB99)</f>
        <v>#DIV/0!</v>
      </c>
      <c r="BZ99" s="25" t="e">
        <f>SUMPRODUCT($O$10:O99,$AB$10:AB99)/SUM($AB$10:AB99)</f>
        <v>#DIV/0!</v>
      </c>
      <c r="CA99" s="25" t="e">
        <f>SUMPRODUCT($P$10:P99,$AB$10:AB99)/SUM($AB$10:AB99)</f>
        <v>#DIV/0!</v>
      </c>
      <c r="CB99" s="25" t="e">
        <f>SUMPRODUCT($Q$10:Q99,$AB$10:AB99)/SUM($AB$10:AB99)</f>
        <v>#DIV/0!</v>
      </c>
      <c r="CC99" s="25" t="e">
        <f>SUMPRODUCT($R$10:R99,$AB$10:AB99)/SUM($AB$10:AB99)</f>
        <v>#DIV/0!</v>
      </c>
      <c r="CD99" s="25" t="e">
        <f>SUMPRODUCT($S$10:S99,$AB$10:AB99)/SUM($AB$10:AB99)</f>
        <v>#DIV/0!</v>
      </c>
      <c r="CE99" s="25" t="e">
        <f>SUMPRODUCT($T$10:T99,$AB$10:AB99)/SUM($AB$10:AB99)</f>
        <v>#DIV/0!</v>
      </c>
    </row>
    <row r="100" spans="1:83">
      <c r="A100" s="281" t="str">
        <f>IF('Noon Position '!A100&lt;&gt;0,'Noon Position '!A100,"")</f>
        <v/>
      </c>
      <c r="B100" s="312" t="str">
        <f>IF('Noon Position '!A100&lt;&gt;0,'Noon Position '!B100,"")</f>
        <v/>
      </c>
      <c r="C100" s="25" t="str">
        <f>IF('Noon Position '!Q100&lt;&gt;0,'Noon Position '!Q100,"")</f>
        <v/>
      </c>
      <c r="D100" s="313" t="str">
        <f>IF('Noon Position '!Q100&lt;&gt;0,"",IF('Noon Position '!A100&lt;&gt;0,('Noon Position '!A100-'Noon Position '!A99+'Noon Position '!B100-'Noon Position '!B99)*24,""))</f>
        <v/>
      </c>
      <c r="E100" s="25" t="str">
        <f>IF('Noon Position '!A100&lt;&gt;0,'Weather Condition'!U95,"")</f>
        <v/>
      </c>
      <c r="F100" s="25" t="str">
        <f>IF('Noon Position '!A100&lt;&gt;0,IF(NOT(E100),1,0),"")</f>
        <v/>
      </c>
      <c r="G100" s="25" t="str">
        <f>IF('Noon Position '!A100&lt;&gt;0,IF(LOWER('Noon Position '!L100)="eco",1,0),"")</f>
        <v/>
      </c>
      <c r="H100" s="25" t="str">
        <f>IF('Noon Position '!A100&lt;&gt;0,IF(LOWER('Noon Position '!L100)="full",1,0),"")</f>
        <v/>
      </c>
      <c r="I100" s="25" t="str">
        <f>IF('Noon Position '!A100&lt;&gt;0,IF(G100+H100=0,1,0),"")</f>
        <v/>
      </c>
      <c r="K100" s="25" t="str">
        <f>IF('Noon Position '!A100&lt;&gt;0,IF('Noon Position '!M100=0,"None",'Noon Position '!M100),"None")</f>
        <v>None</v>
      </c>
      <c r="L100" s="25">
        <f>IF('Noon Position '!A100&lt;&gt;0,IF('Noon Position '!U100="",0,'Noon Position '!U100),0)</f>
        <v>0</v>
      </c>
      <c r="M100" s="25">
        <f>IF('Noon Position '!A100&lt;&gt;0,IF('Noon Position '!V100="",0,'Noon Position '!V100),0)</f>
        <v>0</v>
      </c>
      <c r="N100" s="25">
        <f>IF('Noon Position '!A100&lt;&gt;0,IF('Bunkers &amp; Lubs'!Q94="",0,'Bunkers &amp; Lubs'!Q94),0)</f>
        <v>0</v>
      </c>
      <c r="O100" s="25">
        <f>IF('Noon Position '!A100&lt;&gt;0,IF('Bunkers &amp; Lubs'!W94="",0,'Bunkers &amp; Lubs'!W94),0)</f>
        <v>0</v>
      </c>
      <c r="P100" s="25">
        <f>IF('Noon Position '!A100&lt;&gt;0,IF('Bunkers &amp; Lubs'!X94="",0,'Bunkers &amp; Lubs'!X94),0)</f>
        <v>0</v>
      </c>
      <c r="Q100" s="25">
        <f>IF('Noon Position '!A100&lt;&gt;0,IF('Bunkers &amp; Lubs'!Z94="",0,'Bunkers &amp; Lubs'!Z94),0)</f>
        <v>0</v>
      </c>
      <c r="R100" s="25">
        <f>IF('Noon Position '!A100&lt;&gt;0,IF('Bunkers &amp; Lubs'!AA94="",0,'Bunkers &amp; Lubs'!AA94),0)</f>
        <v>0</v>
      </c>
      <c r="S100" s="25">
        <f>IF('Noon Position '!A100&lt;&gt;0,IF(Environmental!G97="",0,Environmental!G97),0)</f>
        <v>0</v>
      </c>
      <c r="T100" s="25">
        <f>IF('Noon Position '!A100&lt;&gt;0,IF(Environmental!L97="",0,Environmental!L97),0)</f>
        <v>0</v>
      </c>
      <c r="V100" s="25">
        <f t="shared" si="5"/>
        <v>0</v>
      </c>
      <c r="W100" s="25">
        <f t="shared" si="6"/>
        <v>0</v>
      </c>
      <c r="X100" s="25">
        <f t="shared" si="7"/>
        <v>0</v>
      </c>
      <c r="Y100" s="25">
        <f t="shared" si="8"/>
        <v>0</v>
      </c>
      <c r="AB100" s="25">
        <f t="shared" si="9"/>
        <v>0</v>
      </c>
      <c r="AE100" s="299" t="e">
        <f>SUMPRODUCT($L$10:L100,$V$10:V100)/SUM($V$10:V100)</f>
        <v>#DIV/0!</v>
      </c>
      <c r="AF100" s="300" t="e">
        <f>SUMPRODUCT($M$10:M100,$V$10:V100)/SUM($V$10:V100)</f>
        <v>#DIV/0!</v>
      </c>
      <c r="AG100" s="299" t="e">
        <f>SUMPRODUCT($N$10:N100,$V$10:V100)/SUM($V$10:V100)</f>
        <v>#DIV/0!</v>
      </c>
      <c r="AH100" s="299" t="e">
        <f>SUMPRODUCT($O$10:O100,$V$10:V100)/SUM($V$10:V100)</f>
        <v>#DIV/0!</v>
      </c>
      <c r="AI100" s="301" t="e">
        <f>SUMPRODUCT($P$10:P100,$V$10:V100)/SUM($V$10:V100)</f>
        <v>#DIV/0!</v>
      </c>
      <c r="AJ100" s="301" t="e">
        <f>SUMPRODUCT($Q$10:Q100,$V$10:V100)/SUM($V$10:V100)</f>
        <v>#DIV/0!</v>
      </c>
      <c r="AK100" s="301" t="e">
        <f>SUMPRODUCT($R$10:R100,$V$10:V100)/SUM($V$10:V100)</f>
        <v>#DIV/0!</v>
      </c>
      <c r="AL100" s="299" t="e">
        <f>SUMPRODUCT($S$10:S100,$V$10:V100)/SUM($V$10:V100)</f>
        <v>#DIV/0!</v>
      </c>
      <c r="AM100" s="299" t="e">
        <f>SUMPRODUCT($T$10:T100,$V$10:V100)/SUM($V$10:V100)</f>
        <v>#DIV/0!</v>
      </c>
      <c r="AP100" s="299">
        <f>SUMPRODUCT($L$10:L100,$W$10:W100)/SUM($W$10:W100)</f>
        <v>11.333333333333334</v>
      </c>
      <c r="AQ100" s="300">
        <f>SUMPRODUCT($M$10:M100,$W$10:W100)/SUM($W$10:W100)</f>
        <v>0.12710774662728128</v>
      </c>
      <c r="AR100" s="299">
        <f>SUMPRODUCT($N$10:N100,$W$10:W100)/SUM($W$10:W100)</f>
        <v>18.476800000000026</v>
      </c>
      <c r="AS100" s="299">
        <f>SUMPRODUCT($O$10:O100,$W$10:W100)/SUM($W$10:W100)</f>
        <v>0.10666666666666667</v>
      </c>
      <c r="AT100" s="301">
        <f>SUMPRODUCT($P$10:P100,$W$10:W100)/SUM($W$10:W100)</f>
        <v>100.05333333333333</v>
      </c>
      <c r="AU100" s="301">
        <f>SUMPRODUCT($Q$10:Q100,$W$10:W100)/SUM($W$10:W100)</f>
        <v>17.066666666666666</v>
      </c>
      <c r="AV100" s="301">
        <f>SUMPRODUCT($R$10:R100,$W$10:W100)/SUM($W$10:W100)</f>
        <v>10.666666666666666</v>
      </c>
      <c r="AW100" s="299">
        <f>SUMPRODUCT($S$10:S100,$W$10:W100)/SUM($W$10:W100)</f>
        <v>0</v>
      </c>
      <c r="AX100" s="299">
        <f>SUMPRODUCT($T$10:T100,$W$10:W100)/SUM($W$10:W100)</f>
        <v>0.28800000000000042</v>
      </c>
      <c r="BA100" s="299" t="e">
        <f>SUMPRODUCT($L$10:L100,$X$10:X100)/SUM($X$10:X100)</f>
        <v>#DIV/0!</v>
      </c>
      <c r="BB100" s="300" t="e">
        <f>SUMPRODUCT($M$10:M100,$X$10:X100)/SUM($X$10:X100)</f>
        <v>#DIV/0!</v>
      </c>
      <c r="BC100" s="299" t="e">
        <f>SUMPRODUCT($N$10:N100,$X$10:X100)/SUM($X$10:X100)</f>
        <v>#DIV/0!</v>
      </c>
      <c r="BD100" s="299" t="e">
        <f>SUMPRODUCT($O$10:O100,$X$10:X100)/SUM($X$10:X100)</f>
        <v>#DIV/0!</v>
      </c>
      <c r="BE100" s="301" t="e">
        <f>SUMPRODUCT($P$10:P100,$X$10:X100)/SUM($X$10:X100)</f>
        <v>#DIV/0!</v>
      </c>
      <c r="BF100" s="301" t="e">
        <f>SUMPRODUCT($Q$10:Q100,$X$10:X100)/SUM($X$10:X100)</f>
        <v>#DIV/0!</v>
      </c>
      <c r="BG100" s="301" t="e">
        <f>SUMPRODUCT($R$10:R100,$X$10:X100)/SUM($X$10:X100)</f>
        <v>#DIV/0!</v>
      </c>
      <c r="BH100" s="299" t="e">
        <f>SUMPRODUCT($S$10:S100,$X$10:X100)/SUM($X$10:X100)</f>
        <v>#DIV/0!</v>
      </c>
      <c r="BI100" s="299" t="e">
        <f>SUMPRODUCT($T$10:T100,$X$10:X100)/SUM($X$10:X100)</f>
        <v>#DIV/0!</v>
      </c>
      <c r="BL100" s="299" t="e">
        <f>SUMPRODUCT($L$10:L100,$Y$10:Y100)/SUM($Y$10:Y100)</f>
        <v>#DIV/0!</v>
      </c>
      <c r="BM100" s="300" t="e">
        <f>SUMPRODUCT($M$10:M100,$Y$10:Y100)/SUM($Y$10:Y100)</f>
        <v>#DIV/0!</v>
      </c>
      <c r="BN100" s="299" t="e">
        <f>SUMPRODUCT($N$10:N100,$Y$10:Y100)/SUM($Y$10:Y100)</f>
        <v>#DIV/0!</v>
      </c>
      <c r="BO100" s="299" t="e">
        <f>SUMPRODUCT($O$10:O100,$Y$10:Y100)/SUM($Y$10:Y100)</f>
        <v>#DIV/0!</v>
      </c>
      <c r="BP100" s="301" t="e">
        <f>SUMPRODUCT($P$10:P100,$Y$10:Y100)/SUM($Y$10:Y100)</f>
        <v>#DIV/0!</v>
      </c>
      <c r="BQ100" s="301" t="e">
        <f>SUMPRODUCT($Q$10:Q100,$Y$10:Y100)/SUM($Y$10:Y100)</f>
        <v>#DIV/0!</v>
      </c>
      <c r="BR100" s="301" t="e">
        <f>SUMPRODUCT($R$10:R100,$Y$10:Y100)/SUM($Y$10:Y100)</f>
        <v>#DIV/0!</v>
      </c>
      <c r="BS100" s="299" t="e">
        <f>SUMPRODUCT($S$10:S100,$Y$10:Y100)/SUM($Y$10:Y100)</f>
        <v>#DIV/0!</v>
      </c>
      <c r="BT100" s="299" t="e">
        <f>SUMPRODUCT($T$10:T100,$Y$10:Y100)/SUM($Y$10:Y100)</f>
        <v>#DIV/0!</v>
      </c>
      <c r="BW100" s="25" t="e">
        <f>SUMPRODUCT($L$10:L100,$AB$10:AB100)/SUM($AB$10:AB100)</f>
        <v>#DIV/0!</v>
      </c>
      <c r="BX100" s="25" t="e">
        <f>SUMPRODUCT($M$10:M100,$AB$10:AB100)/SUM($AB$10:AB100)</f>
        <v>#DIV/0!</v>
      </c>
      <c r="BY100" s="25" t="e">
        <f>SUMPRODUCT($N$10:N100,$AB$10:AB100)/SUM($AB$10:AB100)</f>
        <v>#DIV/0!</v>
      </c>
      <c r="BZ100" s="25" t="e">
        <f>SUMPRODUCT($O$10:O100,$AB$10:AB100)/SUM($AB$10:AB100)</f>
        <v>#DIV/0!</v>
      </c>
      <c r="CA100" s="25" t="e">
        <f>SUMPRODUCT($P$10:P100,$AB$10:AB100)/SUM($AB$10:AB100)</f>
        <v>#DIV/0!</v>
      </c>
      <c r="CB100" s="25" t="e">
        <f>SUMPRODUCT($Q$10:Q100,$AB$10:AB100)/SUM($AB$10:AB100)</f>
        <v>#DIV/0!</v>
      </c>
      <c r="CC100" s="25" t="e">
        <f>SUMPRODUCT($R$10:R100,$AB$10:AB100)/SUM($AB$10:AB100)</f>
        <v>#DIV/0!</v>
      </c>
      <c r="CD100" s="25" t="e">
        <f>SUMPRODUCT($S$10:S100,$AB$10:AB100)/SUM($AB$10:AB100)</f>
        <v>#DIV/0!</v>
      </c>
      <c r="CE100" s="25" t="e">
        <f>SUMPRODUCT($T$10:T100,$AB$10:AB100)/SUM($AB$10:AB100)</f>
        <v>#DIV/0!</v>
      </c>
    </row>
    <row r="101" spans="1:83">
      <c r="A101" s="281" t="str">
        <f>IF('Noon Position '!A101&lt;&gt;0,'Noon Position '!A101,"")</f>
        <v/>
      </c>
      <c r="B101" s="312" t="str">
        <f>IF('Noon Position '!A101&lt;&gt;0,'Noon Position '!B101,"")</f>
        <v/>
      </c>
      <c r="C101" s="25" t="str">
        <f>IF('Noon Position '!Q101&lt;&gt;0,'Noon Position '!Q101,"")</f>
        <v/>
      </c>
      <c r="D101" s="313" t="str">
        <f>IF('Noon Position '!Q101&lt;&gt;0,"",IF('Noon Position '!A101&lt;&gt;0,('Noon Position '!A101-'Noon Position '!A100+'Noon Position '!B101-'Noon Position '!B100)*24,""))</f>
        <v/>
      </c>
      <c r="E101" s="25" t="str">
        <f>IF('Noon Position '!A101&lt;&gt;0,'Weather Condition'!U96,"")</f>
        <v/>
      </c>
      <c r="F101" s="25" t="str">
        <f>IF('Noon Position '!A101&lt;&gt;0,IF(NOT(E101),1,0),"")</f>
        <v/>
      </c>
      <c r="G101" s="25" t="str">
        <f>IF('Noon Position '!A101&lt;&gt;0,IF(LOWER('Noon Position '!L101)="eco",1,0),"")</f>
        <v/>
      </c>
      <c r="H101" s="25" t="str">
        <f>IF('Noon Position '!A101&lt;&gt;0,IF(LOWER('Noon Position '!L101)="full",1,0),"")</f>
        <v/>
      </c>
      <c r="I101" s="25" t="str">
        <f>IF('Noon Position '!A101&lt;&gt;0,IF(G101+H101=0,1,0),"")</f>
        <v/>
      </c>
      <c r="K101" s="25" t="str">
        <f>IF('Noon Position '!A101&lt;&gt;0,IF('Noon Position '!M101=0,"None",'Noon Position '!M101),"None")</f>
        <v>None</v>
      </c>
      <c r="L101" s="25">
        <f>IF('Noon Position '!A101&lt;&gt;0,IF('Noon Position '!U101="",0,'Noon Position '!U101),0)</f>
        <v>0</v>
      </c>
      <c r="M101" s="25">
        <f>IF('Noon Position '!A101&lt;&gt;0,IF('Noon Position '!V101="",0,'Noon Position '!V101),0)</f>
        <v>0</v>
      </c>
      <c r="N101" s="25">
        <f>IF('Noon Position '!A101&lt;&gt;0,IF('Bunkers &amp; Lubs'!Q95="",0,'Bunkers &amp; Lubs'!Q95),0)</f>
        <v>0</v>
      </c>
      <c r="O101" s="25">
        <f>IF('Noon Position '!A101&lt;&gt;0,IF('Bunkers &amp; Lubs'!W95="",0,'Bunkers &amp; Lubs'!W95),0)</f>
        <v>0</v>
      </c>
      <c r="P101" s="25">
        <f>IF('Noon Position '!A101&lt;&gt;0,IF('Bunkers &amp; Lubs'!X95="",0,'Bunkers &amp; Lubs'!X95),0)</f>
        <v>0</v>
      </c>
      <c r="Q101" s="25">
        <f>IF('Noon Position '!A101&lt;&gt;0,IF('Bunkers &amp; Lubs'!Z95="",0,'Bunkers &amp; Lubs'!Z95),0)</f>
        <v>0</v>
      </c>
      <c r="R101" s="25">
        <f>IF('Noon Position '!A101&lt;&gt;0,IF('Bunkers &amp; Lubs'!AA95="",0,'Bunkers &amp; Lubs'!AA95),0)</f>
        <v>0</v>
      </c>
      <c r="S101" s="25">
        <f>IF('Noon Position '!A101&lt;&gt;0,IF(Environmental!G98="",0,Environmental!G98),0)</f>
        <v>0</v>
      </c>
      <c r="T101" s="25">
        <f>IF('Noon Position '!A101&lt;&gt;0,IF(Environmental!L98="",0,Environmental!L98),0)</f>
        <v>0</v>
      </c>
      <c r="V101" s="25">
        <f t="shared" si="5"/>
        <v>0</v>
      </c>
      <c r="W101" s="25">
        <f t="shared" si="6"/>
        <v>0</v>
      </c>
      <c r="X101" s="25">
        <f t="shared" si="7"/>
        <v>0</v>
      </c>
      <c r="Y101" s="25">
        <f t="shared" si="8"/>
        <v>0</v>
      </c>
      <c r="AB101" s="25">
        <f t="shared" si="9"/>
        <v>0</v>
      </c>
      <c r="AE101" s="299" t="e">
        <f>SUMPRODUCT($L$10:L101,$V$10:V101)/SUM($V$10:V101)</f>
        <v>#DIV/0!</v>
      </c>
      <c r="AF101" s="300" t="e">
        <f>SUMPRODUCT($M$10:M101,$V$10:V101)/SUM($V$10:V101)</f>
        <v>#DIV/0!</v>
      </c>
      <c r="AG101" s="299" t="e">
        <f>SUMPRODUCT($N$10:N101,$V$10:V101)/SUM($V$10:V101)</f>
        <v>#DIV/0!</v>
      </c>
      <c r="AH101" s="299" t="e">
        <f>SUMPRODUCT($O$10:O101,$V$10:V101)/SUM($V$10:V101)</f>
        <v>#DIV/0!</v>
      </c>
      <c r="AI101" s="301" t="e">
        <f>SUMPRODUCT($P$10:P101,$V$10:V101)/SUM($V$10:V101)</f>
        <v>#DIV/0!</v>
      </c>
      <c r="AJ101" s="301" t="e">
        <f>SUMPRODUCT($Q$10:Q101,$V$10:V101)/SUM($V$10:V101)</f>
        <v>#DIV/0!</v>
      </c>
      <c r="AK101" s="301" t="e">
        <f>SUMPRODUCT($R$10:R101,$V$10:V101)/SUM($V$10:V101)</f>
        <v>#DIV/0!</v>
      </c>
      <c r="AL101" s="299" t="e">
        <f>SUMPRODUCT($S$10:S101,$V$10:V101)/SUM($V$10:V101)</f>
        <v>#DIV/0!</v>
      </c>
      <c r="AM101" s="299" t="e">
        <f>SUMPRODUCT($T$10:T101,$V$10:V101)/SUM($V$10:V101)</f>
        <v>#DIV/0!</v>
      </c>
      <c r="AP101" s="299">
        <f>SUMPRODUCT($L$10:L101,$W$10:W101)/SUM($W$10:W101)</f>
        <v>11.333333333333334</v>
      </c>
      <c r="AQ101" s="300">
        <f>SUMPRODUCT($M$10:M101,$W$10:W101)/SUM($W$10:W101)</f>
        <v>0.12710774662728128</v>
      </c>
      <c r="AR101" s="299">
        <f>SUMPRODUCT($N$10:N101,$W$10:W101)/SUM($W$10:W101)</f>
        <v>18.476800000000026</v>
      </c>
      <c r="AS101" s="299">
        <f>SUMPRODUCT($O$10:O101,$W$10:W101)/SUM($W$10:W101)</f>
        <v>0.10666666666666667</v>
      </c>
      <c r="AT101" s="301">
        <f>SUMPRODUCT($P$10:P101,$W$10:W101)/SUM($W$10:W101)</f>
        <v>100.05333333333333</v>
      </c>
      <c r="AU101" s="301">
        <f>SUMPRODUCT($Q$10:Q101,$W$10:W101)/SUM($W$10:W101)</f>
        <v>17.066666666666666</v>
      </c>
      <c r="AV101" s="301">
        <f>SUMPRODUCT($R$10:R101,$W$10:W101)/SUM($W$10:W101)</f>
        <v>10.666666666666666</v>
      </c>
      <c r="AW101" s="299">
        <f>SUMPRODUCT($S$10:S101,$W$10:W101)/SUM($W$10:W101)</f>
        <v>0</v>
      </c>
      <c r="AX101" s="299">
        <f>SUMPRODUCT($T$10:T101,$W$10:W101)/SUM($W$10:W101)</f>
        <v>0.28800000000000042</v>
      </c>
      <c r="BA101" s="299" t="e">
        <f>SUMPRODUCT($L$10:L101,$X$10:X101)/SUM($X$10:X101)</f>
        <v>#DIV/0!</v>
      </c>
      <c r="BB101" s="300" t="e">
        <f>SUMPRODUCT($M$10:M101,$X$10:X101)/SUM($X$10:X101)</f>
        <v>#DIV/0!</v>
      </c>
      <c r="BC101" s="299" t="e">
        <f>SUMPRODUCT($N$10:N101,$X$10:X101)/SUM($X$10:X101)</f>
        <v>#DIV/0!</v>
      </c>
      <c r="BD101" s="299" t="e">
        <f>SUMPRODUCT($O$10:O101,$X$10:X101)/SUM($X$10:X101)</f>
        <v>#DIV/0!</v>
      </c>
      <c r="BE101" s="301" t="e">
        <f>SUMPRODUCT($P$10:P101,$X$10:X101)/SUM($X$10:X101)</f>
        <v>#DIV/0!</v>
      </c>
      <c r="BF101" s="301" t="e">
        <f>SUMPRODUCT($Q$10:Q101,$X$10:X101)/SUM($X$10:X101)</f>
        <v>#DIV/0!</v>
      </c>
      <c r="BG101" s="301" t="e">
        <f>SUMPRODUCT($R$10:R101,$X$10:X101)/SUM($X$10:X101)</f>
        <v>#DIV/0!</v>
      </c>
      <c r="BH101" s="299" t="e">
        <f>SUMPRODUCT($S$10:S101,$X$10:X101)/SUM($X$10:X101)</f>
        <v>#DIV/0!</v>
      </c>
      <c r="BI101" s="299" t="e">
        <f>SUMPRODUCT($T$10:T101,$X$10:X101)/SUM($X$10:X101)</f>
        <v>#DIV/0!</v>
      </c>
      <c r="BL101" s="299" t="e">
        <f>SUMPRODUCT($L$10:L101,$Y$10:Y101)/SUM($Y$10:Y101)</f>
        <v>#DIV/0!</v>
      </c>
      <c r="BM101" s="300" t="e">
        <f>SUMPRODUCT($M$10:M101,$Y$10:Y101)/SUM($Y$10:Y101)</f>
        <v>#DIV/0!</v>
      </c>
      <c r="BN101" s="299" t="e">
        <f>SUMPRODUCT($N$10:N101,$Y$10:Y101)/SUM($Y$10:Y101)</f>
        <v>#DIV/0!</v>
      </c>
      <c r="BO101" s="299" t="e">
        <f>SUMPRODUCT($O$10:O101,$Y$10:Y101)/SUM($Y$10:Y101)</f>
        <v>#DIV/0!</v>
      </c>
      <c r="BP101" s="301" t="e">
        <f>SUMPRODUCT($P$10:P101,$Y$10:Y101)/SUM($Y$10:Y101)</f>
        <v>#DIV/0!</v>
      </c>
      <c r="BQ101" s="301" t="e">
        <f>SUMPRODUCT($Q$10:Q101,$Y$10:Y101)/SUM($Y$10:Y101)</f>
        <v>#DIV/0!</v>
      </c>
      <c r="BR101" s="301" t="e">
        <f>SUMPRODUCT($R$10:R101,$Y$10:Y101)/SUM($Y$10:Y101)</f>
        <v>#DIV/0!</v>
      </c>
      <c r="BS101" s="299" t="e">
        <f>SUMPRODUCT($S$10:S101,$Y$10:Y101)/SUM($Y$10:Y101)</f>
        <v>#DIV/0!</v>
      </c>
      <c r="BT101" s="299" t="e">
        <f>SUMPRODUCT($T$10:T101,$Y$10:Y101)/SUM($Y$10:Y101)</f>
        <v>#DIV/0!</v>
      </c>
      <c r="BW101" s="25" t="e">
        <f>SUMPRODUCT($L$10:L101,$AB$10:AB101)/SUM($AB$10:AB101)</f>
        <v>#DIV/0!</v>
      </c>
      <c r="BX101" s="25" t="e">
        <f>SUMPRODUCT($M$10:M101,$AB$10:AB101)/SUM($AB$10:AB101)</f>
        <v>#DIV/0!</v>
      </c>
      <c r="BY101" s="25" t="e">
        <f>SUMPRODUCT($N$10:N101,$AB$10:AB101)/SUM($AB$10:AB101)</f>
        <v>#DIV/0!</v>
      </c>
      <c r="BZ101" s="25" t="e">
        <f>SUMPRODUCT($O$10:O101,$AB$10:AB101)/SUM($AB$10:AB101)</f>
        <v>#DIV/0!</v>
      </c>
      <c r="CA101" s="25" t="e">
        <f>SUMPRODUCT($P$10:P101,$AB$10:AB101)/SUM($AB$10:AB101)</f>
        <v>#DIV/0!</v>
      </c>
      <c r="CB101" s="25" t="e">
        <f>SUMPRODUCT($Q$10:Q101,$AB$10:AB101)/SUM($AB$10:AB101)</f>
        <v>#DIV/0!</v>
      </c>
      <c r="CC101" s="25" t="e">
        <f>SUMPRODUCT($R$10:R101,$AB$10:AB101)/SUM($AB$10:AB101)</f>
        <v>#DIV/0!</v>
      </c>
      <c r="CD101" s="25" t="e">
        <f>SUMPRODUCT($S$10:S101,$AB$10:AB101)/SUM($AB$10:AB101)</f>
        <v>#DIV/0!</v>
      </c>
      <c r="CE101" s="25" t="e">
        <f>SUMPRODUCT($T$10:T101,$AB$10:AB101)/SUM($AB$10:AB101)</f>
        <v>#DIV/0!</v>
      </c>
    </row>
    <row r="102" spans="1:83">
      <c r="A102" s="281" t="str">
        <f>IF('Noon Position '!A102&lt;&gt;0,'Noon Position '!A102,"")</f>
        <v/>
      </c>
      <c r="B102" s="312" t="str">
        <f>IF('Noon Position '!A102&lt;&gt;0,'Noon Position '!B102,"")</f>
        <v/>
      </c>
      <c r="C102" s="25" t="str">
        <f>IF('Noon Position '!Q102&lt;&gt;0,'Noon Position '!Q102,"")</f>
        <v/>
      </c>
      <c r="D102" s="313" t="str">
        <f>IF('Noon Position '!Q102&lt;&gt;0,"",IF('Noon Position '!A102&lt;&gt;0,('Noon Position '!A102-'Noon Position '!A101+'Noon Position '!B102-'Noon Position '!B101)*24,""))</f>
        <v/>
      </c>
      <c r="E102" s="25" t="str">
        <f>IF('Noon Position '!A102&lt;&gt;0,'Weather Condition'!U97,"")</f>
        <v/>
      </c>
      <c r="F102" s="25" t="str">
        <f>IF('Noon Position '!A102&lt;&gt;0,IF(NOT(E102),1,0),"")</f>
        <v/>
      </c>
      <c r="G102" s="25" t="str">
        <f>IF('Noon Position '!A102&lt;&gt;0,IF(LOWER('Noon Position '!L102)="eco",1,0),"")</f>
        <v/>
      </c>
      <c r="H102" s="25" t="str">
        <f>IF('Noon Position '!A102&lt;&gt;0,IF(LOWER('Noon Position '!L102)="full",1,0),"")</f>
        <v/>
      </c>
      <c r="I102" s="25" t="str">
        <f>IF('Noon Position '!A102&lt;&gt;0,IF(G102+H102=0,1,0),"")</f>
        <v/>
      </c>
      <c r="K102" s="25" t="str">
        <f>IF('Noon Position '!A102&lt;&gt;0,IF('Noon Position '!M102=0,"None",'Noon Position '!M102),"None")</f>
        <v>None</v>
      </c>
      <c r="L102" s="25">
        <f>IF('Noon Position '!A102&lt;&gt;0,IF('Noon Position '!U102="",0,'Noon Position '!U102),0)</f>
        <v>0</v>
      </c>
      <c r="M102" s="25">
        <f>IF('Noon Position '!A102&lt;&gt;0,IF('Noon Position '!V102="",0,'Noon Position '!V102),0)</f>
        <v>0</v>
      </c>
      <c r="N102" s="25">
        <f>IF('Noon Position '!A102&lt;&gt;0,IF('Bunkers &amp; Lubs'!Q96="",0,'Bunkers &amp; Lubs'!Q96),0)</f>
        <v>0</v>
      </c>
      <c r="O102" s="25">
        <f>IF('Noon Position '!A102&lt;&gt;0,IF('Bunkers &amp; Lubs'!W96="",0,'Bunkers &amp; Lubs'!W96),0)</f>
        <v>0</v>
      </c>
      <c r="P102" s="25">
        <f>IF('Noon Position '!A102&lt;&gt;0,IF('Bunkers &amp; Lubs'!X96="",0,'Bunkers &amp; Lubs'!X96),0)</f>
        <v>0</v>
      </c>
      <c r="Q102" s="25">
        <f>IF('Noon Position '!A102&lt;&gt;0,IF('Bunkers &amp; Lubs'!Z96="",0,'Bunkers &amp; Lubs'!Z96),0)</f>
        <v>0</v>
      </c>
      <c r="R102" s="25">
        <f>IF('Noon Position '!A102&lt;&gt;0,IF('Bunkers &amp; Lubs'!AA96="",0,'Bunkers &amp; Lubs'!AA96),0)</f>
        <v>0</v>
      </c>
      <c r="S102" s="25">
        <f>IF('Noon Position '!A102&lt;&gt;0,IF(Environmental!G99="",0,Environmental!G99),0)</f>
        <v>0</v>
      </c>
      <c r="T102" s="25">
        <f>IF('Noon Position '!A102&lt;&gt;0,IF(Environmental!L99="",0,Environmental!L99),0)</f>
        <v>0</v>
      </c>
      <c r="V102" s="25">
        <f t="shared" si="5"/>
        <v>0</v>
      </c>
      <c r="W102" s="25">
        <f t="shared" si="6"/>
        <v>0</v>
      </c>
      <c r="X102" s="25">
        <f t="shared" si="7"/>
        <v>0</v>
      </c>
      <c r="Y102" s="25">
        <f t="shared" si="8"/>
        <v>0</v>
      </c>
      <c r="AB102" s="25">
        <f t="shared" si="9"/>
        <v>0</v>
      </c>
      <c r="AE102" s="299" t="e">
        <f>SUMPRODUCT($L$10:L102,$V$10:V102)/SUM($V$10:V102)</f>
        <v>#DIV/0!</v>
      </c>
      <c r="AF102" s="300" t="e">
        <f>SUMPRODUCT($M$10:M102,$V$10:V102)/SUM($V$10:V102)</f>
        <v>#DIV/0!</v>
      </c>
      <c r="AG102" s="299" t="e">
        <f>SUMPRODUCT($N$10:N102,$V$10:V102)/SUM($V$10:V102)</f>
        <v>#DIV/0!</v>
      </c>
      <c r="AH102" s="299" t="e">
        <f>SUMPRODUCT($O$10:O102,$V$10:V102)/SUM($V$10:V102)</f>
        <v>#DIV/0!</v>
      </c>
      <c r="AI102" s="301" t="e">
        <f>SUMPRODUCT($P$10:P102,$V$10:V102)/SUM($V$10:V102)</f>
        <v>#DIV/0!</v>
      </c>
      <c r="AJ102" s="301" t="e">
        <f>SUMPRODUCT($Q$10:Q102,$V$10:V102)/SUM($V$10:V102)</f>
        <v>#DIV/0!</v>
      </c>
      <c r="AK102" s="301" t="e">
        <f>SUMPRODUCT($R$10:R102,$V$10:V102)/SUM($V$10:V102)</f>
        <v>#DIV/0!</v>
      </c>
      <c r="AL102" s="299" t="e">
        <f>SUMPRODUCT($S$10:S102,$V$10:V102)/SUM($V$10:V102)</f>
        <v>#DIV/0!</v>
      </c>
      <c r="AM102" s="299" t="e">
        <f>SUMPRODUCT($T$10:T102,$V$10:V102)/SUM($V$10:V102)</f>
        <v>#DIV/0!</v>
      </c>
      <c r="AP102" s="299">
        <f>SUMPRODUCT($L$10:L102,$W$10:W102)/SUM($W$10:W102)</f>
        <v>11.333333333333334</v>
      </c>
      <c r="AQ102" s="300">
        <f>SUMPRODUCT($M$10:M102,$W$10:W102)/SUM($W$10:W102)</f>
        <v>0.12710774662728128</v>
      </c>
      <c r="AR102" s="299">
        <f>SUMPRODUCT($N$10:N102,$W$10:W102)/SUM($W$10:W102)</f>
        <v>18.476800000000026</v>
      </c>
      <c r="AS102" s="299">
        <f>SUMPRODUCT($O$10:O102,$W$10:W102)/SUM($W$10:W102)</f>
        <v>0.10666666666666667</v>
      </c>
      <c r="AT102" s="301">
        <f>SUMPRODUCT($P$10:P102,$W$10:W102)/SUM($W$10:W102)</f>
        <v>100.05333333333333</v>
      </c>
      <c r="AU102" s="301">
        <f>SUMPRODUCT($Q$10:Q102,$W$10:W102)/SUM($W$10:W102)</f>
        <v>17.066666666666666</v>
      </c>
      <c r="AV102" s="301">
        <f>SUMPRODUCT($R$10:R102,$W$10:W102)/SUM($W$10:W102)</f>
        <v>10.666666666666666</v>
      </c>
      <c r="AW102" s="299">
        <f>SUMPRODUCT($S$10:S102,$W$10:W102)/SUM($W$10:W102)</f>
        <v>0</v>
      </c>
      <c r="AX102" s="299">
        <f>SUMPRODUCT($T$10:T102,$W$10:W102)/SUM($W$10:W102)</f>
        <v>0.28800000000000042</v>
      </c>
      <c r="BA102" s="299" t="e">
        <f>SUMPRODUCT($L$10:L102,$X$10:X102)/SUM($X$10:X102)</f>
        <v>#DIV/0!</v>
      </c>
      <c r="BB102" s="300" t="e">
        <f>SUMPRODUCT($M$10:M102,$X$10:X102)/SUM($X$10:X102)</f>
        <v>#DIV/0!</v>
      </c>
      <c r="BC102" s="299" t="e">
        <f>SUMPRODUCT($N$10:N102,$X$10:X102)/SUM($X$10:X102)</f>
        <v>#DIV/0!</v>
      </c>
      <c r="BD102" s="299" t="e">
        <f>SUMPRODUCT($O$10:O102,$X$10:X102)/SUM($X$10:X102)</f>
        <v>#DIV/0!</v>
      </c>
      <c r="BE102" s="301" t="e">
        <f>SUMPRODUCT($P$10:P102,$X$10:X102)/SUM($X$10:X102)</f>
        <v>#DIV/0!</v>
      </c>
      <c r="BF102" s="301" t="e">
        <f>SUMPRODUCT($Q$10:Q102,$X$10:X102)/SUM($X$10:X102)</f>
        <v>#DIV/0!</v>
      </c>
      <c r="BG102" s="301" t="e">
        <f>SUMPRODUCT($R$10:R102,$X$10:X102)/SUM($X$10:X102)</f>
        <v>#DIV/0!</v>
      </c>
      <c r="BH102" s="299" t="e">
        <f>SUMPRODUCT($S$10:S102,$X$10:X102)/SUM($X$10:X102)</f>
        <v>#DIV/0!</v>
      </c>
      <c r="BI102" s="299" t="e">
        <f>SUMPRODUCT($T$10:T102,$X$10:X102)/SUM($X$10:X102)</f>
        <v>#DIV/0!</v>
      </c>
      <c r="BL102" s="299" t="e">
        <f>SUMPRODUCT($L$10:L102,$Y$10:Y102)/SUM($Y$10:Y102)</f>
        <v>#DIV/0!</v>
      </c>
      <c r="BM102" s="300" t="e">
        <f>SUMPRODUCT($M$10:M102,$Y$10:Y102)/SUM($Y$10:Y102)</f>
        <v>#DIV/0!</v>
      </c>
      <c r="BN102" s="299" t="e">
        <f>SUMPRODUCT($N$10:N102,$Y$10:Y102)/SUM($Y$10:Y102)</f>
        <v>#DIV/0!</v>
      </c>
      <c r="BO102" s="299" t="e">
        <f>SUMPRODUCT($O$10:O102,$Y$10:Y102)/SUM($Y$10:Y102)</f>
        <v>#DIV/0!</v>
      </c>
      <c r="BP102" s="301" t="e">
        <f>SUMPRODUCT($P$10:P102,$Y$10:Y102)/SUM($Y$10:Y102)</f>
        <v>#DIV/0!</v>
      </c>
      <c r="BQ102" s="301" t="e">
        <f>SUMPRODUCT($Q$10:Q102,$Y$10:Y102)/SUM($Y$10:Y102)</f>
        <v>#DIV/0!</v>
      </c>
      <c r="BR102" s="301" t="e">
        <f>SUMPRODUCT($R$10:R102,$Y$10:Y102)/SUM($Y$10:Y102)</f>
        <v>#DIV/0!</v>
      </c>
      <c r="BS102" s="299" t="e">
        <f>SUMPRODUCT($S$10:S102,$Y$10:Y102)/SUM($Y$10:Y102)</f>
        <v>#DIV/0!</v>
      </c>
      <c r="BT102" s="299" t="e">
        <f>SUMPRODUCT($T$10:T102,$Y$10:Y102)/SUM($Y$10:Y102)</f>
        <v>#DIV/0!</v>
      </c>
      <c r="BW102" s="25" t="e">
        <f>SUMPRODUCT($L$10:L102,$AB$10:AB102)/SUM($AB$10:AB102)</f>
        <v>#DIV/0!</v>
      </c>
      <c r="BX102" s="25" t="e">
        <f>SUMPRODUCT($M$10:M102,$AB$10:AB102)/SUM($AB$10:AB102)</f>
        <v>#DIV/0!</v>
      </c>
      <c r="BY102" s="25" t="e">
        <f>SUMPRODUCT($N$10:N102,$AB$10:AB102)/SUM($AB$10:AB102)</f>
        <v>#DIV/0!</v>
      </c>
      <c r="BZ102" s="25" t="e">
        <f>SUMPRODUCT($O$10:O102,$AB$10:AB102)/SUM($AB$10:AB102)</f>
        <v>#DIV/0!</v>
      </c>
      <c r="CA102" s="25" t="e">
        <f>SUMPRODUCT($P$10:P102,$AB$10:AB102)/SUM($AB$10:AB102)</f>
        <v>#DIV/0!</v>
      </c>
      <c r="CB102" s="25" t="e">
        <f>SUMPRODUCT($Q$10:Q102,$AB$10:AB102)/SUM($AB$10:AB102)</f>
        <v>#DIV/0!</v>
      </c>
      <c r="CC102" s="25" t="e">
        <f>SUMPRODUCT($R$10:R102,$AB$10:AB102)/SUM($AB$10:AB102)</f>
        <v>#DIV/0!</v>
      </c>
      <c r="CD102" s="25" t="e">
        <f>SUMPRODUCT($S$10:S102,$AB$10:AB102)/SUM($AB$10:AB102)</f>
        <v>#DIV/0!</v>
      </c>
      <c r="CE102" s="25" t="e">
        <f>SUMPRODUCT($T$10:T102,$AB$10:AB102)/SUM($AB$10:AB102)</f>
        <v>#DIV/0!</v>
      </c>
    </row>
    <row r="103" spans="1:83">
      <c r="A103" s="281" t="str">
        <f>IF('Noon Position '!A103&lt;&gt;0,'Noon Position '!A103,"")</f>
        <v/>
      </c>
      <c r="B103" s="312" t="str">
        <f>IF('Noon Position '!A103&lt;&gt;0,'Noon Position '!B103,"")</f>
        <v/>
      </c>
      <c r="C103" s="25" t="str">
        <f>IF('Noon Position '!Q103&lt;&gt;0,'Noon Position '!Q103,"")</f>
        <v/>
      </c>
      <c r="D103" s="313" t="str">
        <f>IF('Noon Position '!Q103&lt;&gt;0,"",IF('Noon Position '!A103&lt;&gt;0,('Noon Position '!A103-'Noon Position '!A102+'Noon Position '!B103-'Noon Position '!B102)*24,""))</f>
        <v/>
      </c>
      <c r="E103" s="25" t="str">
        <f>IF('Noon Position '!A103&lt;&gt;0,'Weather Condition'!U98,"")</f>
        <v/>
      </c>
      <c r="F103" s="25" t="str">
        <f>IF('Noon Position '!A103&lt;&gt;0,IF(NOT(E103),1,0),"")</f>
        <v/>
      </c>
      <c r="G103" s="25" t="str">
        <f>IF('Noon Position '!A103&lt;&gt;0,IF(LOWER('Noon Position '!L103)="eco",1,0),"")</f>
        <v/>
      </c>
      <c r="H103" s="25" t="str">
        <f>IF('Noon Position '!A103&lt;&gt;0,IF(LOWER('Noon Position '!L103)="full",1,0),"")</f>
        <v/>
      </c>
      <c r="I103" s="25" t="str">
        <f>IF('Noon Position '!A103&lt;&gt;0,IF(G103+H103=0,1,0),"")</f>
        <v/>
      </c>
      <c r="K103" s="25" t="str">
        <f>IF('Noon Position '!A103&lt;&gt;0,IF('Noon Position '!M103=0,"None",'Noon Position '!M103),"None")</f>
        <v>None</v>
      </c>
      <c r="L103" s="25">
        <f>IF('Noon Position '!A103&lt;&gt;0,IF('Noon Position '!U103="",0,'Noon Position '!U103),0)</f>
        <v>0</v>
      </c>
      <c r="M103" s="25">
        <f>IF('Noon Position '!A103&lt;&gt;0,IF('Noon Position '!V103="",0,'Noon Position '!V103),0)</f>
        <v>0</v>
      </c>
      <c r="N103" s="25">
        <f>IF('Noon Position '!A103&lt;&gt;0,IF('Bunkers &amp; Lubs'!Q97="",0,'Bunkers &amp; Lubs'!Q97),0)</f>
        <v>0</v>
      </c>
      <c r="O103" s="25">
        <f>IF('Noon Position '!A103&lt;&gt;0,IF('Bunkers &amp; Lubs'!W97="",0,'Bunkers &amp; Lubs'!W97),0)</f>
        <v>0</v>
      </c>
      <c r="P103" s="25">
        <f>IF('Noon Position '!A103&lt;&gt;0,IF('Bunkers &amp; Lubs'!X97="",0,'Bunkers &amp; Lubs'!X97),0)</f>
        <v>0</v>
      </c>
      <c r="Q103" s="25">
        <f>IF('Noon Position '!A103&lt;&gt;0,IF('Bunkers &amp; Lubs'!Z97="",0,'Bunkers &amp; Lubs'!Z97),0)</f>
        <v>0</v>
      </c>
      <c r="R103" s="25">
        <f>IF('Noon Position '!A103&lt;&gt;0,IF('Bunkers &amp; Lubs'!AA97="",0,'Bunkers &amp; Lubs'!AA97),0)</f>
        <v>0</v>
      </c>
      <c r="S103" s="25">
        <f>IF('Noon Position '!A103&lt;&gt;0,IF(Environmental!G100="",0,Environmental!G100),0)</f>
        <v>0</v>
      </c>
      <c r="T103" s="25">
        <f>IF('Noon Position '!A103&lt;&gt;0,IF(Environmental!L100="",0,Environmental!L100),0)</f>
        <v>0</v>
      </c>
      <c r="V103" s="25">
        <f t="shared" si="5"/>
        <v>0</v>
      </c>
      <c r="W103" s="25">
        <f t="shared" si="6"/>
        <v>0</v>
      </c>
      <c r="X103" s="25">
        <f t="shared" si="7"/>
        <v>0</v>
      </c>
      <c r="Y103" s="25">
        <f t="shared" si="8"/>
        <v>0</v>
      </c>
      <c r="AB103" s="25">
        <f t="shared" si="9"/>
        <v>0</v>
      </c>
      <c r="AE103" s="299" t="e">
        <f>SUMPRODUCT($L$10:L103,$V$10:V103)/SUM($V$10:V103)</f>
        <v>#DIV/0!</v>
      </c>
      <c r="AF103" s="300" t="e">
        <f>SUMPRODUCT($M$10:M103,$V$10:V103)/SUM($V$10:V103)</f>
        <v>#DIV/0!</v>
      </c>
      <c r="AG103" s="299" t="e">
        <f>SUMPRODUCT($N$10:N103,$V$10:V103)/SUM($V$10:V103)</f>
        <v>#DIV/0!</v>
      </c>
      <c r="AH103" s="299" t="e">
        <f>SUMPRODUCT($O$10:O103,$V$10:V103)/SUM($V$10:V103)</f>
        <v>#DIV/0!</v>
      </c>
      <c r="AI103" s="301" t="e">
        <f>SUMPRODUCT($P$10:P103,$V$10:V103)/SUM($V$10:V103)</f>
        <v>#DIV/0!</v>
      </c>
      <c r="AJ103" s="301" t="e">
        <f>SUMPRODUCT($Q$10:Q103,$V$10:V103)/SUM($V$10:V103)</f>
        <v>#DIV/0!</v>
      </c>
      <c r="AK103" s="301" t="e">
        <f>SUMPRODUCT($R$10:R103,$V$10:V103)/SUM($V$10:V103)</f>
        <v>#DIV/0!</v>
      </c>
      <c r="AL103" s="299" t="e">
        <f>SUMPRODUCT($S$10:S103,$V$10:V103)/SUM($V$10:V103)</f>
        <v>#DIV/0!</v>
      </c>
      <c r="AM103" s="299" t="e">
        <f>SUMPRODUCT($T$10:T103,$V$10:V103)/SUM($V$10:V103)</f>
        <v>#DIV/0!</v>
      </c>
      <c r="AP103" s="299">
        <f>SUMPRODUCT($L$10:L103,$W$10:W103)/SUM($W$10:W103)</f>
        <v>11.333333333333334</v>
      </c>
      <c r="AQ103" s="300">
        <f>SUMPRODUCT($M$10:M103,$W$10:W103)/SUM($W$10:W103)</f>
        <v>0.12710774662728128</v>
      </c>
      <c r="AR103" s="299">
        <f>SUMPRODUCT($N$10:N103,$W$10:W103)/SUM($W$10:W103)</f>
        <v>18.476800000000026</v>
      </c>
      <c r="AS103" s="299">
        <f>SUMPRODUCT($O$10:O103,$W$10:W103)/SUM($W$10:W103)</f>
        <v>0.10666666666666667</v>
      </c>
      <c r="AT103" s="301">
        <f>SUMPRODUCT($P$10:P103,$W$10:W103)/SUM($W$10:W103)</f>
        <v>100.05333333333333</v>
      </c>
      <c r="AU103" s="301">
        <f>SUMPRODUCT($Q$10:Q103,$W$10:W103)/SUM($W$10:W103)</f>
        <v>17.066666666666666</v>
      </c>
      <c r="AV103" s="301">
        <f>SUMPRODUCT($R$10:R103,$W$10:W103)/SUM($W$10:W103)</f>
        <v>10.666666666666666</v>
      </c>
      <c r="AW103" s="299">
        <f>SUMPRODUCT($S$10:S103,$W$10:W103)/SUM($W$10:W103)</f>
        <v>0</v>
      </c>
      <c r="AX103" s="299">
        <f>SUMPRODUCT($T$10:T103,$W$10:W103)/SUM($W$10:W103)</f>
        <v>0.28800000000000042</v>
      </c>
      <c r="BA103" s="299" t="e">
        <f>SUMPRODUCT($L$10:L103,$X$10:X103)/SUM($X$10:X103)</f>
        <v>#DIV/0!</v>
      </c>
      <c r="BB103" s="300" t="e">
        <f>SUMPRODUCT($M$10:M103,$X$10:X103)/SUM($X$10:X103)</f>
        <v>#DIV/0!</v>
      </c>
      <c r="BC103" s="299" t="e">
        <f>SUMPRODUCT($N$10:N103,$X$10:X103)/SUM($X$10:X103)</f>
        <v>#DIV/0!</v>
      </c>
      <c r="BD103" s="299" t="e">
        <f>SUMPRODUCT($O$10:O103,$X$10:X103)/SUM($X$10:X103)</f>
        <v>#DIV/0!</v>
      </c>
      <c r="BE103" s="301" t="e">
        <f>SUMPRODUCT($P$10:P103,$X$10:X103)/SUM($X$10:X103)</f>
        <v>#DIV/0!</v>
      </c>
      <c r="BF103" s="301" t="e">
        <f>SUMPRODUCT($Q$10:Q103,$X$10:X103)/SUM($X$10:X103)</f>
        <v>#DIV/0!</v>
      </c>
      <c r="BG103" s="301" t="e">
        <f>SUMPRODUCT($R$10:R103,$X$10:X103)/SUM($X$10:X103)</f>
        <v>#DIV/0!</v>
      </c>
      <c r="BH103" s="299" t="e">
        <f>SUMPRODUCT($S$10:S103,$X$10:X103)/SUM($X$10:X103)</f>
        <v>#DIV/0!</v>
      </c>
      <c r="BI103" s="299" t="e">
        <f>SUMPRODUCT($T$10:T103,$X$10:X103)/SUM($X$10:X103)</f>
        <v>#DIV/0!</v>
      </c>
      <c r="BL103" s="299" t="e">
        <f>SUMPRODUCT($L$10:L103,$Y$10:Y103)/SUM($Y$10:Y103)</f>
        <v>#DIV/0!</v>
      </c>
      <c r="BM103" s="300" t="e">
        <f>SUMPRODUCT($M$10:M103,$Y$10:Y103)/SUM($Y$10:Y103)</f>
        <v>#DIV/0!</v>
      </c>
      <c r="BN103" s="299" t="e">
        <f>SUMPRODUCT($N$10:N103,$Y$10:Y103)/SUM($Y$10:Y103)</f>
        <v>#DIV/0!</v>
      </c>
      <c r="BO103" s="299" t="e">
        <f>SUMPRODUCT($O$10:O103,$Y$10:Y103)/SUM($Y$10:Y103)</f>
        <v>#DIV/0!</v>
      </c>
      <c r="BP103" s="301" t="e">
        <f>SUMPRODUCT($P$10:P103,$Y$10:Y103)/SUM($Y$10:Y103)</f>
        <v>#DIV/0!</v>
      </c>
      <c r="BQ103" s="301" t="e">
        <f>SUMPRODUCT($Q$10:Q103,$Y$10:Y103)/SUM($Y$10:Y103)</f>
        <v>#DIV/0!</v>
      </c>
      <c r="BR103" s="301" t="e">
        <f>SUMPRODUCT($R$10:R103,$Y$10:Y103)/SUM($Y$10:Y103)</f>
        <v>#DIV/0!</v>
      </c>
      <c r="BS103" s="299" t="e">
        <f>SUMPRODUCT($S$10:S103,$Y$10:Y103)/SUM($Y$10:Y103)</f>
        <v>#DIV/0!</v>
      </c>
      <c r="BT103" s="299" t="e">
        <f>SUMPRODUCT($T$10:T103,$Y$10:Y103)/SUM($Y$10:Y103)</f>
        <v>#DIV/0!</v>
      </c>
      <c r="BW103" s="25" t="e">
        <f>SUMPRODUCT($L$10:L103,$AB$10:AB103)/SUM($AB$10:AB103)</f>
        <v>#DIV/0!</v>
      </c>
      <c r="BX103" s="25" t="e">
        <f>SUMPRODUCT($M$10:M103,$AB$10:AB103)/SUM($AB$10:AB103)</f>
        <v>#DIV/0!</v>
      </c>
      <c r="BY103" s="25" t="e">
        <f>SUMPRODUCT($N$10:N103,$AB$10:AB103)/SUM($AB$10:AB103)</f>
        <v>#DIV/0!</v>
      </c>
      <c r="BZ103" s="25" t="e">
        <f>SUMPRODUCT($O$10:O103,$AB$10:AB103)/SUM($AB$10:AB103)</f>
        <v>#DIV/0!</v>
      </c>
      <c r="CA103" s="25" t="e">
        <f>SUMPRODUCT($P$10:P103,$AB$10:AB103)/SUM($AB$10:AB103)</f>
        <v>#DIV/0!</v>
      </c>
      <c r="CB103" s="25" t="e">
        <f>SUMPRODUCT($Q$10:Q103,$AB$10:AB103)/SUM($AB$10:AB103)</f>
        <v>#DIV/0!</v>
      </c>
      <c r="CC103" s="25" t="e">
        <f>SUMPRODUCT($R$10:R103,$AB$10:AB103)/SUM($AB$10:AB103)</f>
        <v>#DIV/0!</v>
      </c>
      <c r="CD103" s="25" t="e">
        <f>SUMPRODUCT($S$10:S103,$AB$10:AB103)/SUM($AB$10:AB103)</f>
        <v>#DIV/0!</v>
      </c>
      <c r="CE103" s="25" t="e">
        <f>SUMPRODUCT($T$10:T103,$AB$10:AB103)/SUM($AB$10:AB103)</f>
        <v>#DIV/0!</v>
      </c>
    </row>
    <row r="104" spans="1:83">
      <c r="A104" s="281" t="str">
        <f>IF('Noon Position '!A104&lt;&gt;0,'Noon Position '!A104,"")</f>
        <v/>
      </c>
      <c r="B104" s="312" t="str">
        <f>IF('Noon Position '!A104&lt;&gt;0,'Noon Position '!B104,"")</f>
        <v/>
      </c>
      <c r="C104" s="25" t="str">
        <f>IF('Noon Position '!Q104&lt;&gt;0,'Noon Position '!Q104,"")</f>
        <v/>
      </c>
      <c r="D104" s="313" t="str">
        <f>IF('Noon Position '!Q104&lt;&gt;0,"",IF('Noon Position '!A104&lt;&gt;0,('Noon Position '!A104-'Noon Position '!A103+'Noon Position '!B104-'Noon Position '!B103)*24,""))</f>
        <v/>
      </c>
      <c r="E104" s="25" t="str">
        <f>IF('Noon Position '!A104&lt;&gt;0,'Weather Condition'!U99,"")</f>
        <v/>
      </c>
      <c r="F104" s="25" t="str">
        <f>IF('Noon Position '!A104&lt;&gt;0,IF(NOT(E104),1,0),"")</f>
        <v/>
      </c>
      <c r="G104" s="25" t="str">
        <f>IF('Noon Position '!A104&lt;&gt;0,IF(LOWER('Noon Position '!L104)="eco",1,0),"")</f>
        <v/>
      </c>
      <c r="H104" s="25" t="str">
        <f>IF('Noon Position '!A104&lt;&gt;0,IF(LOWER('Noon Position '!L104)="full",1,0),"")</f>
        <v/>
      </c>
      <c r="I104" s="25" t="str">
        <f>IF('Noon Position '!A104&lt;&gt;0,IF(G104+H104=0,1,0),"")</f>
        <v/>
      </c>
      <c r="K104" s="25" t="str">
        <f>IF('Noon Position '!A104&lt;&gt;0,IF('Noon Position '!M104=0,"None",'Noon Position '!M104),"None")</f>
        <v>None</v>
      </c>
      <c r="L104" s="25">
        <f>IF('Noon Position '!A104&lt;&gt;0,IF('Noon Position '!U104="",0,'Noon Position '!U104),0)</f>
        <v>0</v>
      </c>
      <c r="M104" s="25">
        <f>IF('Noon Position '!A104&lt;&gt;0,IF('Noon Position '!V104="",0,'Noon Position '!V104),0)</f>
        <v>0</v>
      </c>
      <c r="N104" s="25">
        <f>IF('Noon Position '!A104&lt;&gt;0,IF('Bunkers &amp; Lubs'!Q98="",0,'Bunkers &amp; Lubs'!Q98),0)</f>
        <v>0</v>
      </c>
      <c r="O104" s="25">
        <f>IF('Noon Position '!A104&lt;&gt;0,IF('Bunkers &amp; Lubs'!W98="",0,'Bunkers &amp; Lubs'!W98),0)</f>
        <v>0</v>
      </c>
      <c r="P104" s="25">
        <f>IF('Noon Position '!A104&lt;&gt;0,IF('Bunkers &amp; Lubs'!X98="",0,'Bunkers &amp; Lubs'!X98),0)</f>
        <v>0</v>
      </c>
      <c r="Q104" s="25">
        <f>IF('Noon Position '!A104&lt;&gt;0,IF('Bunkers &amp; Lubs'!Z98="",0,'Bunkers &amp; Lubs'!Z98),0)</f>
        <v>0</v>
      </c>
      <c r="R104" s="25">
        <f>IF('Noon Position '!A104&lt;&gt;0,IF('Bunkers &amp; Lubs'!AA98="",0,'Bunkers &amp; Lubs'!AA98),0)</f>
        <v>0</v>
      </c>
      <c r="S104" s="25">
        <f>IF('Noon Position '!A104&lt;&gt;0,IF(Environmental!G101="",0,Environmental!G101),0)</f>
        <v>0</v>
      </c>
      <c r="T104" s="25">
        <f>IF('Noon Position '!A104&lt;&gt;0,IF(Environmental!L101="",0,Environmental!L101),0)</f>
        <v>0</v>
      </c>
      <c r="V104" s="25">
        <f t="shared" si="5"/>
        <v>0</v>
      </c>
      <c r="W104" s="25">
        <f t="shared" si="6"/>
        <v>0</v>
      </c>
      <c r="X104" s="25">
        <f t="shared" si="7"/>
        <v>0</v>
      </c>
      <c r="Y104" s="25">
        <f t="shared" si="8"/>
        <v>0</v>
      </c>
      <c r="AB104" s="25">
        <f t="shared" si="9"/>
        <v>0</v>
      </c>
      <c r="AE104" s="299" t="e">
        <f>SUMPRODUCT($L$10:L104,$V$10:V104)/SUM($V$10:V104)</f>
        <v>#DIV/0!</v>
      </c>
      <c r="AF104" s="300" t="e">
        <f>SUMPRODUCT($M$10:M104,$V$10:V104)/SUM($V$10:V104)</f>
        <v>#DIV/0!</v>
      </c>
      <c r="AG104" s="299" t="e">
        <f>SUMPRODUCT($N$10:N104,$V$10:V104)/SUM($V$10:V104)</f>
        <v>#DIV/0!</v>
      </c>
      <c r="AH104" s="299" t="e">
        <f>SUMPRODUCT($O$10:O104,$V$10:V104)/SUM($V$10:V104)</f>
        <v>#DIV/0!</v>
      </c>
      <c r="AI104" s="301" t="e">
        <f>SUMPRODUCT($P$10:P104,$V$10:V104)/SUM($V$10:V104)</f>
        <v>#DIV/0!</v>
      </c>
      <c r="AJ104" s="301" t="e">
        <f>SUMPRODUCT($Q$10:Q104,$V$10:V104)/SUM($V$10:V104)</f>
        <v>#DIV/0!</v>
      </c>
      <c r="AK104" s="301" t="e">
        <f>SUMPRODUCT($R$10:R104,$V$10:V104)/SUM($V$10:V104)</f>
        <v>#DIV/0!</v>
      </c>
      <c r="AL104" s="299" t="e">
        <f>SUMPRODUCT($S$10:S104,$V$10:V104)/SUM($V$10:V104)</f>
        <v>#DIV/0!</v>
      </c>
      <c r="AM104" s="299" t="e">
        <f>SUMPRODUCT($T$10:T104,$V$10:V104)/SUM($V$10:V104)</f>
        <v>#DIV/0!</v>
      </c>
      <c r="AP104" s="299">
        <f>SUMPRODUCT($L$10:L104,$W$10:W104)/SUM($W$10:W104)</f>
        <v>11.333333333333334</v>
      </c>
      <c r="AQ104" s="300">
        <f>SUMPRODUCT($M$10:M104,$W$10:W104)/SUM($W$10:W104)</f>
        <v>0.12710774662728128</v>
      </c>
      <c r="AR104" s="299">
        <f>SUMPRODUCT($N$10:N104,$W$10:W104)/SUM($W$10:W104)</f>
        <v>18.476800000000026</v>
      </c>
      <c r="AS104" s="299">
        <f>SUMPRODUCT($O$10:O104,$W$10:W104)/SUM($W$10:W104)</f>
        <v>0.10666666666666667</v>
      </c>
      <c r="AT104" s="301">
        <f>SUMPRODUCT($P$10:P104,$W$10:W104)/SUM($W$10:W104)</f>
        <v>100.05333333333333</v>
      </c>
      <c r="AU104" s="301">
        <f>SUMPRODUCT($Q$10:Q104,$W$10:W104)/SUM($W$10:W104)</f>
        <v>17.066666666666666</v>
      </c>
      <c r="AV104" s="301">
        <f>SUMPRODUCT($R$10:R104,$W$10:W104)/SUM($W$10:W104)</f>
        <v>10.666666666666666</v>
      </c>
      <c r="AW104" s="299">
        <f>SUMPRODUCT($S$10:S104,$W$10:W104)/SUM($W$10:W104)</f>
        <v>0</v>
      </c>
      <c r="AX104" s="299">
        <f>SUMPRODUCT($T$10:T104,$W$10:W104)/SUM($W$10:W104)</f>
        <v>0.28800000000000042</v>
      </c>
      <c r="BA104" s="299" t="e">
        <f>SUMPRODUCT($L$10:L104,$X$10:X104)/SUM($X$10:X104)</f>
        <v>#DIV/0!</v>
      </c>
      <c r="BB104" s="300" t="e">
        <f>SUMPRODUCT($M$10:M104,$X$10:X104)/SUM($X$10:X104)</f>
        <v>#DIV/0!</v>
      </c>
      <c r="BC104" s="299" t="e">
        <f>SUMPRODUCT($N$10:N104,$X$10:X104)/SUM($X$10:X104)</f>
        <v>#DIV/0!</v>
      </c>
      <c r="BD104" s="299" t="e">
        <f>SUMPRODUCT($O$10:O104,$X$10:X104)/SUM($X$10:X104)</f>
        <v>#DIV/0!</v>
      </c>
      <c r="BE104" s="301" t="e">
        <f>SUMPRODUCT($P$10:P104,$X$10:X104)/SUM($X$10:X104)</f>
        <v>#DIV/0!</v>
      </c>
      <c r="BF104" s="301" t="e">
        <f>SUMPRODUCT($Q$10:Q104,$X$10:X104)/SUM($X$10:X104)</f>
        <v>#DIV/0!</v>
      </c>
      <c r="BG104" s="301" t="e">
        <f>SUMPRODUCT($R$10:R104,$X$10:X104)/SUM($X$10:X104)</f>
        <v>#DIV/0!</v>
      </c>
      <c r="BH104" s="299" t="e">
        <f>SUMPRODUCT($S$10:S104,$X$10:X104)/SUM($X$10:X104)</f>
        <v>#DIV/0!</v>
      </c>
      <c r="BI104" s="299" t="e">
        <f>SUMPRODUCT($T$10:T104,$X$10:X104)/SUM($X$10:X104)</f>
        <v>#DIV/0!</v>
      </c>
      <c r="BL104" s="299" t="e">
        <f>SUMPRODUCT($L$10:L104,$Y$10:Y104)/SUM($Y$10:Y104)</f>
        <v>#DIV/0!</v>
      </c>
      <c r="BM104" s="300" t="e">
        <f>SUMPRODUCT($M$10:M104,$Y$10:Y104)/SUM($Y$10:Y104)</f>
        <v>#DIV/0!</v>
      </c>
      <c r="BN104" s="299" t="e">
        <f>SUMPRODUCT($N$10:N104,$Y$10:Y104)/SUM($Y$10:Y104)</f>
        <v>#DIV/0!</v>
      </c>
      <c r="BO104" s="299" t="e">
        <f>SUMPRODUCT($O$10:O104,$Y$10:Y104)/SUM($Y$10:Y104)</f>
        <v>#DIV/0!</v>
      </c>
      <c r="BP104" s="301" t="e">
        <f>SUMPRODUCT($P$10:P104,$Y$10:Y104)/SUM($Y$10:Y104)</f>
        <v>#DIV/0!</v>
      </c>
      <c r="BQ104" s="301" t="e">
        <f>SUMPRODUCT($Q$10:Q104,$Y$10:Y104)/SUM($Y$10:Y104)</f>
        <v>#DIV/0!</v>
      </c>
      <c r="BR104" s="301" t="e">
        <f>SUMPRODUCT($R$10:R104,$Y$10:Y104)/SUM($Y$10:Y104)</f>
        <v>#DIV/0!</v>
      </c>
      <c r="BS104" s="299" t="e">
        <f>SUMPRODUCT($S$10:S104,$Y$10:Y104)/SUM($Y$10:Y104)</f>
        <v>#DIV/0!</v>
      </c>
      <c r="BT104" s="299" t="e">
        <f>SUMPRODUCT($T$10:T104,$Y$10:Y104)/SUM($Y$10:Y104)</f>
        <v>#DIV/0!</v>
      </c>
      <c r="BW104" s="25" t="e">
        <f>SUMPRODUCT($L$10:L104,$AB$10:AB104)/SUM($AB$10:AB104)</f>
        <v>#DIV/0!</v>
      </c>
      <c r="BX104" s="25" t="e">
        <f>SUMPRODUCT($M$10:M104,$AB$10:AB104)/SUM($AB$10:AB104)</f>
        <v>#DIV/0!</v>
      </c>
      <c r="BY104" s="25" t="e">
        <f>SUMPRODUCT($N$10:N104,$AB$10:AB104)/SUM($AB$10:AB104)</f>
        <v>#DIV/0!</v>
      </c>
      <c r="BZ104" s="25" t="e">
        <f>SUMPRODUCT($O$10:O104,$AB$10:AB104)/SUM($AB$10:AB104)</f>
        <v>#DIV/0!</v>
      </c>
      <c r="CA104" s="25" t="e">
        <f>SUMPRODUCT($P$10:P104,$AB$10:AB104)/SUM($AB$10:AB104)</f>
        <v>#DIV/0!</v>
      </c>
      <c r="CB104" s="25" t="e">
        <f>SUMPRODUCT($Q$10:Q104,$AB$10:AB104)/SUM($AB$10:AB104)</f>
        <v>#DIV/0!</v>
      </c>
      <c r="CC104" s="25" t="e">
        <f>SUMPRODUCT($R$10:R104,$AB$10:AB104)/SUM($AB$10:AB104)</f>
        <v>#DIV/0!</v>
      </c>
      <c r="CD104" s="25" t="e">
        <f>SUMPRODUCT($S$10:S104,$AB$10:AB104)/SUM($AB$10:AB104)</f>
        <v>#DIV/0!</v>
      </c>
      <c r="CE104" s="25" t="e">
        <f>SUMPRODUCT($T$10:T104,$AB$10:AB104)/SUM($AB$10:AB104)</f>
        <v>#DIV/0!</v>
      </c>
    </row>
    <row r="105" spans="1:83">
      <c r="A105" s="281" t="str">
        <f>IF('Noon Position '!A105&lt;&gt;0,'Noon Position '!A105,"")</f>
        <v/>
      </c>
      <c r="B105" s="312" t="str">
        <f>IF('Noon Position '!A105&lt;&gt;0,'Noon Position '!B105,"")</f>
        <v/>
      </c>
      <c r="C105" s="25" t="str">
        <f>IF('Noon Position '!Q105&lt;&gt;0,'Noon Position '!Q105,"")</f>
        <v/>
      </c>
      <c r="D105" s="313" t="str">
        <f>IF('Noon Position '!Q105&lt;&gt;0,"",IF('Noon Position '!A105&lt;&gt;0,('Noon Position '!A105-'Noon Position '!A104+'Noon Position '!B105-'Noon Position '!B104)*24,""))</f>
        <v/>
      </c>
      <c r="E105" s="25" t="str">
        <f>IF('Noon Position '!A105&lt;&gt;0,'Weather Condition'!U100,"")</f>
        <v/>
      </c>
      <c r="F105" s="25" t="str">
        <f>IF('Noon Position '!A105&lt;&gt;0,IF(NOT(E105),1,0),"")</f>
        <v/>
      </c>
      <c r="G105" s="25" t="str">
        <f>IF('Noon Position '!A105&lt;&gt;0,IF(LOWER('Noon Position '!L105)="eco",1,0),"")</f>
        <v/>
      </c>
      <c r="H105" s="25" t="str">
        <f>IF('Noon Position '!A105&lt;&gt;0,IF(LOWER('Noon Position '!L105)="full",1,0),"")</f>
        <v/>
      </c>
      <c r="I105" s="25" t="str">
        <f>IF('Noon Position '!A105&lt;&gt;0,IF(G105+H105=0,1,0),"")</f>
        <v/>
      </c>
      <c r="K105" s="25" t="str">
        <f>IF('Noon Position '!A105&lt;&gt;0,IF('Noon Position '!M105=0,"None",'Noon Position '!M105),"None")</f>
        <v>None</v>
      </c>
      <c r="L105" s="25">
        <f>IF('Noon Position '!A105&lt;&gt;0,IF('Noon Position '!U105="",0,'Noon Position '!U105),0)</f>
        <v>0</v>
      </c>
      <c r="M105" s="25">
        <f>IF('Noon Position '!A105&lt;&gt;0,IF('Noon Position '!V105="",0,'Noon Position '!V105),0)</f>
        <v>0</v>
      </c>
      <c r="N105" s="25">
        <f>IF('Noon Position '!A105&lt;&gt;0,IF('Bunkers &amp; Lubs'!Q99="",0,'Bunkers &amp; Lubs'!Q99),0)</f>
        <v>0</v>
      </c>
      <c r="O105" s="25">
        <f>IF('Noon Position '!A105&lt;&gt;0,IF('Bunkers &amp; Lubs'!W99="",0,'Bunkers &amp; Lubs'!W99),0)</f>
        <v>0</v>
      </c>
      <c r="P105" s="25">
        <f>IF('Noon Position '!A105&lt;&gt;0,IF('Bunkers &amp; Lubs'!X99="",0,'Bunkers &amp; Lubs'!X99),0)</f>
        <v>0</v>
      </c>
      <c r="Q105" s="25">
        <f>IF('Noon Position '!A105&lt;&gt;0,IF('Bunkers &amp; Lubs'!Z99="",0,'Bunkers &amp; Lubs'!Z99),0)</f>
        <v>0</v>
      </c>
      <c r="R105" s="25">
        <f>IF('Noon Position '!A105&lt;&gt;0,IF('Bunkers &amp; Lubs'!AA99="",0,'Bunkers &amp; Lubs'!AA99),0)</f>
        <v>0</v>
      </c>
      <c r="S105" s="25">
        <f>IF('Noon Position '!A105&lt;&gt;0,IF(Environmental!G102="",0,Environmental!G102),0)</f>
        <v>0</v>
      </c>
      <c r="T105" s="25">
        <f>IF('Noon Position '!A105&lt;&gt;0,IF(Environmental!L102="",0,Environmental!L102),0)</f>
        <v>0</v>
      </c>
      <c r="V105" s="25">
        <f t="shared" si="5"/>
        <v>0</v>
      </c>
      <c r="W105" s="25">
        <f t="shared" si="6"/>
        <v>0</v>
      </c>
      <c r="X105" s="25">
        <f t="shared" si="7"/>
        <v>0</v>
      </c>
      <c r="Y105" s="25">
        <f t="shared" si="8"/>
        <v>0</v>
      </c>
      <c r="AB105" s="25">
        <f t="shared" si="9"/>
        <v>0</v>
      </c>
      <c r="AE105" s="299" t="e">
        <f>SUMPRODUCT($L$10:L105,$V$10:V105)/SUM($V$10:V105)</f>
        <v>#DIV/0!</v>
      </c>
      <c r="AF105" s="300" t="e">
        <f>SUMPRODUCT($M$10:M105,$V$10:V105)/SUM($V$10:V105)</f>
        <v>#DIV/0!</v>
      </c>
      <c r="AG105" s="299" t="e">
        <f>SUMPRODUCT($N$10:N105,$V$10:V105)/SUM($V$10:V105)</f>
        <v>#DIV/0!</v>
      </c>
      <c r="AH105" s="299" t="e">
        <f>SUMPRODUCT($O$10:O105,$V$10:V105)/SUM($V$10:V105)</f>
        <v>#DIV/0!</v>
      </c>
      <c r="AI105" s="301" t="e">
        <f>SUMPRODUCT($P$10:P105,$V$10:V105)/SUM($V$10:V105)</f>
        <v>#DIV/0!</v>
      </c>
      <c r="AJ105" s="301" t="e">
        <f>SUMPRODUCT($Q$10:Q105,$V$10:V105)/SUM($V$10:V105)</f>
        <v>#DIV/0!</v>
      </c>
      <c r="AK105" s="301" t="e">
        <f>SUMPRODUCT($R$10:R105,$V$10:V105)/SUM($V$10:V105)</f>
        <v>#DIV/0!</v>
      </c>
      <c r="AL105" s="299" t="e">
        <f>SUMPRODUCT($S$10:S105,$V$10:V105)/SUM($V$10:V105)</f>
        <v>#DIV/0!</v>
      </c>
      <c r="AM105" s="299" t="e">
        <f>SUMPRODUCT($T$10:T105,$V$10:V105)/SUM($V$10:V105)</f>
        <v>#DIV/0!</v>
      </c>
      <c r="AP105" s="299">
        <f>SUMPRODUCT($L$10:L105,$W$10:W105)/SUM($W$10:W105)</f>
        <v>11.333333333333334</v>
      </c>
      <c r="AQ105" s="300">
        <f>SUMPRODUCT($M$10:M105,$W$10:W105)/SUM($W$10:W105)</f>
        <v>0.12710774662728128</v>
      </c>
      <c r="AR105" s="299">
        <f>SUMPRODUCT($N$10:N105,$W$10:W105)/SUM($W$10:W105)</f>
        <v>18.476800000000026</v>
      </c>
      <c r="AS105" s="299">
        <f>SUMPRODUCT($O$10:O105,$W$10:W105)/SUM($W$10:W105)</f>
        <v>0.10666666666666667</v>
      </c>
      <c r="AT105" s="301">
        <f>SUMPRODUCT($P$10:P105,$W$10:W105)/SUM($W$10:W105)</f>
        <v>100.05333333333333</v>
      </c>
      <c r="AU105" s="301">
        <f>SUMPRODUCT($Q$10:Q105,$W$10:W105)/SUM($W$10:W105)</f>
        <v>17.066666666666666</v>
      </c>
      <c r="AV105" s="301">
        <f>SUMPRODUCT($R$10:R105,$W$10:W105)/SUM($W$10:W105)</f>
        <v>10.666666666666666</v>
      </c>
      <c r="AW105" s="299">
        <f>SUMPRODUCT($S$10:S105,$W$10:W105)/SUM($W$10:W105)</f>
        <v>0</v>
      </c>
      <c r="AX105" s="299">
        <f>SUMPRODUCT($T$10:T105,$W$10:W105)/SUM($W$10:W105)</f>
        <v>0.28800000000000042</v>
      </c>
      <c r="BA105" s="299" t="e">
        <f>SUMPRODUCT($L$10:L105,$X$10:X105)/SUM($X$10:X105)</f>
        <v>#DIV/0!</v>
      </c>
      <c r="BB105" s="300" t="e">
        <f>SUMPRODUCT($M$10:M105,$X$10:X105)/SUM($X$10:X105)</f>
        <v>#DIV/0!</v>
      </c>
      <c r="BC105" s="299" t="e">
        <f>SUMPRODUCT($N$10:N105,$X$10:X105)/SUM($X$10:X105)</f>
        <v>#DIV/0!</v>
      </c>
      <c r="BD105" s="299" t="e">
        <f>SUMPRODUCT($O$10:O105,$X$10:X105)/SUM($X$10:X105)</f>
        <v>#DIV/0!</v>
      </c>
      <c r="BE105" s="301" t="e">
        <f>SUMPRODUCT($P$10:P105,$X$10:X105)/SUM($X$10:X105)</f>
        <v>#DIV/0!</v>
      </c>
      <c r="BF105" s="301" t="e">
        <f>SUMPRODUCT($Q$10:Q105,$X$10:X105)/SUM($X$10:X105)</f>
        <v>#DIV/0!</v>
      </c>
      <c r="BG105" s="301" t="e">
        <f>SUMPRODUCT($R$10:R105,$X$10:X105)/SUM($X$10:X105)</f>
        <v>#DIV/0!</v>
      </c>
      <c r="BH105" s="299" t="e">
        <f>SUMPRODUCT($S$10:S105,$X$10:X105)/SUM($X$10:X105)</f>
        <v>#DIV/0!</v>
      </c>
      <c r="BI105" s="299" t="e">
        <f>SUMPRODUCT($T$10:T105,$X$10:X105)/SUM($X$10:X105)</f>
        <v>#DIV/0!</v>
      </c>
      <c r="BL105" s="299" t="e">
        <f>SUMPRODUCT($L$10:L105,$Y$10:Y105)/SUM($Y$10:Y105)</f>
        <v>#DIV/0!</v>
      </c>
      <c r="BM105" s="300" t="e">
        <f>SUMPRODUCT($M$10:M105,$Y$10:Y105)/SUM($Y$10:Y105)</f>
        <v>#DIV/0!</v>
      </c>
      <c r="BN105" s="299" t="e">
        <f>SUMPRODUCT($N$10:N105,$Y$10:Y105)/SUM($Y$10:Y105)</f>
        <v>#DIV/0!</v>
      </c>
      <c r="BO105" s="299" t="e">
        <f>SUMPRODUCT($O$10:O105,$Y$10:Y105)/SUM($Y$10:Y105)</f>
        <v>#DIV/0!</v>
      </c>
      <c r="BP105" s="301" t="e">
        <f>SUMPRODUCT($P$10:P105,$Y$10:Y105)/SUM($Y$10:Y105)</f>
        <v>#DIV/0!</v>
      </c>
      <c r="BQ105" s="301" t="e">
        <f>SUMPRODUCT($Q$10:Q105,$Y$10:Y105)/SUM($Y$10:Y105)</f>
        <v>#DIV/0!</v>
      </c>
      <c r="BR105" s="301" t="e">
        <f>SUMPRODUCT($R$10:R105,$Y$10:Y105)/SUM($Y$10:Y105)</f>
        <v>#DIV/0!</v>
      </c>
      <c r="BS105" s="299" t="e">
        <f>SUMPRODUCT($S$10:S105,$Y$10:Y105)/SUM($Y$10:Y105)</f>
        <v>#DIV/0!</v>
      </c>
      <c r="BT105" s="299" t="e">
        <f>SUMPRODUCT($T$10:T105,$Y$10:Y105)/SUM($Y$10:Y105)</f>
        <v>#DIV/0!</v>
      </c>
      <c r="BW105" s="25" t="e">
        <f>SUMPRODUCT($L$10:L105,$AB$10:AB105)/SUM($AB$10:AB105)</f>
        <v>#DIV/0!</v>
      </c>
      <c r="BX105" s="25" t="e">
        <f>SUMPRODUCT($M$10:M105,$AB$10:AB105)/SUM($AB$10:AB105)</f>
        <v>#DIV/0!</v>
      </c>
      <c r="BY105" s="25" t="e">
        <f>SUMPRODUCT($N$10:N105,$AB$10:AB105)/SUM($AB$10:AB105)</f>
        <v>#DIV/0!</v>
      </c>
      <c r="BZ105" s="25" t="e">
        <f>SUMPRODUCT($O$10:O105,$AB$10:AB105)/SUM($AB$10:AB105)</f>
        <v>#DIV/0!</v>
      </c>
      <c r="CA105" s="25" t="e">
        <f>SUMPRODUCT($P$10:P105,$AB$10:AB105)/SUM($AB$10:AB105)</f>
        <v>#DIV/0!</v>
      </c>
      <c r="CB105" s="25" t="e">
        <f>SUMPRODUCT($Q$10:Q105,$AB$10:AB105)/SUM($AB$10:AB105)</f>
        <v>#DIV/0!</v>
      </c>
      <c r="CC105" s="25" t="e">
        <f>SUMPRODUCT($R$10:R105,$AB$10:AB105)/SUM($AB$10:AB105)</f>
        <v>#DIV/0!</v>
      </c>
      <c r="CD105" s="25" t="e">
        <f>SUMPRODUCT($S$10:S105,$AB$10:AB105)/SUM($AB$10:AB105)</f>
        <v>#DIV/0!</v>
      </c>
      <c r="CE105" s="25" t="e">
        <f>SUMPRODUCT($T$10:T105,$AB$10:AB105)/SUM($AB$10:AB105)</f>
        <v>#DIV/0!</v>
      </c>
    </row>
    <row r="106" spans="1:83">
      <c r="A106" s="281" t="str">
        <f>IF('Noon Position '!A106&lt;&gt;0,'Noon Position '!A106,"")</f>
        <v/>
      </c>
      <c r="B106" s="312" t="str">
        <f>IF('Noon Position '!A106&lt;&gt;0,'Noon Position '!B106,"")</f>
        <v/>
      </c>
      <c r="C106" s="25" t="str">
        <f>IF('Noon Position '!Q106&lt;&gt;0,'Noon Position '!Q106,"")</f>
        <v/>
      </c>
      <c r="D106" s="313" t="str">
        <f>IF('Noon Position '!Q106&lt;&gt;0,"",IF('Noon Position '!A106&lt;&gt;0,('Noon Position '!A106-'Noon Position '!A105+'Noon Position '!B106-'Noon Position '!B105)*24,""))</f>
        <v/>
      </c>
      <c r="E106" s="25" t="str">
        <f>IF('Noon Position '!A106&lt;&gt;0,'Weather Condition'!U101,"")</f>
        <v/>
      </c>
      <c r="F106" s="25" t="str">
        <f>IF('Noon Position '!A106&lt;&gt;0,IF(NOT(E106),1,0),"")</f>
        <v/>
      </c>
      <c r="G106" s="25" t="str">
        <f>IF('Noon Position '!A106&lt;&gt;0,IF(LOWER('Noon Position '!L106)="eco",1,0),"")</f>
        <v/>
      </c>
      <c r="H106" s="25" t="str">
        <f>IF('Noon Position '!A106&lt;&gt;0,IF(LOWER('Noon Position '!L106)="full",1,0),"")</f>
        <v/>
      </c>
      <c r="I106" s="25" t="str">
        <f>IF('Noon Position '!A106&lt;&gt;0,IF(G106+H106=0,1,0),"")</f>
        <v/>
      </c>
      <c r="K106" s="25" t="str">
        <f>IF('Noon Position '!A106&lt;&gt;0,IF('Noon Position '!M106=0,"None",'Noon Position '!M106),"None")</f>
        <v>None</v>
      </c>
      <c r="L106" s="25">
        <f>IF('Noon Position '!A106&lt;&gt;0,IF('Noon Position '!U106="",0,'Noon Position '!U106),0)</f>
        <v>0</v>
      </c>
      <c r="M106" s="25">
        <f>IF('Noon Position '!A106&lt;&gt;0,IF('Noon Position '!V106="",0,'Noon Position '!V106),0)</f>
        <v>0</v>
      </c>
      <c r="N106" s="25">
        <f>IF('Noon Position '!A106&lt;&gt;0,IF('Bunkers &amp; Lubs'!Q100="",0,'Bunkers &amp; Lubs'!Q100),0)</f>
        <v>0</v>
      </c>
      <c r="O106" s="25">
        <f>IF('Noon Position '!A106&lt;&gt;0,IF('Bunkers &amp; Lubs'!W100="",0,'Bunkers &amp; Lubs'!W100),0)</f>
        <v>0</v>
      </c>
      <c r="P106" s="25">
        <f>IF('Noon Position '!A106&lt;&gt;0,IF('Bunkers &amp; Lubs'!X100="",0,'Bunkers &amp; Lubs'!X100),0)</f>
        <v>0</v>
      </c>
      <c r="Q106" s="25">
        <f>IF('Noon Position '!A106&lt;&gt;0,IF('Bunkers &amp; Lubs'!Z100="",0,'Bunkers &amp; Lubs'!Z100),0)</f>
        <v>0</v>
      </c>
      <c r="R106" s="25">
        <f>IF('Noon Position '!A106&lt;&gt;0,IF('Bunkers &amp; Lubs'!AA100="",0,'Bunkers &amp; Lubs'!AA100),0)</f>
        <v>0</v>
      </c>
      <c r="S106" s="25">
        <f>IF('Noon Position '!A106&lt;&gt;0,IF(Environmental!G103="",0,Environmental!G103),0)</f>
        <v>0</v>
      </c>
      <c r="T106" s="25">
        <f>IF('Noon Position '!A106&lt;&gt;0,IF(Environmental!L103="",0,Environmental!L103),0)</f>
        <v>0</v>
      </c>
      <c r="V106" s="25">
        <f t="shared" si="5"/>
        <v>0</v>
      </c>
      <c r="W106" s="25">
        <f t="shared" si="6"/>
        <v>0</v>
      </c>
      <c r="X106" s="25">
        <f t="shared" si="7"/>
        <v>0</v>
      </c>
      <c r="Y106" s="25">
        <f t="shared" si="8"/>
        <v>0</v>
      </c>
      <c r="AB106" s="25">
        <f t="shared" si="9"/>
        <v>0</v>
      </c>
      <c r="AE106" s="299" t="e">
        <f>SUMPRODUCT($L$10:L106,$V$10:V106)/SUM($V$10:V106)</f>
        <v>#DIV/0!</v>
      </c>
      <c r="AF106" s="300" t="e">
        <f>SUMPRODUCT($M$10:M106,$V$10:V106)/SUM($V$10:V106)</f>
        <v>#DIV/0!</v>
      </c>
      <c r="AG106" s="299" t="e">
        <f>SUMPRODUCT($N$10:N106,$V$10:V106)/SUM($V$10:V106)</f>
        <v>#DIV/0!</v>
      </c>
      <c r="AH106" s="299" t="e">
        <f>SUMPRODUCT($O$10:O106,$V$10:V106)/SUM($V$10:V106)</f>
        <v>#DIV/0!</v>
      </c>
      <c r="AI106" s="301" t="e">
        <f>SUMPRODUCT($P$10:P106,$V$10:V106)/SUM($V$10:V106)</f>
        <v>#DIV/0!</v>
      </c>
      <c r="AJ106" s="301" t="e">
        <f>SUMPRODUCT($Q$10:Q106,$V$10:V106)/SUM($V$10:V106)</f>
        <v>#DIV/0!</v>
      </c>
      <c r="AK106" s="301" t="e">
        <f>SUMPRODUCT($R$10:R106,$V$10:V106)/SUM($V$10:V106)</f>
        <v>#DIV/0!</v>
      </c>
      <c r="AL106" s="299" t="e">
        <f>SUMPRODUCT($S$10:S106,$V$10:V106)/SUM($V$10:V106)</f>
        <v>#DIV/0!</v>
      </c>
      <c r="AM106" s="299" t="e">
        <f>SUMPRODUCT($T$10:T106,$V$10:V106)/SUM($V$10:V106)</f>
        <v>#DIV/0!</v>
      </c>
      <c r="AP106" s="299">
        <f>SUMPRODUCT($L$10:L106,$W$10:W106)/SUM($W$10:W106)</f>
        <v>11.333333333333334</v>
      </c>
      <c r="AQ106" s="300">
        <f>SUMPRODUCT($M$10:M106,$W$10:W106)/SUM($W$10:W106)</f>
        <v>0.12710774662728128</v>
      </c>
      <c r="AR106" s="299">
        <f>SUMPRODUCT($N$10:N106,$W$10:W106)/SUM($W$10:W106)</f>
        <v>18.476800000000026</v>
      </c>
      <c r="AS106" s="299">
        <f>SUMPRODUCT($O$10:O106,$W$10:W106)/SUM($W$10:W106)</f>
        <v>0.10666666666666667</v>
      </c>
      <c r="AT106" s="301">
        <f>SUMPRODUCT($P$10:P106,$W$10:W106)/SUM($W$10:W106)</f>
        <v>100.05333333333333</v>
      </c>
      <c r="AU106" s="301">
        <f>SUMPRODUCT($Q$10:Q106,$W$10:W106)/SUM($W$10:W106)</f>
        <v>17.066666666666666</v>
      </c>
      <c r="AV106" s="301">
        <f>SUMPRODUCT($R$10:R106,$W$10:W106)/SUM($W$10:W106)</f>
        <v>10.666666666666666</v>
      </c>
      <c r="AW106" s="299">
        <f>SUMPRODUCT($S$10:S106,$W$10:W106)/SUM($W$10:W106)</f>
        <v>0</v>
      </c>
      <c r="AX106" s="299">
        <f>SUMPRODUCT($T$10:T106,$W$10:W106)/SUM($W$10:W106)</f>
        <v>0.28800000000000042</v>
      </c>
      <c r="BA106" s="299" t="e">
        <f>SUMPRODUCT($L$10:L106,$X$10:X106)/SUM($X$10:X106)</f>
        <v>#DIV/0!</v>
      </c>
      <c r="BB106" s="300" t="e">
        <f>SUMPRODUCT($M$10:M106,$X$10:X106)/SUM($X$10:X106)</f>
        <v>#DIV/0!</v>
      </c>
      <c r="BC106" s="299" t="e">
        <f>SUMPRODUCT($N$10:N106,$X$10:X106)/SUM($X$10:X106)</f>
        <v>#DIV/0!</v>
      </c>
      <c r="BD106" s="299" t="e">
        <f>SUMPRODUCT($O$10:O106,$X$10:X106)/SUM($X$10:X106)</f>
        <v>#DIV/0!</v>
      </c>
      <c r="BE106" s="301" t="e">
        <f>SUMPRODUCT($P$10:P106,$X$10:X106)/SUM($X$10:X106)</f>
        <v>#DIV/0!</v>
      </c>
      <c r="BF106" s="301" t="e">
        <f>SUMPRODUCT($Q$10:Q106,$X$10:X106)/SUM($X$10:X106)</f>
        <v>#DIV/0!</v>
      </c>
      <c r="BG106" s="301" t="e">
        <f>SUMPRODUCT($R$10:R106,$X$10:X106)/SUM($X$10:X106)</f>
        <v>#DIV/0!</v>
      </c>
      <c r="BH106" s="299" t="e">
        <f>SUMPRODUCT($S$10:S106,$X$10:X106)/SUM($X$10:X106)</f>
        <v>#DIV/0!</v>
      </c>
      <c r="BI106" s="299" t="e">
        <f>SUMPRODUCT($T$10:T106,$X$10:X106)/SUM($X$10:X106)</f>
        <v>#DIV/0!</v>
      </c>
      <c r="BL106" s="299" t="e">
        <f>SUMPRODUCT($L$10:L106,$Y$10:Y106)/SUM($Y$10:Y106)</f>
        <v>#DIV/0!</v>
      </c>
      <c r="BM106" s="300" t="e">
        <f>SUMPRODUCT($M$10:M106,$Y$10:Y106)/SUM($Y$10:Y106)</f>
        <v>#DIV/0!</v>
      </c>
      <c r="BN106" s="299" t="e">
        <f>SUMPRODUCT($N$10:N106,$Y$10:Y106)/SUM($Y$10:Y106)</f>
        <v>#DIV/0!</v>
      </c>
      <c r="BO106" s="299" t="e">
        <f>SUMPRODUCT($O$10:O106,$Y$10:Y106)/SUM($Y$10:Y106)</f>
        <v>#DIV/0!</v>
      </c>
      <c r="BP106" s="301" t="e">
        <f>SUMPRODUCT($P$10:P106,$Y$10:Y106)/SUM($Y$10:Y106)</f>
        <v>#DIV/0!</v>
      </c>
      <c r="BQ106" s="301" t="e">
        <f>SUMPRODUCT($Q$10:Q106,$Y$10:Y106)/SUM($Y$10:Y106)</f>
        <v>#DIV/0!</v>
      </c>
      <c r="BR106" s="301" t="e">
        <f>SUMPRODUCT($R$10:R106,$Y$10:Y106)/SUM($Y$10:Y106)</f>
        <v>#DIV/0!</v>
      </c>
      <c r="BS106" s="299" t="e">
        <f>SUMPRODUCT($S$10:S106,$Y$10:Y106)/SUM($Y$10:Y106)</f>
        <v>#DIV/0!</v>
      </c>
      <c r="BT106" s="299" t="e">
        <f>SUMPRODUCT($T$10:T106,$Y$10:Y106)/SUM($Y$10:Y106)</f>
        <v>#DIV/0!</v>
      </c>
      <c r="BW106" s="25" t="e">
        <f>SUMPRODUCT($L$10:L106,$AB$10:AB106)/SUM($AB$10:AB106)</f>
        <v>#DIV/0!</v>
      </c>
      <c r="BX106" s="25" t="e">
        <f>SUMPRODUCT($M$10:M106,$AB$10:AB106)/SUM($AB$10:AB106)</f>
        <v>#DIV/0!</v>
      </c>
      <c r="BY106" s="25" t="e">
        <f>SUMPRODUCT($N$10:N106,$AB$10:AB106)/SUM($AB$10:AB106)</f>
        <v>#DIV/0!</v>
      </c>
      <c r="BZ106" s="25" t="e">
        <f>SUMPRODUCT($O$10:O106,$AB$10:AB106)/SUM($AB$10:AB106)</f>
        <v>#DIV/0!</v>
      </c>
      <c r="CA106" s="25" t="e">
        <f>SUMPRODUCT($P$10:P106,$AB$10:AB106)/SUM($AB$10:AB106)</f>
        <v>#DIV/0!</v>
      </c>
      <c r="CB106" s="25" t="e">
        <f>SUMPRODUCT($Q$10:Q106,$AB$10:AB106)/SUM($AB$10:AB106)</f>
        <v>#DIV/0!</v>
      </c>
      <c r="CC106" s="25" t="e">
        <f>SUMPRODUCT($R$10:R106,$AB$10:AB106)/SUM($AB$10:AB106)</f>
        <v>#DIV/0!</v>
      </c>
      <c r="CD106" s="25" t="e">
        <f>SUMPRODUCT($S$10:S106,$AB$10:AB106)/SUM($AB$10:AB106)</f>
        <v>#DIV/0!</v>
      </c>
      <c r="CE106" s="25" t="e">
        <f>SUMPRODUCT($T$10:T106,$AB$10:AB106)/SUM($AB$10:AB106)</f>
        <v>#DIV/0!</v>
      </c>
    </row>
    <row r="107" spans="1:83">
      <c r="A107" s="281" t="str">
        <f>IF('Noon Position '!A107&lt;&gt;0,'Noon Position '!A107,"")</f>
        <v/>
      </c>
      <c r="B107" s="312" t="str">
        <f>IF('Noon Position '!A107&lt;&gt;0,'Noon Position '!B107,"")</f>
        <v/>
      </c>
      <c r="C107" s="25" t="str">
        <f>IF('Noon Position '!Q107&lt;&gt;0,'Noon Position '!Q107,"")</f>
        <v/>
      </c>
      <c r="D107" s="313" t="str">
        <f>IF('Noon Position '!Q107&lt;&gt;0,"",IF('Noon Position '!A107&lt;&gt;0,('Noon Position '!A107-'Noon Position '!A106+'Noon Position '!B107-'Noon Position '!B106)*24,""))</f>
        <v/>
      </c>
      <c r="E107" s="25" t="str">
        <f>IF('Noon Position '!A107&lt;&gt;0,'Weather Condition'!U102,"")</f>
        <v/>
      </c>
      <c r="F107" s="25" t="str">
        <f>IF('Noon Position '!A107&lt;&gt;0,IF(NOT(E107),1,0),"")</f>
        <v/>
      </c>
      <c r="G107" s="25" t="str">
        <f>IF('Noon Position '!A107&lt;&gt;0,IF(LOWER('Noon Position '!L107)="eco",1,0),"")</f>
        <v/>
      </c>
      <c r="H107" s="25" t="str">
        <f>IF('Noon Position '!A107&lt;&gt;0,IF(LOWER('Noon Position '!L107)="full",1,0),"")</f>
        <v/>
      </c>
      <c r="I107" s="25" t="str">
        <f>IF('Noon Position '!A107&lt;&gt;0,IF(G107+H107=0,1,0),"")</f>
        <v/>
      </c>
      <c r="K107" s="25" t="str">
        <f>IF('Noon Position '!A107&lt;&gt;0,IF('Noon Position '!M107=0,"None",'Noon Position '!M107),"None")</f>
        <v>None</v>
      </c>
      <c r="L107" s="25">
        <f>IF('Noon Position '!A107&lt;&gt;0,IF('Noon Position '!U107="",0,'Noon Position '!U107),0)</f>
        <v>0</v>
      </c>
      <c r="M107" s="25">
        <f>IF('Noon Position '!A107&lt;&gt;0,IF('Noon Position '!V107="",0,'Noon Position '!V107),0)</f>
        <v>0</v>
      </c>
      <c r="N107" s="25">
        <f>IF('Noon Position '!A107&lt;&gt;0,IF('Bunkers &amp; Lubs'!Q101="",0,'Bunkers &amp; Lubs'!Q101),0)</f>
        <v>0</v>
      </c>
      <c r="O107" s="25">
        <f>IF('Noon Position '!A107&lt;&gt;0,IF('Bunkers &amp; Lubs'!W101="",0,'Bunkers &amp; Lubs'!W101),0)</f>
        <v>0</v>
      </c>
      <c r="P107" s="25">
        <f>IF('Noon Position '!A107&lt;&gt;0,IF('Bunkers &amp; Lubs'!X101="",0,'Bunkers &amp; Lubs'!X101),0)</f>
        <v>0</v>
      </c>
      <c r="Q107" s="25">
        <f>IF('Noon Position '!A107&lt;&gt;0,IF('Bunkers &amp; Lubs'!Z101="",0,'Bunkers &amp; Lubs'!Z101),0)</f>
        <v>0</v>
      </c>
      <c r="R107" s="25">
        <f>IF('Noon Position '!A107&lt;&gt;0,IF('Bunkers &amp; Lubs'!AA101="",0,'Bunkers &amp; Lubs'!AA101),0)</f>
        <v>0</v>
      </c>
      <c r="S107" s="25">
        <f>IF('Noon Position '!A107&lt;&gt;0,IF(Environmental!G104="",0,Environmental!G104),0)</f>
        <v>0</v>
      </c>
      <c r="T107" s="25">
        <f>IF('Noon Position '!A107&lt;&gt;0,IF(Environmental!L104="",0,Environmental!L104),0)</f>
        <v>0</v>
      </c>
      <c r="V107" s="25">
        <f t="shared" si="5"/>
        <v>0</v>
      </c>
      <c r="W107" s="25">
        <f t="shared" si="6"/>
        <v>0</v>
      </c>
      <c r="X107" s="25">
        <f t="shared" si="7"/>
        <v>0</v>
      </c>
      <c r="Y107" s="25">
        <f t="shared" si="8"/>
        <v>0</v>
      </c>
      <c r="AB107" s="25">
        <f t="shared" si="9"/>
        <v>0</v>
      </c>
      <c r="AE107" s="299" t="e">
        <f>SUMPRODUCT($L$10:L107,$V$10:V107)/SUM($V$10:V107)</f>
        <v>#DIV/0!</v>
      </c>
      <c r="AF107" s="300" t="e">
        <f>SUMPRODUCT($M$10:M107,$V$10:V107)/SUM($V$10:V107)</f>
        <v>#DIV/0!</v>
      </c>
      <c r="AG107" s="299" t="e">
        <f>SUMPRODUCT($N$10:N107,$V$10:V107)/SUM($V$10:V107)</f>
        <v>#DIV/0!</v>
      </c>
      <c r="AH107" s="299" t="e">
        <f>SUMPRODUCT($O$10:O107,$V$10:V107)/SUM($V$10:V107)</f>
        <v>#DIV/0!</v>
      </c>
      <c r="AI107" s="301" t="e">
        <f>SUMPRODUCT($P$10:P107,$V$10:V107)/SUM($V$10:V107)</f>
        <v>#DIV/0!</v>
      </c>
      <c r="AJ107" s="301" t="e">
        <f>SUMPRODUCT($Q$10:Q107,$V$10:V107)/SUM($V$10:V107)</f>
        <v>#DIV/0!</v>
      </c>
      <c r="AK107" s="301" t="e">
        <f>SUMPRODUCT($R$10:R107,$V$10:V107)/SUM($V$10:V107)</f>
        <v>#DIV/0!</v>
      </c>
      <c r="AL107" s="299" t="e">
        <f>SUMPRODUCT($S$10:S107,$V$10:V107)/SUM($V$10:V107)</f>
        <v>#DIV/0!</v>
      </c>
      <c r="AM107" s="299" t="e">
        <f>SUMPRODUCT($T$10:T107,$V$10:V107)/SUM($V$10:V107)</f>
        <v>#DIV/0!</v>
      </c>
      <c r="AP107" s="299">
        <f>SUMPRODUCT($L$10:L107,$W$10:W107)/SUM($W$10:W107)</f>
        <v>11.333333333333334</v>
      </c>
      <c r="AQ107" s="300">
        <f>SUMPRODUCT($M$10:M107,$W$10:W107)/SUM($W$10:W107)</f>
        <v>0.12710774662728128</v>
      </c>
      <c r="AR107" s="299">
        <f>SUMPRODUCT($N$10:N107,$W$10:W107)/SUM($W$10:W107)</f>
        <v>18.476800000000026</v>
      </c>
      <c r="AS107" s="299">
        <f>SUMPRODUCT($O$10:O107,$W$10:W107)/SUM($W$10:W107)</f>
        <v>0.10666666666666667</v>
      </c>
      <c r="AT107" s="301">
        <f>SUMPRODUCT($P$10:P107,$W$10:W107)/SUM($W$10:W107)</f>
        <v>100.05333333333333</v>
      </c>
      <c r="AU107" s="301">
        <f>SUMPRODUCT($Q$10:Q107,$W$10:W107)/SUM($W$10:W107)</f>
        <v>17.066666666666666</v>
      </c>
      <c r="AV107" s="301">
        <f>SUMPRODUCT($R$10:R107,$W$10:W107)/SUM($W$10:W107)</f>
        <v>10.666666666666666</v>
      </c>
      <c r="AW107" s="299">
        <f>SUMPRODUCT($S$10:S107,$W$10:W107)/SUM($W$10:W107)</f>
        <v>0</v>
      </c>
      <c r="AX107" s="299">
        <f>SUMPRODUCT($T$10:T107,$W$10:W107)/SUM($W$10:W107)</f>
        <v>0.28800000000000042</v>
      </c>
      <c r="BA107" s="299" t="e">
        <f>SUMPRODUCT($L$10:L107,$X$10:X107)/SUM($X$10:X107)</f>
        <v>#DIV/0!</v>
      </c>
      <c r="BB107" s="300" t="e">
        <f>SUMPRODUCT($M$10:M107,$X$10:X107)/SUM($X$10:X107)</f>
        <v>#DIV/0!</v>
      </c>
      <c r="BC107" s="299" t="e">
        <f>SUMPRODUCT($N$10:N107,$X$10:X107)/SUM($X$10:X107)</f>
        <v>#DIV/0!</v>
      </c>
      <c r="BD107" s="299" t="e">
        <f>SUMPRODUCT($O$10:O107,$X$10:X107)/SUM($X$10:X107)</f>
        <v>#DIV/0!</v>
      </c>
      <c r="BE107" s="301" t="e">
        <f>SUMPRODUCT($P$10:P107,$X$10:X107)/SUM($X$10:X107)</f>
        <v>#DIV/0!</v>
      </c>
      <c r="BF107" s="301" t="e">
        <f>SUMPRODUCT($Q$10:Q107,$X$10:X107)/SUM($X$10:X107)</f>
        <v>#DIV/0!</v>
      </c>
      <c r="BG107" s="301" t="e">
        <f>SUMPRODUCT($R$10:R107,$X$10:X107)/SUM($X$10:X107)</f>
        <v>#DIV/0!</v>
      </c>
      <c r="BH107" s="299" t="e">
        <f>SUMPRODUCT($S$10:S107,$X$10:X107)/SUM($X$10:X107)</f>
        <v>#DIV/0!</v>
      </c>
      <c r="BI107" s="299" t="e">
        <f>SUMPRODUCT($T$10:T107,$X$10:X107)/SUM($X$10:X107)</f>
        <v>#DIV/0!</v>
      </c>
      <c r="BL107" s="299" t="e">
        <f>SUMPRODUCT($L$10:L107,$Y$10:Y107)/SUM($Y$10:Y107)</f>
        <v>#DIV/0!</v>
      </c>
      <c r="BM107" s="300" t="e">
        <f>SUMPRODUCT($M$10:M107,$Y$10:Y107)/SUM($Y$10:Y107)</f>
        <v>#DIV/0!</v>
      </c>
      <c r="BN107" s="299" t="e">
        <f>SUMPRODUCT($N$10:N107,$Y$10:Y107)/SUM($Y$10:Y107)</f>
        <v>#DIV/0!</v>
      </c>
      <c r="BO107" s="299" t="e">
        <f>SUMPRODUCT($O$10:O107,$Y$10:Y107)/SUM($Y$10:Y107)</f>
        <v>#DIV/0!</v>
      </c>
      <c r="BP107" s="301" t="e">
        <f>SUMPRODUCT($P$10:P107,$Y$10:Y107)/SUM($Y$10:Y107)</f>
        <v>#DIV/0!</v>
      </c>
      <c r="BQ107" s="301" t="e">
        <f>SUMPRODUCT($Q$10:Q107,$Y$10:Y107)/SUM($Y$10:Y107)</f>
        <v>#DIV/0!</v>
      </c>
      <c r="BR107" s="301" t="e">
        <f>SUMPRODUCT($R$10:R107,$Y$10:Y107)/SUM($Y$10:Y107)</f>
        <v>#DIV/0!</v>
      </c>
      <c r="BS107" s="299" t="e">
        <f>SUMPRODUCT($S$10:S107,$Y$10:Y107)/SUM($Y$10:Y107)</f>
        <v>#DIV/0!</v>
      </c>
      <c r="BT107" s="299" t="e">
        <f>SUMPRODUCT($T$10:T107,$Y$10:Y107)/SUM($Y$10:Y107)</f>
        <v>#DIV/0!</v>
      </c>
      <c r="BW107" s="25" t="e">
        <f>SUMPRODUCT($L$10:L107,$AB$10:AB107)/SUM($AB$10:AB107)</f>
        <v>#DIV/0!</v>
      </c>
      <c r="BX107" s="25" t="e">
        <f>SUMPRODUCT($M$10:M107,$AB$10:AB107)/SUM($AB$10:AB107)</f>
        <v>#DIV/0!</v>
      </c>
      <c r="BY107" s="25" t="e">
        <f>SUMPRODUCT($N$10:N107,$AB$10:AB107)/SUM($AB$10:AB107)</f>
        <v>#DIV/0!</v>
      </c>
      <c r="BZ107" s="25" t="e">
        <f>SUMPRODUCT($O$10:O107,$AB$10:AB107)/SUM($AB$10:AB107)</f>
        <v>#DIV/0!</v>
      </c>
      <c r="CA107" s="25" t="e">
        <f>SUMPRODUCT($P$10:P107,$AB$10:AB107)/SUM($AB$10:AB107)</f>
        <v>#DIV/0!</v>
      </c>
      <c r="CB107" s="25" t="e">
        <f>SUMPRODUCT($Q$10:Q107,$AB$10:AB107)/SUM($AB$10:AB107)</f>
        <v>#DIV/0!</v>
      </c>
      <c r="CC107" s="25" t="e">
        <f>SUMPRODUCT($R$10:R107,$AB$10:AB107)/SUM($AB$10:AB107)</f>
        <v>#DIV/0!</v>
      </c>
      <c r="CD107" s="25" t="e">
        <f>SUMPRODUCT($S$10:S107,$AB$10:AB107)/SUM($AB$10:AB107)</f>
        <v>#DIV/0!</v>
      </c>
      <c r="CE107" s="25" t="e">
        <f>SUMPRODUCT($T$10:T107,$AB$10:AB107)/SUM($AB$10:AB107)</f>
        <v>#DIV/0!</v>
      </c>
    </row>
    <row r="108" spans="1:83">
      <c r="A108" s="281" t="str">
        <f>IF('Noon Position '!A108&lt;&gt;0,'Noon Position '!A108,"")</f>
        <v/>
      </c>
      <c r="B108" s="312" t="str">
        <f>IF('Noon Position '!A108&lt;&gt;0,'Noon Position '!B108,"")</f>
        <v/>
      </c>
      <c r="C108" s="25" t="str">
        <f>IF('Noon Position '!Q108&lt;&gt;0,'Noon Position '!Q108,"")</f>
        <v/>
      </c>
      <c r="D108" s="313" t="str">
        <f>IF('Noon Position '!Q108&lt;&gt;0,"",IF('Noon Position '!A108&lt;&gt;0,('Noon Position '!A108-'Noon Position '!A107+'Noon Position '!B108-'Noon Position '!B107)*24,""))</f>
        <v/>
      </c>
      <c r="E108" s="25" t="str">
        <f>IF('Noon Position '!A108&lt;&gt;0,'Weather Condition'!U103,"")</f>
        <v/>
      </c>
      <c r="F108" s="25" t="str">
        <f>IF('Noon Position '!A108&lt;&gt;0,IF(NOT(E108),1,0),"")</f>
        <v/>
      </c>
      <c r="G108" s="25" t="str">
        <f>IF('Noon Position '!A108&lt;&gt;0,IF(LOWER('Noon Position '!L108)="eco",1,0),"")</f>
        <v/>
      </c>
      <c r="H108" s="25" t="str">
        <f>IF('Noon Position '!A108&lt;&gt;0,IF(LOWER('Noon Position '!L108)="full",1,0),"")</f>
        <v/>
      </c>
      <c r="I108" s="25" t="str">
        <f>IF('Noon Position '!A108&lt;&gt;0,IF(G108+H108=0,1,0),"")</f>
        <v/>
      </c>
      <c r="K108" s="25" t="str">
        <f>IF('Noon Position '!A108&lt;&gt;0,IF('Noon Position '!M108=0,"None",'Noon Position '!M108),"None")</f>
        <v>None</v>
      </c>
      <c r="L108" s="25">
        <f>IF('Noon Position '!A108&lt;&gt;0,IF('Noon Position '!U108="",0,'Noon Position '!U108),0)</f>
        <v>0</v>
      </c>
      <c r="M108" s="25">
        <f>IF('Noon Position '!A108&lt;&gt;0,IF('Noon Position '!V108="",0,'Noon Position '!V108),0)</f>
        <v>0</v>
      </c>
      <c r="N108" s="25">
        <f>IF('Noon Position '!A108&lt;&gt;0,IF('Bunkers &amp; Lubs'!Q102="",0,'Bunkers &amp; Lubs'!Q102),0)</f>
        <v>0</v>
      </c>
      <c r="O108" s="25">
        <f>IF('Noon Position '!A108&lt;&gt;0,IF('Bunkers &amp; Lubs'!W102="",0,'Bunkers &amp; Lubs'!W102),0)</f>
        <v>0</v>
      </c>
      <c r="P108" s="25">
        <f>IF('Noon Position '!A108&lt;&gt;0,IF('Bunkers &amp; Lubs'!X102="",0,'Bunkers &amp; Lubs'!X102),0)</f>
        <v>0</v>
      </c>
      <c r="Q108" s="25">
        <f>IF('Noon Position '!A108&lt;&gt;0,IF('Bunkers &amp; Lubs'!Z102="",0,'Bunkers &amp; Lubs'!Z102),0)</f>
        <v>0</v>
      </c>
      <c r="R108" s="25">
        <f>IF('Noon Position '!A108&lt;&gt;0,IF('Bunkers &amp; Lubs'!AA102="",0,'Bunkers &amp; Lubs'!AA102),0)</f>
        <v>0</v>
      </c>
      <c r="S108" s="25">
        <f>IF('Noon Position '!A108&lt;&gt;0,IF(Environmental!G105="",0,Environmental!G105),0)</f>
        <v>0</v>
      </c>
      <c r="T108" s="25">
        <f>IF('Noon Position '!A108&lt;&gt;0,IF(Environmental!L105="",0,Environmental!L105),0)</f>
        <v>0</v>
      </c>
      <c r="V108" s="25">
        <f t="shared" si="5"/>
        <v>0</v>
      </c>
      <c r="W108" s="25">
        <f t="shared" si="6"/>
        <v>0</v>
      </c>
      <c r="X108" s="25">
        <f t="shared" si="7"/>
        <v>0</v>
      </c>
      <c r="Y108" s="25">
        <f t="shared" si="8"/>
        <v>0</v>
      </c>
      <c r="AB108" s="25">
        <f t="shared" si="9"/>
        <v>0</v>
      </c>
      <c r="AE108" s="299" t="e">
        <f>SUMPRODUCT($L$10:L108,$V$10:V108)/SUM($V$10:V108)</f>
        <v>#DIV/0!</v>
      </c>
      <c r="AF108" s="300" t="e">
        <f>SUMPRODUCT($M$10:M108,$V$10:V108)/SUM($V$10:V108)</f>
        <v>#DIV/0!</v>
      </c>
      <c r="AG108" s="299" t="e">
        <f>SUMPRODUCT($N$10:N108,$V$10:V108)/SUM($V$10:V108)</f>
        <v>#DIV/0!</v>
      </c>
      <c r="AH108" s="299" t="e">
        <f>SUMPRODUCT($O$10:O108,$V$10:V108)/SUM($V$10:V108)</f>
        <v>#DIV/0!</v>
      </c>
      <c r="AI108" s="301" t="e">
        <f>SUMPRODUCT($P$10:P108,$V$10:V108)/SUM($V$10:V108)</f>
        <v>#DIV/0!</v>
      </c>
      <c r="AJ108" s="301" t="e">
        <f>SUMPRODUCT($Q$10:Q108,$V$10:V108)/SUM($V$10:V108)</f>
        <v>#DIV/0!</v>
      </c>
      <c r="AK108" s="301" t="e">
        <f>SUMPRODUCT($R$10:R108,$V$10:V108)/SUM($V$10:V108)</f>
        <v>#DIV/0!</v>
      </c>
      <c r="AL108" s="299" t="e">
        <f>SUMPRODUCT($S$10:S108,$V$10:V108)/SUM($V$10:V108)</f>
        <v>#DIV/0!</v>
      </c>
      <c r="AM108" s="299" t="e">
        <f>SUMPRODUCT($T$10:T108,$V$10:V108)/SUM($V$10:V108)</f>
        <v>#DIV/0!</v>
      </c>
      <c r="AP108" s="299">
        <f>SUMPRODUCT($L$10:L108,$W$10:W108)/SUM($W$10:W108)</f>
        <v>11.333333333333334</v>
      </c>
      <c r="AQ108" s="300">
        <f>SUMPRODUCT($M$10:M108,$W$10:W108)/SUM($W$10:W108)</f>
        <v>0.12710774662728128</v>
      </c>
      <c r="AR108" s="299">
        <f>SUMPRODUCT($N$10:N108,$W$10:W108)/SUM($W$10:W108)</f>
        <v>18.476800000000026</v>
      </c>
      <c r="AS108" s="299">
        <f>SUMPRODUCT($O$10:O108,$W$10:W108)/SUM($W$10:W108)</f>
        <v>0.10666666666666667</v>
      </c>
      <c r="AT108" s="301">
        <f>SUMPRODUCT($P$10:P108,$W$10:W108)/SUM($W$10:W108)</f>
        <v>100.05333333333333</v>
      </c>
      <c r="AU108" s="301">
        <f>SUMPRODUCT($Q$10:Q108,$W$10:W108)/SUM($W$10:W108)</f>
        <v>17.066666666666666</v>
      </c>
      <c r="AV108" s="301">
        <f>SUMPRODUCT($R$10:R108,$W$10:W108)/SUM($W$10:W108)</f>
        <v>10.666666666666666</v>
      </c>
      <c r="AW108" s="299">
        <f>SUMPRODUCT($S$10:S108,$W$10:W108)/SUM($W$10:W108)</f>
        <v>0</v>
      </c>
      <c r="AX108" s="299">
        <f>SUMPRODUCT($T$10:T108,$W$10:W108)/SUM($W$10:W108)</f>
        <v>0.28800000000000042</v>
      </c>
      <c r="BA108" s="299" t="e">
        <f>SUMPRODUCT($L$10:L108,$X$10:X108)/SUM($X$10:X108)</f>
        <v>#DIV/0!</v>
      </c>
      <c r="BB108" s="300" t="e">
        <f>SUMPRODUCT($M$10:M108,$X$10:X108)/SUM($X$10:X108)</f>
        <v>#DIV/0!</v>
      </c>
      <c r="BC108" s="299" t="e">
        <f>SUMPRODUCT($N$10:N108,$X$10:X108)/SUM($X$10:X108)</f>
        <v>#DIV/0!</v>
      </c>
      <c r="BD108" s="299" t="e">
        <f>SUMPRODUCT($O$10:O108,$X$10:X108)/SUM($X$10:X108)</f>
        <v>#DIV/0!</v>
      </c>
      <c r="BE108" s="301" t="e">
        <f>SUMPRODUCT($P$10:P108,$X$10:X108)/SUM($X$10:X108)</f>
        <v>#DIV/0!</v>
      </c>
      <c r="BF108" s="301" t="e">
        <f>SUMPRODUCT($Q$10:Q108,$X$10:X108)/SUM($X$10:X108)</f>
        <v>#DIV/0!</v>
      </c>
      <c r="BG108" s="301" t="e">
        <f>SUMPRODUCT($R$10:R108,$X$10:X108)/SUM($X$10:X108)</f>
        <v>#DIV/0!</v>
      </c>
      <c r="BH108" s="299" t="e">
        <f>SUMPRODUCT($S$10:S108,$X$10:X108)/SUM($X$10:X108)</f>
        <v>#DIV/0!</v>
      </c>
      <c r="BI108" s="299" t="e">
        <f>SUMPRODUCT($T$10:T108,$X$10:X108)/SUM($X$10:X108)</f>
        <v>#DIV/0!</v>
      </c>
      <c r="BL108" s="299" t="e">
        <f>SUMPRODUCT($L$10:L108,$Y$10:Y108)/SUM($Y$10:Y108)</f>
        <v>#DIV/0!</v>
      </c>
      <c r="BM108" s="300" t="e">
        <f>SUMPRODUCT($M$10:M108,$Y$10:Y108)/SUM($Y$10:Y108)</f>
        <v>#DIV/0!</v>
      </c>
      <c r="BN108" s="299" t="e">
        <f>SUMPRODUCT($N$10:N108,$Y$10:Y108)/SUM($Y$10:Y108)</f>
        <v>#DIV/0!</v>
      </c>
      <c r="BO108" s="299" t="e">
        <f>SUMPRODUCT($O$10:O108,$Y$10:Y108)/SUM($Y$10:Y108)</f>
        <v>#DIV/0!</v>
      </c>
      <c r="BP108" s="301" t="e">
        <f>SUMPRODUCT($P$10:P108,$Y$10:Y108)/SUM($Y$10:Y108)</f>
        <v>#DIV/0!</v>
      </c>
      <c r="BQ108" s="301" t="e">
        <f>SUMPRODUCT($Q$10:Q108,$Y$10:Y108)/SUM($Y$10:Y108)</f>
        <v>#DIV/0!</v>
      </c>
      <c r="BR108" s="301" t="e">
        <f>SUMPRODUCT($R$10:R108,$Y$10:Y108)/SUM($Y$10:Y108)</f>
        <v>#DIV/0!</v>
      </c>
      <c r="BS108" s="299" t="e">
        <f>SUMPRODUCT($S$10:S108,$Y$10:Y108)/SUM($Y$10:Y108)</f>
        <v>#DIV/0!</v>
      </c>
      <c r="BT108" s="299" t="e">
        <f>SUMPRODUCT($T$10:T108,$Y$10:Y108)/SUM($Y$10:Y108)</f>
        <v>#DIV/0!</v>
      </c>
      <c r="BW108" s="25" t="e">
        <f>SUMPRODUCT($L$10:L108,$AB$10:AB108)/SUM($AB$10:AB108)</f>
        <v>#DIV/0!</v>
      </c>
      <c r="BX108" s="25" t="e">
        <f>SUMPRODUCT($M$10:M108,$AB$10:AB108)/SUM($AB$10:AB108)</f>
        <v>#DIV/0!</v>
      </c>
      <c r="BY108" s="25" t="e">
        <f>SUMPRODUCT($N$10:N108,$AB$10:AB108)/SUM($AB$10:AB108)</f>
        <v>#DIV/0!</v>
      </c>
      <c r="BZ108" s="25" t="e">
        <f>SUMPRODUCT($O$10:O108,$AB$10:AB108)/SUM($AB$10:AB108)</f>
        <v>#DIV/0!</v>
      </c>
      <c r="CA108" s="25" t="e">
        <f>SUMPRODUCT($P$10:P108,$AB$10:AB108)/SUM($AB$10:AB108)</f>
        <v>#DIV/0!</v>
      </c>
      <c r="CB108" s="25" t="e">
        <f>SUMPRODUCT($Q$10:Q108,$AB$10:AB108)/SUM($AB$10:AB108)</f>
        <v>#DIV/0!</v>
      </c>
      <c r="CC108" s="25" t="e">
        <f>SUMPRODUCT($R$10:R108,$AB$10:AB108)/SUM($AB$10:AB108)</f>
        <v>#DIV/0!</v>
      </c>
      <c r="CD108" s="25" t="e">
        <f>SUMPRODUCT($S$10:S108,$AB$10:AB108)/SUM($AB$10:AB108)</f>
        <v>#DIV/0!</v>
      </c>
      <c r="CE108" s="25" t="e">
        <f>SUMPRODUCT($T$10:T108,$AB$10:AB108)/SUM($AB$10:AB108)</f>
        <v>#DIV/0!</v>
      </c>
    </row>
    <row r="109" spans="1:83">
      <c r="A109" s="281" t="str">
        <f>IF('Noon Position '!A109&lt;&gt;0,'Noon Position '!A109,"")</f>
        <v/>
      </c>
      <c r="B109" s="312" t="str">
        <f>IF('Noon Position '!A109&lt;&gt;0,'Noon Position '!B109,"")</f>
        <v/>
      </c>
      <c r="C109" s="25" t="str">
        <f>IF('Noon Position '!Q109&lt;&gt;0,'Noon Position '!Q109,"")</f>
        <v/>
      </c>
      <c r="D109" s="313" t="str">
        <f>IF('Noon Position '!Q109&lt;&gt;0,"",IF('Noon Position '!A109&lt;&gt;0,('Noon Position '!A109-'Noon Position '!A108+'Noon Position '!B109-'Noon Position '!B108)*24,""))</f>
        <v/>
      </c>
      <c r="E109" s="25" t="str">
        <f>IF('Noon Position '!A109&lt;&gt;0,'Weather Condition'!U104,"")</f>
        <v/>
      </c>
      <c r="F109" s="25" t="str">
        <f>IF('Noon Position '!A109&lt;&gt;0,IF(NOT(E109),1,0),"")</f>
        <v/>
      </c>
      <c r="G109" s="25" t="str">
        <f>IF('Noon Position '!A109&lt;&gt;0,IF(LOWER('Noon Position '!L109)="eco",1,0),"")</f>
        <v/>
      </c>
      <c r="H109" s="25" t="str">
        <f>IF('Noon Position '!A109&lt;&gt;0,IF(LOWER('Noon Position '!L109)="full",1,0),"")</f>
        <v/>
      </c>
      <c r="I109" s="25" t="str">
        <f>IF('Noon Position '!A109&lt;&gt;0,IF(G109+H109=0,1,0),"")</f>
        <v/>
      </c>
      <c r="K109" s="25" t="str">
        <f>IF('Noon Position '!A109&lt;&gt;0,IF('Noon Position '!M109=0,"None",'Noon Position '!M109),"None")</f>
        <v>None</v>
      </c>
      <c r="L109" s="25">
        <f>IF('Noon Position '!A109&lt;&gt;0,IF('Noon Position '!U109="",0,'Noon Position '!U109),0)</f>
        <v>0</v>
      </c>
      <c r="M109" s="25">
        <f>IF('Noon Position '!A109&lt;&gt;0,IF('Noon Position '!V109="",0,'Noon Position '!V109),0)</f>
        <v>0</v>
      </c>
      <c r="N109" s="25">
        <f>IF('Noon Position '!A109&lt;&gt;0,IF('Bunkers &amp; Lubs'!Q103="",0,'Bunkers &amp; Lubs'!Q103),0)</f>
        <v>0</v>
      </c>
      <c r="O109" s="25">
        <f>IF('Noon Position '!A109&lt;&gt;0,IF('Bunkers &amp; Lubs'!W103="",0,'Bunkers &amp; Lubs'!W103),0)</f>
        <v>0</v>
      </c>
      <c r="P109" s="25">
        <f>IF('Noon Position '!A109&lt;&gt;0,IF('Bunkers &amp; Lubs'!X103="",0,'Bunkers &amp; Lubs'!X103),0)</f>
        <v>0</v>
      </c>
      <c r="Q109" s="25">
        <f>IF('Noon Position '!A109&lt;&gt;0,IF('Bunkers &amp; Lubs'!Z103="",0,'Bunkers &amp; Lubs'!Z103),0)</f>
        <v>0</v>
      </c>
      <c r="R109" s="25">
        <f>IF('Noon Position '!A109&lt;&gt;0,IF('Bunkers &amp; Lubs'!AA103="",0,'Bunkers &amp; Lubs'!AA103),0)</f>
        <v>0</v>
      </c>
      <c r="S109" s="25">
        <f>IF('Noon Position '!A109&lt;&gt;0,IF(Environmental!G106="",0,Environmental!G106),0)</f>
        <v>0</v>
      </c>
      <c r="T109" s="25">
        <f>IF('Noon Position '!A109&lt;&gt;0,IF(Environmental!L106="",0,Environmental!L106),0)</f>
        <v>0</v>
      </c>
      <c r="V109" s="25">
        <f t="shared" si="5"/>
        <v>0</v>
      </c>
      <c r="W109" s="25">
        <f t="shared" si="6"/>
        <v>0</v>
      </c>
      <c r="X109" s="25">
        <f t="shared" si="7"/>
        <v>0</v>
      </c>
      <c r="Y109" s="25">
        <f t="shared" si="8"/>
        <v>0</v>
      </c>
      <c r="AB109" s="25">
        <f t="shared" si="9"/>
        <v>0</v>
      </c>
      <c r="AE109" s="299" t="e">
        <f>SUMPRODUCT($L$10:L109,$V$10:V109)/SUM($V$10:V109)</f>
        <v>#DIV/0!</v>
      </c>
      <c r="AF109" s="300" t="e">
        <f>SUMPRODUCT($M$10:M109,$V$10:V109)/SUM($V$10:V109)</f>
        <v>#DIV/0!</v>
      </c>
      <c r="AG109" s="299" t="e">
        <f>SUMPRODUCT($N$10:N109,$V$10:V109)/SUM($V$10:V109)</f>
        <v>#DIV/0!</v>
      </c>
      <c r="AH109" s="299" t="e">
        <f>SUMPRODUCT($O$10:O109,$V$10:V109)/SUM($V$10:V109)</f>
        <v>#DIV/0!</v>
      </c>
      <c r="AI109" s="301" t="e">
        <f>SUMPRODUCT($P$10:P109,$V$10:V109)/SUM($V$10:V109)</f>
        <v>#DIV/0!</v>
      </c>
      <c r="AJ109" s="301" t="e">
        <f>SUMPRODUCT($Q$10:Q109,$V$10:V109)/SUM($V$10:V109)</f>
        <v>#DIV/0!</v>
      </c>
      <c r="AK109" s="301" t="e">
        <f>SUMPRODUCT($R$10:R109,$V$10:V109)/SUM($V$10:V109)</f>
        <v>#DIV/0!</v>
      </c>
      <c r="AL109" s="299" t="e">
        <f>SUMPRODUCT($S$10:S109,$V$10:V109)/SUM($V$10:V109)</f>
        <v>#DIV/0!</v>
      </c>
      <c r="AM109" s="299" t="e">
        <f>SUMPRODUCT($T$10:T109,$V$10:V109)/SUM($V$10:V109)</f>
        <v>#DIV/0!</v>
      </c>
      <c r="AP109" s="299">
        <f>SUMPRODUCT($L$10:L109,$W$10:W109)/SUM($W$10:W109)</f>
        <v>11.333333333333334</v>
      </c>
      <c r="AQ109" s="300">
        <f>SUMPRODUCT($M$10:M109,$W$10:W109)/SUM($W$10:W109)</f>
        <v>0.12710774662728128</v>
      </c>
      <c r="AR109" s="299">
        <f>SUMPRODUCT($N$10:N109,$W$10:W109)/SUM($W$10:W109)</f>
        <v>18.476800000000026</v>
      </c>
      <c r="AS109" s="299">
        <f>SUMPRODUCT($O$10:O109,$W$10:W109)/SUM($W$10:W109)</f>
        <v>0.10666666666666667</v>
      </c>
      <c r="AT109" s="301">
        <f>SUMPRODUCT($P$10:P109,$W$10:W109)/SUM($W$10:W109)</f>
        <v>100.05333333333333</v>
      </c>
      <c r="AU109" s="301">
        <f>SUMPRODUCT($Q$10:Q109,$W$10:W109)/SUM($W$10:W109)</f>
        <v>17.066666666666666</v>
      </c>
      <c r="AV109" s="301">
        <f>SUMPRODUCT($R$10:R109,$W$10:W109)/SUM($W$10:W109)</f>
        <v>10.666666666666666</v>
      </c>
      <c r="AW109" s="299">
        <f>SUMPRODUCT($S$10:S109,$W$10:W109)/SUM($W$10:W109)</f>
        <v>0</v>
      </c>
      <c r="AX109" s="299">
        <f>SUMPRODUCT($T$10:T109,$W$10:W109)/SUM($W$10:W109)</f>
        <v>0.28800000000000042</v>
      </c>
      <c r="BA109" s="299" t="e">
        <f>SUMPRODUCT($L$10:L109,$X$10:X109)/SUM($X$10:X109)</f>
        <v>#DIV/0!</v>
      </c>
      <c r="BB109" s="300" t="e">
        <f>SUMPRODUCT($M$10:M109,$X$10:X109)/SUM($X$10:X109)</f>
        <v>#DIV/0!</v>
      </c>
      <c r="BC109" s="299" t="e">
        <f>SUMPRODUCT($N$10:N109,$X$10:X109)/SUM($X$10:X109)</f>
        <v>#DIV/0!</v>
      </c>
      <c r="BD109" s="299" t="e">
        <f>SUMPRODUCT($O$10:O109,$X$10:X109)/SUM($X$10:X109)</f>
        <v>#DIV/0!</v>
      </c>
      <c r="BE109" s="301" t="e">
        <f>SUMPRODUCT($P$10:P109,$X$10:X109)/SUM($X$10:X109)</f>
        <v>#DIV/0!</v>
      </c>
      <c r="BF109" s="301" t="e">
        <f>SUMPRODUCT($Q$10:Q109,$X$10:X109)/SUM($X$10:X109)</f>
        <v>#DIV/0!</v>
      </c>
      <c r="BG109" s="301" t="e">
        <f>SUMPRODUCT($R$10:R109,$X$10:X109)/SUM($X$10:X109)</f>
        <v>#DIV/0!</v>
      </c>
      <c r="BH109" s="299" t="e">
        <f>SUMPRODUCT($S$10:S109,$X$10:X109)/SUM($X$10:X109)</f>
        <v>#DIV/0!</v>
      </c>
      <c r="BI109" s="299" t="e">
        <f>SUMPRODUCT($T$10:T109,$X$10:X109)/SUM($X$10:X109)</f>
        <v>#DIV/0!</v>
      </c>
      <c r="BL109" s="299" t="e">
        <f>SUMPRODUCT($L$10:L109,$Y$10:Y109)/SUM($Y$10:Y109)</f>
        <v>#DIV/0!</v>
      </c>
      <c r="BM109" s="300" t="e">
        <f>SUMPRODUCT($M$10:M109,$Y$10:Y109)/SUM($Y$10:Y109)</f>
        <v>#DIV/0!</v>
      </c>
      <c r="BN109" s="299" t="e">
        <f>SUMPRODUCT($N$10:N109,$Y$10:Y109)/SUM($Y$10:Y109)</f>
        <v>#DIV/0!</v>
      </c>
      <c r="BO109" s="299" t="e">
        <f>SUMPRODUCT($O$10:O109,$Y$10:Y109)/SUM($Y$10:Y109)</f>
        <v>#DIV/0!</v>
      </c>
      <c r="BP109" s="301" t="e">
        <f>SUMPRODUCT($P$10:P109,$Y$10:Y109)/SUM($Y$10:Y109)</f>
        <v>#DIV/0!</v>
      </c>
      <c r="BQ109" s="301" t="e">
        <f>SUMPRODUCT($Q$10:Q109,$Y$10:Y109)/SUM($Y$10:Y109)</f>
        <v>#DIV/0!</v>
      </c>
      <c r="BR109" s="301" t="e">
        <f>SUMPRODUCT($R$10:R109,$Y$10:Y109)/SUM($Y$10:Y109)</f>
        <v>#DIV/0!</v>
      </c>
      <c r="BS109" s="299" t="e">
        <f>SUMPRODUCT($S$10:S109,$Y$10:Y109)/SUM($Y$10:Y109)</f>
        <v>#DIV/0!</v>
      </c>
      <c r="BT109" s="299" t="e">
        <f>SUMPRODUCT($T$10:T109,$Y$10:Y109)/SUM($Y$10:Y109)</f>
        <v>#DIV/0!</v>
      </c>
      <c r="BW109" s="25" t="e">
        <f>SUMPRODUCT($L$10:L109,$AB$10:AB109)/SUM($AB$10:AB109)</f>
        <v>#DIV/0!</v>
      </c>
      <c r="BX109" s="25" t="e">
        <f>SUMPRODUCT($M$10:M109,$AB$10:AB109)/SUM($AB$10:AB109)</f>
        <v>#DIV/0!</v>
      </c>
      <c r="BY109" s="25" t="e">
        <f>SUMPRODUCT($N$10:N109,$AB$10:AB109)/SUM($AB$10:AB109)</f>
        <v>#DIV/0!</v>
      </c>
      <c r="BZ109" s="25" t="e">
        <f>SUMPRODUCT($O$10:O109,$AB$10:AB109)/SUM($AB$10:AB109)</f>
        <v>#DIV/0!</v>
      </c>
      <c r="CA109" s="25" t="e">
        <f>SUMPRODUCT($P$10:P109,$AB$10:AB109)/SUM($AB$10:AB109)</f>
        <v>#DIV/0!</v>
      </c>
      <c r="CB109" s="25" t="e">
        <f>SUMPRODUCT($Q$10:Q109,$AB$10:AB109)/SUM($AB$10:AB109)</f>
        <v>#DIV/0!</v>
      </c>
      <c r="CC109" s="25" t="e">
        <f>SUMPRODUCT($R$10:R109,$AB$10:AB109)/SUM($AB$10:AB109)</f>
        <v>#DIV/0!</v>
      </c>
      <c r="CD109" s="25" t="e">
        <f>SUMPRODUCT($S$10:S109,$AB$10:AB109)/SUM($AB$10:AB109)</f>
        <v>#DIV/0!</v>
      </c>
      <c r="CE109" s="25" t="e">
        <f>SUMPRODUCT($T$10:T109,$AB$10:AB109)/SUM($AB$10:AB109)</f>
        <v>#DIV/0!</v>
      </c>
    </row>
    <row r="110" spans="1:83">
      <c r="A110" s="281" t="str">
        <f>IF('Noon Position '!A110&lt;&gt;0,'Noon Position '!A110,"")</f>
        <v/>
      </c>
      <c r="B110" s="312" t="str">
        <f>IF('Noon Position '!A110&lt;&gt;0,'Noon Position '!B110,"")</f>
        <v/>
      </c>
      <c r="C110" s="25" t="str">
        <f>IF('Noon Position '!Q110&lt;&gt;0,'Noon Position '!Q110,"")</f>
        <v/>
      </c>
      <c r="D110" s="313" t="str">
        <f>IF('Noon Position '!Q110&lt;&gt;0,"",IF('Noon Position '!A110&lt;&gt;0,('Noon Position '!A110-'Noon Position '!A109+'Noon Position '!B110-'Noon Position '!B109)*24,""))</f>
        <v/>
      </c>
      <c r="E110" s="25" t="str">
        <f>IF('Noon Position '!A110&lt;&gt;0,'Weather Condition'!U105,"")</f>
        <v/>
      </c>
      <c r="F110" s="25" t="str">
        <f>IF('Noon Position '!A110&lt;&gt;0,IF(NOT(E110),1,0),"")</f>
        <v/>
      </c>
      <c r="G110" s="25" t="str">
        <f>IF('Noon Position '!A110&lt;&gt;0,IF(LOWER('Noon Position '!L110)="eco",1,0),"")</f>
        <v/>
      </c>
      <c r="H110" s="25" t="str">
        <f>IF('Noon Position '!A110&lt;&gt;0,IF(LOWER('Noon Position '!L110)="full",1,0),"")</f>
        <v/>
      </c>
      <c r="I110" s="25" t="str">
        <f>IF('Noon Position '!A110&lt;&gt;0,IF(G110+H110=0,1,0),"")</f>
        <v/>
      </c>
      <c r="K110" s="25" t="str">
        <f>IF('Noon Position '!A110&lt;&gt;0,IF('Noon Position '!M110=0,"None",'Noon Position '!M110),"None")</f>
        <v>None</v>
      </c>
      <c r="L110" s="25">
        <f>IF('Noon Position '!A110&lt;&gt;0,IF('Noon Position '!U110="",0,'Noon Position '!U110),0)</f>
        <v>0</v>
      </c>
      <c r="M110" s="25">
        <f>IF('Noon Position '!A110&lt;&gt;0,IF('Noon Position '!V110="",0,'Noon Position '!V110),0)</f>
        <v>0</v>
      </c>
      <c r="N110" s="25">
        <f>IF('Noon Position '!A110&lt;&gt;0,IF('Bunkers &amp; Lubs'!Q104="",0,'Bunkers &amp; Lubs'!Q104),0)</f>
        <v>0</v>
      </c>
      <c r="O110" s="25">
        <f>IF('Noon Position '!A110&lt;&gt;0,IF('Bunkers &amp; Lubs'!W104="",0,'Bunkers &amp; Lubs'!W104),0)</f>
        <v>0</v>
      </c>
      <c r="P110" s="25">
        <f>IF('Noon Position '!A110&lt;&gt;0,IF('Bunkers &amp; Lubs'!X104="",0,'Bunkers &amp; Lubs'!X104),0)</f>
        <v>0</v>
      </c>
      <c r="Q110" s="25">
        <f>IF('Noon Position '!A110&lt;&gt;0,IF('Bunkers &amp; Lubs'!Z104="",0,'Bunkers &amp; Lubs'!Z104),0)</f>
        <v>0</v>
      </c>
      <c r="R110" s="25">
        <f>IF('Noon Position '!A110&lt;&gt;0,IF('Bunkers &amp; Lubs'!AA104="",0,'Bunkers &amp; Lubs'!AA104),0)</f>
        <v>0</v>
      </c>
      <c r="S110" s="25">
        <f>IF('Noon Position '!A110&lt;&gt;0,IF(Environmental!G107="",0,Environmental!G107),0)</f>
        <v>0</v>
      </c>
      <c r="T110" s="25">
        <f>IF('Noon Position '!A110&lt;&gt;0,IF(Environmental!L107="",0,Environmental!L107),0)</f>
        <v>0</v>
      </c>
      <c r="V110" s="25">
        <f t="shared" si="5"/>
        <v>0</v>
      </c>
      <c r="W110" s="25">
        <f t="shared" si="6"/>
        <v>0</v>
      </c>
      <c r="X110" s="25">
        <f t="shared" si="7"/>
        <v>0</v>
      </c>
      <c r="Y110" s="25">
        <f t="shared" si="8"/>
        <v>0</v>
      </c>
      <c r="AB110" s="25">
        <f t="shared" si="9"/>
        <v>0</v>
      </c>
      <c r="AE110" s="299" t="str">
        <f>IF(SUM($V$10:V110)&lt;&gt;0,SUMPRODUCT($L$10:L110,$V$10:V110)/SUM($V$10:V110),"N/A")</f>
        <v>N/A</v>
      </c>
      <c r="AF110" s="300" t="str">
        <f>IF(SUM($V$10:V110)&lt;&gt;0,SUMPRODUCT($M$10:M110,$V$10:V110)/SUM($V$10:V110),"N/A")</f>
        <v>N/A</v>
      </c>
      <c r="AG110" s="299" t="str">
        <f>IF(SUM($V$10:V110)&lt;&gt;0,SUMPRODUCT($N$10:N110,$V$10:V110)/SUM($V$10:V110),"N/A")</f>
        <v>N/A</v>
      </c>
      <c r="AH110" s="299" t="str">
        <f>IF(SUM($V$10:V110)&lt;&gt;0,SUMPRODUCT($O$10:O110,$V$10:V110)/SUM($V$10:V110),"N/A")</f>
        <v>N/A</v>
      </c>
      <c r="AI110" s="301" t="str">
        <f>IF(SUM($V$10:V110)&lt;&gt;0,SUMPRODUCT($P$10:P110,$V$10:V110)/SUM($V$10:V110),"N/A")</f>
        <v>N/A</v>
      </c>
      <c r="AJ110" s="301" t="str">
        <f>IF(SUM($V$10:V110)&lt;&gt;0,SUMPRODUCT($Q$10:Q110,$V$10:V110)/SUM($V$10:V110),"N/A")</f>
        <v>N/A</v>
      </c>
      <c r="AK110" s="301" t="str">
        <f>IF(SUM($V$10:V110)&lt;&gt;0,SUMPRODUCT($R$10:R110,$V$10:V110)/SUM($V$10:V110),"N/A")</f>
        <v>N/A</v>
      </c>
      <c r="AL110" s="299" t="str">
        <f>IF(SUM($V$10:V110)&lt;&gt;0,SUMPRODUCT($S$10:S110,$V$10:V110)/SUM($V$10:V110),"N/A")</f>
        <v>N/A</v>
      </c>
      <c r="AM110" s="299" t="str">
        <f>IF(SUM($V$10:V110)&lt;&gt;0,SUMPRODUCT($T$10:T110,$V$10:V110)/SUM($V$10:V110),"N/A")</f>
        <v>N/A</v>
      </c>
      <c r="AP110" s="299">
        <f>IF(SUM($W$10:W110)&lt;&gt;0,SUMPRODUCT($L$10:L110,$W$10:W110)/SUM($W$10:W110),"N/A")</f>
        <v>11.333333333333334</v>
      </c>
      <c r="AQ110" s="300">
        <f>IF(SUM($W$10:W110)&lt;&gt;0,SUMPRODUCT($M$10:M110,$W$10:W110)/SUM($W$10:W110),"N/A")</f>
        <v>0.12710774662728128</v>
      </c>
      <c r="AR110" s="299">
        <f>IF(SUM($W$10:W110)&lt;&gt;0,SUMPRODUCT($N$10:N110,$W$10:W110)/SUM($W$10:W110),"N/A")</f>
        <v>18.476800000000026</v>
      </c>
      <c r="AS110" s="299">
        <f>IF(SUM($W$10:W110)&lt;&gt;0,SUMPRODUCT($O$10:O110,$W$10:W110)/SUM($W$10:W110),"N/A")</f>
        <v>0.10666666666666667</v>
      </c>
      <c r="AT110" s="301">
        <f>IF(SUM($W$10:W110)&lt;&gt;0,SUMPRODUCT($P$10:P110,$W$10:W110)/SUM($W$10:W110),"N/A")</f>
        <v>100.05333333333333</v>
      </c>
      <c r="AU110" s="301">
        <f>IF(SUM($W$10:W110)&lt;&gt;0,SUMPRODUCT($Q$10:Q110,$W$10:W110)/SUM($W$10:W110),"N/A")</f>
        <v>17.066666666666666</v>
      </c>
      <c r="AV110" s="301">
        <f>IF(SUM($W$10:W110)&lt;&gt;0,SUMPRODUCT($R$10:R110,$W$10:W110)/SUM($W$10:W110),"N/A")</f>
        <v>10.666666666666666</v>
      </c>
      <c r="AW110" s="299">
        <f>IF(SUM($W$10:W110)&lt;&gt;0,SUMPRODUCT($S$10:S110,$W$10:W110)/SUM($W$10:W110),"N/A")</f>
        <v>0</v>
      </c>
      <c r="AX110" s="299">
        <f>IF(SUM($W$10:W110)&lt;&gt;0,SUMPRODUCT($T$10:T110,$W$10:W110)/SUM($W$10:W110),"N/A")</f>
        <v>0.28800000000000042</v>
      </c>
      <c r="BA110" s="299" t="str">
        <f>IF(SUM($X$10:X110)&lt;&gt;0,SUMPRODUCT($L$10:L110,$X$10:X110)/SUM($X$10:X110),"N/A")</f>
        <v>N/A</v>
      </c>
      <c r="BB110" s="300" t="str">
        <f>IF(SUM($X$10:X110)&lt;&gt;0,SUMPRODUCT($M$10:M110,$X$10:X110)/SUM($X$10:X110),"N/A")</f>
        <v>N/A</v>
      </c>
      <c r="BC110" s="299" t="str">
        <f>IF(SUM($X$10:X110)&lt;&gt;0,SUMPRODUCT($N$10:N110,$X$10:X110)/SUM($X$10:X110),"N/A")</f>
        <v>N/A</v>
      </c>
      <c r="BD110" s="299" t="str">
        <f>IF(SUM($X$10:X110)&lt;&gt;0,SUMPRODUCT($O$10:O110,$X$10:X110)/SUM($X$10:X110),"N/A")</f>
        <v>N/A</v>
      </c>
      <c r="BE110" s="301" t="str">
        <f>IF(SUM($X$10:X110)&lt;&gt;0,SUMPRODUCT($P$10:P110,$X$10:X110)/SUM($X$10:X110),"N/A")</f>
        <v>N/A</v>
      </c>
      <c r="BF110" s="301" t="str">
        <f>IF(SUM($X$10:X110)&lt;&gt;0,SUMPRODUCT($Q$10:Q110,$X$10:X110)/SUM($X$10:X110),"N/A")</f>
        <v>N/A</v>
      </c>
      <c r="BG110" s="301" t="str">
        <f>IF(SUM($X$10:X110)&lt;&gt;0,SUMPRODUCT($R$10:R110,$X$10:X110)/SUM($X$10:X110),"N/A")</f>
        <v>N/A</v>
      </c>
      <c r="BH110" s="299" t="str">
        <f>IF(SUM($X$10:X110)&lt;&gt;0,SUMPRODUCT($S$10:S110,$X$10:X110)/SUM($X$10:X110),"N/A")</f>
        <v>N/A</v>
      </c>
      <c r="BI110" s="299" t="str">
        <f>IF(SUM($X$10:X110)&lt;&gt;0,SUMPRODUCT($T$10:T110,$X$10:X110)/SUM($X$10:X110),"N/A")</f>
        <v>N/A</v>
      </c>
      <c r="BL110" s="299" t="str">
        <f>IF(SUM($Y$10:Y110)&lt;&gt;0,SUMPRODUCT($L$10:L110,$Y$10:Y110)/SUM($Y$10:Y110),"N/A")</f>
        <v>N/A</v>
      </c>
      <c r="BM110" s="300" t="str">
        <f>IF(SUM($Y$10:Y110)&lt;&gt;0,SUMPRODUCT($M$10:M110,$Y$10:Y110)/SUM($Y$10:Y110),"N/A")</f>
        <v>N/A</v>
      </c>
      <c r="BN110" s="299" t="str">
        <f>IF(SUM($Y$10:Y110)&lt;&gt;0,SUMPRODUCT($N$10:N110,$Y$10:Y110)/SUM($Y$10:Y110),"N/A")</f>
        <v>N/A</v>
      </c>
      <c r="BO110" s="299" t="str">
        <f>IF(SUM($Y$10:Y110)&lt;&gt;0,SUMPRODUCT($O$10:O110,$Y$10:Y110)/SUM($Y$10:Y110),"N/A")</f>
        <v>N/A</v>
      </c>
      <c r="BP110" s="301" t="str">
        <f>IF(SUM($Y$10:Y110)&lt;&gt;0,SUMPRODUCT($P$10:P110,$Y$10:Y110)/SUM($Y$10:Y110),"N/A")</f>
        <v>N/A</v>
      </c>
      <c r="BQ110" s="301" t="str">
        <f>IF(SUM($Y$10:Y110)&lt;&gt;0,SUMPRODUCT($Q$10:Q110,$Y$10:Y110)/SUM($Y$10:Y110),"N/A")</f>
        <v>N/A</v>
      </c>
      <c r="BR110" s="301" t="str">
        <f>IF(SUM($Y$10:Y110)&lt;&gt;0,SUMPRODUCT($R$10:R110,$Y$10:Y110)/SUM($Y$10:Y110),"N/A")</f>
        <v>N/A</v>
      </c>
      <c r="BS110" s="299" t="str">
        <f>IF(SUM($Y$10:Y110)&lt;&gt;0,SUMPRODUCT($S$10:S110,$Y$10:Y110)/SUM($Y$10:Y110),"N/A")</f>
        <v>N/A</v>
      </c>
      <c r="BT110" s="299" t="str">
        <f>IF(SUM($Y$10:Y110)&lt;&gt;0,SUMPRODUCT($T$10:T110,$Y$10:Y110)/SUM($Y$10:Y110),"N/A")</f>
        <v>N/A</v>
      </c>
      <c r="BW110" s="25" t="e">
        <f>SUMPRODUCT($L$10:L110,$AB$10:AB110)/SUM($AB$10:AB110)</f>
        <v>#DIV/0!</v>
      </c>
      <c r="BX110" s="25" t="e">
        <f>SUMPRODUCT($M$10:M110,$AB$10:AB110)/SUM($AB$10:AB110)</f>
        <v>#DIV/0!</v>
      </c>
      <c r="BY110" s="25" t="e">
        <f>SUMPRODUCT($N$10:N110,$AB$10:AB110)/SUM($AB$10:AB110)</f>
        <v>#DIV/0!</v>
      </c>
      <c r="BZ110" s="25" t="e">
        <f>SUMPRODUCT($O$10:O110,$AB$10:AB110)/SUM($AB$10:AB110)</f>
        <v>#DIV/0!</v>
      </c>
      <c r="CA110" s="25" t="e">
        <f>SUMPRODUCT($P$10:P110,$AB$10:AB110)/SUM($AB$10:AB110)</f>
        <v>#DIV/0!</v>
      </c>
      <c r="CB110" s="25" t="e">
        <f>SUMPRODUCT($Q$10:Q110,$AB$10:AB110)/SUM($AB$10:AB110)</f>
        <v>#DIV/0!</v>
      </c>
      <c r="CC110" s="25" t="e">
        <f>SUMPRODUCT($R$10:R110,$AB$10:AB110)/SUM($AB$10:AB110)</f>
        <v>#DIV/0!</v>
      </c>
      <c r="CD110" s="25" t="e">
        <f>SUMPRODUCT($S$10:S110,$AB$10:AB110)/SUM($AB$10:AB110)</f>
        <v>#DIV/0!</v>
      </c>
      <c r="CE110" s="25" t="e">
        <f>SUMPRODUCT($T$10:T110,$AB$10:AB110)/SUM($AB$10:AB110)</f>
        <v>#DIV/0!</v>
      </c>
    </row>
  </sheetData>
  <sheetProtection password="CF7A" sheet="1" objects="1" scenarios="1"/>
  <mergeCells count="8">
    <mergeCell ref="BK7:BT7"/>
    <mergeCell ref="K7:T7"/>
    <mergeCell ref="V7:AB7"/>
    <mergeCell ref="V4:AB4"/>
    <mergeCell ref="BV7:CE7"/>
    <mergeCell ref="AD7:AM7"/>
    <mergeCell ref="AO7:AX7"/>
    <mergeCell ref="AZ7:B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23</vt:i4>
      </vt:variant>
    </vt:vector>
  </HeadingPairs>
  <TitlesOfParts>
    <vt:vector size="34" baseType="lpstr">
      <vt:lpstr>NEPR Guidelines</vt:lpstr>
      <vt:lpstr>Charter Party Details</vt:lpstr>
      <vt:lpstr>Noon Position </vt:lpstr>
      <vt:lpstr>Weather Condition</vt:lpstr>
      <vt:lpstr>Bunkers &amp; Lubs</vt:lpstr>
      <vt:lpstr>Environmental</vt:lpstr>
      <vt:lpstr>Reporting Summary</vt:lpstr>
      <vt:lpstr>Data</vt:lpstr>
      <vt:lpstr>Sheet1</vt:lpstr>
      <vt:lpstr>Sheet2</vt:lpstr>
      <vt:lpstr>Sheet3</vt:lpstr>
      <vt:lpstr>Bft_list</vt:lpstr>
      <vt:lpstr>BL_list</vt:lpstr>
      <vt:lpstr>Course_list</vt:lpstr>
      <vt:lpstr>Current_list</vt:lpstr>
      <vt:lpstr>Date_List</vt:lpstr>
      <vt:lpstr>Degrees_2_list</vt:lpstr>
      <vt:lpstr>Degrees_list</vt:lpstr>
      <vt:lpstr>Direction_list</vt:lpstr>
      <vt:lpstr>Draft_list</vt:lpstr>
      <vt:lpstr>EW_list</vt:lpstr>
      <vt:lpstr>ME_load_list</vt:lpstr>
      <vt:lpstr>Miles_list</vt:lpstr>
      <vt:lpstr>Minutes_list</vt:lpstr>
      <vt:lpstr>NS_list</vt:lpstr>
      <vt:lpstr>Relative_list</vt:lpstr>
      <vt:lpstr>RPM_list</vt:lpstr>
      <vt:lpstr>Sailing_instructions_list</vt:lpstr>
      <vt:lpstr>Speed_Menu</vt:lpstr>
      <vt:lpstr>Steaming_time_list</vt:lpstr>
      <vt:lpstr>Time_list</vt:lpstr>
      <vt:lpstr>Vessels_list</vt:lpstr>
      <vt:lpstr>Wave_list</vt:lpstr>
      <vt:lpstr>YN_list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operation3</dc:creator>
  <cp:lastModifiedBy>tech5</cp:lastModifiedBy>
  <cp:lastPrinted>2015-12-15T16:46:23Z</cp:lastPrinted>
  <dcterms:created xsi:type="dcterms:W3CDTF">2015-07-03T07:49:53Z</dcterms:created>
  <dcterms:modified xsi:type="dcterms:W3CDTF">2015-12-29T10:32:39Z</dcterms:modified>
</cp:coreProperties>
</file>