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6" i="11" l="1"/>
  <c r="F76" i="11"/>
  <c r="E69" i="11" l="1"/>
  <c r="E68" i="11"/>
  <c r="E23" i="11"/>
  <c r="F23" i="11"/>
  <c r="F22" i="11"/>
  <c r="F24" i="11"/>
  <c r="E22" i="11"/>
  <c r="F16" i="11"/>
  <c r="F17" i="11"/>
  <c r="F18" i="11"/>
  <c r="F19" i="11"/>
  <c r="F20" i="11"/>
  <c r="F15" i="11"/>
  <c r="E17" i="11"/>
  <c r="E18" i="11"/>
  <c r="E19" i="11"/>
  <c r="F78" i="11"/>
  <c r="F79" i="11"/>
  <c r="E78" i="11"/>
  <c r="E79" i="11"/>
  <c r="E77" i="11"/>
  <c r="E80" i="11"/>
  <c r="E75" i="11"/>
  <c r="F80" i="11"/>
  <c r="H81" i="11"/>
  <c r="F77" i="11"/>
  <c r="F75" i="11"/>
  <c r="H74" i="11"/>
  <c r="H82" i="11"/>
  <c r="F56" i="11"/>
  <c r="E56" i="11"/>
  <c r="E57" i="11"/>
  <c r="E58" i="11"/>
  <c r="E59" i="11"/>
  <c r="E60" i="11"/>
  <c r="E61" i="11"/>
  <c r="E62" i="11"/>
  <c r="F32" i="11"/>
  <c r="F33" i="11"/>
  <c r="F34" i="11"/>
  <c r="F35" i="11"/>
  <c r="F36" i="11"/>
  <c r="F37" i="11"/>
  <c r="F38" i="11"/>
  <c r="F39" i="11"/>
  <c r="F40" i="11"/>
  <c r="F41" i="11"/>
  <c r="F42" i="11"/>
  <c r="F43" i="11"/>
  <c r="F44" i="11"/>
  <c r="F45" i="11"/>
  <c r="F46" i="11"/>
  <c r="F47" i="11"/>
  <c r="F48" i="11"/>
  <c r="F49" i="11"/>
  <c r="F50" i="11"/>
  <c r="F51" i="11"/>
  <c r="F52" i="11"/>
  <c r="F53" i="11"/>
  <c r="F54" i="11"/>
  <c r="F31" i="11"/>
  <c r="E40" i="11"/>
  <c r="E41" i="11"/>
  <c r="E42" i="11"/>
  <c r="E43" i="11"/>
  <c r="E44" i="11"/>
  <c r="E45" i="11"/>
  <c r="E46" i="11"/>
  <c r="E47" i="11"/>
  <c r="E48" i="11"/>
  <c r="E49" i="11"/>
  <c r="E50" i="11"/>
  <c r="E51" i="11"/>
  <c r="E52" i="11"/>
  <c r="E53" i="11"/>
  <c r="F67" i="11"/>
  <c r="E67" i="11"/>
  <c r="F66" i="11"/>
  <c r="E66" i="11"/>
  <c r="F65" i="11"/>
  <c r="F70" i="11"/>
  <c r="F71" i="11"/>
  <c r="F72" i="11"/>
  <c r="F73" i="11"/>
  <c r="E70" i="11"/>
  <c r="E71" i="11"/>
  <c r="E72" i="11"/>
  <c r="E73" i="11"/>
  <c r="F64" i="11"/>
  <c r="F68" i="11"/>
  <c r="F69" i="11"/>
  <c r="E64" i="11"/>
  <c r="E65" i="11"/>
  <c r="H63" i="11"/>
  <c r="F57" i="11"/>
  <c r="E15" i="11"/>
  <c r="E16" i="11"/>
  <c r="E20" i="11"/>
  <c r="F59" i="11"/>
  <c r="F60" i="11"/>
  <c r="F61" i="11"/>
  <c r="F62" i="11"/>
  <c r="F25" i="11"/>
  <c r="F26" i="11"/>
  <c r="F27" i="11"/>
  <c r="F28" i="11"/>
  <c r="E25" i="11"/>
  <c r="E26" i="11"/>
  <c r="E27" i="11"/>
  <c r="E28" i="11"/>
  <c r="F14" i="11"/>
  <c r="E14" i="11"/>
  <c r="E31" i="11"/>
  <c r="E32" i="11"/>
  <c r="E33" i="11"/>
  <c r="E34" i="11"/>
  <c r="E35" i="11"/>
  <c r="E36" i="11"/>
  <c r="E37" i="11"/>
  <c r="E38" i="11"/>
  <c r="E39" i="11"/>
  <c r="E54" i="11"/>
  <c r="F30" i="11"/>
  <c r="E30" i="11"/>
  <c r="E12" i="11"/>
  <c r="E11" i="11"/>
  <c r="E13" i="11"/>
  <c r="E24" i="11"/>
  <c r="F13" i="11"/>
  <c r="F10" i="11"/>
  <c r="E10" i="11"/>
  <c r="F58" i="11" l="1"/>
  <c r="F12" i="11"/>
  <c r="F11" i="11" l="1"/>
  <c r="H8" i="11"/>
  <c r="I6" i="11" l="1"/>
  <c r="H62" i="11"/>
  <c r="H61" i="11"/>
  <c r="H60" i="11"/>
  <c r="H59" i="11"/>
  <c r="H55" i="11"/>
  <c r="H29" i="11"/>
  <c r="H21" i="11"/>
  <c r="H9" i="11"/>
  <c r="I7" i="11" l="1"/>
  <c r="H58" i="11" l="1"/>
  <c r="J6" i="11"/>
  <c r="K6" i="11" s="1"/>
  <c r="L6" i="11" s="1"/>
  <c r="M6" i="11" s="1"/>
  <c r="N6" i="11" s="1"/>
  <c r="O6" i="11" s="1"/>
  <c r="P6" i="11" s="1"/>
  <c r="I5" i="11"/>
  <c r="H13"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H10" i="11"/>
  <c r="H30" i="11" l="1"/>
  <c r="H31" i="11"/>
  <c r="H11" i="11"/>
  <c r="H32" i="11" l="1"/>
  <c r="H54" i="11"/>
  <c r="H28" i="11"/>
  <c r="H34" i="11"/>
</calcChain>
</file>

<file path=xl/sharedStrings.xml><?xml version="1.0" encoding="utf-8"?>
<sst xmlns="http://schemas.openxmlformats.org/spreadsheetml/2006/main" count="183" uniqueCount="158">
  <si>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</si>
  <si>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</si>
  <si>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</si>
  <si>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</si>
  <si>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</si>
  <si>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</si>
  <si>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</si>
  <si>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</si>
  <si>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</si>
  <si>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</si>
  <si>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</si>
  <si>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</si>
  <si>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</si>
  <si>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</si>
  <si>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</si>
  <si>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</si>
  <si>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</si>
  <si>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</si>
  <si>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</si>
  <si>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</si>
  <si>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</si>
  <si>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</si>
  <si>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</si>
  <si>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</si>
  <si>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</si>
  <si>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</si>
  <si>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</si>
  <si>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</si>
  <si>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</si>
  <si>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</si>
  <si>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</si>
  <si>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</si>
  <si>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</si>
  <si>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</si>
  <si>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</si>
  <si>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</si>
  <si>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Time scale chart </t>
    <phoneticPr fontId="22" type="noConversion"/>
  </si>
  <si>
    <t>Alex Hoi Chu, Dimitri Vlachos, Freda Xiaoyun Yu, Jeremy Matthews, Sharif Khan</t>
    <phoneticPr fontId="22" type="noConversion"/>
  </si>
  <si>
    <t xml:space="preserve">Project End:    </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</si>
  <si>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</si>
  <si>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</si>
  <si>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</si>
  <si>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</si>
  <si>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</si>
  <si>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</si>
  <si>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</si>
  <si>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</si>
  <si>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</si>
  <si>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</si>
  <si>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</si>
  <si>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</si>
  <si>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</si>
  <si>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</si>
  <si>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</si>
  <si>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</si>
  <si>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</si>
  <si>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</si>
  <si>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</si>
  <si>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</si>
  <si>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</si>
  <si>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</si>
  <si>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</si>
  <si>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</si>
  <si>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</si>
  <si>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</si>
  <si>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</si>
  <si>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</si>
  <si>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</si>
  <si>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</si>
  <si>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</si>
  <si>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</si>
  <si>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</si>
  <si>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</si>
  <si>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</si>
  <si>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</si>
  <si>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</si>
  <si>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</si>
  <si>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</si>
  <si>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</si>
  <si>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</si>
  <si>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</si>
  <si>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</si>
  <si>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</si>
  <si>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</si>
  <si>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</si>
  <si>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</si>
  <si>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</si>
  <si>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</si>
  <si>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All</t>
    <phoneticPr fontId="22" type="noConversion"/>
  </si>
  <si>
    <t>Freda</t>
    <phoneticPr fontId="22" type="noConversion"/>
  </si>
  <si>
    <t>Change of any design</t>
    <phoneticPr fontId="22" type="noConversion"/>
  </si>
  <si>
    <t>Meeting time arrangement</t>
    <phoneticPr fontId="22" type="noConversion"/>
  </si>
  <si>
    <t>Settle dowm the main story</t>
    <phoneticPr fontId="22" type="noConversion"/>
  </si>
  <si>
    <t>Potential Change of specification</t>
  </si>
  <si>
    <r>
      <t>A</t>
    </r>
    <r>
      <rPr>
        <sz val="11"/>
        <color theme="1"/>
        <rFont val="宋体"/>
        <family val="2"/>
        <scheme val="minor"/>
      </rPr>
      <t>ll</t>
    </r>
    <phoneticPr fontId="22" type="noConversion"/>
  </si>
  <si>
    <t>Dimitri</t>
    <phoneticPr fontId="22" type="noConversion"/>
  </si>
  <si>
    <t>Phase 2 Requirements Change</t>
    <phoneticPr fontId="22" type="noConversion"/>
  </si>
  <si>
    <t>Change of UML</t>
    <phoneticPr fontId="22" type="noConversion"/>
  </si>
  <si>
    <t>Phase 3 Coding</t>
    <phoneticPr fontId="22" type="noConversion"/>
  </si>
  <si>
    <t>Phase 4 Testing</t>
    <phoneticPr fontId="22" type="noConversion"/>
  </si>
  <si>
    <t>Initial coding</t>
  </si>
  <si>
    <t>Matthews, Vlachos</t>
  </si>
  <si>
    <t>Alex</t>
  </si>
  <si>
    <t>Version control platform settle down</t>
  </si>
  <si>
    <t>Accessibility testing</t>
    <phoneticPr fontId="22" type="noConversion"/>
  </si>
  <si>
    <r>
      <t>U</t>
    </r>
    <r>
      <rPr>
        <sz val="11"/>
        <color theme="1"/>
        <rFont val="宋体"/>
        <family val="2"/>
        <scheme val="minor"/>
      </rPr>
      <t>sability testing</t>
    </r>
    <phoneticPr fontId="22" type="noConversion"/>
  </si>
  <si>
    <r>
      <t>U</t>
    </r>
    <r>
      <rPr>
        <sz val="11"/>
        <color theme="1"/>
        <rFont val="宋体"/>
        <family val="2"/>
        <scheme val="minor"/>
      </rPr>
      <t>ser testing</t>
    </r>
    <phoneticPr fontId="22" type="noConversion"/>
  </si>
  <si>
    <t>Phase 1 Management, Plan, Design</t>
    <phoneticPr fontId="22" type="noConversion"/>
  </si>
  <si>
    <t>Security testing</t>
    <phoneticPr fontId="22" type="noConversion"/>
  </si>
  <si>
    <t>Phase 5 On Market</t>
    <phoneticPr fontId="22" type="noConversion"/>
  </si>
  <si>
    <r>
      <t>D</t>
    </r>
    <r>
      <rPr>
        <sz val="11"/>
        <color theme="1"/>
        <rFont val="宋体"/>
        <family val="2"/>
        <scheme val="minor"/>
      </rPr>
      <t>etermine target market based on users</t>
    </r>
    <phoneticPr fontId="22" type="noConversion"/>
  </si>
  <si>
    <r>
      <t>A</t>
    </r>
    <r>
      <rPr>
        <sz val="11"/>
        <color theme="1"/>
        <rFont val="宋体"/>
        <family val="2"/>
        <scheme val="minor"/>
      </rPr>
      <t>ll</t>
    </r>
    <phoneticPr fontId="22" type="noConversion"/>
  </si>
  <si>
    <t>Read platform documents</t>
    <phoneticPr fontId="22" type="noConversion"/>
  </si>
  <si>
    <t>Release-platform settle down</t>
    <phoneticPr fontId="22" type="noConversion"/>
  </si>
  <si>
    <t>Release the game to the platform</t>
    <phoneticPr fontId="22" type="noConversion"/>
  </si>
  <si>
    <t>Writing of 'game start'</t>
    <phoneticPr fontId="22" type="noConversion"/>
  </si>
  <si>
    <t>Writing of 'initial load'</t>
    <phoneticPr fontId="22" type="noConversion"/>
  </si>
  <si>
    <t>Writing of 'main menu'</t>
    <phoneticPr fontId="22" type="noConversion"/>
  </si>
  <si>
    <t>Writing of 'level select'</t>
    <phoneticPr fontId="22" type="noConversion"/>
  </si>
  <si>
    <t>Writing of 'play'</t>
    <phoneticPr fontId="22" type="noConversion"/>
  </si>
  <si>
    <r>
      <t>W</t>
    </r>
    <r>
      <rPr>
        <sz val="11"/>
        <color theme="1"/>
        <rFont val="宋体"/>
        <family val="2"/>
        <scheme val="minor"/>
      </rPr>
      <t>riting of 'map'</t>
    </r>
    <phoneticPr fontId="22" type="noConversion"/>
  </si>
  <si>
    <r>
      <t>W</t>
    </r>
    <r>
      <rPr>
        <sz val="11"/>
        <color theme="1"/>
        <rFont val="宋体"/>
        <family val="2"/>
        <scheme val="minor"/>
      </rPr>
      <t>riting of 'GameStats'</t>
    </r>
    <phoneticPr fontId="22" type="noConversion"/>
  </si>
  <si>
    <r>
      <t>W</t>
    </r>
    <r>
      <rPr>
        <sz val="11"/>
        <color theme="1"/>
        <rFont val="宋体"/>
        <family val="2"/>
        <scheme val="minor"/>
      </rPr>
      <t>riting of 'HUD'</t>
    </r>
    <phoneticPr fontId="22" type="noConversion"/>
  </si>
  <si>
    <r>
      <t>W</t>
    </r>
    <r>
      <rPr>
        <sz val="11"/>
        <color theme="1"/>
        <rFont val="宋体"/>
        <family val="2"/>
        <scheme val="minor"/>
      </rPr>
      <t>riting of 'Settings'</t>
    </r>
    <phoneticPr fontId="22" type="noConversion"/>
  </si>
  <si>
    <t>Writing of 'Origin'</t>
    <phoneticPr fontId="22" type="noConversion"/>
  </si>
  <si>
    <t>Writing of 'Destination'</t>
    <phoneticPr fontId="22" type="noConversion"/>
  </si>
  <si>
    <t>Writing of 'Path'</t>
    <phoneticPr fontId="22" type="noConversion"/>
  </si>
  <si>
    <t>Writing of 'Site'</t>
    <phoneticPr fontId="22" type="noConversion"/>
  </si>
  <si>
    <t>Writing of 'Decoration'</t>
    <phoneticPr fontId="22" type="noConversion"/>
  </si>
  <si>
    <t>Writing of 'TowerMenu'</t>
    <phoneticPr fontId="22" type="noConversion"/>
  </si>
  <si>
    <t>Writing of 'Enemy'</t>
    <phoneticPr fontId="22" type="noConversion"/>
  </si>
  <si>
    <t>Writing of 'Tower'</t>
    <phoneticPr fontId="22" type="noConversion"/>
  </si>
  <si>
    <t>Writing of 'Bullet'</t>
    <phoneticPr fontId="22" type="noConversion"/>
  </si>
  <si>
    <t>Writing of 'MenuBuy'</t>
    <phoneticPr fontId="22" type="noConversion"/>
  </si>
  <si>
    <t>Writing of 'MenuStats'</t>
    <phoneticPr fontId="22" type="noConversion"/>
  </si>
  <si>
    <t>Writing of 'BuyTower'</t>
    <phoneticPr fontId="22" type="noConversion"/>
  </si>
  <si>
    <t>Writing of 'LevelComplete'</t>
    <phoneticPr fontId="22" type="noConversion"/>
  </si>
  <si>
    <t>Writing of 'GameOver'</t>
    <phoneticPr fontId="22" type="noConversion"/>
  </si>
  <si>
    <t>Phase 5 Documents for Final</t>
    <phoneticPr fontId="22" type="noConversion"/>
  </si>
  <si>
    <t>Read rubric</t>
    <phoneticPr fontId="22" type="noConversion"/>
  </si>
  <si>
    <t>Technical testing (many rounds)</t>
    <phoneticPr fontId="22" type="noConversion"/>
  </si>
  <si>
    <t>Design the towers &amp; characters</t>
    <phoneticPr fontId="22" type="noConversion"/>
  </si>
  <si>
    <t>Design the maps</t>
    <phoneticPr fontId="22" type="noConversion"/>
  </si>
  <si>
    <t>Design the background</t>
    <phoneticPr fontId="22" type="noConversion"/>
  </si>
  <si>
    <t>bg music writing</t>
    <phoneticPr fontId="22" type="noConversion"/>
  </si>
  <si>
    <t>Freda</t>
    <phoneticPr fontId="22" type="noConversion"/>
  </si>
  <si>
    <t>Change of Requirements from users</t>
    <phoneticPr fontId="22" type="noConversion"/>
  </si>
  <si>
    <t>Spread out questionnaires</t>
    <phoneticPr fontId="22" type="noConversion"/>
  </si>
  <si>
    <t>Questionnaires for user testing</t>
    <phoneticPr fontId="22" type="noConversion"/>
  </si>
  <si>
    <r>
      <t>G</t>
    </r>
    <r>
      <rPr>
        <sz val="11"/>
        <color theme="1"/>
        <rFont val="宋体"/>
        <family val="2"/>
        <scheme val="minor"/>
      </rPr>
      <t>ather user feedbacks</t>
    </r>
    <phoneticPr fontId="22" type="noConversion"/>
  </si>
  <si>
    <r>
      <t>U</t>
    </r>
    <r>
      <rPr>
        <sz val="11"/>
        <color theme="1"/>
        <rFont val="宋体"/>
        <family val="2"/>
        <scheme val="minor"/>
      </rPr>
      <t>pdate product</t>
    </r>
    <phoneticPr fontId="22" type="noConversion"/>
  </si>
  <si>
    <t>Design the buttons</t>
    <phoneticPr fontId="22" type="noConversion"/>
  </si>
  <si>
    <r>
      <t>A</t>
    </r>
    <r>
      <rPr>
        <sz val="11"/>
        <color theme="1"/>
        <rFont val="宋体"/>
        <family val="2"/>
        <scheme val="minor"/>
      </rPr>
      <t>lex</t>
    </r>
    <phoneticPr fontId="22" type="noConversion"/>
  </si>
  <si>
    <r>
      <t>Alex</t>
    </r>
    <r>
      <rPr>
        <sz val="11"/>
        <color theme="1"/>
        <rFont val="宋体"/>
        <family val="2"/>
        <scheme val="minor"/>
      </rPr>
      <t>, Freda</t>
    </r>
    <phoneticPr fontId="22" type="noConversion"/>
  </si>
  <si>
    <t>ASP Group 8 (Tutor Group 01), 2nd round</t>
    <phoneticPr fontId="22" type="noConversion"/>
  </si>
  <si>
    <t>rough draft</t>
    <phoneticPr fontId="22" type="noConversion"/>
  </si>
  <si>
    <t>Freda</t>
  </si>
  <si>
    <t>Freda</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</si>
</sst>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9"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
      <sz val="11"/>
      <name val="宋体"/>
      <family val="3"/>
      <charset val="134"/>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2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38" fillId="3" borderId="2" xfId="12" applyFont="1" applyFill="1">
      <alignment horizontal="left" vertical="center" indent="2"/>
    </xf>
    <xf numFmtId="0" fontId="8" fillId="15" borderId="2" xfId="11" applyFill="1">
      <alignment horizontal="center" vertical="center"/>
    </xf>
    <xf numFmtId="9" fontId="4" fillId="15" borderId="2" xfId="2" applyFont="1" applyFill="1" applyBorder="1" applyAlignment="1">
      <alignment horizontal="center" vertical="center"/>
    </xf>
    <xf numFmtId="0" fontId="5" fillId="16" borderId="2" xfId="0" applyFont="1" applyFill="1" applyBorder="1" applyAlignment="1">
      <alignment horizontal="left" vertical="center" indent="1"/>
    </xf>
    <xf numFmtId="0" fontId="8" fillId="16" borderId="2" xfId="11" applyFill="1">
      <alignment horizontal="center" vertical="center"/>
    </xf>
    <xf numFmtId="9" fontId="4"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4" fillId="16" borderId="2" xfId="0" applyNumberFormat="1" applyFont="1" applyFill="1" applyBorder="1" applyAlignment="1">
      <alignment horizontal="center" vertical="center"/>
    </xf>
    <xf numFmtId="0" fontId="5" fillId="17" borderId="2" xfId="0" applyFont="1" applyFill="1" applyBorder="1" applyAlignment="1">
      <alignment horizontal="left" vertical="center" indent="1"/>
    </xf>
    <xf numFmtId="0" fontId="8" fillId="17" borderId="2" xfId="11" applyFill="1">
      <alignment horizontal="center" vertical="center"/>
    </xf>
    <xf numFmtId="9" fontId="4" fillId="17" borderId="2" xfId="2" applyFont="1" applyFill="1" applyBorder="1" applyAlignment="1">
      <alignment horizontal="center" vertical="center"/>
    </xf>
    <xf numFmtId="177" fontId="0" fillId="17" borderId="2" xfId="0" applyNumberFormat="1" applyFill="1" applyBorder="1" applyAlignment="1">
      <alignment horizontal="center" vertical="center"/>
    </xf>
    <xf numFmtId="177" fontId="4" fillId="17" borderId="2" xfId="0" applyNumberFormat="1" applyFont="1" applyFill="1" applyBorder="1" applyAlignment="1">
      <alignment horizontal="center" vertical="center"/>
    </xf>
    <xf numFmtId="0" fontId="8" fillId="15" borderId="2" xfId="12" applyFill="1">
      <alignment horizontal="left" vertical="center" indent="2"/>
    </xf>
    <xf numFmtId="177" fontId="8" fillId="15" borderId="2" xfId="10" applyFill="1">
      <alignment horizontal="center" vertical="center"/>
    </xf>
    <xf numFmtId="0" fontId="0" fillId="15" borderId="2" xfId="12" applyFont="1" applyFill="1">
      <alignment horizontal="left" vertical="center" indent="2"/>
    </xf>
    <xf numFmtId="0" fontId="0" fillId="15" borderId="2" xfId="11" applyFont="1" applyFill="1">
      <alignment horizontal="center" vertical="center"/>
    </xf>
    <xf numFmtId="0" fontId="37" fillId="15" borderId="2" xfId="12" applyFont="1" applyFill="1">
      <alignment horizontal="left" vertical="center" indent="2"/>
    </xf>
    <xf numFmtId="0" fontId="0" fillId="11" borderId="2" xfId="12" quotePrefix="1" applyFont="1" applyFill="1">
      <alignment horizontal="left" vertical="center" indent="2"/>
    </xf>
    <xf numFmtId="0" fontId="0" fillId="11" borderId="2" xfId="11" applyFont="1" applyFill="1">
      <alignment horizontal="center" vertical="center"/>
    </xf>
    <xf numFmtId="0" fontId="8" fillId="0" borderId="0" xfId="8">
      <alignment horizontal="right" indent="1"/>
    </xf>
    <xf numFmtId="0" fontId="8"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8" fillId="0" borderId="3" xfId="9">
      <alignment horizontal="center" vertical="center"/>
    </xf>
    <xf numFmtId="0" fontId="0" fillId="0" borderId="10" xfId="0" applyBorder="1"/>
    <xf numFmtId="0" fontId="0" fillId="0" borderId="0" xfId="0" applyAlignment="1">
      <alignment horizontal="right" vertical="center"/>
    </xf>
    <xf numFmtId="0" fontId="34" fillId="14" borderId="0" xfId="0" applyFont="1" applyFill="1" applyAlignment="1">
      <alignment horizontal="center" vertical="center" wrapText="1"/>
    </xf>
    <xf numFmtId="0" fontId="0" fillId="14" borderId="0" xfId="0" applyFill="1" applyAlignment="1">
      <alignment horizontal="center" vertical="center" wrapText="1"/>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85"/>
  <sheetViews>
    <sheetView showGridLines="0" tabSelected="1" showRuler="0" zoomScaleNormal="100" zoomScalePageLayoutView="70" workbookViewId="0">
      <pane ySplit="7" topLeftCell="A63" activePane="bottomLeft" state="frozen"/>
      <selection pane="bottomLeft" activeCell="C66" sqref="C66"/>
    </sheetView>
  </sheetViews>
  <sheetFormatPr defaultRowHeight="30" customHeight="1" x14ac:dyDescent="0.15"/>
  <cols>
    <col min="1" max="1" width="2.75" style="57" customWidth="1"/>
    <col min="2" max="2" width="44.1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29</v>
      </c>
      <c r="B1" s="62" t="s">
        <v>154</v>
      </c>
      <c r="C1" s="85"/>
      <c r="D1" s="1"/>
      <c r="E1" s="3"/>
      <c r="F1" s="46"/>
      <c r="H1" s="1"/>
      <c r="I1" s="13" t="s">
        <v>12</v>
      </c>
    </row>
    <row r="2" spans="1:64" ht="21.95" customHeight="1" x14ac:dyDescent="0.25">
      <c r="A2" s="57" t="s">
        <v>24</v>
      </c>
      <c r="B2" s="63" t="s">
        <v>37</v>
      </c>
      <c r="I2" s="60" t="s">
        <v>17</v>
      </c>
    </row>
    <row r="3" spans="1:64" ht="21.95" customHeight="1" x14ac:dyDescent="0.15">
      <c r="A3" s="57" t="s">
        <v>30</v>
      </c>
      <c r="B3" s="84"/>
      <c r="C3" s="117" t="s">
        <v>1</v>
      </c>
      <c r="D3" s="118"/>
      <c r="E3" s="122">
        <v>44571</v>
      </c>
      <c r="F3" s="122"/>
    </row>
    <row r="4" spans="1:64" ht="21.95" customHeight="1" x14ac:dyDescent="0.15">
      <c r="C4" s="124" t="s">
        <v>38</v>
      </c>
      <c r="D4" s="124"/>
      <c r="E4" s="122">
        <v>44634</v>
      </c>
      <c r="F4" s="122"/>
    </row>
    <row r="5" spans="1:64" ht="21.95" customHeight="1" x14ac:dyDescent="0.15">
      <c r="A5" s="58">
        <v>20</v>
      </c>
      <c r="B5" t="s">
        <v>40</v>
      </c>
      <c r="C5" s="117" t="s">
        <v>8</v>
      </c>
      <c r="D5" s="118"/>
      <c r="E5" s="6">
        <v>1</v>
      </c>
      <c r="I5" s="119">
        <f>I6</f>
        <v>44571</v>
      </c>
      <c r="J5" s="120"/>
      <c r="K5" s="120"/>
      <c r="L5" s="120"/>
      <c r="M5" s="120"/>
      <c r="N5" s="120"/>
      <c r="O5" s="121"/>
      <c r="P5" s="119">
        <f>P6</f>
        <v>44578</v>
      </c>
      <c r="Q5" s="120"/>
      <c r="R5" s="120"/>
      <c r="S5" s="120"/>
      <c r="T5" s="120"/>
      <c r="U5" s="120"/>
      <c r="V5" s="121"/>
      <c r="W5" s="119">
        <f>W6</f>
        <v>44585</v>
      </c>
      <c r="X5" s="120"/>
      <c r="Y5" s="120"/>
      <c r="Z5" s="120"/>
      <c r="AA5" s="120"/>
      <c r="AB5" s="120"/>
      <c r="AC5" s="121"/>
      <c r="AD5" s="119">
        <f>AD6</f>
        <v>44592</v>
      </c>
      <c r="AE5" s="120"/>
      <c r="AF5" s="120"/>
      <c r="AG5" s="120"/>
      <c r="AH5" s="120"/>
      <c r="AI5" s="120"/>
      <c r="AJ5" s="121"/>
      <c r="AK5" s="119">
        <f>AK6</f>
        <v>44599</v>
      </c>
      <c r="AL5" s="120"/>
      <c r="AM5" s="120"/>
      <c r="AN5" s="120"/>
      <c r="AO5" s="120"/>
      <c r="AP5" s="120"/>
      <c r="AQ5" s="121"/>
      <c r="AR5" s="119">
        <f>AR6</f>
        <v>44606</v>
      </c>
      <c r="AS5" s="120"/>
      <c r="AT5" s="120"/>
      <c r="AU5" s="120"/>
      <c r="AV5" s="120"/>
      <c r="AW5" s="120"/>
      <c r="AX5" s="121"/>
      <c r="AY5" s="119">
        <f>AY6</f>
        <v>44613</v>
      </c>
      <c r="AZ5" s="120"/>
      <c r="BA5" s="120"/>
      <c r="BB5" s="120"/>
      <c r="BC5" s="120"/>
      <c r="BD5" s="120"/>
      <c r="BE5" s="121"/>
      <c r="BF5" s="119">
        <f>BF6</f>
        <v>44620</v>
      </c>
      <c r="BG5" s="120"/>
      <c r="BH5" s="120"/>
      <c r="BI5" s="120"/>
      <c r="BJ5" s="120"/>
      <c r="BK5" s="120"/>
      <c r="BL5" s="121"/>
    </row>
    <row r="6" spans="1:64" ht="15" customHeight="1" x14ac:dyDescent="0.15">
      <c r="A6" s="58" t="s">
        <v>39</v>
      </c>
      <c r="B6" s="123" t="s">
        <v>41</v>
      </c>
      <c r="C6" s="123"/>
      <c r="D6" s="123"/>
      <c r="E6" s="123"/>
      <c r="F6" s="123"/>
      <c r="G6" s="123"/>
      <c r="I6" s="10">
        <f>Project_Start-WEEKDAY(Project_Start,1)+2+7*(Display_Week-1)</f>
        <v>44571</v>
      </c>
      <c r="J6" s="9">
        <f>I6+1</f>
        <v>44572</v>
      </c>
      <c r="K6" s="9">
        <f t="shared" ref="K6:AX6" si="0">J6+1</f>
        <v>44573</v>
      </c>
      <c r="L6" s="9">
        <f t="shared" si="0"/>
        <v>44574</v>
      </c>
      <c r="M6" s="9">
        <f t="shared" si="0"/>
        <v>44575</v>
      </c>
      <c r="N6" s="9">
        <f t="shared" si="0"/>
        <v>44576</v>
      </c>
      <c r="O6" s="11">
        <f t="shared" si="0"/>
        <v>44577</v>
      </c>
      <c r="P6" s="10">
        <f>O6+1</f>
        <v>44578</v>
      </c>
      <c r="Q6" s="9">
        <f>P6+1</f>
        <v>44579</v>
      </c>
      <c r="R6" s="9">
        <f t="shared" si="0"/>
        <v>44580</v>
      </c>
      <c r="S6" s="9">
        <f t="shared" si="0"/>
        <v>44581</v>
      </c>
      <c r="T6" s="9">
        <f t="shared" si="0"/>
        <v>44582</v>
      </c>
      <c r="U6" s="9">
        <f t="shared" si="0"/>
        <v>44583</v>
      </c>
      <c r="V6" s="11">
        <f t="shared" si="0"/>
        <v>44584</v>
      </c>
      <c r="W6" s="10">
        <f>V6+1</f>
        <v>44585</v>
      </c>
      <c r="X6" s="9">
        <f>W6+1</f>
        <v>44586</v>
      </c>
      <c r="Y6" s="9">
        <f t="shared" si="0"/>
        <v>44587</v>
      </c>
      <c r="Z6" s="9">
        <f t="shared" si="0"/>
        <v>44588</v>
      </c>
      <c r="AA6" s="9">
        <f t="shared" si="0"/>
        <v>44589</v>
      </c>
      <c r="AB6" s="9">
        <f t="shared" si="0"/>
        <v>44590</v>
      </c>
      <c r="AC6" s="11">
        <f t="shared" si="0"/>
        <v>44591</v>
      </c>
      <c r="AD6" s="10">
        <f>AC6+1</f>
        <v>44592</v>
      </c>
      <c r="AE6" s="9">
        <f>AD6+1</f>
        <v>44593</v>
      </c>
      <c r="AF6" s="9">
        <f t="shared" si="0"/>
        <v>44594</v>
      </c>
      <c r="AG6" s="9">
        <f t="shared" si="0"/>
        <v>44595</v>
      </c>
      <c r="AH6" s="9">
        <f t="shared" si="0"/>
        <v>44596</v>
      </c>
      <c r="AI6" s="9">
        <f t="shared" si="0"/>
        <v>44597</v>
      </c>
      <c r="AJ6" s="11">
        <f t="shared" si="0"/>
        <v>44598</v>
      </c>
      <c r="AK6" s="10">
        <f>AJ6+1</f>
        <v>44599</v>
      </c>
      <c r="AL6" s="9">
        <f>AK6+1</f>
        <v>44600</v>
      </c>
      <c r="AM6" s="9">
        <f t="shared" si="0"/>
        <v>44601</v>
      </c>
      <c r="AN6" s="9">
        <f t="shared" si="0"/>
        <v>44602</v>
      </c>
      <c r="AO6" s="9">
        <f t="shared" si="0"/>
        <v>44603</v>
      </c>
      <c r="AP6" s="9">
        <f t="shared" si="0"/>
        <v>44604</v>
      </c>
      <c r="AQ6" s="11">
        <f t="shared" si="0"/>
        <v>44605</v>
      </c>
      <c r="AR6" s="10">
        <f>AQ6+1</f>
        <v>44606</v>
      </c>
      <c r="AS6" s="9">
        <f>AR6+1</f>
        <v>44607</v>
      </c>
      <c r="AT6" s="9">
        <f t="shared" si="0"/>
        <v>44608</v>
      </c>
      <c r="AU6" s="9">
        <f t="shared" si="0"/>
        <v>44609</v>
      </c>
      <c r="AV6" s="9">
        <f t="shared" si="0"/>
        <v>44610</v>
      </c>
      <c r="AW6" s="9">
        <f t="shared" si="0"/>
        <v>44611</v>
      </c>
      <c r="AX6" s="11">
        <f t="shared" si="0"/>
        <v>44612</v>
      </c>
      <c r="AY6" s="10">
        <f>AX6+1</f>
        <v>44613</v>
      </c>
      <c r="AZ6" s="9">
        <f>AY6+1</f>
        <v>44614</v>
      </c>
      <c r="BA6" s="9">
        <f t="shared" ref="BA6:BE6" si="1">AZ6+1</f>
        <v>44615</v>
      </c>
      <c r="BB6" s="9">
        <f t="shared" si="1"/>
        <v>44616</v>
      </c>
      <c r="BC6" s="9">
        <f t="shared" si="1"/>
        <v>44617</v>
      </c>
      <c r="BD6" s="9">
        <f t="shared" si="1"/>
        <v>44618</v>
      </c>
      <c r="BE6" s="11">
        <f t="shared" si="1"/>
        <v>44619</v>
      </c>
      <c r="BF6" s="10">
        <f>BE6+1</f>
        <v>44620</v>
      </c>
      <c r="BG6" s="9">
        <f>BF6+1</f>
        <v>44621</v>
      </c>
      <c r="BH6" s="9">
        <f t="shared" ref="BH6:BL6" si="2">BG6+1</f>
        <v>44622</v>
      </c>
      <c r="BI6" s="9">
        <f t="shared" si="2"/>
        <v>44623</v>
      </c>
      <c r="BJ6" s="9">
        <f t="shared" si="2"/>
        <v>44624</v>
      </c>
      <c r="BK6" s="9">
        <f t="shared" si="2"/>
        <v>44625</v>
      </c>
      <c r="BL6" s="11">
        <f t="shared" si="2"/>
        <v>44626</v>
      </c>
    </row>
    <row r="7" spans="1:64" ht="30" customHeight="1" thickBot="1" x14ac:dyDescent="0.2">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32</v>
      </c>
      <c r="B9" s="17" t="s">
        <v>107</v>
      </c>
      <c r="C9" s="69"/>
      <c r="D9" s="18"/>
      <c r="E9" s="19"/>
      <c r="F9" s="20"/>
      <c r="G9" s="16"/>
      <c r="H9" s="16" t="str">
        <f t="shared" ref="H9:H82"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33</v>
      </c>
      <c r="B10" s="81" t="s">
        <v>90</v>
      </c>
      <c r="C10" s="80" t="s">
        <v>88</v>
      </c>
      <c r="D10" s="21">
        <v>0.1</v>
      </c>
      <c r="E10" s="64">
        <f t="shared" ref="E10:E20" si="7">Project_Start</f>
        <v>44571</v>
      </c>
      <c r="F10" s="64">
        <f>Project_end</f>
        <v>44634</v>
      </c>
      <c r="G10" s="16"/>
      <c r="H10" s="16">
        <f t="shared" si="6"/>
        <v>64</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34</v>
      </c>
      <c r="B11" s="81" t="s">
        <v>36</v>
      </c>
      <c r="C11" s="80" t="s">
        <v>89</v>
      </c>
      <c r="D11" s="21">
        <v>0.6</v>
      </c>
      <c r="E11" s="64">
        <f t="shared" si="7"/>
        <v>44571</v>
      </c>
      <c r="F11" s="64">
        <f>E10 + 18</f>
        <v>44589</v>
      </c>
      <c r="G11" s="16"/>
      <c r="H11" s="16">
        <f t="shared" si="6"/>
        <v>19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81" t="s">
        <v>91</v>
      </c>
      <c r="C12" s="80" t="s">
        <v>95</v>
      </c>
      <c r="D12" s="21">
        <v>0.2</v>
      </c>
      <c r="E12" s="64">
        <f t="shared" si="7"/>
        <v>44571</v>
      </c>
      <c r="F12" s="64">
        <f xml:space="preserve"> E10 + 20</f>
        <v>44591</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7"/>
      <c r="B13" s="96" t="s">
        <v>92</v>
      </c>
      <c r="C13" s="80" t="s">
        <v>94</v>
      </c>
      <c r="D13" s="21">
        <v>0.6</v>
      </c>
      <c r="E13" s="64">
        <f t="shared" si="7"/>
        <v>44571</v>
      </c>
      <c r="F13" s="64">
        <f>Project_end</f>
        <v>44634</v>
      </c>
      <c r="G13" s="16"/>
      <c r="H13" s="16">
        <f t="shared" si="6"/>
        <v>64</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97" t="s">
        <v>103</v>
      </c>
      <c r="C14" s="80"/>
      <c r="D14" s="21">
        <v>1</v>
      </c>
      <c r="E14" s="64">
        <f t="shared" si="7"/>
        <v>44571</v>
      </c>
      <c r="F14" s="83">
        <f>Project_Start+5</f>
        <v>44576</v>
      </c>
      <c r="G14" s="16"/>
      <c r="H14" s="16"/>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7"/>
      <c r="B15" s="96" t="s">
        <v>141</v>
      </c>
      <c r="C15" s="80"/>
      <c r="D15" s="21">
        <v>1</v>
      </c>
      <c r="E15" s="64">
        <f t="shared" si="7"/>
        <v>44571</v>
      </c>
      <c r="F15" s="83">
        <f t="shared" ref="F15:F20" si="8">Project_Start+15</f>
        <v>44586</v>
      </c>
      <c r="G15" s="16"/>
      <c r="H15" s="16"/>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7"/>
      <c r="B16" s="96" t="s">
        <v>142</v>
      </c>
      <c r="C16" s="80"/>
      <c r="D16" s="21">
        <v>0.9</v>
      </c>
      <c r="E16" s="64">
        <f t="shared" si="7"/>
        <v>44571</v>
      </c>
      <c r="F16" s="83">
        <f t="shared" si="8"/>
        <v>44586</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7"/>
      <c r="B17" s="97" t="s">
        <v>143</v>
      </c>
      <c r="C17" s="80"/>
      <c r="D17" s="21">
        <v>0</v>
      </c>
      <c r="E17" s="64">
        <f t="shared" si="7"/>
        <v>44571</v>
      </c>
      <c r="F17" s="83">
        <f t="shared" si="8"/>
        <v>44586</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7"/>
      <c r="B18" s="97" t="s">
        <v>151</v>
      </c>
      <c r="C18" s="80"/>
      <c r="D18" s="21">
        <v>0</v>
      </c>
      <c r="E18" s="64">
        <f t="shared" si="7"/>
        <v>44571</v>
      </c>
      <c r="F18" s="83">
        <f t="shared" si="8"/>
        <v>44586</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7"/>
      <c r="B19" s="96"/>
      <c r="C19" s="80"/>
      <c r="D19" s="21">
        <v>0</v>
      </c>
      <c r="E19" s="64">
        <f t="shared" si="7"/>
        <v>44571</v>
      </c>
      <c r="F19" s="83">
        <f t="shared" si="8"/>
        <v>44586</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7"/>
      <c r="B20" s="97" t="s">
        <v>144</v>
      </c>
      <c r="C20" s="80" t="s">
        <v>145</v>
      </c>
      <c r="D20" s="21">
        <v>0</v>
      </c>
      <c r="E20" s="64">
        <f t="shared" si="7"/>
        <v>44571</v>
      </c>
      <c r="F20" s="83">
        <f t="shared" si="8"/>
        <v>44586</v>
      </c>
      <c r="G20" s="16"/>
      <c r="H20" s="16"/>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8" t="s">
        <v>35</v>
      </c>
      <c r="B21" s="22" t="s">
        <v>96</v>
      </c>
      <c r="C21" s="70"/>
      <c r="D21" s="23"/>
      <c r="E21" s="24"/>
      <c r="F21" s="2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8"/>
      <c r="B22" s="82" t="s">
        <v>147</v>
      </c>
      <c r="C22" s="71"/>
      <c r="D22" s="26"/>
      <c r="E22" s="65">
        <f>Project_Start</f>
        <v>44571</v>
      </c>
      <c r="F22" s="65">
        <f>Project_end-30</f>
        <v>44604</v>
      </c>
      <c r="G22" s="16"/>
      <c r="H22" s="16"/>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8"/>
      <c r="B23" s="82" t="s">
        <v>148</v>
      </c>
      <c r="C23" s="71"/>
      <c r="D23" s="26"/>
      <c r="E23" s="65">
        <f>Project_Start+30</f>
        <v>44601</v>
      </c>
      <c r="F23" s="65">
        <f t="shared" ref="F23:F28" si="9">Project_end</f>
        <v>44634</v>
      </c>
      <c r="G23" s="16"/>
      <c r="H23" s="16"/>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8"/>
      <c r="B24" s="82" t="s">
        <v>146</v>
      </c>
      <c r="C24" s="71"/>
      <c r="D24" s="26">
        <v>0.1</v>
      </c>
      <c r="E24" s="65">
        <f>Project_Start</f>
        <v>44571</v>
      </c>
      <c r="F24" s="65">
        <f t="shared" si="9"/>
        <v>44634</v>
      </c>
      <c r="G24" s="16"/>
      <c r="H24" s="16"/>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8"/>
      <c r="B25" s="82" t="s">
        <v>97</v>
      </c>
      <c r="C25" s="71"/>
      <c r="D25" s="26">
        <v>0.9</v>
      </c>
      <c r="E25" s="65">
        <f>Project_Start</f>
        <v>44571</v>
      </c>
      <c r="F25" s="65">
        <f t="shared" si="9"/>
        <v>44634</v>
      </c>
      <c r="G25" s="16"/>
      <c r="H25" s="16"/>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8"/>
      <c r="B26" s="82" t="s">
        <v>93</v>
      </c>
      <c r="C26" s="71" t="s">
        <v>102</v>
      </c>
      <c r="D26" s="26">
        <v>0.9</v>
      </c>
      <c r="E26" s="65">
        <f>Project_Start</f>
        <v>44571</v>
      </c>
      <c r="F26" s="65">
        <f t="shared" si="9"/>
        <v>44634</v>
      </c>
      <c r="G26" s="16"/>
      <c r="H26" s="16"/>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8"/>
      <c r="B27" s="82"/>
      <c r="C27" s="71"/>
      <c r="D27" s="26">
        <v>0.1</v>
      </c>
      <c r="E27" s="65">
        <f>Project_Start</f>
        <v>44571</v>
      </c>
      <c r="F27" s="65">
        <f t="shared" si="9"/>
        <v>44634</v>
      </c>
      <c r="G27" s="16"/>
      <c r="H27" s="16"/>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8"/>
      <c r="B28" s="82"/>
      <c r="C28" s="71"/>
      <c r="D28" s="26">
        <v>0.1</v>
      </c>
      <c r="E28" s="65">
        <f>Project_Start</f>
        <v>44571</v>
      </c>
      <c r="F28" s="65">
        <f t="shared" si="9"/>
        <v>44634</v>
      </c>
      <c r="G28" s="16"/>
      <c r="H28" s="16">
        <f t="shared" si="6"/>
        <v>64</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7" t="s">
        <v>25</v>
      </c>
      <c r="B29" s="27" t="s">
        <v>98</v>
      </c>
      <c r="C29" s="72"/>
      <c r="D29" s="28"/>
      <c r="E29" s="29"/>
      <c r="F29" s="30"/>
      <c r="G29" s="16"/>
      <c r="H29" s="16" t="str">
        <f t="shared" si="6"/>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c r="B30" s="77" t="s">
        <v>100</v>
      </c>
      <c r="C30" s="73" t="s">
        <v>101</v>
      </c>
      <c r="D30" s="21">
        <v>0.9</v>
      </c>
      <c r="E30" s="66">
        <f t="shared" ref="E30:E54" si="10">Project_Start</f>
        <v>44571</v>
      </c>
      <c r="F30" s="66">
        <f>Project_Start + 15</f>
        <v>44586</v>
      </c>
      <c r="G30" s="16"/>
      <c r="H30" s="16">
        <f t="shared" si="6"/>
        <v>16</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88" t="s">
        <v>115</v>
      </c>
      <c r="C31" s="116" t="s">
        <v>152</v>
      </c>
      <c r="D31" s="21">
        <v>0.9</v>
      </c>
      <c r="E31" s="66">
        <f t="shared" si="10"/>
        <v>44571</v>
      </c>
      <c r="F31" s="66">
        <f t="shared" ref="F31:F54" si="11">Project_end-15</f>
        <v>44619</v>
      </c>
      <c r="G31" s="16"/>
      <c r="H31" s="16">
        <f t="shared" si="6"/>
        <v>49</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88" t="s">
        <v>116</v>
      </c>
      <c r="C32" s="73" t="s">
        <v>102</v>
      </c>
      <c r="D32" s="21">
        <v>0.9</v>
      </c>
      <c r="E32" s="66">
        <f t="shared" si="10"/>
        <v>44571</v>
      </c>
      <c r="F32" s="66">
        <f t="shared" si="11"/>
        <v>44619</v>
      </c>
      <c r="G32" s="16"/>
      <c r="H32" s="16">
        <f t="shared" si="6"/>
        <v>49</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115" t="s">
        <v>117</v>
      </c>
      <c r="C33" s="73" t="s">
        <v>102</v>
      </c>
      <c r="D33" s="21">
        <v>0.9</v>
      </c>
      <c r="E33" s="66">
        <f t="shared" si="10"/>
        <v>44571</v>
      </c>
      <c r="F33" s="66">
        <f t="shared" si="11"/>
        <v>44619</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88" t="s">
        <v>118</v>
      </c>
      <c r="C34" s="73" t="s">
        <v>102</v>
      </c>
      <c r="D34" s="21">
        <v>0.9</v>
      </c>
      <c r="E34" s="66">
        <f t="shared" si="10"/>
        <v>44571</v>
      </c>
      <c r="F34" s="66">
        <f t="shared" si="11"/>
        <v>44619</v>
      </c>
      <c r="G34" s="16"/>
      <c r="H34" s="16">
        <f t="shared" si="6"/>
        <v>49</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88" t="s">
        <v>119</v>
      </c>
      <c r="C35" s="73" t="s">
        <v>102</v>
      </c>
      <c r="D35" s="21">
        <v>0.9</v>
      </c>
      <c r="E35" s="66">
        <f t="shared" si="10"/>
        <v>44571</v>
      </c>
      <c r="F35" s="66">
        <f t="shared" si="11"/>
        <v>44619</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88" t="s">
        <v>120</v>
      </c>
      <c r="C36" s="73" t="s">
        <v>102</v>
      </c>
      <c r="D36" s="21">
        <v>0.9</v>
      </c>
      <c r="E36" s="66">
        <f t="shared" si="10"/>
        <v>44571</v>
      </c>
      <c r="F36" s="66">
        <f t="shared" si="11"/>
        <v>44619</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88" t="s">
        <v>121</v>
      </c>
      <c r="C37" s="73" t="s">
        <v>102</v>
      </c>
      <c r="D37" s="21">
        <v>0.9</v>
      </c>
      <c r="E37" s="66">
        <f t="shared" si="10"/>
        <v>44571</v>
      </c>
      <c r="F37" s="66">
        <f t="shared" si="11"/>
        <v>44619</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c r="B38" s="88" t="s">
        <v>122</v>
      </c>
      <c r="C38" s="73" t="s">
        <v>102</v>
      </c>
      <c r="D38" s="21">
        <v>0.9</v>
      </c>
      <c r="E38" s="66">
        <f t="shared" si="10"/>
        <v>44571</v>
      </c>
      <c r="F38" s="66">
        <f t="shared" si="11"/>
        <v>44619</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c r="B39" s="88" t="s">
        <v>123</v>
      </c>
      <c r="C39" s="73" t="s">
        <v>102</v>
      </c>
      <c r="D39" s="21">
        <v>0.9</v>
      </c>
      <c r="E39" s="66">
        <f t="shared" si="10"/>
        <v>44571</v>
      </c>
      <c r="F39" s="66">
        <f t="shared" si="11"/>
        <v>44619</v>
      </c>
      <c r="G39" s="16"/>
      <c r="H39" s="16"/>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c r="B40" s="88" t="s">
        <v>124</v>
      </c>
      <c r="C40" s="73" t="s">
        <v>102</v>
      </c>
      <c r="D40" s="21">
        <v>0.9</v>
      </c>
      <c r="E40" s="66">
        <f t="shared" si="10"/>
        <v>44571</v>
      </c>
      <c r="F40" s="66">
        <f t="shared" si="11"/>
        <v>44619</v>
      </c>
      <c r="G40" s="16"/>
      <c r="H40" s="16"/>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88" t="s">
        <v>125</v>
      </c>
      <c r="C41" s="73" t="s">
        <v>102</v>
      </c>
      <c r="D41" s="21">
        <v>0.9</v>
      </c>
      <c r="E41" s="66">
        <f t="shared" si="10"/>
        <v>44571</v>
      </c>
      <c r="F41" s="66">
        <f t="shared" si="11"/>
        <v>44619</v>
      </c>
      <c r="G41" s="16"/>
      <c r="H41" s="16"/>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88" t="s">
        <v>126</v>
      </c>
      <c r="C42" s="73" t="s">
        <v>102</v>
      </c>
      <c r="D42" s="21">
        <v>0.9</v>
      </c>
      <c r="E42" s="66">
        <f t="shared" si="10"/>
        <v>44571</v>
      </c>
      <c r="F42" s="66">
        <f t="shared" si="11"/>
        <v>44619</v>
      </c>
      <c r="G42" s="16"/>
      <c r="H42" s="16"/>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88" t="s">
        <v>127</v>
      </c>
      <c r="C43" s="73" t="s">
        <v>102</v>
      </c>
      <c r="D43" s="21">
        <v>0.9</v>
      </c>
      <c r="E43" s="66">
        <f t="shared" si="10"/>
        <v>44571</v>
      </c>
      <c r="F43" s="66">
        <f t="shared" si="11"/>
        <v>44619</v>
      </c>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c r="B44" s="88" t="s">
        <v>128</v>
      </c>
      <c r="C44" s="73" t="s">
        <v>102</v>
      </c>
      <c r="D44" s="21">
        <v>0.9</v>
      </c>
      <c r="E44" s="66">
        <f t="shared" si="10"/>
        <v>44571</v>
      </c>
      <c r="F44" s="66">
        <f t="shared" si="11"/>
        <v>44619</v>
      </c>
      <c r="G44" s="16"/>
      <c r="H44" s="16"/>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7"/>
      <c r="B45" s="88" t="s">
        <v>129</v>
      </c>
      <c r="C45" s="73" t="s">
        <v>102</v>
      </c>
      <c r="D45" s="21">
        <v>0.9</v>
      </c>
      <c r="E45" s="66">
        <f t="shared" si="10"/>
        <v>44571</v>
      </c>
      <c r="F45" s="66">
        <f t="shared" si="11"/>
        <v>44619</v>
      </c>
      <c r="G45" s="16"/>
      <c r="H45" s="16"/>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 customHeight="1" thickBot="1" x14ac:dyDescent="0.2">
      <c r="A46" s="57"/>
      <c r="B46" s="88" t="s">
        <v>130</v>
      </c>
      <c r="C46" s="73" t="s">
        <v>102</v>
      </c>
      <c r="D46" s="21">
        <v>0.9</v>
      </c>
      <c r="E46" s="66">
        <f t="shared" si="10"/>
        <v>44571</v>
      </c>
      <c r="F46" s="66">
        <f t="shared" si="11"/>
        <v>44619</v>
      </c>
      <c r="G46" s="16"/>
      <c r="H46" s="16"/>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2" customFormat="1" ht="30" customHeight="1" thickBot="1" x14ac:dyDescent="0.2">
      <c r="A47" s="57"/>
      <c r="B47" s="88" t="s">
        <v>131</v>
      </c>
      <c r="C47" s="73" t="s">
        <v>102</v>
      </c>
      <c r="D47" s="21">
        <v>0.9</v>
      </c>
      <c r="E47" s="66">
        <f t="shared" si="10"/>
        <v>44571</v>
      </c>
      <c r="F47" s="66">
        <f t="shared" si="11"/>
        <v>44619</v>
      </c>
      <c r="G47" s="16"/>
      <c r="H47" s="16"/>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row>
    <row r="48" spans="1:64" s="2" customFormat="1" ht="30" customHeight="1" thickBot="1" x14ac:dyDescent="0.2">
      <c r="A48" s="57"/>
      <c r="B48" s="88" t="s">
        <v>132</v>
      </c>
      <c r="C48" s="73" t="s">
        <v>102</v>
      </c>
      <c r="D48" s="21">
        <v>0.9</v>
      </c>
      <c r="E48" s="66">
        <f t="shared" si="10"/>
        <v>44571</v>
      </c>
      <c r="F48" s="66">
        <f t="shared" si="11"/>
        <v>44619</v>
      </c>
      <c r="G48" s="16"/>
      <c r="H48" s="16"/>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row>
    <row r="49" spans="1:64" s="2" customFormat="1" ht="30" customHeight="1" thickBot="1" x14ac:dyDescent="0.2">
      <c r="A49" s="57"/>
      <c r="B49" s="88" t="s">
        <v>133</v>
      </c>
      <c r="C49" s="73" t="s">
        <v>102</v>
      </c>
      <c r="D49" s="21">
        <v>0.9</v>
      </c>
      <c r="E49" s="66">
        <f t="shared" si="10"/>
        <v>44571</v>
      </c>
      <c r="F49" s="66">
        <f t="shared" si="11"/>
        <v>44619</v>
      </c>
      <c r="G49" s="16"/>
      <c r="H49" s="16"/>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row>
    <row r="50" spans="1:64" s="2" customFormat="1" ht="30" customHeight="1" thickBot="1" x14ac:dyDescent="0.2">
      <c r="A50" s="57"/>
      <c r="B50" s="88" t="s">
        <v>134</v>
      </c>
      <c r="C50" s="73"/>
      <c r="D50" s="21">
        <v>0.9</v>
      </c>
      <c r="E50" s="66">
        <f t="shared" si="10"/>
        <v>44571</v>
      </c>
      <c r="F50" s="66">
        <f t="shared" si="11"/>
        <v>44619</v>
      </c>
      <c r="G50" s="16"/>
      <c r="H50" s="16"/>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row>
    <row r="51" spans="1:64" s="2" customFormat="1" ht="30" customHeight="1" thickBot="1" x14ac:dyDescent="0.2">
      <c r="A51" s="57"/>
      <c r="B51" s="88" t="s">
        <v>135</v>
      </c>
      <c r="C51" s="73"/>
      <c r="D51" s="21">
        <v>0.9</v>
      </c>
      <c r="E51" s="66">
        <f t="shared" si="10"/>
        <v>44571</v>
      </c>
      <c r="F51" s="66">
        <f t="shared" si="11"/>
        <v>44619</v>
      </c>
      <c r="G51" s="16"/>
      <c r="H51" s="16"/>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row>
    <row r="52" spans="1:64" s="2" customFormat="1" ht="30" customHeight="1" thickBot="1" x14ac:dyDescent="0.2">
      <c r="A52" s="57"/>
      <c r="B52" s="88" t="s">
        <v>136</v>
      </c>
      <c r="C52" s="116" t="s">
        <v>153</v>
      </c>
      <c r="D52" s="21">
        <v>0.9</v>
      </c>
      <c r="E52" s="66">
        <f t="shared" si="10"/>
        <v>44571</v>
      </c>
      <c r="F52" s="66">
        <f t="shared" si="11"/>
        <v>44619</v>
      </c>
      <c r="G52" s="16"/>
      <c r="H52" s="16"/>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row>
    <row r="53" spans="1:64" s="2" customFormat="1" ht="30" customHeight="1" thickBot="1" x14ac:dyDescent="0.2">
      <c r="A53" s="57"/>
      <c r="B53" s="88" t="s">
        <v>137</v>
      </c>
      <c r="C53" s="73"/>
      <c r="D53" s="21">
        <v>0</v>
      </c>
      <c r="E53" s="66">
        <f t="shared" si="10"/>
        <v>44571</v>
      </c>
      <c r="F53" s="66">
        <f t="shared" si="11"/>
        <v>44619</v>
      </c>
      <c r="G53" s="16"/>
      <c r="H53" s="16"/>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row>
    <row r="54" spans="1:64" s="2" customFormat="1" ht="30" customHeight="1" thickBot="1" x14ac:dyDescent="0.2">
      <c r="A54" s="57"/>
      <c r="B54" s="88"/>
      <c r="C54" s="73"/>
      <c r="D54" s="21">
        <v>0</v>
      </c>
      <c r="E54" s="66">
        <f t="shared" si="10"/>
        <v>44571</v>
      </c>
      <c r="F54" s="66">
        <f t="shared" si="11"/>
        <v>44619</v>
      </c>
      <c r="G54" s="16"/>
      <c r="H54" s="16">
        <f t="shared" si="6"/>
        <v>49</v>
      </c>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row>
    <row r="55" spans="1:64" s="2" customFormat="1" ht="30" customHeight="1" thickBot="1" x14ac:dyDescent="0.2">
      <c r="A55" s="57" t="s">
        <v>25</v>
      </c>
      <c r="B55" s="32" t="s">
        <v>99</v>
      </c>
      <c r="C55" s="74"/>
      <c r="D55" s="33"/>
      <c r="E55" s="34"/>
      <c r="F55" s="35"/>
      <c r="G55" s="16"/>
      <c r="H55" s="16" t="str">
        <f t="shared" si="6"/>
        <v/>
      </c>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row>
    <row r="56" spans="1:64" s="2" customFormat="1" ht="30" customHeight="1" thickBot="1" x14ac:dyDescent="0.2">
      <c r="A56" s="57"/>
      <c r="B56" s="86" t="s">
        <v>140</v>
      </c>
      <c r="C56" s="87"/>
      <c r="D56" s="36">
        <v>0</v>
      </c>
      <c r="E56" s="67">
        <f t="shared" ref="E56:E62" si="12">Project_Start + 20</f>
        <v>44591</v>
      </c>
      <c r="F56" s="67">
        <f t="shared" ref="F56:F62" si="13">Project_end</f>
        <v>44634</v>
      </c>
      <c r="G56" s="16"/>
      <c r="H56" s="16"/>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row>
    <row r="57" spans="1:64" s="2" customFormat="1" ht="30" customHeight="1" thickBot="1" x14ac:dyDescent="0.2">
      <c r="A57" s="57"/>
      <c r="B57" s="86" t="s">
        <v>108</v>
      </c>
      <c r="C57" s="87"/>
      <c r="D57" s="36">
        <v>0</v>
      </c>
      <c r="E57" s="67">
        <f t="shared" si="12"/>
        <v>44591</v>
      </c>
      <c r="F57" s="67">
        <f t="shared" si="13"/>
        <v>44634</v>
      </c>
      <c r="G57" s="16"/>
      <c r="H57" s="16"/>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row>
    <row r="58" spans="1:64" s="2" customFormat="1" ht="30" customHeight="1" thickBot="1" x14ac:dyDescent="0.2">
      <c r="A58" s="57"/>
      <c r="B58" s="86" t="s">
        <v>104</v>
      </c>
      <c r="C58" s="87" t="s">
        <v>157</v>
      </c>
      <c r="D58" s="36">
        <v>0.7</v>
      </c>
      <c r="E58" s="67">
        <f t="shared" si="12"/>
        <v>44591</v>
      </c>
      <c r="F58" s="67">
        <f t="shared" si="13"/>
        <v>44634</v>
      </c>
      <c r="G58" s="16"/>
      <c r="H58" s="16">
        <f t="shared" si="6"/>
        <v>44</v>
      </c>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row>
    <row r="59" spans="1:64" s="2" customFormat="1" ht="30" customHeight="1" thickBot="1" x14ac:dyDescent="0.2">
      <c r="A59" s="57"/>
      <c r="B59" s="86" t="s">
        <v>105</v>
      </c>
      <c r="C59" s="75" t="s">
        <v>156</v>
      </c>
      <c r="D59" s="36">
        <v>0.8</v>
      </c>
      <c r="E59" s="67">
        <f t="shared" si="12"/>
        <v>44591</v>
      </c>
      <c r="F59" s="67">
        <f t="shared" si="13"/>
        <v>44634</v>
      </c>
      <c r="G59" s="16"/>
      <c r="H59" s="16">
        <f t="shared" si="6"/>
        <v>44</v>
      </c>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row>
    <row r="60" spans="1:64" s="2" customFormat="1" ht="30" customHeight="1" thickBot="1" x14ac:dyDescent="0.2">
      <c r="A60" s="57"/>
      <c r="B60" s="86" t="s">
        <v>106</v>
      </c>
      <c r="C60" s="75" t="s">
        <v>156</v>
      </c>
      <c r="D60" s="36">
        <v>0.7</v>
      </c>
      <c r="E60" s="67">
        <f t="shared" si="12"/>
        <v>44591</v>
      </c>
      <c r="F60" s="67">
        <f t="shared" si="13"/>
        <v>44634</v>
      </c>
      <c r="G60" s="16"/>
      <c r="H60" s="16">
        <f t="shared" si="6"/>
        <v>44</v>
      </c>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row>
    <row r="61" spans="1:64" s="2" customFormat="1" ht="30" customHeight="1" thickBot="1" x14ac:dyDescent="0.2">
      <c r="A61" s="57"/>
      <c r="B61" s="86"/>
      <c r="C61" s="75"/>
      <c r="D61" s="36">
        <v>0</v>
      </c>
      <c r="E61" s="67">
        <f t="shared" si="12"/>
        <v>44591</v>
      </c>
      <c r="F61" s="67">
        <f t="shared" si="13"/>
        <v>44634</v>
      </c>
      <c r="G61" s="16"/>
      <c r="H61" s="16">
        <f t="shared" si="6"/>
        <v>44</v>
      </c>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row>
    <row r="62" spans="1:64" s="2" customFormat="1" ht="30" customHeight="1" thickBot="1" x14ac:dyDescent="0.2">
      <c r="A62" s="57"/>
      <c r="B62" s="78"/>
      <c r="C62" s="75"/>
      <c r="D62" s="36">
        <v>0</v>
      </c>
      <c r="E62" s="67">
        <f t="shared" si="12"/>
        <v>44591</v>
      </c>
      <c r="F62" s="67">
        <f t="shared" si="13"/>
        <v>44634</v>
      </c>
      <c r="G62" s="16"/>
      <c r="H62" s="16">
        <f t="shared" si="6"/>
        <v>44</v>
      </c>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row>
    <row r="63" spans="1:64" s="2" customFormat="1" ht="30" customHeight="1" thickBot="1" x14ac:dyDescent="0.2">
      <c r="A63" s="57" t="s">
        <v>25</v>
      </c>
      <c r="B63" s="100" t="s">
        <v>109</v>
      </c>
      <c r="C63" s="101"/>
      <c r="D63" s="102"/>
      <c r="E63" s="103"/>
      <c r="F63" s="104"/>
      <c r="G63" s="16"/>
      <c r="H63" s="16" t="str">
        <f t="shared" si="6"/>
        <v/>
      </c>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row>
    <row r="64" spans="1:64" s="2" customFormat="1" ht="30" customHeight="1" thickBot="1" x14ac:dyDescent="0.2">
      <c r="A64" s="57"/>
      <c r="B64" s="112" t="s">
        <v>113</v>
      </c>
      <c r="C64" s="113" t="s">
        <v>111</v>
      </c>
      <c r="D64" s="99">
        <v>0</v>
      </c>
      <c r="E64" s="111">
        <f>Project_Start</f>
        <v>44571</v>
      </c>
      <c r="F64" s="111">
        <f>Project_end - 20</f>
        <v>44614</v>
      </c>
      <c r="G64" s="16"/>
      <c r="H64" s="16"/>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row>
    <row r="65" spans="1:64" s="2" customFormat="1" ht="30" customHeight="1" thickBot="1" x14ac:dyDescent="0.2">
      <c r="A65" s="57"/>
      <c r="B65" s="112" t="s">
        <v>110</v>
      </c>
      <c r="C65" s="98"/>
      <c r="D65" s="99">
        <v>0</v>
      </c>
      <c r="E65" s="111">
        <f>Project_Start</f>
        <v>44571</v>
      </c>
      <c r="F65" s="111">
        <f>Project_end - 30</f>
        <v>44604</v>
      </c>
      <c r="G65" s="16"/>
      <c r="H65" s="16"/>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row>
    <row r="66" spans="1:64" s="2" customFormat="1" ht="30" customHeight="1" thickBot="1" x14ac:dyDescent="0.2">
      <c r="A66" s="57"/>
      <c r="B66" s="112" t="s">
        <v>112</v>
      </c>
      <c r="C66" s="98"/>
      <c r="D66" s="99">
        <v>0</v>
      </c>
      <c r="E66" s="111">
        <f>Project_Start+30</f>
        <v>44601</v>
      </c>
      <c r="F66" s="111">
        <f>Project_end-15</f>
        <v>44619</v>
      </c>
      <c r="G66" s="16"/>
      <c r="H66" s="16"/>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row>
    <row r="67" spans="1:64" s="2" customFormat="1" ht="30" customHeight="1" thickBot="1" x14ac:dyDescent="0.2">
      <c r="A67" s="57"/>
      <c r="B67" s="114" t="s">
        <v>114</v>
      </c>
      <c r="C67" s="98"/>
      <c r="D67" s="99">
        <v>0</v>
      </c>
      <c r="E67" s="111">
        <f>Project_Start+20</f>
        <v>44591</v>
      </c>
      <c r="F67" s="111">
        <f>Project_end-15</f>
        <v>44619</v>
      </c>
      <c r="G67" s="16"/>
      <c r="H67" s="16"/>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row>
    <row r="68" spans="1:64" s="2" customFormat="1" ht="30" customHeight="1" thickBot="1" x14ac:dyDescent="0.2">
      <c r="A68" s="57"/>
      <c r="B68" s="112" t="s">
        <v>149</v>
      </c>
      <c r="C68" s="98"/>
      <c r="D68" s="99">
        <v>0</v>
      </c>
      <c r="E68" s="111">
        <f>Project_Start+30</f>
        <v>44601</v>
      </c>
      <c r="F68" s="111">
        <f t="shared" ref="F68:F73" si="14">Project_end</f>
        <v>44634</v>
      </c>
      <c r="G68" s="16"/>
      <c r="H68" s="16"/>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row>
    <row r="69" spans="1:64" s="2" customFormat="1" ht="30" customHeight="1" thickBot="1" x14ac:dyDescent="0.2">
      <c r="A69" s="57"/>
      <c r="B69" s="112" t="s">
        <v>150</v>
      </c>
      <c r="C69" s="98"/>
      <c r="D69" s="99">
        <v>0</v>
      </c>
      <c r="E69" s="111">
        <f>Project_Start+30</f>
        <v>44601</v>
      </c>
      <c r="F69" s="111">
        <f t="shared" si="14"/>
        <v>44634</v>
      </c>
      <c r="G69" s="16"/>
      <c r="H69" s="16"/>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row>
    <row r="70" spans="1:64" s="2" customFormat="1" ht="30" customHeight="1" thickBot="1" x14ac:dyDescent="0.2">
      <c r="A70" s="57"/>
      <c r="B70" s="110"/>
      <c r="C70" s="98"/>
      <c r="D70" s="99"/>
      <c r="E70" s="111">
        <f>Project_Start</f>
        <v>44571</v>
      </c>
      <c r="F70" s="111">
        <f t="shared" si="14"/>
        <v>44634</v>
      </c>
      <c r="G70" s="16"/>
      <c r="H70" s="16"/>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row>
    <row r="71" spans="1:64" s="2" customFormat="1" ht="30" customHeight="1" thickBot="1" x14ac:dyDescent="0.2">
      <c r="A71" s="57"/>
      <c r="B71" s="110"/>
      <c r="C71" s="98"/>
      <c r="D71" s="99"/>
      <c r="E71" s="111">
        <f>Project_Start</f>
        <v>44571</v>
      </c>
      <c r="F71" s="111">
        <f t="shared" si="14"/>
        <v>44634</v>
      </c>
      <c r="G71" s="16"/>
      <c r="H71" s="16"/>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row>
    <row r="72" spans="1:64" s="2" customFormat="1" ht="30" customHeight="1" thickBot="1" x14ac:dyDescent="0.2">
      <c r="A72" s="57"/>
      <c r="B72" s="110"/>
      <c r="C72" s="98"/>
      <c r="D72" s="99"/>
      <c r="E72" s="111">
        <f>Project_Start</f>
        <v>44571</v>
      </c>
      <c r="F72" s="111">
        <f t="shared" si="14"/>
        <v>44634</v>
      </c>
      <c r="G72" s="16"/>
      <c r="H72" s="16"/>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row>
    <row r="73" spans="1:64" s="2" customFormat="1" ht="30" customHeight="1" thickBot="1" x14ac:dyDescent="0.2">
      <c r="A73" s="57"/>
      <c r="B73" s="110"/>
      <c r="C73" s="98"/>
      <c r="D73" s="99"/>
      <c r="E73" s="111">
        <f>Project_Start</f>
        <v>44571</v>
      </c>
      <c r="F73" s="111">
        <f t="shared" si="14"/>
        <v>44634</v>
      </c>
      <c r="G73" s="16"/>
      <c r="H73" s="16"/>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row>
    <row r="74" spans="1:64" s="2" customFormat="1" ht="30" customHeight="1" thickBot="1" x14ac:dyDescent="0.2">
      <c r="A74" s="57" t="s">
        <v>25</v>
      </c>
      <c r="B74" s="105" t="s">
        <v>138</v>
      </c>
      <c r="C74" s="106"/>
      <c r="D74" s="107"/>
      <c r="E74" s="108"/>
      <c r="F74" s="109"/>
      <c r="G74" s="16"/>
      <c r="H74" s="16" t="str">
        <f t="shared" si="6"/>
        <v/>
      </c>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row>
    <row r="75" spans="1:64" s="2" customFormat="1" ht="30" customHeight="1" thickBot="1" x14ac:dyDescent="0.2">
      <c r="A75" s="57"/>
      <c r="B75" s="88" t="s">
        <v>139</v>
      </c>
      <c r="C75" s="116" t="s">
        <v>111</v>
      </c>
      <c r="D75" s="31">
        <v>0</v>
      </c>
      <c r="E75" s="66">
        <f t="shared" ref="E75:E80" si="15">Project_Start + 40</f>
        <v>44611</v>
      </c>
      <c r="F75" s="66">
        <f t="shared" ref="F75:F80" si="16">Project_end</f>
        <v>44634</v>
      </c>
      <c r="G75" s="16"/>
      <c r="H75" s="16"/>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row>
    <row r="76" spans="1:64" s="2" customFormat="1" ht="30" customHeight="1" thickBot="1" x14ac:dyDescent="0.2">
      <c r="A76" s="57"/>
      <c r="B76" s="88" t="s">
        <v>155</v>
      </c>
      <c r="C76" s="73"/>
      <c r="D76" s="31">
        <v>0</v>
      </c>
      <c r="E76" s="66">
        <f>Project_Start + 40</f>
        <v>44611</v>
      </c>
      <c r="F76" s="66">
        <f>Project_end-10</f>
        <v>44624</v>
      </c>
      <c r="G76" s="16"/>
      <c r="H76" s="16"/>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row>
    <row r="77" spans="1:64" s="2" customFormat="1" ht="30" customHeight="1" thickBot="1" x14ac:dyDescent="0.2">
      <c r="A77" s="57"/>
      <c r="B77" s="88"/>
      <c r="C77" s="73"/>
      <c r="D77" s="31">
        <v>0</v>
      </c>
      <c r="E77" s="66">
        <f t="shared" si="15"/>
        <v>44611</v>
      </c>
      <c r="F77" s="66">
        <f t="shared" si="16"/>
        <v>44634</v>
      </c>
      <c r="G77" s="16"/>
      <c r="H77" s="16"/>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row>
    <row r="78" spans="1:64" s="2" customFormat="1" ht="30" customHeight="1" thickBot="1" x14ac:dyDescent="0.2">
      <c r="A78" s="57"/>
      <c r="B78" s="88"/>
      <c r="C78" s="73"/>
      <c r="D78" s="31">
        <v>0</v>
      </c>
      <c r="E78" s="66">
        <f t="shared" si="15"/>
        <v>44611</v>
      </c>
      <c r="F78" s="66">
        <f t="shared" si="16"/>
        <v>44634</v>
      </c>
      <c r="G78" s="16"/>
      <c r="H78" s="16"/>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row>
    <row r="79" spans="1:64" s="2" customFormat="1" ht="30" customHeight="1" thickBot="1" x14ac:dyDescent="0.2">
      <c r="A79" s="57"/>
      <c r="B79" s="88"/>
      <c r="C79" s="73"/>
      <c r="D79" s="31">
        <v>0</v>
      </c>
      <c r="E79" s="66">
        <f t="shared" si="15"/>
        <v>44611</v>
      </c>
      <c r="F79" s="66">
        <f t="shared" si="16"/>
        <v>44634</v>
      </c>
      <c r="G79" s="16"/>
      <c r="H79" s="16"/>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row>
    <row r="80" spans="1:64" s="2" customFormat="1" ht="30" customHeight="1" thickBot="1" x14ac:dyDescent="0.2">
      <c r="A80" s="57"/>
      <c r="B80" s="88"/>
      <c r="C80" s="73"/>
      <c r="D80" s="31">
        <v>0</v>
      </c>
      <c r="E80" s="66">
        <f t="shared" si="15"/>
        <v>44611</v>
      </c>
      <c r="F80" s="66">
        <f t="shared" si="16"/>
        <v>44634</v>
      </c>
      <c r="G80" s="16"/>
      <c r="H80" s="16"/>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row>
    <row r="81" spans="1:64" s="2" customFormat="1" ht="30" customHeight="1" thickBot="1" x14ac:dyDescent="0.2">
      <c r="A81" s="57" t="s">
        <v>27</v>
      </c>
      <c r="B81" s="79"/>
      <c r="C81" s="76"/>
      <c r="D81" s="15"/>
      <c r="E81" s="68"/>
      <c r="F81" s="68"/>
      <c r="G81" s="16"/>
      <c r="H81" s="16" t="str">
        <f t="shared" si="6"/>
        <v/>
      </c>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row>
    <row r="82" spans="1:64" s="2" customFormat="1" ht="30" customHeight="1" thickBot="1" x14ac:dyDescent="0.2">
      <c r="A82" s="58" t="s">
        <v>26</v>
      </c>
      <c r="B82" s="37" t="s">
        <v>0</v>
      </c>
      <c r="C82" s="38"/>
      <c r="D82" s="39"/>
      <c r="E82" s="40"/>
      <c r="F82" s="41"/>
      <c r="G82" s="42"/>
      <c r="H82" s="42" t="str">
        <f t="shared" si="6"/>
        <v/>
      </c>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row>
    <row r="83" spans="1:64" ht="30" customHeight="1" x14ac:dyDescent="0.15">
      <c r="G83" s="5"/>
    </row>
    <row r="84" spans="1:64" ht="30" customHeight="1" x14ac:dyDescent="0.15">
      <c r="C84" s="13"/>
      <c r="F84" s="59"/>
    </row>
    <row r="85" spans="1:64" ht="30" customHeight="1" x14ac:dyDescent="0.2">
      <c r="C85" s="14"/>
    </row>
  </sheetData>
  <mergeCells count="14">
    <mergeCell ref="B6:G6"/>
    <mergeCell ref="AK5:AQ5"/>
    <mergeCell ref="AR5:AX5"/>
    <mergeCell ref="C4:D4"/>
    <mergeCell ref="E4:F4"/>
    <mergeCell ref="C3:D3"/>
    <mergeCell ref="C5:D5"/>
    <mergeCell ref="AY5:BE5"/>
    <mergeCell ref="BF5:BL5"/>
    <mergeCell ref="E3:F3"/>
    <mergeCell ref="I5:O5"/>
    <mergeCell ref="P5:V5"/>
    <mergeCell ref="W5:AC5"/>
    <mergeCell ref="AD5:AJ5"/>
  </mergeCells>
  <phoneticPr fontId="22" type="noConversion"/>
  <conditionalFormatting sqref="D64:D73 D81:D82 D8:D62">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4:BL73 I81:BL82 I6:BL62">
    <cfRule type="expression" dxfId="14" priority="50">
      <formula>AND(TODAY()&gt;=I$6,TODAY()&lt;J$6)</formula>
    </cfRule>
  </conditionalFormatting>
  <conditionalFormatting sqref="I64:BL73 I81:BL82 I8:BL62">
    <cfRule type="expression" dxfId="13" priority="44">
      <formula>AND(task_start&lt;=I$6,ROUNDDOWN((task_end-task_start+1)*task_progress,0)+task_start-1&gt;=I$6)</formula>
    </cfRule>
    <cfRule type="expression" dxfId="12" priority="45" stopIfTrue="1">
      <formula>AND(task_end&gt;=I$6,task_start&lt;J$6)</formula>
    </cfRule>
  </conditionalFormatting>
  <conditionalFormatting sqref="D63">
    <cfRule type="dataBar" priority="13">
      <dataBar>
        <cfvo type="num" val="0"/>
        <cfvo type="num" val="1"/>
        <color theme="0" tint="-0.249977111117893"/>
      </dataBar>
      <extLst>
        <ext xmlns:x14="http://schemas.microsoft.com/office/spreadsheetml/2009/9/main" uri="{B025F937-C7B1-47D3-B67F-A62EFF666E3E}">
          <x14:id>{ECFE2813-F546-4A11-B24D-B40A25FC1D33}</x14:id>
        </ext>
      </extLst>
    </cfRule>
  </conditionalFormatting>
  <conditionalFormatting sqref="D74">
    <cfRule type="dataBar" priority="5">
      <dataBar>
        <cfvo type="num" val="0"/>
        <cfvo type="num" val="1"/>
        <color theme="0" tint="-0.249977111117893"/>
      </dataBar>
      <extLst>
        <ext xmlns:x14="http://schemas.microsoft.com/office/spreadsheetml/2009/9/main" uri="{B025F937-C7B1-47D3-B67F-A62EFF666E3E}">
          <x14:id>{9F2D2105-007E-4DE9-858B-4D86B5F4CEDF}</x14:id>
        </ext>
      </extLst>
    </cfRule>
  </conditionalFormatting>
  <conditionalFormatting sqref="D78:D80">
    <cfRule type="dataBar" priority="1">
      <dataBar>
        <cfvo type="num" val="0"/>
        <cfvo type="num" val="1"/>
        <color theme="0" tint="-0.249977111117893"/>
      </dataBar>
      <extLst>
        <ext xmlns:x14="http://schemas.microsoft.com/office/spreadsheetml/2009/9/main" uri="{B025F937-C7B1-47D3-B67F-A62EFF666E3E}">
          <x14:id>{D63E00F5-7DDE-4631-A3F1-7F04994CD888}</x14:id>
        </ext>
      </extLst>
    </cfRule>
  </conditionalFormatting>
  <conditionalFormatting sqref="I63:BL63">
    <cfRule type="expression" dxfId="11" priority="16">
      <formula>AND(TODAY()&gt;=I$6,TODAY()&lt;J$6)</formula>
    </cfRule>
  </conditionalFormatting>
  <conditionalFormatting sqref="I63:BL63">
    <cfRule type="expression" dxfId="10" priority="14">
      <formula>AND(task_start&lt;=I$6,ROUNDDOWN((task_end-task_start+1)*task_progress,0)+task_start-1&gt;=I$6)</formula>
    </cfRule>
    <cfRule type="expression" dxfId="9" priority="15" stopIfTrue="1">
      <formula>AND(task_end&gt;=I$6,task_start&lt;J$6)</formula>
    </cfRule>
  </conditionalFormatting>
  <conditionalFormatting sqref="D75:D77">
    <cfRule type="dataBar" priority="9">
      <dataBar>
        <cfvo type="num" val="0"/>
        <cfvo type="num" val="1"/>
        <color theme="0" tint="-0.249977111117893"/>
      </dataBar>
      <extLst>
        <ext xmlns:x14="http://schemas.microsoft.com/office/spreadsheetml/2009/9/main" uri="{B025F937-C7B1-47D3-B67F-A62EFF666E3E}">
          <x14:id>{2710E601-0B27-474B-A771-D3465D984539}</x14:id>
        </ext>
      </extLst>
    </cfRule>
  </conditionalFormatting>
  <conditionalFormatting sqref="I75:BL79">
    <cfRule type="expression" dxfId="8" priority="12">
      <formula>AND(TODAY()&gt;=I$6,TODAY()&lt;J$6)</formula>
    </cfRule>
  </conditionalFormatting>
  <conditionalFormatting sqref="I75:BL79">
    <cfRule type="expression" dxfId="7" priority="10">
      <formula>AND(task_start&lt;=I$6,ROUNDDOWN((task_end-task_start+1)*task_progress,0)+task_start-1&gt;=I$6)</formula>
    </cfRule>
    <cfRule type="expression" dxfId="6" priority="11" stopIfTrue="1">
      <formula>AND(task_end&gt;=I$6,task_start&lt;J$6)</formula>
    </cfRule>
  </conditionalFormatting>
  <conditionalFormatting sqref="I74:BL74">
    <cfRule type="expression" dxfId="5" priority="8">
      <formula>AND(TODAY()&gt;=I$6,TODAY()&lt;J$6)</formula>
    </cfRule>
  </conditionalFormatting>
  <conditionalFormatting sqref="I74:BL74">
    <cfRule type="expression" dxfId="4" priority="6">
      <formula>AND(task_start&lt;=I$6,ROUNDDOWN((task_end-task_start+1)*task_progress,0)+task_start-1&gt;=I$6)</formula>
    </cfRule>
    <cfRule type="expression" dxfId="3" priority="7" stopIfTrue="1">
      <formula>AND(task_end&gt;=I$6,task_start&lt;J$6)</formula>
    </cfRule>
  </conditionalFormatting>
  <conditionalFormatting sqref="I80:BL80">
    <cfRule type="expression" dxfId="2" priority="4">
      <formula>AND(TODAY()&gt;=I$6,TODAY()&lt;J$6)</formula>
    </cfRule>
  </conditionalFormatting>
  <conditionalFormatting sqref="I80:BL80">
    <cfRule type="expression" dxfId="1" priority="2">
      <formula>AND(task_start&lt;=I$6,ROUNDDOWN((task_end-task_start+1)*task_progress,0)+task_start-1&gt;=I$6)</formula>
    </cfRule>
    <cfRule type="expression" dxfId="0" priority="3"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3 E6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D64:D73 D81:D82 D8:D62</xm:sqref>
        </x14:conditionalFormatting>
        <x14:conditionalFormatting xmlns:xm="http://schemas.microsoft.com/office/excel/2006/main">
          <x14:cfRule type="dataBar" id="{ECFE2813-F546-4A11-B24D-B40A25FC1D33}">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9F2D2105-007E-4DE9-858B-4D86B5F4CEDF}">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D63E00F5-7DDE-4631-A3F1-7F04994CD888}">
            <x14:dataBar minLength="0" maxLength="100" gradient="0">
              <x14:cfvo type="num">
                <xm:f>0</xm:f>
              </x14:cfvo>
              <x14:cfvo type="num">
                <xm:f>1</xm:f>
              </x14:cfvo>
              <x14:negativeFillColor rgb="FFFF0000"/>
              <x14:axisColor rgb="FF000000"/>
            </x14:dataBar>
          </x14:cfRule>
          <xm:sqref>D78:D80</xm:sqref>
        </x14:conditionalFormatting>
        <x14:conditionalFormatting xmlns:xm="http://schemas.microsoft.com/office/excel/2006/main">
          <x14:cfRule type="dataBar" id="{2710E601-0B27-474B-A771-D3465D984539}">
            <x14:dataBar minLength="0" maxLength="100" gradient="0">
              <x14:cfvo type="num">
                <xm:f>0</xm:f>
              </x14:cfvo>
              <x14:cfvo type="num">
                <xm:f>1</xm:f>
              </x14:cfvo>
              <x14:negativeFillColor rgb="FFFF0000"/>
              <x14:axisColor rgb="FF000000"/>
            </x14:dataBar>
          </x14:cfRule>
          <xm:sqref>D75:D77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25" t="s">
        <v>87</v>
      </c>
      <c r="B1" s="126"/>
      <c r="C1" s="126"/>
      <c r="D1" s="126"/>
      <c r="E1" s="126"/>
      <c r="F1" s="126"/>
      <c r="G1" s="89"/>
      <c r="H1" s="89"/>
      <c r="I1" s="89"/>
      <c r="J1" s="89"/>
    </row>
    <row r="2" spans="1:10" ht="28.5" customHeight="1" x14ac:dyDescent="0.15">
      <c r="A2" s="93"/>
      <c r="B2" s="94" t="s">
        <v>42</v>
      </c>
      <c r="C2" s="95" t="s">
        <v>53</v>
      </c>
      <c r="D2" s="95" t="s">
        <v>64</v>
      </c>
      <c r="E2" s="95" t="s">
        <v>75</v>
      </c>
      <c r="F2" s="95" t="s">
        <v>76</v>
      </c>
    </row>
    <row r="3" spans="1:10" ht="114" customHeight="1" x14ac:dyDescent="0.15">
      <c r="B3" s="90" t="s">
        <v>43</v>
      </c>
      <c r="C3" s="90" t="s">
        <v>54</v>
      </c>
      <c r="D3" s="90" t="s">
        <v>65</v>
      </c>
      <c r="E3" s="90" t="s">
        <v>77</v>
      </c>
    </row>
    <row r="4" spans="1:10" ht="162" customHeight="1" x14ac:dyDescent="0.15">
      <c r="B4" s="90" t="s">
        <v>44</v>
      </c>
      <c r="C4" s="90" t="s">
        <v>55</v>
      </c>
      <c r="D4" s="90" t="s">
        <v>66</v>
      </c>
      <c r="E4" s="90" t="s">
        <v>78</v>
      </c>
    </row>
    <row r="5" spans="1:10" ht="155.25" customHeight="1" x14ac:dyDescent="0.15">
      <c r="B5" s="90" t="s">
        <v>45</v>
      </c>
      <c r="C5" s="90" t="s">
        <v>56</v>
      </c>
      <c r="D5" s="90" t="s">
        <v>67</v>
      </c>
      <c r="E5" s="90" t="s">
        <v>80</v>
      </c>
    </row>
    <row r="6" spans="1:10" ht="43.5" customHeight="1" x14ac:dyDescent="0.15">
      <c r="B6" s="90" t="s">
        <v>46</v>
      </c>
      <c r="C6" s="91" t="s">
        <v>57</v>
      </c>
      <c r="D6" s="90" t="s">
        <v>68</v>
      </c>
      <c r="E6" s="90" t="s">
        <v>79</v>
      </c>
    </row>
    <row r="7" spans="1:10" ht="85.5" customHeight="1" x14ac:dyDescent="0.15">
      <c r="B7" s="90" t="s">
        <v>47</v>
      </c>
      <c r="C7" s="90" t="s">
        <v>58</v>
      </c>
      <c r="D7" s="90" t="s">
        <v>69</v>
      </c>
      <c r="E7" s="90" t="s">
        <v>81</v>
      </c>
    </row>
    <row r="8" spans="1:10" ht="106.5" customHeight="1" x14ac:dyDescent="0.15">
      <c r="B8" s="90" t="s">
        <v>48</v>
      </c>
      <c r="C8" s="90" t="s">
        <v>59</v>
      </c>
      <c r="D8" s="90" t="s">
        <v>70</v>
      </c>
      <c r="E8" s="90" t="s">
        <v>82</v>
      </c>
    </row>
    <row r="9" spans="1:10" ht="151.5" customHeight="1" x14ac:dyDescent="0.15">
      <c r="B9" s="90" t="s">
        <v>49</v>
      </c>
      <c r="C9" s="90" t="s">
        <v>60</v>
      </c>
      <c r="D9" s="90" t="s">
        <v>74</v>
      </c>
      <c r="E9" s="90" t="s">
        <v>83</v>
      </c>
    </row>
    <row r="10" spans="1:10" ht="114" customHeight="1" x14ac:dyDescent="0.15">
      <c r="B10" s="90" t="s">
        <v>50</v>
      </c>
      <c r="C10" s="90" t="s">
        <v>61</v>
      </c>
      <c r="D10" s="90" t="s">
        <v>71</v>
      </c>
      <c r="E10" s="90" t="s">
        <v>84</v>
      </c>
    </row>
    <row r="11" spans="1:10" ht="58.5" customHeight="1" x14ac:dyDescent="0.2">
      <c r="B11" s="90" t="s">
        <v>51</v>
      </c>
      <c r="C11" s="90" t="s">
        <v>62</v>
      </c>
      <c r="D11" s="90" t="s">
        <v>72</v>
      </c>
      <c r="E11" s="92" t="s">
        <v>85</v>
      </c>
    </row>
    <row r="12" spans="1:10" ht="176.25" customHeight="1" x14ac:dyDescent="0.15">
      <c r="B12" s="90" t="s">
        <v>52</v>
      </c>
      <c r="C12" s="90" t="s">
        <v>63</v>
      </c>
      <c r="D12" s="90" t="s">
        <v>73</v>
      </c>
      <c r="E12" s="90" t="s">
        <v>86</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12</v>
      </c>
      <c r="B2" s="48"/>
    </row>
    <row r="3" spans="1:2" s="53" customFormat="1" ht="27" customHeight="1" x14ac:dyDescent="0.15">
      <c r="A3" s="54" t="s">
        <v>17</v>
      </c>
      <c r="B3" s="54"/>
    </row>
    <row r="4" spans="1:2" s="50" customFormat="1" ht="25.5" x14ac:dyDescent="0.3">
      <c r="A4" s="51" t="s">
        <v>11</v>
      </c>
    </row>
    <row r="5" spans="1:2" ht="74.099999999999994" customHeight="1" x14ac:dyDescent="0.15">
      <c r="A5" s="52" t="s">
        <v>20</v>
      </c>
    </row>
    <row r="6" spans="1:2" ht="26.25" customHeight="1" x14ac:dyDescent="0.15">
      <c r="A6" s="51" t="s">
        <v>23</v>
      </c>
    </row>
    <row r="7" spans="1:2" s="47" customFormat="1" ht="204.95" customHeight="1" x14ac:dyDescent="0.15">
      <c r="A7" s="56" t="s">
        <v>22</v>
      </c>
    </row>
    <row r="8" spans="1:2" s="50" customFormat="1" ht="25.5" x14ac:dyDescent="0.3">
      <c r="A8" s="51" t="s">
        <v>13</v>
      </c>
    </row>
    <row r="9" spans="1:2" ht="54" x14ac:dyDescent="0.15">
      <c r="A9" s="52" t="s">
        <v>21</v>
      </c>
    </row>
    <row r="10" spans="1:2" s="47" customFormat="1" ht="27.95" customHeight="1" x14ac:dyDescent="0.15">
      <c r="A10" s="55" t="s">
        <v>19</v>
      </c>
    </row>
    <row r="11" spans="1:2" s="50" customFormat="1" ht="25.5" x14ac:dyDescent="0.3">
      <c r="A11" s="51" t="s">
        <v>10</v>
      </c>
    </row>
    <row r="12" spans="1:2" ht="27" x14ac:dyDescent="0.15">
      <c r="A12" s="52" t="s">
        <v>18</v>
      </c>
    </row>
    <row r="13" spans="1:2" s="47" customFormat="1" ht="27.95" customHeight="1" x14ac:dyDescent="0.15">
      <c r="A13" s="55" t="s">
        <v>4</v>
      </c>
    </row>
    <row r="14" spans="1:2" s="50" customFormat="1" ht="25.5" x14ac:dyDescent="0.3">
      <c r="A14" s="51" t="s">
        <v>14</v>
      </c>
    </row>
    <row r="15" spans="1:2" ht="75" customHeight="1" x14ac:dyDescent="0.15">
      <c r="A15" s="52" t="s">
        <v>15</v>
      </c>
    </row>
    <row r="16" spans="1:2" ht="81" x14ac:dyDescent="0.15">
      <c r="A16" s="52" t="s">
        <v>16</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2022-03-02T09:27:45Z</dcterms:modified>
</cp:coreProperties>
</file>