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https://jnj-my.sharepoint.com/personal/wmojseje_its_jnj_com/Documents/Documents/sandbox/dovAnalyzer/"/>
    </mc:Choice>
  </mc:AlternateContent>
  <xr:revisionPtr revIDLastSave="12" documentId="13_ncr:1_{20E02FBE-4873-4D68-9E8C-0F10FD9F8627}" xr6:coauthVersionLast="47" xr6:coauthVersionMax="47" xr10:uidLastSave="{30283F52-ABD4-4C8E-951A-B2A4EE8C2E97}"/>
  <bookViews>
    <workbookView xWindow="1900" yWindow="1900" windowWidth="14400" windowHeight="7360" activeTab="1" xr2:uid="{00000000-000D-0000-FFFF-FFFF00000000}"/>
  </bookViews>
  <sheets>
    <sheet name="Cover Page" sheetId="1" r:id="rId1"/>
    <sheet name="DOV"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2" l="1"/>
  <c r="F20" i="2"/>
  <c r="E21" i="2"/>
  <c r="E20" i="2"/>
  <c r="C21" i="2"/>
  <c r="C20" i="2"/>
  <c r="B21" i="2"/>
  <c r="B20" i="2"/>
  <c r="D13" i="2"/>
  <c r="D21" i="2" s="1"/>
  <c r="D20" i="2" l="1"/>
  <c r="B27" i="2" s="1"/>
  <c r="B28" i="2"/>
  <c r="G21" i="2"/>
  <c r="E28" i="2" s="1"/>
  <c r="G20" i="2"/>
  <c r="C28" i="2"/>
  <c r="E27" i="2" l="1"/>
  <c r="E29" i="2" s="1"/>
  <c r="F27" i="2"/>
  <c r="B29" i="2"/>
  <c r="F28" i="2"/>
  <c r="C27" i="2"/>
  <c r="C29" i="2" s="1"/>
  <c r="B33" i="2" l="1"/>
  <c r="F29" i="2"/>
  <c r="C33" i="2" s="1"/>
  <c r="D33" i="2" l="1"/>
</calcChain>
</file>

<file path=xl/sharedStrings.xml><?xml version="1.0" encoding="utf-8"?>
<sst xmlns="http://schemas.openxmlformats.org/spreadsheetml/2006/main" count="61" uniqueCount="34">
  <si>
    <t>Intented Use of 400-013435-00
distortion_pixel_align_calc spreadsheet</t>
  </si>
  <si>
    <t>Instructions For Use</t>
  </si>
  <si>
    <t>X</t>
  </si>
  <si>
    <t>Y</t>
  </si>
  <si>
    <t>Right Eye</t>
  </si>
  <si>
    <t>Left Eye</t>
  </si>
  <si>
    <t>Calculations</t>
  </si>
  <si>
    <t>DOV Tab</t>
  </si>
  <si>
    <t xml:space="preserve">The scope_dov spreadsheet is used for design verification testing of the Ottava System (specifically the Laparoscope Direction of View (DOV) requirements). The excel spreadsheet is used to calculate the direction of view of the Laparoscope based on the checkerboard target analysis from Imatest. </t>
  </si>
  <si>
    <t xml:space="preserve">1. Enter the pixel coordinates of the image center indicated in the "Input" section of the table in the DOV tab. </t>
  </si>
  <si>
    <t xml:space="preserve">2. Enter the magnification (in pixel)  indicated in the "Input" section of the table in the DOV tab. </t>
  </si>
  <si>
    <t>3. Obtain the DOV error value at the bottom of the sheet.</t>
  </si>
  <si>
    <t>Working Distance (mm)</t>
  </si>
  <si>
    <t xml:space="preserve">Image Target Center Coordinate </t>
  </si>
  <si>
    <t>Magnification (Pixel)</t>
  </si>
  <si>
    <t>Raw Pixel Size (mm)</t>
  </si>
  <si>
    <t>Raw Vertical Pixel Number</t>
  </si>
  <si>
    <t>Remapped Pixel Size (mm)</t>
  </si>
  <si>
    <t>Remapped Vertical Pixel Number</t>
  </si>
  <si>
    <t>Remapped Resolution (H x V)</t>
  </si>
  <si>
    <t>Checkerboard Target Square Size (mm)</t>
  </si>
  <si>
    <t>Input - Target Center at Sensor</t>
  </si>
  <si>
    <t>1. Convert Target Center from Pixel to Distance</t>
  </si>
  <si>
    <t>2. Convert from Sensor Distance to Object Distance</t>
  </si>
  <si>
    <t>Slope</t>
  </si>
  <si>
    <t>3. Direction of View Error</t>
  </si>
  <si>
    <t>Overall</t>
  </si>
  <si>
    <t>DOV Error 
(Deg)</t>
  </si>
  <si>
    <t>Intentionally Left Blank</t>
  </si>
  <si>
    <t>Magnification (Distance)</t>
  </si>
  <si>
    <t>Performed by: __________________________</t>
  </si>
  <si>
    <t>Date: __________________________</t>
  </si>
  <si>
    <t>Reviewed by: __________________________</t>
  </si>
  <si>
    <t xml:space="preserve">Calculates the DOV based on two inputs - (1) pixel coordinates of the checkerboard target image center captured from the left and right eye of the Laparoscope and (2) the magnification in pixel of both left and right eye of the Laparoscope.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</si>
</sst>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
    <numFmt numFmtId="167" formatCode="0.000000"/>
  </numFmts>
  <fonts count="4" x14ac:knownFonts="1">
    <font>
      <sz val="11"/>
      <color theme="1"/>
      <name val="Calibri"/>
      <family val="2"/>
      <scheme val="minor"/>
    </font>
    <font>
      <b/>
      <sz val="11"/>
      <color theme="1"/>
      <name val="Calibri"/>
      <family val="2"/>
      <scheme val="minor"/>
    </font>
    <font>
      <b/>
      <sz val="11"/>
      <color theme="9" tint="-0.249977111117893"/>
      <name val="Calibri"/>
      <family val="2"/>
      <scheme val="minor"/>
    </font>
    <font>
      <b/>
      <sz val="11"/>
      <color rgb="FF0070C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center"/>
    </xf>
    <xf numFmtId="0" fontId="0" fillId="0" borderId="1" xfId="0" applyBorder="1" applyAlignment="1">
      <alignment vertical="center" wrapText="1"/>
    </xf>
    <xf numFmtId="0" fontId="0" fillId="4" borderId="0" xfId="0" applyFill="1"/>
    <xf numFmtId="0" fontId="0" fillId="4" borderId="0" xfId="0" applyFill="1" applyAlignment="1">
      <alignment horizontal="center"/>
    </xf>
    <xf numFmtId="0" fontId="0" fillId="0" borderId="0" xfId="0" applyAlignment="1">
      <alignment wrapText="1"/>
    </xf>
    <xf numFmtId="0" fontId="0" fillId="0" borderId="1" xfId="0" applyBorder="1" applyAlignment="1">
      <alignment wrapText="1"/>
    </xf>
    <xf numFmtId="0" fontId="1" fillId="2" borderId="1" xfId="0" applyFont="1" applyFill="1" applyBorder="1" applyAlignment="1">
      <alignment vertical="center" wrapText="1"/>
    </xf>
    <xf numFmtId="0" fontId="1" fillId="0" borderId="0" xfId="0" applyFont="1" applyAlignment="1">
      <alignment vertical="center"/>
    </xf>
    <xf numFmtId="0" fontId="1" fillId="0" borderId="0" xfId="0" applyFont="1" applyFill="1" applyBorder="1" applyAlignment="1">
      <alignment vertical="center" wrapText="1"/>
    </xf>
    <xf numFmtId="2" fontId="0" fillId="4" borderId="1" xfId="0" applyNumberFormat="1" applyFill="1" applyBorder="1" applyAlignment="1" applyProtection="1">
      <alignment horizontal="center" vertical="center"/>
      <protection locked="0"/>
    </xf>
    <xf numFmtId="164" fontId="0" fillId="4" borderId="1" xfId="0" applyNumberFormat="1" applyFill="1" applyBorder="1" applyAlignment="1" applyProtection="1">
      <alignment horizontal="center" vertical="center"/>
      <protection locked="0"/>
    </xf>
    <xf numFmtId="2" fontId="0" fillId="6" borderId="1" xfId="0" applyNumberFormat="1" applyFill="1" applyBorder="1" applyAlignment="1" applyProtection="1">
      <alignment horizontal="center" vertical="center"/>
      <protection locked="0"/>
    </xf>
    <xf numFmtId="0" fontId="0" fillId="6" borderId="1" xfId="0" applyFill="1" applyBorder="1" applyAlignment="1">
      <alignment horizontal="center" vertical="center"/>
    </xf>
    <xf numFmtId="0" fontId="0" fillId="6" borderId="1" xfId="0" applyFont="1" applyFill="1" applyBorder="1" applyAlignment="1">
      <alignment horizontal="center"/>
    </xf>
    <xf numFmtId="0" fontId="0" fillId="4" borderId="0" xfId="0" applyFill="1" applyBorder="1" applyAlignment="1">
      <alignment horizontal="center"/>
    </xf>
    <xf numFmtId="0" fontId="1" fillId="6" borderId="1" xfId="0" applyFont="1" applyFill="1" applyBorder="1" applyAlignment="1">
      <alignment horizontal="center" vertical="center"/>
    </xf>
    <xf numFmtId="0" fontId="1" fillId="6" borderId="1" xfId="0" applyFont="1" applyFill="1" applyBorder="1" applyAlignment="1">
      <alignment horizontal="center" wrapText="1"/>
    </xf>
    <xf numFmtId="0" fontId="1" fillId="6" borderId="1" xfId="0" applyFont="1" applyFill="1" applyBorder="1" applyAlignment="1">
      <alignment horizontal="center" vertical="center" wrapText="1"/>
    </xf>
    <xf numFmtId="166" fontId="0" fillId="6" borderId="1" xfId="0" applyNumberFormat="1" applyFill="1" applyBorder="1" applyAlignment="1" applyProtection="1">
      <alignment horizontal="center" vertical="center"/>
      <protection locked="0"/>
    </xf>
    <xf numFmtId="167" fontId="0" fillId="6" borderId="1" xfId="0" applyNumberFormat="1" applyFill="1" applyBorder="1" applyAlignment="1" applyProtection="1">
      <alignment horizontal="center" vertical="center"/>
      <protection locked="0"/>
    </xf>
    <xf numFmtId="0" fontId="0" fillId="0" borderId="0" xfId="0" applyFill="1" applyBorder="1" applyAlignment="1">
      <alignmen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5" borderId="1" xfId="0" applyFont="1" applyFill="1" applyBorder="1" applyAlignment="1">
      <alignment horizontal="center" vertical="center"/>
    </xf>
    <xf numFmtId="0" fontId="2" fillId="3" borderId="1" xfId="0" applyFont="1" applyFill="1" applyBorder="1" applyAlignment="1">
      <alignment horizontal="center"/>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0" fillId="6" borderId="1" xfId="0" applyFont="1" applyFill="1" applyBorder="1" applyAlignment="1">
      <alignment horizontal="center" wrapText="1"/>
    </xf>
    <xf numFmtId="0" fontId="0" fillId="6" borderId="1"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6" xfId="0" applyFont="1" applyFill="1" applyBorder="1" applyAlignment="1">
      <alignment horizontal="center" vertical="center"/>
    </xf>
    <xf numFmtId="0" fontId="1" fillId="6" borderId="1" xfId="0" applyFont="1" applyFill="1" applyBorder="1" applyAlignment="1">
      <alignment horizontal="center" vertical="center"/>
    </xf>
    <xf numFmtId="0" fontId="0" fillId="6" borderId="7" xfId="0" applyFont="1" applyFill="1" applyBorder="1" applyAlignment="1">
      <alignment horizontal="center" vertical="center"/>
    </xf>
    <xf numFmtId="0" fontId="0" fillId="6" borderId="6" xfId="0" applyFont="1" applyFill="1" applyBorder="1" applyAlignment="1">
      <alignment horizontal="center" vertical="center"/>
    </xf>
    <xf numFmtId="0" fontId="0" fillId="6" borderId="1" xfId="0" applyFont="1" applyFill="1" applyBorder="1" applyAlignment="1">
      <alignment horizontal="center" vertical="center"/>
    </xf>
    <xf numFmtId="0" fontId="1" fillId="7" borderId="1" xfId="0" applyFont="1" applyFill="1" applyBorder="1" applyAlignment="1">
      <alignment horizontal="center"/>
    </xf>
    <xf numFmtId="166" fontId="3" fillId="7" borderId="1" xfId="0" applyNumberFormat="1" applyFont="1" applyFill="1" applyBorder="1" applyAlignment="1">
      <alignment horizontal="center" vertical="center"/>
    </xf>
    <xf numFmtId="0" fontId="1" fillId="0" borderId="0" xfId="0" applyFont="1" applyFill="1" applyBorder="1" applyAlignment="1">
      <alignment horizontal="center" vertical="center"/>
    </xf>
    <xf numFmtId="0" fontId="1" fillId="6" borderId="5" xfId="0" applyFont="1" applyFill="1" applyBorder="1" applyAlignment="1">
      <alignment horizontal="center"/>
    </xf>
    <xf numFmtId="0" fontId="1" fillId="6" borderId="6" xfId="0" applyFont="1" applyFill="1" applyBorder="1" applyAlignment="1">
      <alignment horizontal="center"/>
    </xf>
    <xf numFmtId="0" fontId="0" fillId="6" borderId="2"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6" borderId="4" xfId="0" applyFont="1" applyFill="1" applyBorder="1" applyAlignment="1">
      <alignment horizontal="center" vertical="center" wrapText="1"/>
    </xf>
    <xf numFmtId="165" fontId="0" fillId="4" borderId="0" xfId="0" applyNumberFormat="1" applyFill="1" applyBorder="1" applyAlignment="1">
      <alignment horizontal="center"/>
    </xf>
    <xf numFmtId="0" fontId="0" fillId="0" borderId="5"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C10"/>
  <sheetViews>
    <sheetView view="pageLayout" zoomScaleNormal="100" workbookViewId="0">
      <selection activeCell="C6" sqref="C6"/>
    </sheetView>
  </sheetViews>
  <sheetFormatPr defaultRowHeight="14.5" x14ac:dyDescent="0.35"/>
  <cols>
    <col min="1" max="1" width="0.81640625" customWidth="1"/>
    <col min="2" max="2" width="32" customWidth="1"/>
    <col min="3" max="3" width="62.1796875" customWidth="1"/>
  </cols>
  <sheetData>
    <row r="2" spans="2:3" ht="103" customHeight="1" x14ac:dyDescent="0.35">
      <c r="B2" s="7" t="s">
        <v>0</v>
      </c>
      <c r="C2" s="2" t="s">
        <v>8</v>
      </c>
    </row>
    <row r="3" spans="2:3" ht="8.15" customHeight="1" x14ac:dyDescent="0.35">
      <c r="B3" s="8"/>
      <c r="C3" s="1"/>
    </row>
    <row r="4" spans="2:3" ht="58" x14ac:dyDescent="0.35">
      <c r="B4" s="7" t="s">
        <v>7</v>
      </c>
      <c r="C4" s="2" t="s">
        <v>33</v>
      </c>
    </row>
    <row r="5" spans="2:3" ht="7" customHeight="1" x14ac:dyDescent="0.35">
      <c r="B5" s="8"/>
      <c r="C5" s="1"/>
    </row>
    <row r="6" spans="2:3" ht="29" x14ac:dyDescent="0.35">
      <c r="B6" s="22" t="s">
        <v>1</v>
      </c>
      <c r="C6" s="2" t="s">
        <v>9</v>
      </c>
    </row>
    <row r="7" spans="2:3" ht="29" x14ac:dyDescent="0.35">
      <c r="B7" s="23"/>
      <c r="C7" s="21" t="s">
        <v>10</v>
      </c>
    </row>
    <row r="8" spans="2:3" x14ac:dyDescent="0.35">
      <c r="B8" s="23"/>
      <c r="C8" s="6" t="s">
        <v>11</v>
      </c>
    </row>
    <row r="9" spans="2:3" x14ac:dyDescent="0.35">
      <c r="B9" s="9"/>
      <c r="C9" s="5"/>
    </row>
    <row r="10" spans="2:3" x14ac:dyDescent="0.35">
      <c r="C10" s="5"/>
    </row>
  </sheetData>
  <sheetProtection selectLockedCells="1"/>
  <mergeCells count="1">
    <mergeCell ref="B6:B8"/>
  </mergeCells>
  <pageMargins left="0.25" right="0.25" top="0.75" bottom="0.75" header="0.3" footer="0.3"/>
  <pageSetup orientation="portrait" r:id="rId1"/>
  <headerFooter>
    <oddHeader>&amp;C400-014013-00 Rev 01 scope_dov
Version: v0.0
&amp;R&amp;P of &amp;N</oddHeader>
    <oddFooter>&amp;CPrinted copies are considered UNCONTROLLED documents after the date printed.
CONFIDENTIAL- PROPRIETARY INFORMATION - AURIS HEALTH INC.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39"/>
  <sheetViews>
    <sheetView tabSelected="1" view="pageLayout" zoomScale="99" zoomScaleNormal="100" zoomScalePageLayoutView="99" workbookViewId="0">
      <selection activeCell="B5" sqref="B5"/>
    </sheetView>
  </sheetViews>
  <sheetFormatPr defaultColWidth="8.81640625" defaultRowHeight="14.5" x14ac:dyDescent="0.35"/>
  <cols>
    <col min="1" max="1" width="14.1796875" style="3" customWidth="1"/>
    <col min="2" max="3" width="9.54296875" style="3" customWidth="1"/>
    <col min="4" max="4" width="13.36328125" style="3" customWidth="1"/>
    <col min="5" max="6" width="10.1796875" style="3" customWidth="1"/>
    <col min="7" max="7" width="13.08984375" style="3" customWidth="1"/>
    <col min="8" max="16384" width="8.81640625" style="3"/>
  </cols>
  <sheetData>
    <row r="1" spans="1:7" x14ac:dyDescent="0.35">
      <c r="A1" s="25" t="s">
        <v>21</v>
      </c>
      <c r="B1" s="25"/>
      <c r="C1" s="25"/>
      <c r="D1" s="25"/>
      <c r="E1" s="25"/>
      <c r="F1" s="25"/>
      <c r="G1" s="25"/>
    </row>
    <row r="2" spans="1:7" x14ac:dyDescent="0.35">
      <c r="A2" s="26" t="s">
        <v>12</v>
      </c>
      <c r="B2" s="27" t="s">
        <v>5</v>
      </c>
      <c r="C2" s="27"/>
      <c r="D2" s="27"/>
      <c r="E2" s="27" t="s">
        <v>4</v>
      </c>
      <c r="F2" s="27"/>
      <c r="G2" s="27"/>
    </row>
    <row r="3" spans="1:7" ht="28" customHeight="1" x14ac:dyDescent="0.35">
      <c r="A3" s="26"/>
      <c r="B3" s="28" t="s">
        <v>13</v>
      </c>
      <c r="C3" s="28"/>
      <c r="D3" s="29" t="s">
        <v>14</v>
      </c>
      <c r="E3" s="28" t="s">
        <v>13</v>
      </c>
      <c r="F3" s="28"/>
      <c r="G3" s="29" t="s">
        <v>14</v>
      </c>
    </row>
    <row r="4" spans="1:7" x14ac:dyDescent="0.35">
      <c r="A4" s="26"/>
      <c r="B4" s="14" t="s">
        <v>2</v>
      </c>
      <c r="C4" s="14" t="s">
        <v>3</v>
      </c>
      <c r="D4" s="29"/>
      <c r="E4" s="14" t="s">
        <v>2</v>
      </c>
      <c r="F4" s="14" t="s">
        <v>3</v>
      </c>
      <c r="G4" s="29"/>
    </row>
    <row r="5" spans="1:7" ht="22" customHeight="1" x14ac:dyDescent="0.35">
      <c r="A5" s="13">
        <v>35</v>
      </c>
      <c r="B5" s="10"/>
      <c r="C5" s="10"/>
      <c r="D5" s="11"/>
      <c r="E5" s="10"/>
      <c r="F5" s="10"/>
      <c r="G5" s="11"/>
    </row>
    <row r="6" spans="1:7" ht="23.5" customHeight="1" x14ac:dyDescent="0.35">
      <c r="A6" s="13">
        <v>50</v>
      </c>
      <c r="B6" s="10"/>
      <c r="C6" s="10"/>
      <c r="D6" s="11"/>
      <c r="E6" s="10"/>
      <c r="F6" s="10"/>
      <c r="G6" s="11"/>
    </row>
    <row r="7" spans="1:7" x14ac:dyDescent="0.35">
      <c r="A7" s="4"/>
    </row>
    <row r="8" spans="1:7" x14ac:dyDescent="0.35">
      <c r="A8" s="25" t="s">
        <v>6</v>
      </c>
      <c r="B8" s="25"/>
      <c r="C8" s="25"/>
      <c r="D8" s="25"/>
      <c r="E8" s="25"/>
      <c r="F8" s="25"/>
      <c r="G8" s="25"/>
    </row>
    <row r="9" spans="1:7" ht="21.65" customHeight="1" x14ac:dyDescent="0.35">
      <c r="A9" s="30" t="s">
        <v>22</v>
      </c>
      <c r="B9" s="31"/>
      <c r="C9" s="31"/>
      <c r="D9" s="31"/>
      <c r="E9" s="31"/>
      <c r="F9" s="31"/>
      <c r="G9" s="32"/>
    </row>
    <row r="10" spans="1:7" ht="21.65" customHeight="1" x14ac:dyDescent="0.35">
      <c r="A10" s="33" t="s">
        <v>15</v>
      </c>
      <c r="B10" s="33"/>
      <c r="C10" s="33"/>
      <c r="D10" s="34">
        <v>2.2399999999999998E-3</v>
      </c>
      <c r="E10" s="34"/>
      <c r="F10" s="34"/>
      <c r="G10" s="35"/>
    </row>
    <row r="11" spans="1:7" ht="21.65" customHeight="1" x14ac:dyDescent="0.35">
      <c r="A11" s="33" t="s">
        <v>16</v>
      </c>
      <c r="B11" s="33"/>
      <c r="C11" s="33"/>
      <c r="D11" s="34">
        <v>720</v>
      </c>
      <c r="E11" s="34"/>
      <c r="F11" s="34"/>
      <c r="G11" s="35"/>
    </row>
    <row r="12" spans="1:7" ht="21.65" customHeight="1" x14ac:dyDescent="0.35">
      <c r="A12" s="33" t="s">
        <v>18</v>
      </c>
      <c r="B12" s="33"/>
      <c r="C12" s="33"/>
      <c r="D12" s="34">
        <v>1080</v>
      </c>
      <c r="E12" s="34"/>
      <c r="F12" s="34"/>
      <c r="G12" s="35"/>
    </row>
    <row r="13" spans="1:7" ht="21.65" customHeight="1" x14ac:dyDescent="0.35">
      <c r="A13" s="33" t="s">
        <v>17</v>
      </c>
      <c r="B13" s="33"/>
      <c r="C13" s="33"/>
      <c r="D13" s="34">
        <f>D10*D11/D12</f>
        <v>1.4933333333333331E-3</v>
      </c>
      <c r="E13" s="34"/>
      <c r="F13" s="34"/>
      <c r="G13" s="35"/>
    </row>
    <row r="14" spans="1:7" ht="21.65" customHeight="1" x14ac:dyDescent="0.35">
      <c r="A14" s="33" t="s">
        <v>19</v>
      </c>
      <c r="B14" s="33"/>
      <c r="C14" s="33"/>
      <c r="D14" s="36">
        <v>1920</v>
      </c>
      <c r="E14" s="36"/>
      <c r="F14" s="36">
        <v>1080</v>
      </c>
      <c r="G14" s="36"/>
    </row>
    <row r="15" spans="1:7" ht="21.65" customHeight="1" x14ac:dyDescent="0.35">
      <c r="A15" s="33" t="s">
        <v>20</v>
      </c>
      <c r="B15" s="33"/>
      <c r="C15" s="33"/>
      <c r="D15" s="36">
        <v>4</v>
      </c>
      <c r="E15" s="36"/>
      <c r="F15" s="36"/>
      <c r="G15" s="36"/>
    </row>
    <row r="16" spans="1:7" ht="5" customHeight="1" x14ac:dyDescent="0.35">
      <c r="A16" s="46"/>
      <c r="B16" s="47"/>
      <c r="C16" s="47"/>
      <c r="D16" s="47"/>
      <c r="E16" s="47"/>
      <c r="F16" s="47"/>
      <c r="G16" s="48"/>
    </row>
    <row r="17" spans="1:7" ht="19" customHeight="1" x14ac:dyDescent="0.35">
      <c r="A17" s="26" t="s">
        <v>12</v>
      </c>
      <c r="B17" s="33" t="s">
        <v>5</v>
      </c>
      <c r="C17" s="33"/>
      <c r="D17" s="33"/>
      <c r="E17" s="33" t="s">
        <v>4</v>
      </c>
      <c r="F17" s="33"/>
      <c r="G17" s="33"/>
    </row>
    <row r="18" spans="1:7" ht="32" customHeight="1" x14ac:dyDescent="0.35">
      <c r="A18" s="26"/>
      <c r="B18" s="28" t="s">
        <v>13</v>
      </c>
      <c r="C18" s="28"/>
      <c r="D18" s="29" t="s">
        <v>29</v>
      </c>
      <c r="E18" s="28" t="s">
        <v>13</v>
      </c>
      <c r="F18" s="28"/>
      <c r="G18" s="29" t="s">
        <v>29</v>
      </c>
    </row>
    <row r="19" spans="1:7" ht="19" customHeight="1" x14ac:dyDescent="0.35">
      <c r="A19" s="26"/>
      <c r="B19" s="14" t="s">
        <v>2</v>
      </c>
      <c r="C19" s="14" t="s">
        <v>3</v>
      </c>
      <c r="D19" s="29"/>
      <c r="E19" s="14" t="s">
        <v>2</v>
      </c>
      <c r="F19" s="14" t="s">
        <v>3</v>
      </c>
      <c r="G19" s="29"/>
    </row>
    <row r="20" spans="1:7" ht="21" customHeight="1" x14ac:dyDescent="0.35">
      <c r="A20" s="13">
        <v>35</v>
      </c>
      <c r="B20" s="12">
        <f>B5+$D$14/2</f>
        <v>960</v>
      </c>
      <c r="C20" s="12">
        <f>C5+$F$14/2</f>
        <v>540</v>
      </c>
      <c r="D20" s="20">
        <f>D5*$D$13/$D$15</f>
        <v>0</v>
      </c>
      <c r="E20" s="12">
        <f>E5+$D$14/2</f>
        <v>960</v>
      </c>
      <c r="F20" s="12">
        <f>F5+$F$14/2</f>
        <v>540</v>
      </c>
      <c r="G20" s="20">
        <f>G5*$D$13/$D$15</f>
        <v>0</v>
      </c>
    </row>
    <row r="21" spans="1:7" ht="21" customHeight="1" x14ac:dyDescent="0.35">
      <c r="A21" s="13">
        <v>50</v>
      </c>
      <c r="B21" s="12">
        <f>B6+$D$14/2</f>
        <v>960</v>
      </c>
      <c r="C21" s="12">
        <f>C6+$F$14/2</f>
        <v>540</v>
      </c>
      <c r="D21" s="20">
        <f>D6*$D$13/$D$15</f>
        <v>0</v>
      </c>
      <c r="E21" s="12">
        <f>E6+$D$14/2</f>
        <v>960</v>
      </c>
      <c r="F21" s="12">
        <f>F6+$F$14/2</f>
        <v>540</v>
      </c>
      <c r="G21" s="20">
        <f>G6*$D$13/$D$15</f>
        <v>0</v>
      </c>
    </row>
    <row r="22" spans="1:7" ht="10.5" customHeight="1" x14ac:dyDescent="0.35">
      <c r="A22" s="15"/>
      <c r="B22" s="45"/>
      <c r="C22" s="45"/>
      <c r="D22" s="45"/>
      <c r="E22" s="45"/>
      <c r="F22" s="45"/>
      <c r="G22" s="45"/>
    </row>
    <row r="23" spans="1:7" ht="20.149999999999999" customHeight="1" x14ac:dyDescent="0.35">
      <c r="A23" s="24" t="s">
        <v>23</v>
      </c>
      <c r="B23" s="24"/>
      <c r="C23" s="24"/>
      <c r="D23" s="24"/>
      <c r="E23" s="24"/>
      <c r="F23" s="24"/>
      <c r="G23" s="24"/>
    </row>
    <row r="24" spans="1:7" x14ac:dyDescent="0.35">
      <c r="A24" s="26" t="s">
        <v>12</v>
      </c>
      <c r="B24" s="40" t="s">
        <v>5</v>
      </c>
      <c r="C24" s="41"/>
      <c r="D24" s="42" t="s">
        <v>28</v>
      </c>
      <c r="E24" s="40" t="s">
        <v>4</v>
      </c>
      <c r="F24" s="41"/>
      <c r="G24" s="42" t="s">
        <v>28</v>
      </c>
    </row>
    <row r="25" spans="1:7" ht="31" customHeight="1" x14ac:dyDescent="0.35">
      <c r="A25" s="26"/>
      <c r="B25" s="28" t="s">
        <v>13</v>
      </c>
      <c r="C25" s="28"/>
      <c r="D25" s="43"/>
      <c r="E25" s="28" t="s">
        <v>13</v>
      </c>
      <c r="F25" s="28"/>
      <c r="G25" s="43"/>
    </row>
    <row r="26" spans="1:7" ht="18.5" customHeight="1" x14ac:dyDescent="0.35">
      <c r="A26" s="26"/>
      <c r="B26" s="14" t="s">
        <v>2</v>
      </c>
      <c r="C26" s="14" t="s">
        <v>3</v>
      </c>
      <c r="D26" s="43"/>
      <c r="E26" s="14" t="s">
        <v>2</v>
      </c>
      <c r="F26" s="14" t="s">
        <v>3</v>
      </c>
      <c r="G26" s="43"/>
    </row>
    <row r="27" spans="1:7" ht="24.5" customHeight="1" x14ac:dyDescent="0.35">
      <c r="A27" s="13">
        <v>35</v>
      </c>
      <c r="B27" s="19" t="e">
        <f>B5*$D$13/D20</f>
        <v>#DIV/0!</v>
      </c>
      <c r="C27" s="19" t="e">
        <f>C5*$D$13/D20</f>
        <v>#DIV/0!</v>
      </c>
      <c r="D27" s="43"/>
      <c r="E27" s="19" t="e">
        <f>E5*$D$13/G20</f>
        <v>#DIV/0!</v>
      </c>
      <c r="F27" s="19" t="e">
        <f>F5*$D$13/G20</f>
        <v>#DIV/0!</v>
      </c>
      <c r="G27" s="43"/>
    </row>
    <row r="28" spans="1:7" ht="27" customHeight="1" x14ac:dyDescent="0.35">
      <c r="A28" s="13">
        <v>50</v>
      </c>
      <c r="B28" s="19" t="e">
        <f>B6*$D$13/D21</f>
        <v>#DIV/0!</v>
      </c>
      <c r="C28" s="19" t="e">
        <f>C6*$D$13/D21</f>
        <v>#DIV/0!</v>
      </c>
      <c r="D28" s="43"/>
      <c r="E28" s="19" t="e">
        <f>E6*$D$13/G21</f>
        <v>#DIV/0!</v>
      </c>
      <c r="F28" s="19" t="e">
        <f>F6*$D$13/G21</f>
        <v>#DIV/0!</v>
      </c>
      <c r="G28" s="43"/>
    </row>
    <row r="29" spans="1:7" ht="26" customHeight="1" x14ac:dyDescent="0.35">
      <c r="A29" s="16" t="s">
        <v>24</v>
      </c>
      <c r="B29" s="19" t="e">
        <f>(B28-B27)/(A28-A27)</f>
        <v>#DIV/0!</v>
      </c>
      <c r="C29" s="19" t="e">
        <f>(C28-C27)/(A28-A27)</f>
        <v>#DIV/0!</v>
      </c>
      <c r="D29" s="44"/>
      <c r="E29" s="19" t="e">
        <f>(E28-E27)/(A28-A27)</f>
        <v>#DIV/0!</v>
      </c>
      <c r="F29" s="19" t="e">
        <f>(F28-F27)/(A28-A27)</f>
        <v>#DIV/0!</v>
      </c>
      <c r="G29" s="44"/>
    </row>
    <row r="31" spans="1:7" x14ac:dyDescent="0.35">
      <c r="A31" s="24" t="s">
        <v>25</v>
      </c>
      <c r="B31" s="24"/>
      <c r="C31" s="24"/>
      <c r="D31" s="24"/>
      <c r="E31" s="24"/>
      <c r="F31" s="39"/>
      <c r="G31" s="39"/>
    </row>
    <row r="32" spans="1:7" x14ac:dyDescent="0.35">
      <c r="A32" s="17"/>
      <c r="B32" s="14" t="s">
        <v>2</v>
      </c>
      <c r="C32" s="14" t="s">
        <v>3</v>
      </c>
      <c r="D32" s="37" t="s">
        <v>26</v>
      </c>
      <c r="E32" s="37"/>
      <c r="F32" s="39"/>
      <c r="G32" s="39"/>
    </row>
    <row r="33" spans="1:7" ht="36" customHeight="1" x14ac:dyDescent="0.35">
      <c r="A33" s="18" t="s">
        <v>27</v>
      </c>
      <c r="B33" s="19" t="e">
        <f>ATAN((B29+E29))/PI()*180</f>
        <v>#DIV/0!</v>
      </c>
      <c r="C33" s="19" t="e">
        <f>ATAN((C29+F29)/2)/PI()*180</f>
        <v>#DIV/0!</v>
      </c>
      <c r="D33" s="38" t="e">
        <f>ASIN(SQRT(SIN(B33/180*PI())^2+SIN(C33/180*PI())^2))/PI()*180</f>
        <v>#DIV/0!</v>
      </c>
      <c r="E33" s="38"/>
      <c r="F33" s="39"/>
      <c r="G33" s="39"/>
    </row>
    <row r="36" spans="1:7" x14ac:dyDescent="0.35">
      <c r="A36" s="3" t="s">
        <v>30</v>
      </c>
      <c r="E36" s="3" t="s">
        <v>31</v>
      </c>
    </row>
    <row r="39" spans="1:7" x14ac:dyDescent="0.35">
      <c r="A39" s="3" t="s">
        <v>32</v>
      </c>
      <c r="E39" s="3" t="s">
        <v>31</v>
      </c>
    </row>
  </sheetData>
  <sheetProtection algorithmName="SHA-512" hashValue="0XaEQrjKxfjo73hFqVxQ6z8ygm+wVxGl0QwQHPdrcJx88+B9yo4rYGTyTwYub/+T1MBqqEofgV6Kq5MfLKlSrQ==" saltValue="iJBJjBO8QTMy4xfTmCwTWw==" spinCount="100000" sheet="1" selectLockedCells="1"/>
  <mergeCells count="45">
    <mergeCell ref="D32:E32"/>
    <mergeCell ref="D33:E33"/>
    <mergeCell ref="F31:G33"/>
    <mergeCell ref="A15:C15"/>
    <mergeCell ref="D15:G15"/>
    <mergeCell ref="A24:A26"/>
    <mergeCell ref="B25:C25"/>
    <mergeCell ref="E25:F25"/>
    <mergeCell ref="B24:C24"/>
    <mergeCell ref="D24:D29"/>
    <mergeCell ref="E24:F24"/>
    <mergeCell ref="G24:G29"/>
    <mergeCell ref="B22:D22"/>
    <mergeCell ref="E22:G22"/>
    <mergeCell ref="A16:G16"/>
    <mergeCell ref="A17:A19"/>
    <mergeCell ref="E17:G17"/>
    <mergeCell ref="G18:G19"/>
    <mergeCell ref="A10:C10"/>
    <mergeCell ref="D10:G10"/>
    <mergeCell ref="A11:C11"/>
    <mergeCell ref="A12:C12"/>
    <mergeCell ref="A13:C13"/>
    <mergeCell ref="D11:G11"/>
    <mergeCell ref="D12:G12"/>
    <mergeCell ref="D13:G13"/>
    <mergeCell ref="A14:C14"/>
    <mergeCell ref="D14:E14"/>
    <mergeCell ref="F14:G14"/>
    <mergeCell ref="A23:G23"/>
    <mergeCell ref="A31:E31"/>
    <mergeCell ref="A1:G1"/>
    <mergeCell ref="A8:G8"/>
    <mergeCell ref="A2:A4"/>
    <mergeCell ref="B2:D2"/>
    <mergeCell ref="E2:G2"/>
    <mergeCell ref="B3:C3"/>
    <mergeCell ref="D3:D4"/>
    <mergeCell ref="E3:F3"/>
    <mergeCell ref="G3:G4"/>
    <mergeCell ref="B18:C18"/>
    <mergeCell ref="D18:D19"/>
    <mergeCell ref="E18:F18"/>
    <mergeCell ref="A9:G9"/>
    <mergeCell ref="B17:D17"/>
  </mergeCells>
  <pageMargins left="0.25" right="0.25" top="0.75" bottom="0.75" header="0.3" footer="0.3"/>
  <pageSetup orientation="portrait" r:id="rId1"/>
  <headerFooter>
    <oddHeader>&amp;C400-014013-00 Rev 01 - scope_dov
Version: v 0.0&amp;R&amp;P of &amp;N</oddHeader>
    <oddFooter>&amp;CPrinted copies are considered UNCONTROLLED documents after the date printed.
CONFIDENTIAL- PROPRIETARY INFORMATION - AURIS HEALTH INC.</oddFooter>
  </headerFooter>
  <ignoredErrors>
    <ignoredError sqref="A20:G32 A33:B33 C33:G33"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DOV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Jacky Mak</dc:creator>
  <cp:lastModifiedBy>Mojsejenko, Walter [ETHUS NON-J&amp;J]</cp:lastModifiedBy>
  <dcterms:created xsi:type="dcterms:W3CDTF">2023-05-02T01:16:44Z</dcterms:created>
  <dcterms:modified xsi:type="dcterms:W3CDTF">2023-11-29T20:13:36Z</dcterms:modified>
</cp:coreProperties>
</file>