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Test\"/>
    </mc:Choice>
  </mc:AlternateContent>
  <bookViews>
    <workbookView xWindow="0" yWindow="0" windowWidth="14652" windowHeight="8196" xr2:uid="{C1F4B00A-F5A3-4E99-974D-49D1FB0C865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B32" i="1"/>
  <c r="D29" i="1"/>
  <c r="D6" i="1"/>
  <c r="B3" i="1"/>
  <c r="D13" i="1"/>
  <c r="D5" i="1"/>
  <c r="B29" i="1"/>
  <c r="B17" i="1"/>
  <c r="B18" i="1"/>
  <c r="B8" i="1"/>
  <c r="D4" i="1"/>
  <c r="D28" i="1"/>
  <c r="D12" i="1"/>
  <c r="B6" i="1"/>
  <c r="B19" i="1"/>
  <c r="D22" i="1"/>
  <c r="D3" i="1"/>
  <c r="B28" i="1"/>
  <c r="D19" i="1"/>
  <c r="B22" i="1"/>
  <c r="D7" i="1"/>
  <c r="B4" i="1"/>
  <c r="B26" i="1"/>
  <c r="D27" i="1"/>
  <c r="D17" i="1"/>
  <c r="B7" i="1"/>
  <c r="B12" i="1"/>
  <c r="D8" i="1"/>
  <c r="B27" i="1"/>
  <c r="B5" i="1"/>
  <c r="D18" i="1"/>
  <c r="D26" i="1"/>
  <c r="D9" i="1"/>
  <c r="B23" i="1"/>
  <c r="D23" i="1"/>
  <c r="B9" i="1"/>
  <c r="D14" i="1"/>
  <c r="B13" i="1"/>
  <c r="B14" i="1"/>
  <c r="F9" i="1" l="1"/>
  <c r="C9" i="1"/>
  <c r="H9" i="1"/>
  <c r="F5" i="1"/>
  <c r="H8" i="1"/>
  <c r="C8" i="1"/>
  <c r="F7" i="1"/>
  <c r="F4" i="1"/>
  <c r="H7" i="1"/>
  <c r="C7" i="1"/>
  <c r="C3" i="1"/>
  <c r="F6" i="1"/>
  <c r="C4" i="1"/>
  <c r="H4" i="1"/>
  <c r="F8" i="1"/>
  <c r="C5" i="1"/>
  <c r="H5" i="1"/>
  <c r="C6" i="1"/>
  <c r="H6" i="1"/>
  <c r="G5" i="1" l="1"/>
  <c r="G7" i="1"/>
  <c r="G8" i="1"/>
  <c r="G9" i="1"/>
  <c r="G6" i="1"/>
  <c r="G4" i="1"/>
</calcChain>
</file>

<file path=xl/sharedStrings.xml><?xml version="1.0" encoding="utf-8"?>
<sst xmlns="http://schemas.openxmlformats.org/spreadsheetml/2006/main" count="29" uniqueCount="27">
  <si>
    <t>eth</t>
  </si>
  <si>
    <t>ltc</t>
  </si>
  <si>
    <t>btc</t>
  </si>
  <si>
    <t>eth-btc</t>
  </si>
  <si>
    <t>GDX</t>
  </si>
  <si>
    <t>bid</t>
  </si>
  <si>
    <t>ask</t>
  </si>
  <si>
    <t>with fee</t>
  </si>
  <si>
    <t>LTC/BTC</t>
  </si>
  <si>
    <t>BCH-USD</t>
  </si>
  <si>
    <t>ETH-EUR</t>
  </si>
  <si>
    <t>BitStamp</t>
  </si>
  <si>
    <t>BTC-USD</t>
  </si>
  <si>
    <t>BitHump</t>
  </si>
  <si>
    <t>Bitrex</t>
  </si>
  <si>
    <t>binance</t>
  </si>
  <si>
    <t>BTC-USDT</t>
  </si>
  <si>
    <t>XRP-usd</t>
  </si>
  <si>
    <t>ltc-usd</t>
  </si>
  <si>
    <t>XRP</t>
  </si>
  <si>
    <t>ETH</t>
  </si>
  <si>
    <t>USDT-BTC</t>
  </si>
  <si>
    <t>BTC-LTC</t>
  </si>
  <si>
    <t>ETH-BTC</t>
  </si>
  <si>
    <t>MCO-ETH</t>
  </si>
  <si>
    <t>EOS-BTC</t>
  </si>
  <si>
    <t>Bitfinex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</si>
</sst>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0.00000"/>
    <numFmt numFmtId="166" formatCode="#,##0.00000"/>
    <numFmt numFmtId="167" formatCode="[$€-2]\ #,##0.00"/>
    <numFmt numFmtId="168" formatCode="&quot;$&quot;#,##0.000"/>
    <numFmt numFmtId="169" formatCode="&quot;$&quot;#,##0.0000"/>
    <numFmt numFmtId="170" formatCode="&quot;$&quot;#,##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price.get">
      <tp>
        <v>1.6469999999999999E-2</v>
        <stp/>
        <stp>BitRex</stp>
        <stp>BTC-LTC</stp>
        <stp>Bid</stp>
        <tr r="B23" s="1"/>
      </tp>
      <tp>
        <v>211.01</v>
        <stp/>
        <stp>GDX</stp>
        <stp>LTC-USD</stp>
        <stp>Ask</stp>
        <tr r="D3" s="1"/>
      </tp>
      <tp>
        <v>12799.98</v>
        <stp/>
        <stp>GDX</stp>
        <stp>BTC-USD</stp>
        <stp>Buy</stp>
        <tr r="B4" s="1"/>
      </tp>
      <tp>
        <v>12799.99</v>
        <stp/>
        <stp>GDX</stp>
        <stp>BTC-USD</stp>
        <stp>Ask</stp>
        <tr r="D4" s="1"/>
      </tp>
      <tp>
        <v>1504</v>
        <stp/>
        <stp>BitHump</stp>
        <stp>eth</stp>
        <stp>Bid</stp>
        <tr r="B18" s="1"/>
      </tp>
      <tp>
        <v>1154.8499999999999</v>
        <stp/>
        <stp>GDX</stp>
        <stp>ETH-USD</stp>
        <stp>Ask</stp>
        <tr r="D7" s="1"/>
        <tr r="D5" s="1"/>
      </tp>
      <tp>
        <v>1154.8399999999999</v>
        <stp/>
        <stp>GDX</stp>
        <stp>ETH-USD</stp>
        <stp>Buy</stp>
        <tr r="B7" s="1"/>
      </tp>
      <tp>
        <v>1154.8399999999999</v>
        <stp/>
        <stp>GDX</stp>
        <stp>ETH-USD</stp>
        <stp>Bid</stp>
        <tr r="B5" s="1"/>
      </tp>
      <tp>
        <v>1.6449999999999999E-2</v>
        <stp/>
        <stp>GDX</stp>
        <stp>LTC-BTC</stp>
        <stp>Bid</stp>
        <tr r="B9" s="1"/>
      </tp>
      <tp>
        <v>1.6459999999999999E-2</v>
        <stp/>
        <stp>GDX</stp>
        <stp>LTC-BTC</stp>
        <stp>Ask</stp>
        <tr r="D9" s="1"/>
      </tp>
      <tp>
        <v>2.0550000000000002</v>
        <stp/>
        <stp>BitHump</stp>
        <stp>XRP</stp>
        <stp>ask</stp>
        <tr r="D19" s="1"/>
      </tp>
      <tp>
        <v>9.0130000000000002E-2</v>
        <stp/>
        <stp>GDX</stp>
        <stp>ETH-BTC</stp>
        <stp>Buy</stp>
        <tr r="B8" s="1"/>
      </tp>
      <tp>
        <v>9.0139999999999998E-2</v>
        <stp/>
        <stp>GDX</stp>
        <stp>ETH-BTC</stp>
        <stp>Ask</stp>
        <tr r="D8" s="1"/>
      </tp>
      <tp>
        <v>955.5</v>
        <stp/>
        <stp>GDX</stp>
        <stp>ETH-EUR</stp>
        <stp>Ask</stp>
        <tr r="D6" s="1"/>
      </tp>
      <tp>
        <v>955.39</v>
        <stp/>
        <stp>GDX</stp>
        <stp>ETH-EUR</stp>
        <stp>Bid</stp>
        <tr r="B6" s="1"/>
      </tp>
      <tp>
        <v>1.6499670000000001E-2</v>
        <stp/>
        <stp>Bitrex</stp>
        <stp>BTC-LTC</stp>
        <stp>Ask</stp>
        <tr r="D23" s="1"/>
      </tp>
      <tp>
        <v>1505</v>
        <stp/>
        <stp>BitHump</stp>
        <stp>eth</stp>
        <stp>ask</stp>
        <tr r="D18" s="1"/>
      </tp>
      <tp>
        <v>2.0539999999999998</v>
        <stp/>
        <stp>BitHump</stp>
        <stp>XRP</stp>
        <stp>Bid</stp>
        <tr r="B19" s="1"/>
      </tp>
      <tp>
        <v>12701.13</v>
        <stp/>
        <stp>BitStamp</stp>
        <stp>BTC-USD</stp>
        <stp>Bid</stp>
        <tr r="B12" s="1"/>
      </tp>
      <tp>
        <v>12710</v>
        <stp/>
        <stp>BitStamp</stp>
        <stp>BTC-USD</stp>
        <stp>Ask</stp>
        <tr r="D12" s="1"/>
      </tp>
      <tp>
        <v>210.31</v>
        <stp/>
        <stp>BitStamp</stp>
        <stp>LTC-USD</stp>
        <stp>Ask</stp>
        <tr r="D13" s="1"/>
      </tp>
      <tp>
        <v>-1.#QNAN</v>
        <stp/>
        <stp>Bitfinex</stp>
        <stp>BTC-USD</stp>
        <stp>Ask</stp>
        <tr r="D32" s="1"/>
      </tp>
      <tp>
        <v>-1.#QNAN</v>
        <stp/>
        <stp>Bitfinex</stp>
        <stp>BTC-USD</stp>
        <stp>Bid</stp>
        <tr r="B32" s="1"/>
      </tp>
      <tp>
        <v>210.01</v>
        <stp/>
        <stp>BitStamp</stp>
        <stp>LTC-USD</stp>
        <stp>Bid</stp>
        <tr r="B13" s="1"/>
      </tp>
      <tp>
        <v>12766.92</v>
        <stp/>
        <stp>Binance</stp>
        <stp>BTC-USDT</stp>
        <stp>Ask</stp>
        <tr r="D26" s="1"/>
      </tp>
      <tp>
        <v>12758</v>
        <stp/>
        <stp>Binance</stp>
        <stp>BTC-USDT</stp>
        <stp>Bid</stp>
        <tr r="B26" s="1"/>
      </tp>
      <tp>
        <v>1.56823</v>
        <stp/>
        <stp>BitStamp</stp>
        <stp>xrp-usd</stp>
        <stp>Bid</stp>
        <tr r="B14" s="1"/>
      </tp>
      <tp>
        <v>12729.99999993</v>
        <stp/>
        <stp>Bitrex</stp>
        <stp>USDT-BTC</stp>
        <stp>Ask</stp>
        <tr r="D22" s="1"/>
      </tp>
      <tp>
        <v>12710.99999993</v>
        <stp/>
        <stp>BitRex</stp>
        <stp>USDT-BTC</stp>
        <stp>Bid</stp>
        <tr r="B22" s="1"/>
      </tp>
      <tp>
        <v>9.01E-2</v>
        <stp/>
        <stp>Binance</stp>
        <stp>ETH-BTC</stp>
        <stp>Ask</stp>
        <tr r="D27" s="1"/>
      </tp>
      <tp>
        <v>1.2045599999999999E-3</v>
        <stp/>
        <stp>Binance</stp>
        <stp>EOS-BTC</stp>
        <stp>Ask</stp>
        <tr r="D29" s="1"/>
      </tp>
      <tp>
        <v>1.2025E-3</v>
        <stp/>
        <stp>Binance</stp>
        <stp>EOS-BTC</stp>
        <stp>Bid</stp>
        <tr r="B29" s="1"/>
      </tp>
      <tp>
        <v>9.0068999999999996E-2</v>
        <stp/>
        <stp>Binance</stp>
        <stp>ETH-BTC</stp>
        <stp>Bid</stp>
        <tr r="B27" s="1"/>
      </tp>
      <tp>
        <v>16724</v>
        <stp/>
        <stp>BitHump</stp>
        <stp>BTC-USD</stp>
        <stp>Bid</stp>
        <tr r="B17" s="1"/>
      </tp>
      <tp>
        <v>16733</v>
        <stp/>
        <stp>BitHump</stp>
        <stp>BTC-USD</stp>
        <stp>Ask</stp>
        <tr r="D17" s="1"/>
      </tp>
      <tp>
        <v>211</v>
        <stp/>
        <stp>GDX</stp>
        <stp>LTC-USD</stp>
        <stp>b</stp>
        <tr r="B3" s="1"/>
      </tp>
      <tp>
        <v>1.5699799999999999</v>
        <stp/>
        <stp>BitStamp</stp>
        <stp>xrp-usd</stp>
        <stp>ask</stp>
        <tr r="D14" s="1"/>
      </tp>
      <tp>
        <v>1.1143999999999999E-2</v>
        <stp/>
        <stp>Binance</stp>
        <stp>MCO-ETH</stp>
        <stp>Bid</stp>
        <tr r="B28" s="1"/>
      </tp>
      <tp>
        <v>1.1270000000000001E-2</v>
        <stp/>
        <stp>Binance</stp>
        <stp>MCO-ETH</stp>
        <stp>Ask</stp>
        <tr r="D2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0A76-B3C4-49A5-A7DE-DED96861C566}">
  <dimension ref="A1:H32"/>
  <sheetViews>
    <sheetView tabSelected="1" topLeftCell="A12" workbookViewId="0">
      <selection activeCell="B32" sqref="B32"/>
    </sheetView>
  </sheetViews>
  <sheetFormatPr defaultRowHeight="14.4" x14ac:dyDescent="0.55000000000000004"/>
  <cols>
    <col min="2" max="2" width="15.3671875" style="1" customWidth="1"/>
    <col min="3" max="3" width="8.83984375" style="1"/>
    <col min="4" max="4" width="10.15625" style="1" bestFit="1" customWidth="1"/>
    <col min="6" max="6" width="9.62890625" bestFit="1" customWidth="1"/>
    <col min="8" max="8" width="9.62890625" bestFit="1" customWidth="1"/>
  </cols>
  <sheetData>
    <row r="1" spans="1:8" x14ac:dyDescent="0.55000000000000004">
      <c r="B1" s="1" t="s">
        <v>4</v>
      </c>
    </row>
    <row r="2" spans="1:8" x14ac:dyDescent="0.55000000000000004">
      <c r="B2" s="1" t="s">
        <v>5</v>
      </c>
      <c r="D2" s="1" t="s">
        <v>6</v>
      </c>
      <c r="F2" t="s">
        <v>7</v>
      </c>
    </row>
    <row r="3" spans="1:8" x14ac:dyDescent="0.55000000000000004">
      <c r="A3" t="s">
        <v>1</v>
      </c>
      <c r="B3" s="1">
        <f>RTD("cryptoprice.get", ,"GDX", "LTC-USD","b")</f>
        <v>211</v>
      </c>
      <c r="C3" s="1">
        <f t="shared" ref="C3:C6" si="0">D3-B3</f>
        <v>9.9999999999909051E-3</v>
      </c>
      <c r="D3" s="1">
        <f>RTD("cryptoprice.get", ,"GDX", "LTC-USD","Ask")</f>
        <v>211.01</v>
      </c>
    </row>
    <row r="4" spans="1:8" x14ac:dyDescent="0.55000000000000004">
      <c r="A4" t="s">
        <v>2</v>
      </c>
      <c r="B4" s="1">
        <f>RTD("cryptoprice.get",,"GDX", "BTC-USD","Buy")</f>
        <v>12799.98</v>
      </c>
      <c r="C4" s="1">
        <f t="shared" si="0"/>
        <v>1.0000000000218279E-2</v>
      </c>
      <c r="D4" s="1">
        <f>RTD("cryptoprice.get",,"GDX", "BTC-USD","Ask")</f>
        <v>12799.99</v>
      </c>
      <c r="F4" s="1">
        <f>B4+B4*0.0002</f>
        <v>12802.539996</v>
      </c>
      <c r="G4" s="1">
        <f>H4-F4</f>
        <v>-5.1099940000003699</v>
      </c>
      <c r="H4" s="1">
        <f>D4-D4*0.0002</f>
        <v>12797.430001999999</v>
      </c>
    </row>
    <row r="5" spans="1:8" x14ac:dyDescent="0.55000000000000004">
      <c r="A5" t="s">
        <v>9</v>
      </c>
      <c r="B5" s="1">
        <f>RTD("cryptoprice.get", ,"GDX", "ETH-USD","Bid")</f>
        <v>1154.8399999999999</v>
      </c>
      <c r="C5" s="1">
        <f t="shared" si="0"/>
        <v>9.9999999999909051E-3</v>
      </c>
      <c r="D5" s="1">
        <f>RTD("cryptoprice.get", ,"GDX", "ETH-USD","Ask")</f>
        <v>1154.8499999999999</v>
      </c>
      <c r="F5" s="1">
        <f t="shared" ref="F5:F9" si="1">B5+B5*0.0002</f>
        <v>1155.070968</v>
      </c>
      <c r="G5" s="1">
        <f t="shared" ref="G5:G9" si="2">H5-F5</f>
        <v>-0.45193800000015472</v>
      </c>
      <c r="H5" s="1">
        <f t="shared" ref="H5:H9" si="3">D5-D5*0.0002</f>
        <v>1154.6190299999998</v>
      </c>
    </row>
    <row r="6" spans="1:8" x14ac:dyDescent="0.55000000000000004">
      <c r="A6" t="s">
        <v>10</v>
      </c>
      <c r="B6" s="4">
        <f>RTD("cryptoprice.get", ,"GDX", "ETH-EUR","Bid")</f>
        <v>955.39</v>
      </c>
      <c r="C6" s="4">
        <f t="shared" si="0"/>
        <v>0.11000000000001364</v>
      </c>
      <c r="D6" s="4">
        <f>RTD("cryptoprice.get", ,"GDX", "ETH-EUR","Ask")</f>
        <v>955.5</v>
      </c>
      <c r="E6" s="4"/>
      <c r="F6" s="4">
        <f t="shared" si="1"/>
        <v>955.58107799999993</v>
      </c>
      <c r="G6" s="4">
        <f t="shared" si="2"/>
        <v>-0.27217799999993986</v>
      </c>
      <c r="H6" s="4">
        <f t="shared" si="3"/>
        <v>955.30889999999999</v>
      </c>
    </row>
    <row r="7" spans="1:8" x14ac:dyDescent="0.55000000000000004">
      <c r="A7" t="s">
        <v>0</v>
      </c>
      <c r="B7" s="1">
        <f>RTD("cryptoprice.get", ,"GDX", "ETH-USD","Buy")</f>
        <v>1154.8399999999999</v>
      </c>
      <c r="C7" s="1">
        <f>D7-B7</f>
        <v>9.9999999999909051E-3</v>
      </c>
      <c r="D7" s="1">
        <f>RTD("cryptoprice.get", ,"GDX", "ETH-USD","Ask")</f>
        <v>1154.8499999999999</v>
      </c>
      <c r="F7" s="1">
        <f t="shared" si="1"/>
        <v>1155.070968</v>
      </c>
      <c r="G7" s="1">
        <f t="shared" si="2"/>
        <v>-0.45193800000015472</v>
      </c>
      <c r="H7" s="1">
        <f t="shared" si="3"/>
        <v>1154.6190299999998</v>
      </c>
    </row>
    <row r="8" spans="1:8" x14ac:dyDescent="0.55000000000000004">
      <c r="A8" t="s">
        <v>3</v>
      </c>
      <c r="B8" s="2">
        <f>RTD("cryptoprice.get", ,"GDX", "ETH-BTC","Buy")</f>
        <v>9.0130000000000002E-2</v>
      </c>
      <c r="C8" s="2">
        <f t="shared" ref="C8:C9" si="4">D8-B8</f>
        <v>9.9999999999961231E-6</v>
      </c>
      <c r="D8" s="2">
        <f>RTD("cryptoprice.get", ,"GDX", "ETH-BTC","Ask")</f>
        <v>9.0139999999999998E-2</v>
      </c>
      <c r="F8" s="1">
        <f t="shared" si="1"/>
        <v>9.0148026000000006E-2</v>
      </c>
      <c r="G8" s="1">
        <f t="shared" si="2"/>
        <v>-2.6054000000011457E-5</v>
      </c>
      <c r="H8" s="1">
        <f t="shared" si="3"/>
        <v>9.0121971999999995E-2</v>
      </c>
    </row>
    <row r="9" spans="1:8" x14ac:dyDescent="0.55000000000000004">
      <c r="A9" t="s">
        <v>8</v>
      </c>
      <c r="B9" s="3">
        <f>RTD("cryptoprice.get", ,"GDX", "LTC-BTC","Bid")</f>
        <v>1.6449999999999999E-2</v>
      </c>
      <c r="C9" s="2">
        <f t="shared" si="4"/>
        <v>9.9999999999995925E-6</v>
      </c>
      <c r="D9" s="3">
        <f>RTD("cryptoprice.get", ,"GDX", "LTC-BTC","Ask")</f>
        <v>1.6459999999999999E-2</v>
      </c>
      <c r="F9" s="1">
        <f t="shared" si="1"/>
        <v>1.6453289999999999E-2</v>
      </c>
      <c r="G9" s="1">
        <f t="shared" si="2"/>
        <v>3.4180000000015587E-6</v>
      </c>
      <c r="H9" s="1">
        <f t="shared" si="3"/>
        <v>1.6456708E-2</v>
      </c>
    </row>
    <row r="11" spans="1:8" x14ac:dyDescent="0.55000000000000004">
      <c r="B11" s="1" t="s">
        <v>11</v>
      </c>
    </row>
    <row r="12" spans="1:8" x14ac:dyDescent="0.55000000000000004">
      <c r="A12" t="s">
        <v>12</v>
      </c>
      <c r="B12" s="1">
        <f>RTD("cryptoprice.get",,"BitStamp", "BTC-USD","Bid")</f>
        <v>12701.13</v>
      </c>
      <c r="D12" s="1">
        <f>RTD("cryptoprice.get",,"BitStamp", "BTC-USD","Ask")</f>
        <v>12710</v>
      </c>
    </row>
    <row r="13" spans="1:8" x14ac:dyDescent="0.55000000000000004">
      <c r="A13" t="s">
        <v>18</v>
      </c>
      <c r="B13" s="1">
        <f>RTD("cryptoprice.get",,"BitStamp", "LTC-USD","Bid")</f>
        <v>210.01</v>
      </c>
      <c r="D13" s="1">
        <f>RTD("cryptoprice.get",,"BitStamp", "LTC-USD","Ask")</f>
        <v>210.31</v>
      </c>
    </row>
    <row r="14" spans="1:8" x14ac:dyDescent="0.55000000000000004">
      <c r="A14" t="s">
        <v>17</v>
      </c>
      <c r="B14" s="6">
        <f>RTD("cryptoprice.get",,"BitStamp", "xrp-usd","Bid")</f>
        <v>1.56823</v>
      </c>
      <c r="D14" s="6">
        <f>RTD("cryptoprice.get",,"BitStamp", "xrp-usd","ask")</f>
        <v>1.5699799999999999</v>
      </c>
    </row>
    <row r="16" spans="1:8" x14ac:dyDescent="0.55000000000000004">
      <c r="B16" s="1" t="s">
        <v>13</v>
      </c>
    </row>
    <row r="17" spans="1:4" x14ac:dyDescent="0.55000000000000004">
      <c r="A17" t="s">
        <v>12</v>
      </c>
      <c r="B17" s="1">
        <f>RTD("cryptoprice.get",,"BitHump", "BTC-USD","Bid")</f>
        <v>16724</v>
      </c>
      <c r="D17" s="1">
        <f>RTD("cryptoprice.get",,"BitHump", "BTC-USD","Ask")</f>
        <v>16733</v>
      </c>
    </row>
    <row r="18" spans="1:4" x14ac:dyDescent="0.55000000000000004">
      <c r="A18" t="s">
        <v>20</v>
      </c>
      <c r="B18" s="5">
        <f>RTD("cryptoprice.get",,"BitHump", "eth","Bid")</f>
        <v>1504</v>
      </c>
      <c r="D18" s="5">
        <f>RTD("cryptoprice.get",,"BitHump", "eth","ask")</f>
        <v>1505</v>
      </c>
    </row>
    <row r="19" spans="1:4" x14ac:dyDescent="0.55000000000000004">
      <c r="A19" t="s">
        <v>19</v>
      </c>
      <c r="B19" s="5">
        <f>RTD("cryptoprice.get",,"BitHump", "XRP","Bid")</f>
        <v>2.0539999999999998</v>
      </c>
      <c r="D19" s="5">
        <f>RTD("cryptoprice.get",,"BitHump", "XRP","ask")</f>
        <v>2.0550000000000002</v>
      </c>
    </row>
    <row r="21" spans="1:4" x14ac:dyDescent="0.55000000000000004">
      <c r="B21" s="1" t="s">
        <v>14</v>
      </c>
    </row>
    <row r="22" spans="1:4" x14ac:dyDescent="0.55000000000000004">
      <c r="A22" t="s">
        <v>21</v>
      </c>
      <c r="B22" s="1">
        <f>RTD("cryptoprice.get",,"BitRex", "USDT-BTC","Bid")</f>
        <v>12710.99999993</v>
      </c>
      <c r="D22" s="1">
        <f>RTD("cryptoprice.get",,"Bitrex", "USDT-BTC","Ask")</f>
        <v>12729.99999993</v>
      </c>
    </row>
    <row r="23" spans="1:4" x14ac:dyDescent="0.55000000000000004">
      <c r="A23" t="s">
        <v>22</v>
      </c>
      <c r="B23" s="6">
        <f>RTD("cryptoprice.get",,"BitRex", "BTC-LTC","Bid")</f>
        <v>1.6469999999999999E-2</v>
      </c>
      <c r="D23" s="6">
        <f>RTD("cryptoprice.get",,"Bitrex", "BTC-LTC","Ask")</f>
        <v>1.6499670000000001E-2</v>
      </c>
    </row>
    <row r="24" spans="1:4" x14ac:dyDescent="0.55000000000000004">
      <c r="B24" s="6"/>
      <c r="D24" s="6"/>
    </row>
    <row r="25" spans="1:4" x14ac:dyDescent="0.55000000000000004">
      <c r="B25" s="1" t="s">
        <v>15</v>
      </c>
    </row>
    <row r="26" spans="1:4" x14ac:dyDescent="0.55000000000000004">
      <c r="A26" t="s">
        <v>16</v>
      </c>
      <c r="B26" s="1">
        <f>RTD("cryptoprice.get",,"Binance", "BTC-USDT","Bid")</f>
        <v>12758</v>
      </c>
      <c r="D26" s="1">
        <f>RTD("cryptoprice.get",,"Binance", "BTC-USDT","Ask")</f>
        <v>12766.92</v>
      </c>
    </row>
    <row r="27" spans="1:4" x14ac:dyDescent="0.55000000000000004">
      <c r="A27" t="s">
        <v>23</v>
      </c>
      <c r="B27" s="6">
        <f>RTD("cryptoprice.get",,"Binance", "ETH-BTC","Bid")</f>
        <v>9.0068999999999996E-2</v>
      </c>
      <c r="C27" s="6"/>
      <c r="D27" s="6">
        <f>RTD("cryptoprice.get",,"Binance", "ETH-BTC","Ask")</f>
        <v>9.01E-2</v>
      </c>
    </row>
    <row r="28" spans="1:4" x14ac:dyDescent="0.55000000000000004">
      <c r="A28" t="s">
        <v>24</v>
      </c>
      <c r="B28" s="6">
        <f>RTD("cryptoprice.get",,"Binance", "MCO-ETH","Bid")</f>
        <v>1.1143999999999999E-2</v>
      </c>
      <c r="C28" s="6"/>
      <c r="D28" s="6">
        <f>RTD("cryptoprice.get",,"Binance", "MCO-ETH","Ask")</f>
        <v>1.1270000000000001E-2</v>
      </c>
    </row>
    <row r="29" spans="1:4" x14ac:dyDescent="0.55000000000000004">
      <c r="A29" t="s">
        <v>25</v>
      </c>
      <c r="B29" s="7">
        <f>RTD("cryptoprice.get",,"Binance", "EOS-BTC","Bid")</f>
        <v>1.2025E-3</v>
      </c>
      <c r="D29" s="7">
        <f>RTD("cryptoprice.get",,"Binance", "EOS-BTC","Ask")</f>
        <v>1.2045599999999999E-3</v>
      </c>
    </row>
    <row r="31" spans="1:4" x14ac:dyDescent="0.55000000000000004">
      <c r="B31" s="1" t="s">
        <v>26</v>
      </c>
    </row>
    <row r="32" spans="1:4" x14ac:dyDescent="0.55000000000000004">
      <c r="A32" t="s">
        <v>12</v>
      </c>
      <c r="B32" s="1" t="e">
        <f>RTD("cryptoprice.get",,"Bitfinex", "BTC-USD","Bid")</f>
        <v>#NUM!</v>
      </c>
      <c r="D32" s="1" t="e">
        <f>RTD("cryptoprice.get",,"Bitfinex", "BTC-USD","Ask")</f>
        <v>#NUM!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sazonov</dc:creator>
  <cp:lastModifiedBy>dmitry sazonov</cp:lastModifiedBy>
  <dcterms:created xsi:type="dcterms:W3CDTF">2018-01-08T04:07:30Z</dcterms:created>
  <dcterms:modified xsi:type="dcterms:W3CDTF">2018-01-20T23:54:05Z</dcterms:modified>
</cp:coreProperties>
</file>