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MA\Desktop\Новая папка (2)\"/>
    </mc:Choice>
  </mc:AlternateContent>
  <bookViews>
    <workbookView xWindow="0" yWindow="495" windowWidth="28800" windowHeight="17505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62913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4" l="1"/>
  <c r="G37" i="3" l="1"/>
  <c r="B51" i="3"/>
  <c r="B52" i="3"/>
  <c r="B53" i="3"/>
  <c r="B54" i="3"/>
  <c r="B55" i="3"/>
  <c r="D51" i="3"/>
  <c r="F51" i="3" s="1"/>
  <c r="A3" i="4" l="1"/>
  <c r="A4" i="4"/>
  <c r="F38" i="3" s="1"/>
  <c r="H38" i="3" s="1"/>
  <c r="A5" i="4"/>
  <c r="A6" i="4"/>
  <c r="A7" i="4"/>
  <c r="A8" i="4"/>
  <c r="A9" i="4"/>
  <c r="A10" i="4"/>
  <c r="A11" i="4"/>
  <c r="A12" i="4"/>
  <c r="A2" i="4"/>
  <c r="F46" i="3" s="1"/>
  <c r="F35" i="3" l="1"/>
  <c r="H35" i="3" s="1"/>
  <c r="F44" i="3"/>
  <c r="F39" i="3"/>
  <c r="H39" i="3" s="1"/>
  <c r="F45" i="3"/>
  <c r="F40" i="3"/>
  <c r="H40" i="3" s="1"/>
  <c r="F36" i="3"/>
  <c r="F43" i="3"/>
  <c r="H43" i="3" s="1"/>
  <c r="F42" i="3"/>
  <c r="H42" i="3" s="1"/>
  <c r="F41" i="3"/>
  <c r="H41" i="3" s="1"/>
  <c r="F37" i="3"/>
  <c r="H37" i="3" s="1"/>
  <c r="E2" i="3"/>
  <c r="F2" i="3" s="1"/>
  <c r="D2" i="3"/>
  <c r="Q6" i="3"/>
  <c r="S7" i="3"/>
  <c r="D52" i="3"/>
  <c r="D53" i="3"/>
  <c r="H53" i="3" s="1"/>
  <c r="D54" i="3"/>
  <c r="H54" i="3" s="1"/>
  <c r="D55" i="3"/>
  <c r="D20" i="3"/>
  <c r="D18" i="3"/>
  <c r="D19" i="3"/>
  <c r="D21" i="3"/>
  <c r="C35" i="3"/>
  <c r="C38" i="3"/>
  <c r="C44" i="3"/>
  <c r="C43" i="3"/>
  <c r="C36" i="3"/>
  <c r="C46" i="3"/>
  <c r="C39" i="3"/>
  <c r="C41" i="3"/>
  <c r="C40" i="3"/>
  <c r="C42" i="3"/>
  <c r="C45" i="3"/>
  <c r="G46" i="3" l="1"/>
  <c r="G42" i="3"/>
  <c r="G40" i="3"/>
  <c r="G41" i="3"/>
  <c r="G39" i="3"/>
  <c r="G36" i="3"/>
  <c r="G43" i="3"/>
  <c r="I43" i="3" s="1"/>
  <c r="G44" i="3"/>
  <c r="I44" i="3" s="1"/>
  <c r="G35" i="3"/>
  <c r="G45" i="3"/>
  <c r="I45" i="3" s="1"/>
  <c r="G38" i="3"/>
  <c r="H2" i="3"/>
  <c r="E18" i="3"/>
  <c r="F18" i="3" s="1"/>
  <c r="H18" i="3" s="1"/>
  <c r="E21" i="3"/>
  <c r="F21" i="3" s="1"/>
  <c r="H21" i="3" s="1"/>
  <c r="E19" i="3"/>
  <c r="F19" i="3" s="1"/>
  <c r="H19" i="3" s="1"/>
  <c r="E20" i="3"/>
  <c r="F20" i="3" s="1"/>
  <c r="H20" i="3" s="1"/>
  <c r="F55" i="3"/>
  <c r="G55" i="3" s="1"/>
  <c r="F53" i="3"/>
  <c r="F54" i="3"/>
  <c r="G51" i="3"/>
  <c r="H51" i="3" s="1"/>
  <c r="I54" i="3"/>
  <c r="F52" i="3"/>
  <c r="G52" i="3" s="1"/>
  <c r="I53" i="3"/>
  <c r="B47" i="3"/>
  <c r="D8" i="3"/>
  <c r="D27" i="3"/>
  <c r="E27" i="3"/>
  <c r="F27" i="3" s="1"/>
  <c r="D22" i="3"/>
  <c r="D13" i="3"/>
  <c r="H55" i="3" l="1"/>
  <c r="I55" i="3" s="1"/>
  <c r="H52" i="3"/>
  <c r="I52" i="3" s="1"/>
  <c r="I51" i="3"/>
  <c r="G56" i="3"/>
  <c r="D44" i="3"/>
  <c r="D35" i="3"/>
  <c r="D45" i="3"/>
  <c r="D46" i="3"/>
  <c r="H27" i="3"/>
  <c r="D14" i="3"/>
  <c r="D16" i="3"/>
  <c r="D15" i="3"/>
  <c r="D17" i="3"/>
  <c r="D28" i="3"/>
  <c r="D29" i="3"/>
  <c r="D30" i="3"/>
  <c r="E3" i="3"/>
  <c r="F3" i="3" s="1"/>
  <c r="W2" i="3" l="1"/>
  <c r="V3" i="3" s="1"/>
  <c r="P3" i="3"/>
  <c r="Q3" i="3" s="1"/>
  <c r="E10" i="3" l="1"/>
  <c r="E8" i="3"/>
  <c r="F8" i="3" s="1"/>
  <c r="H8" i="3" s="1"/>
  <c r="P2" i="3"/>
  <c r="P4" i="3"/>
  <c r="Q4" i="3" s="1"/>
  <c r="P5" i="3"/>
  <c r="Q5" i="3" s="1"/>
  <c r="E22" i="3" s="1"/>
  <c r="F22" i="3" s="1"/>
  <c r="H22" i="3" s="1"/>
  <c r="D23" i="3"/>
  <c r="D26" i="3"/>
  <c r="D3" i="3"/>
  <c r="V2" i="3"/>
  <c r="S2" i="3"/>
  <c r="U2" i="3" s="1"/>
  <c r="S6" i="3"/>
  <c r="S3" i="3"/>
  <c r="U3" i="3" s="1"/>
  <c r="D10" i="3" s="1"/>
  <c r="S5" i="3" l="1"/>
  <c r="E13" i="3"/>
  <c r="F13" i="3" s="1"/>
  <c r="H13" i="3" s="1"/>
  <c r="S4" i="3"/>
  <c r="U4" i="3" s="1"/>
  <c r="I35" i="3"/>
  <c r="D36" i="3"/>
  <c r="U6" i="3"/>
  <c r="U5" i="3"/>
  <c r="D24" i="3" s="1"/>
  <c r="D5" i="3"/>
  <c r="I38" i="3"/>
  <c r="E30" i="3"/>
  <c r="F30" i="3" s="1"/>
  <c r="E17" i="3"/>
  <c r="F17" i="3" s="1"/>
  <c r="D4" i="3"/>
  <c r="D12" i="3"/>
  <c r="D7" i="3"/>
  <c r="D9" i="3"/>
  <c r="D25" i="3"/>
  <c r="D11" i="3"/>
  <c r="D6" i="3"/>
  <c r="E12" i="3"/>
  <c r="F12" i="3" s="1"/>
  <c r="E7" i="3"/>
  <c r="F7" i="3" s="1"/>
  <c r="E29" i="3"/>
  <c r="F29" i="3" s="1"/>
  <c r="E25" i="3"/>
  <c r="F25" i="3" s="1"/>
  <c r="E16" i="3"/>
  <c r="F16" i="3" s="1"/>
  <c r="E11" i="3"/>
  <c r="F11" i="3" s="1"/>
  <c r="E6" i="3"/>
  <c r="F6" i="3" s="1"/>
  <c r="E28" i="3"/>
  <c r="E24" i="3"/>
  <c r="F24" i="3" s="1"/>
  <c r="E15" i="3"/>
  <c r="E5" i="3"/>
  <c r="F5" i="3" s="1"/>
  <c r="H3" i="3"/>
  <c r="E26" i="3"/>
  <c r="E23" i="3"/>
  <c r="E14" i="3"/>
  <c r="F14" i="3" s="1"/>
  <c r="E9" i="3"/>
  <c r="F9" i="3" s="1"/>
  <c r="E4" i="3"/>
  <c r="F4" i="3" s="1"/>
  <c r="D39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8" i="3" l="1"/>
  <c r="H28" i="3" s="1"/>
  <c r="F23" i="3"/>
  <c r="H23" i="3" s="1"/>
  <c r="F10" i="3"/>
  <c r="H10" i="3" s="1"/>
  <c r="F26" i="3"/>
  <c r="H26" i="3" s="1"/>
  <c r="F15" i="3"/>
  <c r="H15" i="3" s="1"/>
  <c r="C47" i="3"/>
  <c r="I46" i="3" s="1"/>
  <c r="D42" i="3"/>
  <c r="I41" i="3"/>
  <c r="I42" i="3"/>
  <c r="D43" i="3"/>
  <c r="I36" i="3"/>
  <c r="D38" i="3"/>
  <c r="I39" i="3"/>
  <c r="D40" i="3"/>
  <c r="D41" i="3"/>
  <c r="I40" i="3"/>
  <c r="U7" i="3"/>
  <c r="H24" i="3"/>
  <c r="H4" i="3"/>
  <c r="H5" i="3"/>
  <c r="H30" i="3"/>
  <c r="H12" i="3"/>
  <c r="H17" i="3"/>
  <c r="H7" i="3"/>
  <c r="H29" i="3"/>
  <c r="H16" i="3"/>
  <c r="H11" i="3"/>
  <c r="H9" i="3"/>
  <c r="H6" i="3"/>
  <c r="H14" i="3"/>
  <c r="H25" i="3"/>
  <c r="V7" i="3"/>
  <c r="I40" i="2"/>
  <c r="I44" i="2"/>
  <c r="I41" i="2"/>
  <c r="I32" i="2"/>
  <c r="I31" i="2"/>
  <c r="I30" i="2"/>
  <c r="I29" i="2"/>
  <c r="I28" i="2"/>
  <c r="I27" i="2"/>
  <c r="I26" i="2"/>
  <c r="D47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<sst xmlns="http://schemas.openxmlformats.org/spreadsheetml/2006/main" count="325" uniqueCount="132">
  <si>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</si>
  <si>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</si>
  <si>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</si>
  <si>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</si>
  <si>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</si>
  <si>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</si>
  <si>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</si>
  <si>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</si>
  <si>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</si>
  <si>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</si>
  <si>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</si>
  <si>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</si>
  <si>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</si>
  <si>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</si>
  <si>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</si>
  <si>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</si>
  <si>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</si>
  <si>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</si>
  <si>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</si>
  <si>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</si>
  <si>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</si>
  <si>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</si>
  <si>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</si>
  <si>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</si>
  <si>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</si>
  <si>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</si>
  <si>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</si>
  <si>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</si>
  <si>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</si>
  <si>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</si>
  <si>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</si>
  <si>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</si>
  <si>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</si>
  <si>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</si>
  <si>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</si>
  <si>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</si>
  <si>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</si>
  <si>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</si>
  <si>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</si>
  <si>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</si>
  <si>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</si>
  <si>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</si>
  <si>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</si>
  <si>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</si>
  <si>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</si>
  <si>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</si>
  <si>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</si>
  <si>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</si>
  <si>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</si>
  <si>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</si>
  <si>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</si>
  <si>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</si>
  <si>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</si>
  <si>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</si>
  <si>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</si>
  <si>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</si>
  <si>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</si>
  <si>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</si>
  <si>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</si>
  <si>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</si>
  <si>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</si>
  <si>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</si>
  <si>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</si>
  <si>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</si>
  <si>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</si>
  <si>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</si>
  <si>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</si>
  <si>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</si>
  <si>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</si>
  <si>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</si>
  <si>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</si>
  <si>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</si>
  <si>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</si>
  <si>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</si>
  <si>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</si>
  <si>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</si>
  <si>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</si>
  <si>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</si>
  <si>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</si>
  <si>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</si>
  <si>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</si>
  <si>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</si>
  <si>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</si>
  <si>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</si>
  <si>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</si>
  <si>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</si>
  <si>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</si>
  <si>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</si>
  <si>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</si>
  <si>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</si>
  <si>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</si>
  <si>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</si>
  <si>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</si>
  <si>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</si>
  <si>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</si>
  <si>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</si>
  <si>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</si>
  <si>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</si>
  <si>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</si>
  <si>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</si>
  <si>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</si>
  <si>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</si>
  <si>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</si>
  <si>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</si>
  <si>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</si>
  <si>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</si>
  <si>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</si>
  <si>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</si>
  <si>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</si>
  <si>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</si>
  <si>
    <t>ScriptName</t>
  </si>
  <si>
    <t>Операций 20 мин</t>
  </si>
  <si>
    <t>Статистика операций 20 мин</t>
  </si>
  <si>
    <t>search_flights</t>
  </si>
  <si>
    <t>deleting_a_ticket</t>
  </si>
  <si>
    <t>Logout</t>
  </si>
  <si>
    <t>reg_user</t>
  </si>
  <si>
    <t>user_data</t>
  </si>
  <si>
    <t>reg_finish</t>
  </si>
  <si>
    <t xml:space="preserve">Threshold </t>
  </si>
  <si>
    <t xml:space="preserve">Violation(%) </t>
  </si>
  <si>
    <t>Action_Transaction</t>
  </si>
  <si>
    <t>Login</t>
  </si>
  <si>
    <t>UC_01_login_logout</t>
  </si>
  <si>
    <t>UC_02_ticket_search_without_payment</t>
  </si>
  <si>
    <t>UC_03_BuyTicket</t>
  </si>
  <si>
    <t>UC_04_viewing_tickets</t>
  </si>
  <si>
    <t>UC_05_deleting_ticket</t>
  </si>
  <si>
    <t>vuser_end_Transaction</t>
  </si>
  <si>
    <t>vuser_init_Transaction</t>
  </si>
  <si>
    <t>Мои данные</t>
  </si>
  <si>
    <t>Данные как в скриптах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</si>
</sst>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3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1" fillId="0" borderId="0"/>
    <xf numFmtId="0" fontId="26" fillId="17" borderId="0" applyNumberFormat="0" applyBorder="0" applyAlignment="0" applyProtection="0"/>
    <xf numFmtId="0" fontId="26" fillId="13" borderId="0" applyNumberFormat="0" applyBorder="0" applyAlignment="0" applyProtection="0"/>
    <xf numFmtId="0" fontId="26" fillId="29" borderId="0" applyNumberFormat="0" applyBorder="0" applyAlignment="0" applyProtection="0"/>
    <xf numFmtId="0" fontId="26" fillId="25" borderId="0" applyNumberFormat="0" applyBorder="0" applyAlignment="0" applyProtection="0"/>
    <xf numFmtId="0" fontId="26" fillId="2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3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31" fillId="4" borderId="0" applyNumberFormat="0" applyBorder="0" applyAlignment="0" applyProtection="0"/>
  </cellStyleXfs>
  <cellXfs count="78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8" fillId="0" borderId="0" xfId="0" applyFont="1"/>
    <xf numFmtId="1" fontId="28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5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7" fillId="0" borderId="12" xfId="0" applyFont="1" applyBorder="1" applyAlignment="1">
      <alignment vertical="center" wrapText="1"/>
    </xf>
    <xf numFmtId="0" fontId="7" fillId="39" borderId="17" xfId="0" applyFont="1" applyFill="1" applyBorder="1" applyAlignment="1">
      <alignment vertical="center" wrapText="1"/>
    </xf>
    <xf numFmtId="0" fontId="7" fillId="39" borderId="18" xfId="0" applyFont="1" applyFill="1" applyBorder="1" applyAlignment="1">
      <alignment vertical="center" wrapText="1"/>
    </xf>
    <xf numFmtId="0" fontId="5" fillId="39" borderId="18" xfId="0" applyFont="1" applyFill="1" applyBorder="1" applyAlignment="1">
      <alignment horizontal="center" vertical="center" wrapText="1"/>
    </xf>
    <xf numFmtId="0" fontId="5" fillId="39" borderId="17" xfId="0" applyFont="1" applyFill="1" applyBorder="1" applyAlignment="1">
      <alignment horizontal="left" vertical="center" wrapText="1"/>
    </xf>
    <xf numFmtId="0" fontId="5" fillId="35" borderId="17" xfId="0" applyFont="1" applyFill="1" applyBorder="1" applyAlignment="1">
      <alignment horizontal="left" vertical="center" wrapText="1"/>
    </xf>
    <xf numFmtId="0" fontId="6" fillId="39" borderId="19" xfId="0" applyFont="1" applyFill="1" applyBorder="1" applyAlignment="1">
      <alignment horizontal="left" vertical="center" wrapText="1"/>
    </xf>
    <xf numFmtId="0" fontId="5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7" fillId="0" borderId="24" xfId="0" applyFont="1" applyBorder="1" applyAlignment="1">
      <alignment vertical="center" wrapText="1"/>
    </xf>
    <xf numFmtId="9" fontId="0" fillId="0" borderId="25" xfId="44" applyFont="1" applyBorder="1"/>
    <xf numFmtId="0" fontId="7" fillId="0" borderId="12" xfId="0" applyFont="1" applyBorder="1" applyAlignment="1">
      <alignment wrapText="1"/>
    </xf>
    <xf numFmtId="0" fontId="7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2" fillId="0" borderId="0" xfId="0" applyFont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0" fontId="0" fillId="37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1" fontId="0" fillId="35" borderId="2" xfId="0" applyNumberFormat="1" applyFill="1" applyBorder="1"/>
    <xf numFmtId="0" fontId="32" fillId="0" borderId="0" xfId="0" applyFont="1"/>
    <xf numFmtId="0" fontId="1" fillId="0" borderId="0" xfId="45"/>
  </cellXfs>
  <cellStyles count="73">
    <cellStyle name="20% — акцент1" xfId="19" builtinId="30" customBuiltin="1"/>
    <cellStyle name="20% — акцент1 2" xfId="51"/>
    <cellStyle name="20% — акцент2" xfId="23" builtinId="34" customBuiltin="1"/>
    <cellStyle name="20% — акцент2 2" xfId="54"/>
    <cellStyle name="20% — акцент3" xfId="27" builtinId="38" customBuiltin="1"/>
    <cellStyle name="20% — акцент3 2" xfId="57"/>
    <cellStyle name="20% — акцент4" xfId="31" builtinId="42" customBuiltin="1"/>
    <cellStyle name="20% — акцент4 2" xfId="60"/>
    <cellStyle name="20% — акцент5" xfId="35" builtinId="46" customBuiltin="1"/>
    <cellStyle name="20% — акцент5 2" xfId="63"/>
    <cellStyle name="20% — акцент6" xfId="39" builtinId="50" customBuiltin="1"/>
    <cellStyle name="20% — акцент6 2" xfId="67"/>
    <cellStyle name="40% — акцент1" xfId="20" builtinId="31" customBuiltin="1"/>
    <cellStyle name="40% — акцент1 2" xfId="52"/>
    <cellStyle name="40% — акцент2" xfId="24" builtinId="35" customBuiltin="1"/>
    <cellStyle name="40% — акцент2 2" xfId="55"/>
    <cellStyle name="40% — акцент3" xfId="28" builtinId="39" customBuiltin="1"/>
    <cellStyle name="40% — акцент3 2" xfId="58"/>
    <cellStyle name="40% — акцент4" xfId="32" builtinId="43" customBuiltin="1"/>
    <cellStyle name="40% — акцент4 2" xfId="61"/>
    <cellStyle name="40% — акцент5" xfId="36" builtinId="47" customBuiltin="1"/>
    <cellStyle name="40% — акцент5 2" xfId="64"/>
    <cellStyle name="40% — акцент6" xfId="40" builtinId="51" customBuiltin="1"/>
    <cellStyle name="40% — акцент6 2" xfId="68"/>
    <cellStyle name="60% — акцент1" xfId="21" builtinId="32" customBuiltin="1"/>
    <cellStyle name="60% — акцент1 2" xfId="53"/>
    <cellStyle name="60% — акцент1 3" xfId="47"/>
    <cellStyle name="60% — акцент2" xfId="25" builtinId="36" customBuiltin="1"/>
    <cellStyle name="60% — акцент2 2" xfId="56"/>
    <cellStyle name="60% — акцент2 3" xfId="46"/>
    <cellStyle name="60% — акцент3" xfId="29" builtinId="40" customBuiltin="1"/>
    <cellStyle name="60% — акцент3 2" xfId="59"/>
    <cellStyle name="60% — акцент3 3" xfId="50"/>
    <cellStyle name="60% — акцент4" xfId="33" builtinId="44" customBuiltin="1"/>
    <cellStyle name="60% — акцент4 2" xfId="62"/>
    <cellStyle name="60% — акцент4 3" xfId="49"/>
    <cellStyle name="60% — акцент5" xfId="37" builtinId="48" customBuiltin="1"/>
    <cellStyle name="60% — акцент5 2" xfId="65"/>
    <cellStyle name="60% — акцент5 3" xfId="48"/>
    <cellStyle name="60% — акцент6" xfId="41" builtinId="52" customBuiltin="1"/>
    <cellStyle name="60% — акцент6 2" xfId="69"/>
    <cellStyle name="60% — акцент6 3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72"/>
    <cellStyle name="Обычный" xfId="0" builtinId="0"/>
    <cellStyle name="Обычный 2" xfId="4"/>
    <cellStyle name="Обычный 2 2" xfId="45"/>
    <cellStyle name="Обычный 3" xfId="42"/>
    <cellStyle name="Обычный 3 2" xfId="70"/>
    <cellStyle name="Плохой" xfId="2" builtinId="27" customBuiltin="1"/>
    <cellStyle name="Пояснение" xfId="16" builtinId="53" customBuiltin="1"/>
    <cellStyle name="Примечание 2" xfId="43"/>
    <cellStyle name="Примечание 2 2" xfId="71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MA" refreshedDate="44824.690349884258" createdVersion="6" refreshedVersion="6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minValue="31" maxValue="82"/>
    </cacheField>
    <cacheField name="одним пользователем в минуту" numFmtId="2">
      <sharedItems containsSemiMixedTypes="0" containsString="0" containsNumber="1" minValue="0.73170731707317072" maxValue="1.9354838709677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28.182245185533116" maxValue="74.673304293714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82"/>
    <n v="0.73170731707317072"/>
    <n v="20"/>
    <n v="43.902439024390247"/>
  </r>
  <r>
    <s v="Покупка билета"/>
    <x v="1"/>
    <n v="1"/>
    <n v="3"/>
    <n v="82"/>
    <n v="0.73170731707317072"/>
    <n v="20"/>
    <n v="43.902439024390247"/>
  </r>
  <r>
    <s v="Покупка билета"/>
    <x v="2"/>
    <n v="1"/>
    <n v="3"/>
    <n v="82"/>
    <n v="0.73170731707317072"/>
    <n v="20"/>
    <n v="43.902439024390247"/>
  </r>
  <r>
    <s v="Покупка билета"/>
    <x v="3"/>
    <n v="1"/>
    <n v="3"/>
    <n v="82"/>
    <n v="0.73170731707317072"/>
    <n v="20"/>
    <n v="43.902439024390247"/>
  </r>
  <r>
    <s v="Покупка билета"/>
    <x v="4"/>
    <n v="1"/>
    <n v="3"/>
    <n v="82"/>
    <n v="0.73170731707317072"/>
    <n v="20"/>
    <n v="43.902439024390247"/>
  </r>
  <r>
    <s v="Покупка билета"/>
    <x v="5"/>
    <n v="1"/>
    <n v="3"/>
    <n v="82"/>
    <n v="0.73170731707317072"/>
    <n v="20"/>
    <n v="43.902439024390247"/>
  </r>
  <r>
    <s v="Удаление бронирования "/>
    <x v="0"/>
    <n v="1"/>
    <n v="1"/>
    <n v="42.58"/>
    <n v="1.4091122592766558"/>
    <n v="20"/>
    <n v="28.182245185533116"/>
  </r>
  <r>
    <s v="Удаление бронирования "/>
    <x v="1"/>
    <n v="1"/>
    <n v="1"/>
    <n v="42.58"/>
    <n v="1.4091122592766558"/>
    <n v="20"/>
    <n v="28.182245185533116"/>
  </r>
  <r>
    <s v="Удаление бронирования "/>
    <x v="5"/>
    <n v="1"/>
    <n v="1"/>
    <n v="42.58"/>
    <n v="1.4091122592766558"/>
    <n v="20"/>
    <n v="28.182245185533116"/>
  </r>
  <r>
    <s v="Удаление бронирования "/>
    <x v="6"/>
    <n v="1"/>
    <n v="1"/>
    <n v="42.58"/>
    <n v="1.4091122592766558"/>
    <n v="20"/>
    <n v="28.182245185533116"/>
  </r>
  <r>
    <s v="Удаление бронирования "/>
    <x v="7"/>
    <n v="1"/>
    <n v="1"/>
    <n v="42.58"/>
    <n v="1.4091122592766558"/>
    <n v="20"/>
    <n v="28.182245185533116"/>
  </r>
  <r>
    <s v="Регистрация новых пользователей"/>
    <x v="0"/>
    <n v="1"/>
    <n v="2"/>
    <n v="61.706000000000003"/>
    <n v="0.97235276958480532"/>
    <n v="20"/>
    <n v="38.894110783392215"/>
  </r>
  <r>
    <s v="Регистрация новых пользователей"/>
    <x v="8"/>
    <n v="1"/>
    <n v="2"/>
    <n v="61.706000000000003"/>
    <n v="0.97235276958480532"/>
    <n v="20"/>
    <n v="38.894110783392215"/>
  </r>
  <r>
    <s v="Регистрация новых пользователей"/>
    <x v="9"/>
    <n v="1"/>
    <n v="2"/>
    <n v="61.706000000000003"/>
    <n v="0.97235276958480532"/>
    <n v="20"/>
    <n v="38.894110783392215"/>
  </r>
  <r>
    <s v="Регистрация новых пользователей"/>
    <x v="10"/>
    <n v="1"/>
    <n v="2"/>
    <n v="61.706000000000003"/>
    <n v="0.97235276958480532"/>
    <n v="20"/>
    <n v="38.894110783392215"/>
  </r>
  <r>
    <s v="Регистрация новых пользователей"/>
    <x v="7"/>
    <n v="1"/>
    <n v="2"/>
    <n v="61.706000000000003"/>
    <n v="0.97235276958480532"/>
    <n v="20"/>
    <n v="38.894110783392215"/>
  </r>
  <r>
    <s v="Логин"/>
    <x v="0"/>
    <n v="1"/>
    <n v="1"/>
    <n v="31"/>
    <n v="1.935483870967742"/>
    <n v="20"/>
    <n v="38.70967741935484"/>
  </r>
  <r>
    <s v="Логин"/>
    <x v="1"/>
    <n v="1"/>
    <n v="1"/>
    <n v="31"/>
    <n v="1.935483870967742"/>
    <n v="20"/>
    <n v="38.70967741935484"/>
  </r>
  <r>
    <s v="Логин"/>
    <x v="2"/>
    <n v="1"/>
    <n v="1"/>
    <n v="31"/>
    <n v="1.935483870967742"/>
    <n v="20"/>
    <n v="38.70967741935484"/>
  </r>
  <r>
    <s v="Логин"/>
    <x v="7"/>
    <n v="1"/>
    <n v="1"/>
    <n v="31"/>
    <n v="1.935483870967742"/>
    <n v="20"/>
    <n v="38.70967741935484"/>
  </r>
  <r>
    <s v="Поиск билета без покупки"/>
    <x v="0"/>
    <n v="1"/>
    <n v="2"/>
    <n v="42.781999999999996"/>
    <n v="1.4024589780748915"/>
    <n v="20"/>
    <n v="56.09835912299566"/>
  </r>
  <r>
    <s v="Поиск билета без покупки"/>
    <x v="1"/>
    <n v="1"/>
    <n v="2"/>
    <n v="42.781999999999996"/>
    <n v="1.4024589780748915"/>
    <n v="20"/>
    <n v="56.09835912299566"/>
  </r>
  <r>
    <s v="Поиск билета без покупки"/>
    <x v="2"/>
    <n v="1"/>
    <n v="2"/>
    <n v="42.781999999999996"/>
    <n v="1.4024589780748915"/>
    <n v="20"/>
    <n v="56.09835912299566"/>
  </r>
  <r>
    <s v="Поиск билета без покупки"/>
    <x v="3"/>
    <n v="1"/>
    <n v="2"/>
    <n v="42.781999999999996"/>
    <n v="1.4024589780748915"/>
    <n v="20"/>
    <n v="56.09835912299566"/>
  </r>
  <r>
    <s v="Поиск билета без покупки"/>
    <x v="7"/>
    <n v="1"/>
    <n v="2"/>
    <n v="42.781999999999996"/>
    <n v="1.4024589780748915"/>
    <n v="20"/>
    <n v="56.09835912299566"/>
  </r>
  <r>
    <s v="Ознакомление с путевым листом"/>
    <x v="0"/>
    <n v="1"/>
    <n v="2"/>
    <n v="32.14"/>
    <n v="1.8668326073428749"/>
    <n v="20"/>
    <n v="74.673304293714992"/>
  </r>
  <r>
    <s v="Ознакомление с путевым листом"/>
    <x v="1"/>
    <n v="1"/>
    <n v="2"/>
    <n v="32.14"/>
    <n v="1.8668326073428749"/>
    <n v="20"/>
    <n v="74.673304293714992"/>
  </r>
  <r>
    <s v="Ознакомление с путевым листом"/>
    <x v="5"/>
    <n v="1"/>
    <n v="2"/>
    <n v="32.14"/>
    <n v="1.8668326073428749"/>
    <n v="20"/>
    <n v="74.673304293714992"/>
  </r>
  <r>
    <s v="Ознакомление с путевым листом"/>
    <x v="7"/>
    <n v="1"/>
    <n v="2"/>
    <n v="32.14"/>
    <n v="1.8668326073428749"/>
    <n v="20"/>
    <n v="74.673304293714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7"/>
        <item x="2"/>
        <item x="4"/>
        <item x="6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selection activeCell="O33" sqref="O33"/>
    </sheetView>
  </sheetViews>
  <sheetFormatPr defaultColWidth="11.42578125" defaultRowHeight="15" x14ac:dyDescent="0.2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2.85546875" customWidth="1"/>
    <col min="7" max="7" width="18.7109375" bestFit="1" customWidth="1"/>
    <col min="8" max="8" width="17" customWidth="1"/>
    <col min="9" max="9" width="48.7109375" customWidth="1"/>
    <col min="10" max="10" width="22.5703125" bestFit="1" customWidth="1"/>
    <col min="11" max="11" width="18.710937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68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56</v>
      </c>
      <c r="Q1" t="s">
        <v>46</v>
      </c>
      <c r="R1" t="s">
        <v>43</v>
      </c>
      <c r="S1" t="s">
        <v>47</v>
      </c>
      <c r="T1" s="20" t="s">
        <v>48</v>
      </c>
      <c r="U1" s="20" t="s">
        <v>49</v>
      </c>
      <c r="V1" s="36" t="s">
        <v>50</v>
      </c>
      <c r="X1" t="s">
        <v>51</v>
      </c>
    </row>
    <row r="2" spans="1:24" x14ac:dyDescent="0.25">
      <c r="A2" s="28" t="s">
        <v>8</v>
      </c>
      <c r="B2" s="28" t="s">
        <v>64</v>
      </c>
      <c r="C2" s="28">
        <v>1</v>
      </c>
      <c r="D2" s="51">
        <f t="shared" ref="D2:D11" si="0">VLOOKUP(A2,$M$1:$W$8,6,FALSE)</f>
        <v>3</v>
      </c>
      <c r="E2">
        <f>VLOOKUP(A2,$M$1:$W$8,5,FALSE)</f>
        <v>82</v>
      </c>
      <c r="F2" s="19">
        <f>60/E2*C2</f>
        <v>0.73170731707317072</v>
      </c>
      <c r="G2">
        <v>20</v>
      </c>
      <c r="H2" s="18">
        <f>D2*F2*G2</f>
        <v>43.902439024390247</v>
      </c>
      <c r="I2" s="69" t="s">
        <v>0</v>
      </c>
      <c r="J2" s="67">
        <v>241.56602504598885</v>
      </c>
      <c r="K2" s="15"/>
      <c r="M2" t="s">
        <v>8</v>
      </c>
      <c r="N2" s="22">
        <v>1.4990000000000001</v>
      </c>
      <c r="O2" s="22">
        <v>40</v>
      </c>
      <c r="P2" s="29">
        <f>N2+O2</f>
        <v>41.499000000000002</v>
      </c>
      <c r="Q2" s="16">
        <v>82</v>
      </c>
      <c r="R2" s="16">
        <v>3</v>
      </c>
      <c r="S2" s="17">
        <f>60/(Q2)</f>
        <v>0.73170731707317072</v>
      </c>
      <c r="T2" s="20">
        <v>20</v>
      </c>
      <c r="U2" s="21">
        <f>ROUND(R2*S2*T2,0)</f>
        <v>44</v>
      </c>
      <c r="V2" s="37">
        <f>R2/W$2</f>
        <v>0.3</v>
      </c>
      <c r="W2">
        <f>SUM(R2:R6)</f>
        <v>10</v>
      </c>
    </row>
    <row r="3" spans="1:24" x14ac:dyDescent="0.25">
      <c r="A3" s="28" t="s">
        <v>8</v>
      </c>
      <c r="B3" s="28" t="s">
        <v>0</v>
      </c>
      <c r="C3" s="28">
        <v>1</v>
      </c>
      <c r="D3" s="51">
        <f t="shared" si="0"/>
        <v>3</v>
      </c>
      <c r="E3">
        <f>VLOOKUP(A3,$M$1:$W$8,5,FALSE)</f>
        <v>82</v>
      </c>
      <c r="F3" s="19">
        <f>60/E3*C3</f>
        <v>0.73170731707317072</v>
      </c>
      <c r="G3">
        <v>20</v>
      </c>
      <c r="H3" s="18">
        <f>D3*F3*G3</f>
        <v>43.902439024390247</v>
      </c>
      <c r="I3" s="69" t="s">
        <v>12</v>
      </c>
      <c r="J3" s="67">
        <v>100.00079814738591</v>
      </c>
      <c r="K3" s="15"/>
      <c r="M3" t="s">
        <v>9</v>
      </c>
      <c r="N3" s="22">
        <v>1.29</v>
      </c>
      <c r="O3" s="22">
        <v>20</v>
      </c>
      <c r="P3" s="29">
        <f t="shared" ref="P3:P5" si="1">N3+O3</f>
        <v>21.29</v>
      </c>
      <c r="Q3" s="38">
        <f>P3*2</f>
        <v>42.58</v>
      </c>
      <c r="R3" s="16">
        <v>1</v>
      </c>
      <c r="S3" s="17">
        <f t="shared" ref="S3:S5" si="2">60/(Q3)</f>
        <v>1.4091122592766558</v>
      </c>
      <c r="T3" s="20">
        <v>20</v>
      </c>
      <c r="U3" s="21">
        <f t="shared" ref="U3:U5" si="3">ROUND(R3*S3*T3,0)</f>
        <v>28</v>
      </c>
      <c r="V3" s="37">
        <f>R3/W$2</f>
        <v>0.1</v>
      </c>
    </row>
    <row r="4" spans="1:24" x14ac:dyDescent="0.25">
      <c r="A4" s="28" t="s">
        <v>8</v>
      </c>
      <c r="B4" s="28" t="s">
        <v>11</v>
      </c>
      <c r="C4" s="28">
        <v>1</v>
      </c>
      <c r="D4" s="51">
        <f t="shared" si="0"/>
        <v>3</v>
      </c>
      <c r="E4">
        <f t="shared" ref="E4:E11" si="4">VLOOKUP(A4,$M$1:$W$8,5,FALSE)</f>
        <v>82</v>
      </c>
      <c r="F4" s="19">
        <f t="shared" ref="F4:F30" si="5">60/E4*C4</f>
        <v>0.73170731707317072</v>
      </c>
      <c r="G4">
        <v>20</v>
      </c>
      <c r="H4" s="18">
        <f t="shared" ref="H4:H30" si="6">D4*F4*G4</f>
        <v>43.902439024390247</v>
      </c>
      <c r="I4" s="69" t="s">
        <v>6</v>
      </c>
      <c r="J4" s="67">
        <v>236.55769680499083</v>
      </c>
      <c r="K4" s="15"/>
      <c r="M4" t="s">
        <v>63</v>
      </c>
      <c r="N4" s="22">
        <v>0.85299999999999998</v>
      </c>
      <c r="O4" s="22">
        <v>30</v>
      </c>
      <c r="P4" s="29">
        <f t="shared" si="1"/>
        <v>30.853000000000002</v>
      </c>
      <c r="Q4" s="38">
        <f t="shared" ref="Q3:Q6" si="7">P4*2</f>
        <v>61.706000000000003</v>
      </c>
      <c r="R4" s="16">
        <v>2</v>
      </c>
      <c r="S4" s="17">
        <f t="shared" si="2"/>
        <v>0.97235276958480532</v>
      </c>
      <c r="T4" s="20">
        <v>20</v>
      </c>
      <c r="U4" s="21">
        <f t="shared" si="3"/>
        <v>39</v>
      </c>
      <c r="V4" s="37">
        <f t="shared" ref="V4:V5" si="8">R4/W$2</f>
        <v>0.2</v>
      </c>
    </row>
    <row r="5" spans="1:24" x14ac:dyDescent="0.25">
      <c r="A5" s="28" t="s">
        <v>8</v>
      </c>
      <c r="B5" s="28" t="s">
        <v>12</v>
      </c>
      <c r="C5" s="28">
        <v>1</v>
      </c>
      <c r="D5" s="51">
        <f t="shared" si="0"/>
        <v>3</v>
      </c>
      <c r="E5">
        <f t="shared" si="4"/>
        <v>82</v>
      </c>
      <c r="F5" s="19">
        <f t="shared" si="5"/>
        <v>0.73170731707317072</v>
      </c>
      <c r="G5">
        <v>20</v>
      </c>
      <c r="H5" s="18">
        <f t="shared" si="6"/>
        <v>43.902439024390247</v>
      </c>
      <c r="I5" s="69" t="s">
        <v>11</v>
      </c>
      <c r="J5" s="67">
        <v>138.71047556674074</v>
      </c>
      <c r="K5" s="15"/>
      <c r="M5" t="s">
        <v>68</v>
      </c>
      <c r="N5" s="22">
        <v>1.391</v>
      </c>
      <c r="O5" s="22">
        <v>20</v>
      </c>
      <c r="P5" s="29">
        <f t="shared" si="1"/>
        <v>21.390999999999998</v>
      </c>
      <c r="Q5" s="16">
        <f t="shared" si="7"/>
        <v>42.781999999999996</v>
      </c>
      <c r="R5" s="16">
        <v>2</v>
      </c>
      <c r="S5" s="17">
        <f t="shared" si="2"/>
        <v>1.4024589780748915</v>
      </c>
      <c r="T5" s="20">
        <v>20</v>
      </c>
      <c r="U5" s="21">
        <f t="shared" si="3"/>
        <v>56</v>
      </c>
      <c r="V5" s="37">
        <f t="shared" si="8"/>
        <v>0.2</v>
      </c>
    </row>
    <row r="6" spans="1:24" x14ac:dyDescent="0.25">
      <c r="A6" s="28" t="s">
        <v>8</v>
      </c>
      <c r="B6" s="28" t="s">
        <v>3</v>
      </c>
      <c r="C6" s="28">
        <v>1</v>
      </c>
      <c r="D6" s="51">
        <f t="shared" si="0"/>
        <v>3</v>
      </c>
      <c r="E6">
        <f t="shared" si="4"/>
        <v>82</v>
      </c>
      <c r="F6" s="19">
        <f t="shared" si="5"/>
        <v>0.73170731707317072</v>
      </c>
      <c r="G6">
        <v>20</v>
      </c>
      <c r="H6" s="18">
        <f t="shared" si="6"/>
        <v>43.902439024390247</v>
      </c>
      <c r="I6" s="69" t="s">
        <v>3</v>
      </c>
      <c r="J6" s="67">
        <v>43.902439024390247</v>
      </c>
      <c r="K6" s="15"/>
      <c r="M6" t="s">
        <v>10</v>
      </c>
      <c r="N6" s="22">
        <v>1.07</v>
      </c>
      <c r="O6" s="22">
        <v>15</v>
      </c>
      <c r="P6" s="29">
        <v>16.07</v>
      </c>
      <c r="Q6" s="16">
        <f t="shared" si="7"/>
        <v>32.14</v>
      </c>
      <c r="R6" s="16">
        <v>2</v>
      </c>
      <c r="S6" s="17">
        <f>60/(Q6)</f>
        <v>1.8668326073428749</v>
      </c>
      <c r="T6" s="20">
        <v>20</v>
      </c>
      <c r="U6" s="21">
        <f>ROUND(R6*S6*T6,0)</f>
        <v>75</v>
      </c>
      <c r="V6" s="37">
        <f>R6/W$2</f>
        <v>0.2</v>
      </c>
    </row>
    <row r="7" spans="1:24" ht="15.75" thickBot="1" x14ac:dyDescent="0.3">
      <c r="A7" s="28" t="s">
        <v>8</v>
      </c>
      <c r="B7" s="28" t="s">
        <v>4</v>
      </c>
      <c r="C7" s="28">
        <v>1</v>
      </c>
      <c r="D7" s="52">
        <f t="shared" si="0"/>
        <v>3</v>
      </c>
      <c r="E7">
        <f t="shared" si="4"/>
        <v>82</v>
      </c>
      <c r="F7" s="19">
        <f t="shared" si="5"/>
        <v>0.73170731707317072</v>
      </c>
      <c r="G7">
        <v>20</v>
      </c>
      <c r="H7" s="18">
        <f t="shared" si="6"/>
        <v>43.902439024390247</v>
      </c>
      <c r="I7" s="69" t="s">
        <v>13</v>
      </c>
      <c r="J7" s="67">
        <v>28.182245185533116</v>
      </c>
      <c r="K7" s="15"/>
      <c r="M7" t="s">
        <v>69</v>
      </c>
      <c r="N7" s="22">
        <v>0.874</v>
      </c>
      <c r="O7" s="30">
        <v>15</v>
      </c>
      <c r="P7">
        <v>15.874000000000001</v>
      </c>
      <c r="Q7" s="16">
        <v>31</v>
      </c>
      <c r="R7" s="31">
        <v>1</v>
      </c>
      <c r="S7" s="17">
        <f>60/(Q7)</f>
        <v>1.935483870967742</v>
      </c>
      <c r="T7" s="20"/>
      <c r="U7" s="21">
        <f>SUM(U2:U6)</f>
        <v>242</v>
      </c>
      <c r="V7" s="37">
        <f>SUM(V2:V6)</f>
        <v>1</v>
      </c>
    </row>
    <row r="8" spans="1:24" x14ac:dyDescent="0.25">
      <c r="A8" s="28" t="s">
        <v>9</v>
      </c>
      <c r="B8" s="28" t="s">
        <v>64</v>
      </c>
      <c r="C8" s="28">
        <v>1</v>
      </c>
      <c r="D8" s="53">
        <f t="shared" ref="D8" si="9">VLOOKUP(A8,$M$1:$W$8,6,FALSE)</f>
        <v>1</v>
      </c>
      <c r="E8" s="18">
        <f t="shared" ref="E8" si="10">VLOOKUP(A8,$M$1:$W$8,5,FALSE)</f>
        <v>42.58</v>
      </c>
      <c r="F8" s="19">
        <f t="shared" si="5"/>
        <v>1.4091122592766558</v>
      </c>
      <c r="G8">
        <v>20</v>
      </c>
      <c r="H8" s="18">
        <f t="shared" ref="H8" si="11">D8*F8*G8</f>
        <v>28.182245185533116</v>
      </c>
      <c r="I8" s="69" t="s">
        <v>4</v>
      </c>
      <c r="J8" s="67">
        <v>146.75798850363836</v>
      </c>
      <c r="K8" s="15"/>
    </row>
    <row r="9" spans="1:24" x14ac:dyDescent="0.25">
      <c r="A9" s="28" t="s">
        <v>9</v>
      </c>
      <c r="B9" s="28" t="s">
        <v>0</v>
      </c>
      <c r="C9" s="28">
        <v>1</v>
      </c>
      <c r="D9" s="51">
        <f t="shared" si="0"/>
        <v>1</v>
      </c>
      <c r="E9" s="18">
        <f t="shared" si="4"/>
        <v>42.58</v>
      </c>
      <c r="F9" s="19">
        <f t="shared" si="5"/>
        <v>1.4091122592766558</v>
      </c>
      <c r="G9">
        <v>20</v>
      </c>
      <c r="H9" s="18">
        <f t="shared" si="6"/>
        <v>28.182245185533116</v>
      </c>
      <c r="I9" s="69" t="s">
        <v>64</v>
      </c>
      <c r="J9" s="67">
        <v>280.46013582938104</v>
      </c>
      <c r="K9" s="15"/>
    </row>
    <row r="10" spans="1:24" x14ac:dyDescent="0.25">
      <c r="A10" s="28" t="s">
        <v>9</v>
      </c>
      <c r="B10" s="28" t="s">
        <v>4</v>
      </c>
      <c r="C10" s="28">
        <v>1</v>
      </c>
      <c r="D10" s="51">
        <f t="shared" si="0"/>
        <v>1</v>
      </c>
      <c r="E10" s="18">
        <f>VLOOKUP(A10,$M$1:$W$8,5,FALSE)</f>
        <v>42.58</v>
      </c>
      <c r="F10" s="19">
        <f t="shared" si="5"/>
        <v>1.4091122592766558</v>
      </c>
      <c r="G10">
        <v>20</v>
      </c>
      <c r="H10" s="18">
        <f t="shared" si="6"/>
        <v>28.182245185533116</v>
      </c>
      <c r="I10" s="69" t="s">
        <v>66</v>
      </c>
      <c r="J10" s="67">
        <v>38.894110783392215</v>
      </c>
    </row>
    <row r="11" spans="1:24" x14ac:dyDescent="0.25">
      <c r="A11" s="28" t="s">
        <v>9</v>
      </c>
      <c r="B11" s="28" t="s">
        <v>13</v>
      </c>
      <c r="C11" s="28">
        <v>1</v>
      </c>
      <c r="D11" s="51">
        <f t="shared" si="0"/>
        <v>1</v>
      </c>
      <c r="E11" s="18">
        <f t="shared" si="4"/>
        <v>42.58</v>
      </c>
      <c r="F11" s="19">
        <f t="shared" si="5"/>
        <v>1.4091122592766558</v>
      </c>
      <c r="G11">
        <v>20</v>
      </c>
      <c r="H11" s="18">
        <f t="shared" si="6"/>
        <v>28.182245185533116</v>
      </c>
      <c r="I11" s="69" t="s">
        <v>65</v>
      </c>
      <c r="J11" s="67">
        <v>38.894110783392215</v>
      </c>
    </row>
    <row r="12" spans="1:24" ht="15.75" thickBot="1" x14ac:dyDescent="0.3">
      <c r="A12" s="28" t="s">
        <v>9</v>
      </c>
      <c r="B12" s="28" t="s">
        <v>6</v>
      </c>
      <c r="C12" s="28">
        <v>1</v>
      </c>
      <c r="D12" s="52">
        <f t="shared" ref="D12:D30" si="12">VLOOKUP(A12,$M$1:$W$8,6,FALSE)</f>
        <v>1</v>
      </c>
      <c r="E12" s="18">
        <f t="shared" ref="E12:E30" si="13">VLOOKUP(A12,$M$1:$W$8,5,FALSE)</f>
        <v>42.58</v>
      </c>
      <c r="F12" s="19">
        <f t="shared" si="5"/>
        <v>1.4091122592766558</v>
      </c>
      <c r="G12">
        <v>20</v>
      </c>
      <c r="H12" s="18">
        <f t="shared" si="6"/>
        <v>28.182245185533116</v>
      </c>
      <c r="I12" s="69" t="s">
        <v>67</v>
      </c>
      <c r="J12" s="67">
        <v>38.894110783392215</v>
      </c>
    </row>
    <row r="13" spans="1:24" x14ac:dyDescent="0.25">
      <c r="A13" s="28" t="s">
        <v>63</v>
      </c>
      <c r="B13" s="28" t="s">
        <v>64</v>
      </c>
      <c r="C13" s="28">
        <v>1</v>
      </c>
      <c r="D13" s="53">
        <f t="shared" si="12"/>
        <v>2</v>
      </c>
      <c r="E13" s="18">
        <f t="shared" si="13"/>
        <v>61.706000000000003</v>
      </c>
      <c r="F13" s="19">
        <f t="shared" si="5"/>
        <v>0.97235276958480532</v>
      </c>
      <c r="G13">
        <v>20</v>
      </c>
      <c r="H13" s="18">
        <f t="shared" ref="H13" si="14">D13*F13*G13</f>
        <v>38.894110783392215</v>
      </c>
      <c r="I13" s="69" t="s">
        <v>41</v>
      </c>
      <c r="J13" s="67">
        <v>1332.820136458226</v>
      </c>
    </row>
    <row r="14" spans="1:24" x14ac:dyDescent="0.25">
      <c r="A14" s="28" t="s">
        <v>63</v>
      </c>
      <c r="B14" s="28" t="s">
        <v>66</v>
      </c>
      <c r="C14" s="28">
        <v>1</v>
      </c>
      <c r="D14" s="51">
        <f t="shared" si="12"/>
        <v>2</v>
      </c>
      <c r="E14" s="18">
        <f t="shared" si="13"/>
        <v>61.706000000000003</v>
      </c>
      <c r="F14" s="19">
        <f t="shared" si="5"/>
        <v>0.97235276958480532</v>
      </c>
      <c r="G14">
        <v>20</v>
      </c>
      <c r="H14" s="18">
        <f t="shared" si="6"/>
        <v>38.894110783392215</v>
      </c>
    </row>
    <row r="15" spans="1:24" x14ac:dyDescent="0.25">
      <c r="A15" s="28" t="s">
        <v>63</v>
      </c>
      <c r="B15" s="28" t="s">
        <v>65</v>
      </c>
      <c r="C15" s="28">
        <v>1</v>
      </c>
      <c r="D15" s="51">
        <f t="shared" si="12"/>
        <v>2</v>
      </c>
      <c r="E15" s="18">
        <f t="shared" si="13"/>
        <v>61.706000000000003</v>
      </c>
      <c r="F15" s="19">
        <f t="shared" si="5"/>
        <v>0.97235276958480532</v>
      </c>
      <c r="G15">
        <v>20</v>
      </c>
      <c r="H15" s="18">
        <f t="shared" si="6"/>
        <v>38.894110783392215</v>
      </c>
    </row>
    <row r="16" spans="1:24" x14ac:dyDescent="0.25">
      <c r="A16" s="28" t="s">
        <v>63</v>
      </c>
      <c r="B16" s="28" t="s">
        <v>67</v>
      </c>
      <c r="C16" s="28">
        <v>1</v>
      </c>
      <c r="D16" s="51">
        <f t="shared" si="12"/>
        <v>2</v>
      </c>
      <c r="E16" s="18">
        <f t="shared" si="13"/>
        <v>61.706000000000003</v>
      </c>
      <c r="F16" s="19">
        <f t="shared" si="5"/>
        <v>0.97235276958480532</v>
      </c>
      <c r="G16">
        <v>20</v>
      </c>
      <c r="H16" s="18">
        <f t="shared" si="6"/>
        <v>38.894110783392215</v>
      </c>
    </row>
    <row r="17" spans="1:18" ht="15.75" thickBot="1" x14ac:dyDescent="0.3">
      <c r="A17" s="28" t="s">
        <v>63</v>
      </c>
      <c r="B17" s="28" t="s">
        <v>6</v>
      </c>
      <c r="C17" s="28">
        <v>1</v>
      </c>
      <c r="D17" s="52">
        <f t="shared" si="12"/>
        <v>2</v>
      </c>
      <c r="E17" s="18">
        <f t="shared" si="13"/>
        <v>61.706000000000003</v>
      </c>
      <c r="F17" s="19">
        <f t="shared" si="5"/>
        <v>0.97235276958480532</v>
      </c>
      <c r="G17">
        <v>20</v>
      </c>
      <c r="H17" s="18">
        <f>D17*F17*G17</f>
        <v>38.894110783392215</v>
      </c>
      <c r="M17" s="76" t="s">
        <v>131</v>
      </c>
    </row>
    <row r="18" spans="1:18" ht="15.75" thickBot="1" x14ac:dyDescent="0.3">
      <c r="A18" s="28" t="s">
        <v>69</v>
      </c>
      <c r="B18" s="28" t="s">
        <v>64</v>
      </c>
      <c r="C18" s="28">
        <v>1</v>
      </c>
      <c r="D18" s="52">
        <f t="shared" ref="D18:D21" si="15">VLOOKUP(A18,$M$1:$W$8,6,FALSE)</f>
        <v>1</v>
      </c>
      <c r="E18">
        <f t="shared" ref="E18:E21" si="16">VLOOKUP(A18,$M$1:$W$8,5,FALSE)</f>
        <v>31</v>
      </c>
      <c r="F18" s="19">
        <f t="shared" ref="F18:F21" si="17">60/E18*C18</f>
        <v>1.935483870967742</v>
      </c>
      <c r="G18">
        <v>20</v>
      </c>
      <c r="H18" s="18">
        <f t="shared" ref="H18:H21" si="18">D18*F18*G18</f>
        <v>38.70967741935484</v>
      </c>
      <c r="M18" s="66" t="s">
        <v>42</v>
      </c>
      <c r="N18" s="66" t="s">
        <v>44</v>
      </c>
      <c r="O18" s="66" t="s">
        <v>45</v>
      </c>
      <c r="P18" s="66" t="s">
        <v>56</v>
      </c>
      <c r="Q18" s="66" t="s">
        <v>46</v>
      </c>
      <c r="R18" s="66" t="s">
        <v>43</v>
      </c>
    </row>
    <row r="19" spans="1:18" ht="15.75" thickBot="1" x14ac:dyDescent="0.3">
      <c r="A19" s="28" t="s">
        <v>69</v>
      </c>
      <c r="B19" s="28" t="s">
        <v>0</v>
      </c>
      <c r="C19" s="28">
        <v>1</v>
      </c>
      <c r="D19" s="52">
        <f t="shared" si="15"/>
        <v>1</v>
      </c>
      <c r="E19">
        <f t="shared" si="16"/>
        <v>31</v>
      </c>
      <c r="F19" s="19">
        <f t="shared" si="17"/>
        <v>1.935483870967742</v>
      </c>
      <c r="G19">
        <v>20</v>
      </c>
      <c r="H19" s="18">
        <f t="shared" si="18"/>
        <v>38.70967741935484</v>
      </c>
      <c r="M19" s="66" t="s">
        <v>8</v>
      </c>
      <c r="N19" s="71">
        <v>1.4990000000000001</v>
      </c>
      <c r="O19" s="71">
        <v>705</v>
      </c>
      <c r="P19" s="72">
        <v>706.49900000000002</v>
      </c>
      <c r="Q19" s="70">
        <v>1412</v>
      </c>
      <c r="R19" s="70">
        <v>3</v>
      </c>
    </row>
    <row r="20" spans="1:18" ht="15.75" thickBot="1" x14ac:dyDescent="0.3">
      <c r="A20" s="28" t="s">
        <v>69</v>
      </c>
      <c r="B20" s="28" t="s">
        <v>11</v>
      </c>
      <c r="C20" s="28">
        <v>1</v>
      </c>
      <c r="D20" s="52">
        <f t="shared" ref="D20" si="19">VLOOKUP(A20,$M$1:$W$8,6,FALSE)</f>
        <v>1</v>
      </c>
      <c r="E20">
        <f t="shared" ref="E20" si="20">VLOOKUP(A20,$M$1:$W$8,5,FALSE)</f>
        <v>31</v>
      </c>
      <c r="F20" s="19">
        <f t="shared" ref="F20" si="21">60/E20*C20</f>
        <v>1.935483870967742</v>
      </c>
      <c r="G20">
        <v>20</v>
      </c>
      <c r="H20" s="18">
        <f t="shared" ref="H20" si="22">D20*F20*G20</f>
        <v>38.70967741935484</v>
      </c>
      <c r="M20" s="66" t="s">
        <v>9</v>
      </c>
      <c r="N20" s="71">
        <v>1.29</v>
      </c>
      <c r="O20" s="71">
        <v>192</v>
      </c>
      <c r="P20" s="72">
        <v>193.29</v>
      </c>
      <c r="Q20" s="75">
        <v>386.58</v>
      </c>
      <c r="R20" s="70">
        <v>1</v>
      </c>
    </row>
    <row r="21" spans="1:18" ht="15.75" thickBot="1" x14ac:dyDescent="0.3">
      <c r="A21" s="28" t="s">
        <v>69</v>
      </c>
      <c r="B21" s="28" t="s">
        <v>6</v>
      </c>
      <c r="C21" s="28">
        <v>1</v>
      </c>
      <c r="D21" s="52">
        <f t="shared" si="15"/>
        <v>1</v>
      </c>
      <c r="E21">
        <f t="shared" si="16"/>
        <v>31</v>
      </c>
      <c r="F21" s="19">
        <f t="shared" si="17"/>
        <v>1.935483870967742</v>
      </c>
      <c r="G21">
        <v>20</v>
      </c>
      <c r="H21" s="18">
        <f t="shared" si="18"/>
        <v>38.70967741935484</v>
      </c>
      <c r="M21" s="66" t="s">
        <v>63</v>
      </c>
      <c r="N21" s="71">
        <v>0.85299999999999998</v>
      </c>
      <c r="O21" s="71">
        <v>267</v>
      </c>
      <c r="P21" s="72">
        <v>267.85300000000001</v>
      </c>
      <c r="Q21" s="75">
        <v>535.70600000000002</v>
      </c>
      <c r="R21" s="70">
        <v>2</v>
      </c>
    </row>
    <row r="22" spans="1:18" x14ac:dyDescent="0.25">
      <c r="A22" s="28" t="s">
        <v>68</v>
      </c>
      <c r="B22" s="28" t="s">
        <v>64</v>
      </c>
      <c r="C22" s="28">
        <v>1</v>
      </c>
      <c r="D22" s="53">
        <f t="shared" si="12"/>
        <v>2</v>
      </c>
      <c r="E22">
        <f t="shared" si="13"/>
        <v>42.781999999999996</v>
      </c>
      <c r="F22" s="19">
        <f t="shared" si="5"/>
        <v>1.4024589780748915</v>
      </c>
      <c r="G22">
        <v>20</v>
      </c>
      <c r="H22" s="18">
        <f>D22*F22*G22</f>
        <v>56.09835912299566</v>
      </c>
      <c r="M22" s="66" t="s">
        <v>68</v>
      </c>
      <c r="N22" s="71">
        <v>1.391</v>
      </c>
      <c r="O22" s="71">
        <v>588</v>
      </c>
      <c r="P22" s="72">
        <v>589.39099999999996</v>
      </c>
      <c r="Q22" s="70">
        <v>1178.7819999999999</v>
      </c>
      <c r="R22" s="70">
        <v>2</v>
      </c>
    </row>
    <row r="23" spans="1:18" x14ac:dyDescent="0.25">
      <c r="A23" s="28" t="s">
        <v>68</v>
      </c>
      <c r="B23" s="28" t="s">
        <v>0</v>
      </c>
      <c r="C23" s="28">
        <v>1</v>
      </c>
      <c r="D23" s="51">
        <f t="shared" si="12"/>
        <v>2</v>
      </c>
      <c r="E23">
        <f t="shared" si="13"/>
        <v>42.781999999999996</v>
      </c>
      <c r="F23" s="19">
        <f t="shared" si="5"/>
        <v>1.4024589780748915</v>
      </c>
      <c r="G23">
        <v>20</v>
      </c>
      <c r="H23" s="18">
        <f t="shared" si="6"/>
        <v>56.09835912299566</v>
      </c>
      <c r="M23" s="66" t="s">
        <v>10</v>
      </c>
      <c r="N23" s="71">
        <v>1.07</v>
      </c>
      <c r="O23" s="71">
        <v>102</v>
      </c>
      <c r="P23" s="72">
        <v>103.07</v>
      </c>
      <c r="Q23" s="70">
        <v>206.14</v>
      </c>
      <c r="R23" s="70">
        <v>2</v>
      </c>
    </row>
    <row r="24" spans="1:18" x14ac:dyDescent="0.25">
      <c r="A24" s="28" t="s">
        <v>68</v>
      </c>
      <c r="B24" s="28" t="s">
        <v>11</v>
      </c>
      <c r="C24" s="28">
        <v>1</v>
      </c>
      <c r="D24" s="51">
        <f t="shared" si="12"/>
        <v>2</v>
      </c>
      <c r="E24">
        <f t="shared" si="13"/>
        <v>42.781999999999996</v>
      </c>
      <c r="F24" s="19">
        <f t="shared" si="5"/>
        <v>1.4024589780748915</v>
      </c>
      <c r="G24">
        <v>20</v>
      </c>
      <c r="H24" s="18">
        <f t="shared" si="6"/>
        <v>56.09835912299566</v>
      </c>
      <c r="M24" s="66" t="s">
        <v>69</v>
      </c>
      <c r="N24" s="71">
        <v>0.874</v>
      </c>
      <c r="O24" s="73">
        <v>81</v>
      </c>
      <c r="P24" s="66">
        <v>81.873999999999995</v>
      </c>
      <c r="Q24" s="70">
        <v>163.74799999999999</v>
      </c>
      <c r="R24" s="74">
        <v>1</v>
      </c>
    </row>
    <row r="25" spans="1:18" x14ac:dyDescent="0.25">
      <c r="A25" s="28" t="s">
        <v>68</v>
      </c>
      <c r="B25" s="28" t="s">
        <v>12</v>
      </c>
      <c r="C25" s="28">
        <v>1</v>
      </c>
      <c r="D25" s="51">
        <f t="shared" si="12"/>
        <v>2</v>
      </c>
      <c r="E25">
        <f t="shared" si="13"/>
        <v>42.781999999999996</v>
      </c>
      <c r="F25" s="19">
        <f t="shared" si="5"/>
        <v>1.4024589780748915</v>
      </c>
      <c r="G25">
        <v>20</v>
      </c>
      <c r="H25" s="18">
        <f t="shared" si="6"/>
        <v>56.09835912299566</v>
      </c>
    </row>
    <row r="26" spans="1:18" ht="15.75" thickBot="1" x14ac:dyDescent="0.3">
      <c r="A26" s="28" t="s">
        <v>68</v>
      </c>
      <c r="B26" s="28" t="s">
        <v>6</v>
      </c>
      <c r="C26" s="28">
        <v>1</v>
      </c>
      <c r="D26" s="51">
        <f t="shared" si="12"/>
        <v>2</v>
      </c>
      <c r="E26">
        <f t="shared" si="13"/>
        <v>42.781999999999996</v>
      </c>
      <c r="F26" s="19">
        <f t="shared" si="5"/>
        <v>1.4024589780748915</v>
      </c>
      <c r="G26">
        <v>20</v>
      </c>
      <c r="H26" s="18">
        <f t="shared" si="6"/>
        <v>56.09835912299566</v>
      </c>
    </row>
    <row r="27" spans="1:18" x14ac:dyDescent="0.25">
      <c r="A27" s="28" t="s">
        <v>10</v>
      </c>
      <c r="B27" s="28" t="s">
        <v>64</v>
      </c>
      <c r="C27" s="28">
        <v>1</v>
      </c>
      <c r="D27" s="53">
        <f t="shared" si="12"/>
        <v>2</v>
      </c>
      <c r="E27">
        <f t="shared" si="13"/>
        <v>32.14</v>
      </c>
      <c r="F27" s="19">
        <f t="shared" si="5"/>
        <v>1.8668326073428749</v>
      </c>
      <c r="G27">
        <v>20</v>
      </c>
      <c r="H27" s="18">
        <f t="shared" ref="H27" si="23">D27*F27*G27</f>
        <v>74.673304293714992</v>
      </c>
    </row>
    <row r="28" spans="1:18" x14ac:dyDescent="0.25">
      <c r="A28" s="28" t="s">
        <v>10</v>
      </c>
      <c r="B28" s="28" t="s">
        <v>0</v>
      </c>
      <c r="C28" s="28">
        <v>1</v>
      </c>
      <c r="D28" s="51">
        <f t="shared" si="12"/>
        <v>2</v>
      </c>
      <c r="E28">
        <f t="shared" si="13"/>
        <v>32.14</v>
      </c>
      <c r="F28" s="19">
        <f t="shared" si="5"/>
        <v>1.8668326073428749</v>
      </c>
      <c r="G28">
        <v>20</v>
      </c>
      <c r="H28" s="18">
        <f t="shared" si="6"/>
        <v>74.673304293714992</v>
      </c>
    </row>
    <row r="29" spans="1:18" x14ac:dyDescent="0.25">
      <c r="A29" s="28" t="s">
        <v>10</v>
      </c>
      <c r="B29" s="28" t="s">
        <v>4</v>
      </c>
      <c r="C29" s="28">
        <v>1</v>
      </c>
      <c r="D29" s="51">
        <f t="shared" si="12"/>
        <v>2</v>
      </c>
      <c r="E29">
        <f t="shared" si="13"/>
        <v>32.14</v>
      </c>
      <c r="F29" s="19">
        <f t="shared" si="5"/>
        <v>1.8668326073428749</v>
      </c>
      <c r="G29">
        <v>20</v>
      </c>
      <c r="H29" s="18">
        <f t="shared" si="6"/>
        <v>74.673304293714992</v>
      </c>
    </row>
    <row r="30" spans="1:18" ht="15.75" thickBot="1" x14ac:dyDescent="0.3">
      <c r="A30" s="28" t="s">
        <v>10</v>
      </c>
      <c r="B30" s="28" t="s">
        <v>6</v>
      </c>
      <c r="C30" s="28">
        <v>1</v>
      </c>
      <c r="D30" s="52">
        <f t="shared" si="12"/>
        <v>2</v>
      </c>
      <c r="E30">
        <f t="shared" si="13"/>
        <v>32.14</v>
      </c>
      <c r="F30" s="19">
        <f t="shared" si="5"/>
        <v>1.8668326073428749</v>
      </c>
      <c r="G30">
        <v>20</v>
      </c>
      <c r="H30" s="18">
        <f t="shared" si="6"/>
        <v>74.673304293714992</v>
      </c>
    </row>
    <row r="32" spans="1:18" ht="15.75" thickBot="1" x14ac:dyDescent="0.3"/>
    <row r="33" spans="1:9" x14ac:dyDescent="0.25">
      <c r="A33" s="63" t="s">
        <v>83</v>
      </c>
      <c r="B33" s="64"/>
    </row>
    <row r="34" spans="1:9" ht="93.75" x14ac:dyDescent="0.3">
      <c r="A34" s="40" t="s">
        <v>82</v>
      </c>
      <c r="B34" s="41" t="s">
        <v>60</v>
      </c>
      <c r="C34" s="39" t="s">
        <v>58</v>
      </c>
      <c r="D34" s="57" t="s">
        <v>59</v>
      </c>
      <c r="E34" s="60"/>
      <c r="F34" s="59" t="s">
        <v>110</v>
      </c>
      <c r="G34" s="27" t="s">
        <v>57</v>
      </c>
      <c r="H34" s="27" t="s">
        <v>61</v>
      </c>
      <c r="I34" s="27" t="s">
        <v>62</v>
      </c>
    </row>
    <row r="35" spans="1:9" ht="37.5" x14ac:dyDescent="0.25">
      <c r="A35" s="40" t="s">
        <v>64</v>
      </c>
      <c r="B35" s="42">
        <v>520</v>
      </c>
      <c r="C35" s="26">
        <f>GETPIVOTDATA("Итого",$I$1,"transaction rq",A35)*3</f>
        <v>841.38040748814319</v>
      </c>
      <c r="D35" s="58">
        <f t="shared" ref="D35:D36" si="24">1-B35/C35</f>
        <v>0.381968019017215</v>
      </c>
      <c r="E35" s="56"/>
      <c r="F35" s="55" t="str">
        <f>VLOOKUP(A35,Соответствие!A:B,2,FALSE)</f>
        <v>open_home_page</v>
      </c>
      <c r="G35" s="61">
        <f>C35/3</f>
        <v>280.46013582938104</v>
      </c>
      <c r="H35" s="50">
        <f>VLOOKUP(F35,SummaryReport!A:J,8,FALSE)</f>
        <v>34</v>
      </c>
      <c r="I35" s="24">
        <f t="shared" ref="I35:I46" si="25">1-G35/H35</f>
        <v>-7.24882752439356</v>
      </c>
    </row>
    <row r="36" spans="1:9" ht="18.75" x14ac:dyDescent="0.25">
      <c r="A36" s="43" t="s">
        <v>0</v>
      </c>
      <c r="B36" s="42">
        <v>422</v>
      </c>
      <c r="C36" s="26">
        <f t="shared" ref="C36:C46" si="26">GETPIVOTDATA("Итого",$I$1,"transaction rq",A36)*3</f>
        <v>724.6980751379665</v>
      </c>
      <c r="D36" s="58">
        <f t="shared" si="24"/>
        <v>0.41768853198670286</v>
      </c>
      <c r="E36" s="56"/>
      <c r="F36" s="55" t="str">
        <f>VLOOKUP(A36,Соответствие!A:B,2,FALSE)</f>
        <v>login</v>
      </c>
      <c r="G36" s="61">
        <f t="shared" ref="G36:G46" si="27">C36/3</f>
        <v>241.56602504598882</v>
      </c>
      <c r="H36" s="50">
        <v>26</v>
      </c>
      <c r="I36" s="24">
        <f t="shared" si="25"/>
        <v>-8.2910009633072619</v>
      </c>
    </row>
    <row r="37" spans="1:9" ht="56.25" x14ac:dyDescent="0.25">
      <c r="A37" s="44" t="s">
        <v>81</v>
      </c>
      <c r="B37" s="42">
        <v>305</v>
      </c>
      <c r="C37" s="26"/>
      <c r="D37" s="58"/>
      <c r="E37" s="56"/>
      <c r="F37" s="55" t="str">
        <f>VLOOKUP(A37,Соответствие!A:B,2,FALSE)</f>
        <v>click_flights</v>
      </c>
      <c r="G37" s="61">
        <f t="shared" si="27"/>
        <v>0</v>
      </c>
      <c r="H37" s="50">
        <f>VLOOKUP(F37,SummaryReport!A:J,8,FALSE)</f>
        <v>106</v>
      </c>
      <c r="I37" s="24"/>
    </row>
    <row r="38" spans="1:9" ht="56.25" x14ac:dyDescent="0.25">
      <c r="A38" s="43" t="s">
        <v>11</v>
      </c>
      <c r="B38" s="42">
        <v>282</v>
      </c>
      <c r="C38" s="26">
        <f t="shared" si="26"/>
        <v>416.13142670022222</v>
      </c>
      <c r="D38" s="54">
        <f t="shared" ref="D38:D47" si="28">1-B38/C38</f>
        <v>0.32232948076966428</v>
      </c>
      <c r="E38" s="56"/>
      <c r="F38" s="55" t="str">
        <f>VLOOKUP(A38,Соответствие!A:B,2,FALSE)</f>
        <v>search_flights</v>
      </c>
      <c r="G38" s="61">
        <f t="shared" si="27"/>
        <v>138.71047556674074</v>
      </c>
      <c r="H38" s="50">
        <f>VLOOKUP(F38,SummaryReport!A:J,8,FALSE)</f>
        <v>28</v>
      </c>
      <c r="I38" s="24">
        <f t="shared" si="25"/>
        <v>-3.9539455559550261</v>
      </c>
    </row>
    <row r="39" spans="1:9" ht="37.5" x14ac:dyDescent="0.25">
      <c r="A39" s="43" t="s">
        <v>12</v>
      </c>
      <c r="B39" s="42">
        <v>270</v>
      </c>
      <c r="C39" s="26">
        <f t="shared" si="26"/>
        <v>300.00239444215771</v>
      </c>
      <c r="D39" s="54">
        <f t="shared" si="28"/>
        <v>0.10000718326914004</v>
      </c>
      <c r="E39" s="56"/>
      <c r="F39" s="55" t="str">
        <f>VLOOKUP(A39,Соответствие!A:B,2,FALSE)</f>
        <v>choose_flight</v>
      </c>
      <c r="G39" s="61">
        <f t="shared" si="27"/>
        <v>100.00079814738591</v>
      </c>
      <c r="H39" s="50">
        <f>VLOOKUP(F39,SummaryReport!A:J,8,FALSE)</f>
        <v>92</v>
      </c>
      <c r="I39" s="24">
        <f t="shared" si="25"/>
        <v>-8.6965197254194715E-2</v>
      </c>
    </row>
    <row r="40" spans="1:9" ht="18.75" x14ac:dyDescent="0.25">
      <c r="A40" s="43" t="s">
        <v>3</v>
      </c>
      <c r="B40" s="42">
        <v>175</v>
      </c>
      <c r="C40" s="26">
        <f t="shared" si="26"/>
        <v>131.70731707317074</v>
      </c>
      <c r="D40" s="54">
        <f t="shared" si="28"/>
        <v>-0.3287037037037035</v>
      </c>
      <c r="E40" s="56"/>
      <c r="F40" s="55" t="str">
        <f>VLOOKUP(A40,Соответствие!A:B,2,FALSE)</f>
        <v>payment_details</v>
      </c>
      <c r="G40" s="61">
        <f t="shared" si="27"/>
        <v>43.902439024390247</v>
      </c>
      <c r="H40" s="50">
        <f>VLOOKUP(F40,SummaryReport!A:J,8,FALSE)</f>
        <v>12</v>
      </c>
      <c r="I40" s="24">
        <f t="shared" si="25"/>
        <v>-2.6585365853658538</v>
      </c>
    </row>
    <row r="41" spans="1:9" ht="37.5" x14ac:dyDescent="0.25">
      <c r="A41" s="43" t="s">
        <v>4</v>
      </c>
      <c r="B41" s="42">
        <v>280</v>
      </c>
      <c r="C41" s="26">
        <f t="shared" si="26"/>
        <v>440.2739655109151</v>
      </c>
      <c r="D41" s="54">
        <f t="shared" si="28"/>
        <v>0.36403234818785046</v>
      </c>
      <c r="E41" s="56"/>
      <c r="F41" s="55" t="str">
        <f>VLOOKUP(A41,Соответствие!A:B,2,FALSE)</f>
        <v>click_itinerary</v>
      </c>
      <c r="G41" s="61">
        <f t="shared" si="27"/>
        <v>146.75798850363836</v>
      </c>
      <c r="H41" s="50">
        <f>VLOOKUP(F41,SummaryReport!A:J,8,FALSE)</f>
        <v>95</v>
      </c>
      <c r="I41" s="24">
        <f t="shared" si="25"/>
        <v>-0.54482093161724587</v>
      </c>
    </row>
    <row r="42" spans="1:9" ht="37.5" x14ac:dyDescent="0.25">
      <c r="A42" s="43" t="s">
        <v>13</v>
      </c>
      <c r="B42" s="42">
        <v>73</v>
      </c>
      <c r="C42" s="26">
        <f t="shared" si="26"/>
        <v>84.546735556599344</v>
      </c>
      <c r="D42" s="54">
        <f t="shared" si="28"/>
        <v>0.13657222222222221</v>
      </c>
      <c r="E42" s="56"/>
      <c r="F42" s="55" t="str">
        <f>VLOOKUP(A42,Соответствие!A:B,2,FALSE)</f>
        <v>deleting_a_ticket</v>
      </c>
      <c r="G42" s="61">
        <f t="shared" si="27"/>
        <v>28.182245185533116</v>
      </c>
      <c r="H42" s="50">
        <f>VLOOKUP(F42,SummaryReport!A:J,8,FALSE)</f>
        <v>44</v>
      </c>
      <c r="I42" s="24">
        <f t="shared" si="25"/>
        <v>0.35949442760152006</v>
      </c>
    </row>
    <row r="43" spans="1:9" ht="37.5" x14ac:dyDescent="0.25">
      <c r="A43" s="43" t="s">
        <v>6</v>
      </c>
      <c r="B43" s="42">
        <v>326</v>
      </c>
      <c r="C43" s="26">
        <f t="shared" si="26"/>
        <v>709.67309041497242</v>
      </c>
      <c r="D43" s="54">
        <f t="shared" si="28"/>
        <v>0.54063356156089337</v>
      </c>
      <c r="E43" s="56"/>
      <c r="F43" s="55" t="str">
        <f>VLOOKUP(A43,Соответствие!A:B,2,FALSE)</f>
        <v>Logout</v>
      </c>
      <c r="G43" s="61">
        <f t="shared" si="27"/>
        <v>236.5576968049908</v>
      </c>
      <c r="H43" s="50">
        <f>VLOOKUP(F43,SummaryReport!A:J,8,FALSE)</f>
        <v>248</v>
      </c>
      <c r="I43" s="24">
        <f t="shared" si="25"/>
        <v>4.6138319334714573E-2</v>
      </c>
    </row>
    <row r="44" spans="1:9" ht="56.25" x14ac:dyDescent="0.25">
      <c r="A44" s="43" t="s">
        <v>66</v>
      </c>
      <c r="B44" s="42">
        <v>97</v>
      </c>
      <c r="C44" s="26">
        <f t="shared" si="26"/>
        <v>116.68233235017664</v>
      </c>
      <c r="D44" s="54">
        <f t="shared" si="28"/>
        <v>0.16868305555555552</v>
      </c>
      <c r="E44" s="56"/>
      <c r="F44" s="55" t="str">
        <f>VLOOKUP(A44,Соответствие!A:B,2,FALSE)</f>
        <v>reg_user</v>
      </c>
      <c r="G44" s="61">
        <f t="shared" si="27"/>
        <v>38.894110783392215</v>
      </c>
      <c r="H44" s="50"/>
      <c r="I44" s="24" t="e">
        <f t="shared" si="25"/>
        <v>#DIV/0!</v>
      </c>
    </row>
    <row r="45" spans="1:9" ht="37.5" x14ac:dyDescent="0.25">
      <c r="A45" s="43" t="s">
        <v>65</v>
      </c>
      <c r="B45" s="42">
        <v>97</v>
      </c>
      <c r="C45" s="26">
        <f t="shared" si="26"/>
        <v>116.68233235017664</v>
      </c>
      <c r="D45" s="54">
        <f t="shared" si="28"/>
        <v>0.16868305555555552</v>
      </c>
      <c r="E45" s="56"/>
      <c r="F45" s="55" t="str">
        <f>VLOOKUP(A45,Соответствие!A:B,2,FALSE)</f>
        <v>user_data</v>
      </c>
      <c r="G45" s="61">
        <f t="shared" si="27"/>
        <v>38.894110783392215</v>
      </c>
      <c r="H45" s="50"/>
      <c r="I45" s="24" t="e">
        <f t="shared" si="25"/>
        <v>#DIV/0!</v>
      </c>
    </row>
    <row r="46" spans="1:9" ht="75" x14ac:dyDescent="0.25">
      <c r="A46" s="43" t="s">
        <v>67</v>
      </c>
      <c r="B46" s="42">
        <v>97</v>
      </c>
      <c r="C46" s="26">
        <f t="shared" si="26"/>
        <v>116.68233235017664</v>
      </c>
      <c r="D46" s="54">
        <f t="shared" si="28"/>
        <v>0.16868305555555552</v>
      </c>
      <c r="E46" s="56"/>
      <c r="F46" s="55" t="str">
        <f>VLOOKUP(A46,Соответствие!A:B,2,FALSE)</f>
        <v>reg_finish</v>
      </c>
      <c r="G46" s="61">
        <f t="shared" si="27"/>
        <v>38.894110783392215</v>
      </c>
      <c r="H46" s="50"/>
      <c r="I46" s="24" t="e">
        <f t="shared" si="25"/>
        <v>#DIV/0!</v>
      </c>
    </row>
    <row r="47" spans="1:9" ht="19.5" thickBot="1" x14ac:dyDescent="0.3">
      <c r="A47" s="45" t="s">
        <v>7</v>
      </c>
      <c r="B47" s="46">
        <f>SUM(B35:B46)</f>
        <v>2944</v>
      </c>
      <c r="C47" s="25">
        <f>SUM(C35:C46)</f>
        <v>3998.4604093746766</v>
      </c>
      <c r="D47" s="23">
        <f t="shared" si="28"/>
        <v>0.26371660624734927</v>
      </c>
    </row>
    <row r="48" spans="1:9" x14ac:dyDescent="0.25">
      <c r="I48" s="33"/>
    </row>
    <row r="49" spans="1:9" x14ac:dyDescent="0.25">
      <c r="C49" s="33" t="s">
        <v>80</v>
      </c>
      <c r="D49" s="33"/>
      <c r="E49" s="33"/>
      <c r="F49" s="33"/>
      <c r="G49" s="33"/>
      <c r="H49" s="33"/>
    </row>
    <row r="50" spans="1:9" x14ac:dyDescent="0.25">
      <c r="B50" t="s">
        <v>112</v>
      </c>
      <c r="C50" t="s">
        <v>79</v>
      </c>
      <c r="D50" t="s">
        <v>75</v>
      </c>
      <c r="E50" t="s">
        <v>77</v>
      </c>
      <c r="F50" t="s">
        <v>76</v>
      </c>
      <c r="G50" t="s">
        <v>78</v>
      </c>
      <c r="H50" t="s">
        <v>111</v>
      </c>
    </row>
    <row r="51" spans="1:9" x14ac:dyDescent="0.25">
      <c r="A51" t="s">
        <v>70</v>
      </c>
      <c r="B51" s="34">
        <f>124/3</f>
        <v>41.333333333333336</v>
      </c>
      <c r="C51" s="38">
        <v>57</v>
      </c>
      <c r="D51" s="34">
        <f>60/C51</f>
        <v>1.0526315789473684</v>
      </c>
      <c r="E51" s="49">
        <v>20</v>
      </c>
      <c r="F51" s="47">
        <f>B51/(D51*E51)</f>
        <v>1.9633333333333336</v>
      </c>
      <c r="G51" s="18">
        <f>ROUND(F51,0)</f>
        <v>2</v>
      </c>
      <c r="H51" s="18">
        <f>G51*D51*E51</f>
        <v>42.105263157894733</v>
      </c>
      <c r="I51" s="32">
        <f>1-B51/H51</f>
        <v>1.8333333333333202E-2</v>
      </c>
    </row>
    <row r="52" spans="1:9" x14ac:dyDescent="0.25">
      <c r="A52" t="s">
        <v>71</v>
      </c>
      <c r="B52" s="34">
        <f>150/3</f>
        <v>50</v>
      </c>
      <c r="C52" s="38">
        <v>25</v>
      </c>
      <c r="D52" s="34">
        <f t="shared" ref="D52:D55" si="29">60/C52</f>
        <v>2.4</v>
      </c>
      <c r="E52" s="49">
        <v>20</v>
      </c>
      <c r="F52" s="47">
        <f>B52/(D52*E52)</f>
        <v>1.0416666666666667</v>
      </c>
      <c r="G52" s="18">
        <f t="shared" ref="G52:G55" si="30">ROUND(F52,0)</f>
        <v>1</v>
      </c>
      <c r="H52" s="18">
        <f t="shared" ref="H52:H55" si="31">G52*D52*E52</f>
        <v>48</v>
      </c>
      <c r="I52" s="32">
        <f>1-B52/H52</f>
        <v>-4.1666666666666741E-2</v>
      </c>
    </row>
    <row r="53" spans="1:9" x14ac:dyDescent="0.25">
      <c r="A53" t="s">
        <v>72</v>
      </c>
      <c r="B53" s="35">
        <f>30/3</f>
        <v>10</v>
      </c>
      <c r="C53" s="48">
        <v>115</v>
      </c>
      <c r="D53" s="34">
        <f t="shared" si="29"/>
        <v>0.52173913043478259</v>
      </c>
      <c r="E53" s="49">
        <v>20</v>
      </c>
      <c r="F53" s="47">
        <f>B53/(D53*E53)</f>
        <v>0.95833333333333337</v>
      </c>
      <c r="G53" s="18">
        <v>1</v>
      </c>
      <c r="H53" s="18">
        <f t="shared" si="31"/>
        <v>10.434782608695652</v>
      </c>
      <c r="I53" s="32">
        <f>1-B53/H53</f>
        <v>4.166666666666663E-2</v>
      </c>
    </row>
    <row r="54" spans="1:9" x14ac:dyDescent="0.25">
      <c r="A54" t="s">
        <v>73</v>
      </c>
      <c r="B54" s="34">
        <f>20/3</f>
        <v>6.666666666666667</v>
      </c>
      <c r="C54" s="38">
        <v>180</v>
      </c>
      <c r="D54" s="34">
        <f t="shared" si="29"/>
        <v>0.33333333333333331</v>
      </c>
      <c r="E54" s="49">
        <v>20</v>
      </c>
      <c r="F54" s="47">
        <f>B54/(D54*E54)</f>
        <v>1.0000000000000002</v>
      </c>
      <c r="G54" s="18">
        <v>1</v>
      </c>
      <c r="H54" s="18">
        <f t="shared" si="31"/>
        <v>6.6666666666666661</v>
      </c>
      <c r="I54" s="32">
        <f>1-B54/H54</f>
        <v>0</v>
      </c>
    </row>
    <row r="55" spans="1:9" x14ac:dyDescent="0.25">
      <c r="A55" t="s">
        <v>74</v>
      </c>
      <c r="B55" s="34">
        <f>120/3</f>
        <v>40</v>
      </c>
      <c r="C55" s="38">
        <v>30</v>
      </c>
      <c r="D55" s="34">
        <f t="shared" si="29"/>
        <v>2</v>
      </c>
      <c r="E55" s="49">
        <v>20</v>
      </c>
      <c r="F55" s="47">
        <f>B55/(D55*E55)</f>
        <v>1</v>
      </c>
      <c r="G55" s="18">
        <f t="shared" si="30"/>
        <v>1</v>
      </c>
      <c r="H55" s="18">
        <f t="shared" si="31"/>
        <v>40</v>
      </c>
      <c r="I55" s="32">
        <f>1-B55/H55</f>
        <v>0</v>
      </c>
    </row>
    <row r="56" spans="1:9" x14ac:dyDescent="0.25">
      <c r="G56" s="18">
        <f>SUM(G51:G55)</f>
        <v>6</v>
      </c>
    </row>
  </sheetData>
  <mergeCells count="1">
    <mergeCell ref="A33:B3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9" sqref="A9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84</v>
      </c>
      <c r="B1" t="s">
        <v>85</v>
      </c>
    </row>
    <row r="2" spans="1:2" x14ac:dyDescent="0.25">
      <c r="A2" t="str">
        <f>'Автоматизированный расчет'!A35</f>
        <v>Главная Welcome страница</v>
      </c>
      <c r="B2" t="s">
        <v>86</v>
      </c>
    </row>
    <row r="3" spans="1:2" x14ac:dyDescent="0.25">
      <c r="A3" t="str">
        <f>'Автоматизированный расчет'!A36</f>
        <v>Вход в систему</v>
      </c>
      <c r="B3" t="s">
        <v>24</v>
      </c>
    </row>
    <row r="4" spans="1:2" x14ac:dyDescent="0.25">
      <c r="A4" t="str">
        <f>'Автоматизированный расчет'!A37</f>
        <v>Переход на страницу поиска билетов</v>
      </c>
      <c r="B4" t="s">
        <v>95</v>
      </c>
    </row>
    <row r="5" spans="1:2" x14ac:dyDescent="0.25">
      <c r="A5" t="str">
        <f>'Автоматизированный расчет'!A38</f>
        <v xml:space="preserve">Заполнение полей для поиска билета </v>
      </c>
      <c r="B5" t="s">
        <v>113</v>
      </c>
    </row>
    <row r="6" spans="1:2" x14ac:dyDescent="0.25">
      <c r="A6" t="str">
        <f>'Автоматизированный расчет'!A39</f>
        <v xml:space="preserve">Выбор рейса из найденных </v>
      </c>
      <c r="B6" s="62" t="s">
        <v>93</v>
      </c>
    </row>
    <row r="7" spans="1:2" x14ac:dyDescent="0.25">
      <c r="A7" t="str">
        <f>'Автоматизированный расчет'!A40</f>
        <v>Оплата билета</v>
      </c>
      <c r="B7" s="62" t="s">
        <v>19</v>
      </c>
    </row>
    <row r="8" spans="1:2" x14ac:dyDescent="0.25">
      <c r="A8" t="str">
        <f>'Автоматизированный расчет'!A41</f>
        <v>Просмотр квитанций</v>
      </c>
      <c r="B8" s="62" t="s">
        <v>96</v>
      </c>
    </row>
    <row r="9" spans="1:2" x14ac:dyDescent="0.25">
      <c r="A9" t="str">
        <f>'Автоматизированный расчет'!A42</f>
        <v xml:space="preserve">Отмена бронирования </v>
      </c>
      <c r="B9" s="62" t="s">
        <v>114</v>
      </c>
    </row>
    <row r="10" spans="1:2" x14ac:dyDescent="0.25">
      <c r="A10" t="str">
        <f>'Автоматизированный расчет'!A43</f>
        <v>Выход из системы</v>
      </c>
      <c r="B10" s="62" t="s">
        <v>115</v>
      </c>
    </row>
    <row r="11" spans="1:2" x14ac:dyDescent="0.25">
      <c r="A11" t="str">
        <f>'Автоматизированный расчет'!A44</f>
        <v>Перход на страницу регистрации</v>
      </c>
      <c r="B11" s="62" t="s">
        <v>116</v>
      </c>
    </row>
    <row r="12" spans="1:2" x14ac:dyDescent="0.25">
      <c r="A12" t="str">
        <f>'Автоматизированный расчет'!A45</f>
        <v>Заполнение полей регистарции</v>
      </c>
      <c r="B12" s="62" t="s">
        <v>117</v>
      </c>
    </row>
    <row r="13" spans="1:2" x14ac:dyDescent="0.25">
      <c r="A13" t="str">
        <f>'Автоматизированный расчет'!A46</f>
        <v>Переход на следуюущий эран после регистарции</v>
      </c>
      <c r="B13" s="62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A28" sqref="A28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28</v>
      </c>
      <c r="I1" t="s">
        <v>29</v>
      </c>
      <c r="J1" t="s">
        <v>30</v>
      </c>
    </row>
    <row r="2" spans="1:10" x14ac:dyDescent="0.25">
      <c r="A2" t="s">
        <v>93</v>
      </c>
      <c r="B2" t="s">
        <v>94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 x14ac:dyDescent="0.25">
      <c r="A3" t="s">
        <v>95</v>
      </c>
      <c r="B3" t="s">
        <v>94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 x14ac:dyDescent="0.25">
      <c r="A4" t="s">
        <v>96</v>
      </c>
      <c r="B4" t="s">
        <v>94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 x14ac:dyDescent="0.25">
      <c r="A5" t="s">
        <v>97</v>
      </c>
      <c r="B5" t="s">
        <v>94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 x14ac:dyDescent="0.25">
      <c r="A6" t="s">
        <v>98</v>
      </c>
      <c r="B6" t="s">
        <v>94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 x14ac:dyDescent="0.25">
      <c r="A7" t="s">
        <v>99</v>
      </c>
      <c r="B7" t="s">
        <v>94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 x14ac:dyDescent="0.25">
      <c r="A8" t="s">
        <v>100</v>
      </c>
      <c r="B8" t="s">
        <v>94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 x14ac:dyDescent="0.25">
      <c r="A9" t="s">
        <v>101</v>
      </c>
      <c r="B9" t="s">
        <v>94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 x14ac:dyDescent="0.25">
      <c r="A10" t="s">
        <v>102</v>
      </c>
      <c r="B10" t="s">
        <v>94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 x14ac:dyDescent="0.25">
      <c r="A11" t="s">
        <v>24</v>
      </c>
      <c r="B11" t="s">
        <v>94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 x14ac:dyDescent="0.25">
      <c r="A12" t="s">
        <v>86</v>
      </c>
      <c r="B12" t="s">
        <v>94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 x14ac:dyDescent="0.25">
      <c r="A13" t="s">
        <v>103</v>
      </c>
      <c r="B13" t="s">
        <v>94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 x14ac:dyDescent="0.25">
      <c r="A14" t="s">
        <v>104</v>
      </c>
      <c r="B14" t="s">
        <v>94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 x14ac:dyDescent="0.25">
      <c r="A15" t="s">
        <v>105</v>
      </c>
      <c r="B15" t="s">
        <v>94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 x14ac:dyDescent="0.25">
      <c r="A16" t="s">
        <v>106</v>
      </c>
      <c r="B16" t="s">
        <v>94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 x14ac:dyDescent="0.25">
      <c r="A17" t="s">
        <v>107</v>
      </c>
      <c r="B17" t="s">
        <v>94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 x14ac:dyDescent="0.25">
      <c r="A18" t="s">
        <v>108</v>
      </c>
      <c r="B18" t="s">
        <v>94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 x14ac:dyDescent="0.25">
      <c r="A19" t="s">
        <v>109</v>
      </c>
      <c r="B19" t="s">
        <v>94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  <row r="29" spans="1:10" x14ac:dyDescent="0.25">
      <c r="A29" t="s">
        <v>130</v>
      </c>
    </row>
    <row r="30" spans="1:10" x14ac:dyDescent="0.25">
      <c r="A30" s="77" t="s">
        <v>27</v>
      </c>
      <c r="B30" s="77" t="s">
        <v>87</v>
      </c>
      <c r="C30" s="77" t="s">
        <v>119</v>
      </c>
      <c r="D30" s="77" t="s">
        <v>120</v>
      </c>
      <c r="E30" s="77" t="s">
        <v>90</v>
      </c>
      <c r="F30" s="77" t="s">
        <v>91</v>
      </c>
      <c r="G30" s="77" t="s">
        <v>92</v>
      </c>
      <c r="H30" s="77" t="s">
        <v>28</v>
      </c>
      <c r="I30" s="77" t="s">
        <v>29</v>
      </c>
      <c r="J30" s="77" t="s">
        <v>30</v>
      </c>
    </row>
    <row r="31" spans="1:10" x14ac:dyDescent="0.25">
      <c r="A31" s="77" t="s">
        <v>121</v>
      </c>
      <c r="B31" s="77" t="s">
        <v>94</v>
      </c>
      <c r="C31" s="77">
        <v>0</v>
      </c>
      <c r="D31" s="77">
        <v>0</v>
      </c>
      <c r="E31" s="77">
        <v>235.488</v>
      </c>
      <c r="F31" s="77">
        <v>56.546999999999997</v>
      </c>
      <c r="G31" s="77">
        <v>196.476</v>
      </c>
      <c r="H31" s="77">
        <v>260</v>
      </c>
      <c r="I31" s="77">
        <v>1</v>
      </c>
      <c r="J31" s="77">
        <v>0</v>
      </c>
    </row>
    <row r="32" spans="1:10" x14ac:dyDescent="0.25">
      <c r="A32" s="77" t="s">
        <v>93</v>
      </c>
      <c r="B32" s="77" t="s">
        <v>94</v>
      </c>
      <c r="C32" s="77">
        <v>0</v>
      </c>
      <c r="D32" s="77">
        <v>0</v>
      </c>
      <c r="E32" s="77">
        <v>4.4999999999999998E-2</v>
      </c>
      <c r="F32" s="77">
        <v>1E-3</v>
      </c>
      <c r="G32" s="77">
        <v>4.4999999999999998E-2</v>
      </c>
      <c r="H32" s="77">
        <v>28</v>
      </c>
      <c r="I32" s="77">
        <v>0</v>
      </c>
      <c r="J32" s="77">
        <v>0</v>
      </c>
    </row>
    <row r="33" spans="1:10" x14ac:dyDescent="0.25">
      <c r="A33" s="77" t="s">
        <v>95</v>
      </c>
      <c r="B33" s="77" t="s">
        <v>94</v>
      </c>
      <c r="C33" s="77">
        <v>0</v>
      </c>
      <c r="D33" s="77">
        <v>0</v>
      </c>
      <c r="E33" s="77">
        <v>35.142000000000003</v>
      </c>
      <c r="F33" s="77">
        <v>7.0000000000000001E-3</v>
      </c>
      <c r="G33" s="77">
        <v>35.14</v>
      </c>
      <c r="H33" s="77">
        <v>28</v>
      </c>
      <c r="I33" s="77">
        <v>0</v>
      </c>
      <c r="J33" s="77">
        <v>0</v>
      </c>
    </row>
    <row r="34" spans="1:10" x14ac:dyDescent="0.25">
      <c r="A34" s="77" t="s">
        <v>96</v>
      </c>
      <c r="B34" s="77" t="s">
        <v>94</v>
      </c>
      <c r="C34" s="77">
        <v>0</v>
      </c>
      <c r="D34" s="77">
        <v>0</v>
      </c>
      <c r="E34" s="77">
        <v>7.1079999999999997</v>
      </c>
      <c r="F34" s="77">
        <v>2.7E-2</v>
      </c>
      <c r="G34" s="77">
        <v>7.1020000000000003</v>
      </c>
      <c r="H34" s="77">
        <v>84</v>
      </c>
      <c r="I34" s="77">
        <v>0</v>
      </c>
      <c r="J34" s="77">
        <v>0</v>
      </c>
    </row>
    <row r="35" spans="1:10" x14ac:dyDescent="0.25">
      <c r="A35" s="77" t="s">
        <v>114</v>
      </c>
      <c r="B35" s="77" t="s">
        <v>94</v>
      </c>
      <c r="C35" s="77">
        <v>0</v>
      </c>
      <c r="D35" s="77">
        <v>0</v>
      </c>
      <c r="E35" s="77">
        <v>33.192999999999998</v>
      </c>
      <c r="F35" s="77">
        <v>3.2000000000000001E-2</v>
      </c>
      <c r="G35" s="77">
        <v>33.19</v>
      </c>
      <c r="H35" s="77">
        <v>44</v>
      </c>
      <c r="I35" s="77">
        <v>0</v>
      </c>
      <c r="J35" s="77">
        <v>0</v>
      </c>
    </row>
    <row r="36" spans="1:10" x14ac:dyDescent="0.25">
      <c r="A36" s="77" t="s">
        <v>122</v>
      </c>
      <c r="B36" s="77" t="s">
        <v>94</v>
      </c>
      <c r="C36" s="77">
        <v>0</v>
      </c>
      <c r="D36" s="77">
        <v>0</v>
      </c>
      <c r="E36" s="77">
        <v>61.110999999999997</v>
      </c>
      <c r="F36" s="77">
        <v>12.579000000000001</v>
      </c>
      <c r="G36" s="77">
        <v>61.095999999999997</v>
      </c>
      <c r="H36" s="77">
        <v>260</v>
      </c>
      <c r="I36" s="77">
        <v>1</v>
      </c>
      <c r="J36" s="77">
        <v>0</v>
      </c>
    </row>
    <row r="37" spans="1:10" x14ac:dyDescent="0.25">
      <c r="A37" s="77" t="s">
        <v>115</v>
      </c>
      <c r="B37" s="77" t="s">
        <v>94</v>
      </c>
      <c r="C37" s="77">
        <v>0</v>
      </c>
      <c r="D37" s="77">
        <v>0</v>
      </c>
      <c r="E37" s="77">
        <v>7.0860000000000003</v>
      </c>
      <c r="F37" s="77">
        <v>1.9E-2</v>
      </c>
      <c r="G37" s="77">
        <v>7.0819999999999999</v>
      </c>
      <c r="H37" s="77">
        <v>248</v>
      </c>
      <c r="I37" s="77">
        <v>0</v>
      </c>
      <c r="J37" s="77">
        <v>0</v>
      </c>
    </row>
    <row r="38" spans="1:10" x14ac:dyDescent="0.25">
      <c r="A38" s="77" t="s">
        <v>86</v>
      </c>
      <c r="B38" s="77" t="s">
        <v>94</v>
      </c>
      <c r="C38" s="77">
        <v>0</v>
      </c>
      <c r="D38" s="77">
        <v>0</v>
      </c>
      <c r="E38" s="77">
        <v>9.0999999999999998E-2</v>
      </c>
      <c r="F38" s="77">
        <v>2E-3</v>
      </c>
      <c r="G38" s="77">
        <v>7.1999999999999995E-2</v>
      </c>
      <c r="H38" s="77">
        <v>261</v>
      </c>
      <c r="I38" s="77">
        <v>0</v>
      </c>
      <c r="J38" s="77">
        <v>0</v>
      </c>
    </row>
    <row r="39" spans="1:10" x14ac:dyDescent="0.25">
      <c r="A39" s="77" t="s">
        <v>19</v>
      </c>
      <c r="B39" s="77" t="s">
        <v>94</v>
      </c>
      <c r="C39" s="77">
        <v>0</v>
      </c>
      <c r="D39" s="77">
        <v>0</v>
      </c>
      <c r="E39" s="77">
        <v>46.058999999999997</v>
      </c>
      <c r="F39" s="77">
        <v>6.9000000000000006E-2</v>
      </c>
      <c r="G39" s="77">
        <v>46.058</v>
      </c>
      <c r="H39" s="77">
        <v>12</v>
      </c>
      <c r="I39" s="77">
        <v>0</v>
      </c>
      <c r="J39" s="77">
        <v>0</v>
      </c>
    </row>
    <row r="40" spans="1:10" x14ac:dyDescent="0.25">
      <c r="A40" s="77" t="s">
        <v>113</v>
      </c>
      <c r="B40" s="77" t="s">
        <v>94</v>
      </c>
      <c r="C40" s="77">
        <v>0</v>
      </c>
      <c r="D40" s="77">
        <v>0</v>
      </c>
      <c r="E40" s="77">
        <v>29.061</v>
      </c>
      <c r="F40" s="77">
        <v>7.1999999999999995E-2</v>
      </c>
      <c r="G40" s="77">
        <v>29.059000000000001</v>
      </c>
      <c r="H40" s="77">
        <v>28</v>
      </c>
      <c r="I40" s="77">
        <v>0</v>
      </c>
      <c r="J40" s="77">
        <v>0</v>
      </c>
    </row>
    <row r="41" spans="1:10" x14ac:dyDescent="0.25">
      <c r="A41" s="77" t="s">
        <v>123</v>
      </c>
      <c r="B41" s="77" t="s">
        <v>94</v>
      </c>
      <c r="C41" s="77">
        <v>0</v>
      </c>
      <c r="D41" s="77">
        <v>0</v>
      </c>
      <c r="E41" s="77">
        <v>27.207000000000001</v>
      </c>
      <c r="F41" s="77">
        <v>4.9000000000000002E-2</v>
      </c>
      <c r="G41" s="77">
        <v>27.2</v>
      </c>
      <c r="H41" s="77">
        <v>104</v>
      </c>
      <c r="I41" s="77">
        <v>0</v>
      </c>
      <c r="J41" s="77">
        <v>0</v>
      </c>
    </row>
    <row r="42" spans="1:10" x14ac:dyDescent="0.25">
      <c r="A42" s="77" t="s">
        <v>124</v>
      </c>
      <c r="B42" s="77" t="s">
        <v>94</v>
      </c>
      <c r="C42" s="77">
        <v>0</v>
      </c>
      <c r="D42" s="77">
        <v>0</v>
      </c>
      <c r="E42" s="77">
        <v>196.52799999999999</v>
      </c>
      <c r="F42" s="77">
        <v>0.21099999999999999</v>
      </c>
      <c r="G42" s="77">
        <v>196.52</v>
      </c>
      <c r="H42" s="77">
        <v>16</v>
      </c>
      <c r="I42" s="77">
        <v>0</v>
      </c>
      <c r="J42" s="77">
        <v>0</v>
      </c>
    </row>
    <row r="43" spans="1:10" x14ac:dyDescent="0.25">
      <c r="A43" s="77" t="s">
        <v>125</v>
      </c>
      <c r="B43" s="77" t="s">
        <v>94</v>
      </c>
      <c r="C43" s="77">
        <v>0</v>
      </c>
      <c r="D43" s="77">
        <v>0</v>
      </c>
      <c r="E43" s="77">
        <v>235.488</v>
      </c>
      <c r="F43" s="77">
        <v>5.6000000000000001E-2</v>
      </c>
      <c r="G43" s="77">
        <v>235.48099999999999</v>
      </c>
      <c r="H43" s="77">
        <v>12</v>
      </c>
      <c r="I43" s="77">
        <v>1</v>
      </c>
      <c r="J43" s="77">
        <v>0</v>
      </c>
    </row>
    <row r="44" spans="1:10" x14ac:dyDescent="0.25">
      <c r="A44" s="77" t="s">
        <v>126</v>
      </c>
      <c r="B44" s="77" t="s">
        <v>94</v>
      </c>
      <c r="C44" s="77">
        <v>0</v>
      </c>
      <c r="D44" s="77">
        <v>0</v>
      </c>
      <c r="E44" s="77">
        <v>34.308</v>
      </c>
      <c r="F44" s="77">
        <v>0.04</v>
      </c>
      <c r="G44" s="77">
        <v>34.296999999999997</v>
      </c>
      <c r="H44" s="77">
        <v>84</v>
      </c>
      <c r="I44" s="77">
        <v>0</v>
      </c>
      <c r="J44" s="77">
        <v>0</v>
      </c>
    </row>
    <row r="45" spans="1:10" x14ac:dyDescent="0.25">
      <c r="A45" s="77" t="s">
        <v>127</v>
      </c>
      <c r="B45" s="77" t="s">
        <v>94</v>
      </c>
      <c r="C45" s="77">
        <v>0</v>
      </c>
      <c r="D45" s="77">
        <v>0</v>
      </c>
      <c r="E45" s="77">
        <v>64.450999999999993</v>
      </c>
      <c r="F45" s="77">
        <v>6.9000000000000006E-2</v>
      </c>
      <c r="G45" s="77">
        <v>64.441999999999993</v>
      </c>
      <c r="H45" s="77">
        <v>44</v>
      </c>
      <c r="I45" s="77">
        <v>0</v>
      </c>
      <c r="J45" s="77">
        <v>0</v>
      </c>
    </row>
    <row r="46" spans="1:10" x14ac:dyDescent="0.25">
      <c r="A46" s="77" t="s">
        <v>128</v>
      </c>
      <c r="B46" s="77" t="s">
        <v>94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10</v>
      </c>
      <c r="I46" s="77">
        <v>0</v>
      </c>
      <c r="J46" s="77">
        <v>0</v>
      </c>
    </row>
    <row r="47" spans="1:10" x14ac:dyDescent="0.25">
      <c r="A47" s="77" t="s">
        <v>129</v>
      </c>
      <c r="B47" s="77" t="s">
        <v>94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10</v>
      </c>
      <c r="I47" s="77">
        <v>0</v>
      </c>
      <c r="J47" s="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5" t="s">
        <v>33</v>
      </c>
      <c r="F9" s="65"/>
      <c r="G9" s="65"/>
      <c r="H9" s="65"/>
      <c r="I9" s="65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5" t="s">
        <v>31</v>
      </c>
      <c r="F23" s="65"/>
      <c r="G23" s="65"/>
      <c r="H23" s="65"/>
      <c r="I23" s="65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5" t="s">
        <v>32</v>
      </c>
      <c r="F35" s="65"/>
      <c r="G35" s="65"/>
      <c r="H35" s="65"/>
      <c r="I35" s="65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DIMA</cp:lastModifiedBy>
  <dcterms:created xsi:type="dcterms:W3CDTF">2015-06-05T18:19:34Z</dcterms:created>
  <dcterms:modified xsi:type="dcterms:W3CDTF">2022-09-20T13:36:22Z</dcterms:modified>
</cp:coreProperties>
</file>