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uments\Projects\lc_margin\lc_margin\main\tests\files\"/>
    </mc:Choice>
  </mc:AlternateContent>
  <bookViews>
    <workbookView xWindow="4080" yWindow="270" windowWidth="15780" windowHeight="9030"/>
  </bookViews>
  <sheets>
    <sheet name="upload_T2" sheetId="4" r:id="rId1"/>
    <sheet name="upload_T1" sheetId="5" r:id="rId2"/>
    <sheet name="原始輸入表格" sheetId="2" r:id="rId3"/>
    <sheet name="轉換後表格_T2" sheetId="1" r:id="rId4"/>
    <sheet name="轉換後表格_T1" sheetId="3" r:id="rId5"/>
  </sheets>
  <calcPr calcId="152511"/>
</workbook>
</file>

<file path=xl/calcChain.xml><?xml version="1.0" encoding="utf-8"?>
<calcChain xmlns="http://schemas.openxmlformats.org/spreadsheetml/2006/main">
  <c r="G2" i="1" l="1"/>
  <c r="CH2" i="3" l="1"/>
  <c r="CG2" i="1"/>
  <c r="CE2" i="3"/>
  <c r="CG2" i="3" s="1"/>
  <c r="CD2" i="1"/>
  <c r="CF2" i="1" s="1"/>
  <c r="CD2" i="3"/>
  <c r="CF2" i="3" s="1"/>
  <c r="CC2" i="1"/>
  <c r="CE2" i="1" s="1"/>
  <c r="BR2" i="3"/>
  <c r="BS2" i="3" s="1"/>
  <c r="BQ2" i="3"/>
  <c r="BQ2" i="1"/>
  <c r="BP2" i="3"/>
  <c r="BP2" i="1"/>
  <c r="BO2" i="3"/>
  <c r="BO2" i="1"/>
  <c r="BR2" i="1"/>
  <c r="BS2" i="1" s="1"/>
  <c r="R2" i="3"/>
  <c r="R2" i="1"/>
  <c r="Q2" i="3"/>
  <c r="Q2" i="1"/>
  <c r="P2" i="3"/>
  <c r="P2" i="1"/>
  <c r="M2" i="3"/>
  <c r="M2" i="1"/>
  <c r="G2" i="3"/>
</calcChain>
</file>

<file path=xl/sharedStrings.xml><?xml version="1.0" encoding="utf-8"?>
<sst xmlns="http://schemas.openxmlformats.org/spreadsheetml/2006/main" count="399" uniqueCount="117">
  <si>
    <t>Dimension</t>
  </si>
  <si>
    <t>pixel size</t>
  </si>
  <si>
    <t>Repeat unit</t>
  </si>
  <si>
    <t>MPS Top</t>
  </si>
  <si>
    <t>MPS Bottom</t>
  </si>
  <si>
    <t>MPS No.</t>
  </si>
  <si>
    <t>MPS Density</t>
  </si>
  <si>
    <t>SPS TopX</t>
  </si>
  <si>
    <t>SPS TopY</t>
  </si>
  <si>
    <t>SPS BottomX</t>
  </si>
  <si>
    <t>SPS BottomY</t>
  </si>
  <si>
    <t>SPS No.</t>
  </si>
  <si>
    <t>SPS Density</t>
  </si>
  <si>
    <t>MPS CArea 1st</t>
  </si>
  <si>
    <t>MPS CArea 2nd</t>
  </si>
  <si>
    <t>1st Density</t>
  </si>
  <si>
    <t>2nd Density</t>
  </si>
  <si>
    <t>3rd Density</t>
  </si>
  <si>
    <t>Al</t>
  </si>
  <si>
    <t>Mo</t>
  </si>
  <si>
    <t>GN0</t>
  </si>
  <si>
    <t>Mo.1</t>
  </si>
  <si>
    <t>Al.1</t>
  </si>
  <si>
    <t>Mo.2</t>
  </si>
  <si>
    <t>GI</t>
  </si>
  <si>
    <t>a-Si</t>
  </si>
  <si>
    <t>n+a-Si</t>
  </si>
  <si>
    <t>Pixel ITO (MIT)</t>
  </si>
  <si>
    <t>MoN</t>
  </si>
  <si>
    <t>Al.2</t>
  </si>
  <si>
    <t>MoN.1</t>
  </si>
  <si>
    <t>BP</t>
  </si>
  <si>
    <t>ITO com (TIT)</t>
  </si>
  <si>
    <t>BP1</t>
  </si>
  <si>
    <t>PFA</t>
  </si>
  <si>
    <t>ITO com (MIT)</t>
  </si>
  <si>
    <t>BP2</t>
  </si>
  <si>
    <t>Pixel ITO (TIT)</t>
  </si>
  <si>
    <t>Step_difference</t>
  </si>
  <si>
    <t>M2 (SD)\n+\nAS Etch Depth</t>
  </si>
  <si>
    <t>R</t>
  </si>
  <si>
    <t>G</t>
  </si>
  <si>
    <t>B</t>
  </si>
  <si>
    <t>OC</t>
  </si>
  <si>
    <t>Rotation_viscosity_25C</t>
  </si>
  <si>
    <t>Tni</t>
  </si>
  <si>
    <t>Tcn</t>
  </si>
  <si>
    <t>ne</t>
  </si>
  <si>
    <t>no</t>
  </si>
  <si>
    <t>delta n</t>
  </si>
  <si>
    <t>delta epsilon</t>
  </si>
  <si>
    <t>delta nd</t>
  </si>
  <si>
    <t>contraction</t>
  </si>
  <si>
    <t>RT</t>
  </si>
  <si>
    <t>expansion</t>
  </si>
  <si>
    <t>total_temp_effect</t>
  </si>
  <si>
    <t>Top limit compress</t>
  </si>
  <si>
    <t>Center limit compress</t>
  </si>
  <si>
    <t>Down limit compress</t>
  </si>
  <si>
    <t>cell gap</t>
  </si>
  <si>
    <t>PSH</t>
  </si>
  <si>
    <t>Glass thickness</t>
  </si>
  <si>
    <t>CF Glass width</t>
  </si>
  <si>
    <t>CF Glass length</t>
  </si>
  <si>
    <t>TFT Glass width</t>
  </si>
  <si>
    <t>TFT Glass length</t>
  </si>
  <si>
    <t>CF Glass area</t>
  </si>
  <si>
    <t>TFT Glass area</t>
  </si>
  <si>
    <t>CF Glass diagonal</t>
  </si>
  <si>
    <t>TFT Glass diagonal</t>
  </si>
  <si>
    <t>inch_size</t>
  </si>
  <si>
    <t>Area_T2</t>
  </si>
  <si>
    <t>Glass_EXG</t>
  </si>
  <si>
    <t>PS model_214-R5</t>
  </si>
  <si>
    <t>PS model_TG1553SA7</t>
  </si>
  <si>
    <t>MPS type_C type</t>
  </si>
  <si>
    <t>MPS type_O type</t>
  </si>
  <si>
    <t>MPS type_T type</t>
  </si>
  <si>
    <t>LC type_NLC</t>
  </si>
  <si>
    <t>LC type_PLC</t>
  </si>
  <si>
    <t>MPS_Volume</t>
  </si>
  <si>
    <t>SPS_Volume</t>
  </si>
  <si>
    <t>MPS_Volume_per_unit</t>
  </si>
  <si>
    <t>SPS_Volume_per_unit</t>
  </si>
  <si>
    <t>Glass_weight</t>
  </si>
  <si>
    <t>只有 T2</t>
  </si>
  <si>
    <t>只有EXG &amp; Other</t>
  </si>
  <si>
    <t>後計算生出值</t>
  </si>
  <si>
    <t>T2才有的欄位</t>
  </si>
  <si>
    <t>Area</t>
  </si>
  <si>
    <t>Glass</t>
  </si>
  <si>
    <t>PS model</t>
  </si>
  <si>
    <t>MPS Volume</t>
  </si>
  <si>
    <t>Unit MPS Volume</t>
  </si>
  <si>
    <t>SPS Volume</t>
  </si>
  <si>
    <t>Unit SPS Volume</t>
  </si>
  <si>
    <t>MPS type</t>
  </si>
  <si>
    <t>LC type</t>
  </si>
  <si>
    <t>T2</t>
  </si>
  <si>
    <t>EXG</t>
  </si>
  <si>
    <t>214-R5</t>
  </si>
  <si>
    <t>T type</t>
  </si>
  <si>
    <t>NLC</t>
  </si>
  <si>
    <t>O type</t>
  </si>
  <si>
    <t>C type</t>
  </si>
  <si>
    <t>PLC</t>
  </si>
  <si>
    <t>Area_T1</t>
  </si>
  <si>
    <t>PS model_700R-1</t>
  </si>
  <si>
    <t>PS model_NN4104</t>
  </si>
  <si>
    <t>只有 T1</t>
    <phoneticPr fontId="18" type="noConversion"/>
  </si>
  <si>
    <t>T1才有的欄位</t>
    <phoneticPr fontId="18" type="noConversion"/>
  </si>
  <si>
    <t>NN4104</t>
    <phoneticPr fontId="18" type="noConversion"/>
  </si>
  <si>
    <t>700R-1</t>
  </si>
  <si>
    <t>TG1553SA7</t>
  </si>
  <si>
    <t>select item</t>
    <phoneticPr fontId="18" type="noConversion"/>
  </si>
  <si>
    <t>MPS No.</t>
    <phoneticPr fontId="18" type="noConversion"/>
  </si>
  <si>
    <t>Repeat unit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</si>
</sst>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b/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33" borderId="0" xfId="0" applyFill="1">
      <alignment vertical="center"/>
    </xf>
    <xf numFmtId="0" fontId="0" fillId="34" borderId="0" xfId="0" applyFill="1">
      <alignment vertical="center"/>
    </xf>
    <xf numFmtId="0" fontId="0" fillId="35" borderId="0" xfId="0" applyFill="1">
      <alignment vertical="center"/>
    </xf>
    <xf numFmtId="0" fontId="0" fillId="36" borderId="0" xfId="0" applyFill="1">
      <alignment vertical="center"/>
    </xf>
    <xf numFmtId="0" fontId="0" fillId="0" borderId="0" xfId="0" applyFill="1">
      <alignment vertical="center"/>
    </xf>
    <xf numFmtId="0" fontId="0" fillId="37" borderId="0" xfId="0" applyFill="1">
      <alignment vertical="center"/>
    </xf>
    <xf numFmtId="0" fontId="0" fillId="34" borderId="0" xfId="0" applyFill="1" applyAlignment="1">
      <alignment horizontal="center"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"/>
  <sheetViews>
    <sheetView tabSelected="1" workbookViewId="0">
      <selection activeCell="G6" sqref="G6"/>
    </sheetView>
  </sheetViews>
  <sheetFormatPr defaultRowHeight="16.5" x14ac:dyDescent="0.25"/>
  <cols>
    <col min="1" max="1" width="10" bestFit="1" customWidth="1"/>
    <col min="2" max="2" width="8.875" bestFit="1" customWidth="1"/>
    <col min="3" max="3" width="10.375" bestFit="1" customWidth="1"/>
    <col min="4" max="4" width="8.75" bestFit="1" customWidth="1"/>
    <col min="5" max="5" width="11.5" bestFit="1" customWidth="1"/>
    <col min="6" max="6" width="8.5" bestFit="1" customWidth="1"/>
    <col min="7" max="8" width="9.5" bestFit="1" customWidth="1"/>
    <col min="9" max="10" width="12.375" bestFit="1" customWidth="1"/>
    <col min="11" max="11" width="7.875" bestFit="1" customWidth="1"/>
    <col min="12" max="12" width="13.75" bestFit="1" customWidth="1"/>
    <col min="13" max="13" width="14.625" bestFit="1" customWidth="1"/>
    <col min="40" max="40" width="21.375" bestFit="1" customWidth="1"/>
  </cols>
  <sheetData>
    <row r="1" spans="1:6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13</v>
      </c>
      <c r="M1" t="s">
        <v>14</v>
      </c>
      <c r="N1" t="s">
        <v>18</v>
      </c>
      <c r="O1" t="s">
        <v>19</v>
      </c>
      <c r="P1" t="s">
        <v>20</v>
      </c>
      <c r="Q1" t="s">
        <v>21</v>
      </c>
      <c r="R1" t="s">
        <v>22</v>
      </c>
      <c r="S1" t="s">
        <v>23</v>
      </c>
      <c r="T1" t="s">
        <v>24</v>
      </c>
      <c r="U1" t="s">
        <v>25</v>
      </c>
      <c r="V1" t="s">
        <v>26</v>
      </c>
      <c r="W1" t="s">
        <v>27</v>
      </c>
      <c r="X1" t="s">
        <v>28</v>
      </c>
      <c r="Y1" t="s">
        <v>29</v>
      </c>
      <c r="Z1" t="s">
        <v>30</v>
      </c>
      <c r="AA1" t="s">
        <v>31</v>
      </c>
      <c r="AB1" t="s">
        <v>32</v>
      </c>
      <c r="AC1" t="s">
        <v>33</v>
      </c>
      <c r="AD1" t="s">
        <v>34</v>
      </c>
      <c r="AE1" t="s">
        <v>35</v>
      </c>
      <c r="AF1" t="s">
        <v>36</v>
      </c>
      <c r="AG1" t="s">
        <v>37</v>
      </c>
      <c r="AH1" t="s">
        <v>38</v>
      </c>
      <c r="AI1" t="s">
        <v>39</v>
      </c>
      <c r="AJ1" t="s">
        <v>40</v>
      </c>
      <c r="AK1" t="s">
        <v>41</v>
      </c>
      <c r="AL1" t="s">
        <v>42</v>
      </c>
      <c r="AM1" t="s">
        <v>43</v>
      </c>
      <c r="AN1" t="s">
        <v>44</v>
      </c>
      <c r="AO1" t="s">
        <v>45</v>
      </c>
      <c r="AP1" t="s">
        <v>46</v>
      </c>
      <c r="AQ1" t="s">
        <v>47</v>
      </c>
      <c r="AR1" t="s">
        <v>48</v>
      </c>
      <c r="AS1" t="s">
        <v>49</v>
      </c>
      <c r="AT1" t="s">
        <v>50</v>
      </c>
      <c r="AU1" t="s">
        <v>51</v>
      </c>
      <c r="AV1" t="s">
        <v>52</v>
      </c>
      <c r="AW1" t="s">
        <v>53</v>
      </c>
      <c r="AX1" t="s">
        <v>54</v>
      </c>
      <c r="AY1" t="s">
        <v>55</v>
      </c>
      <c r="AZ1" t="s">
        <v>56</v>
      </c>
      <c r="BA1" t="s">
        <v>57</v>
      </c>
      <c r="BB1" t="s">
        <v>58</v>
      </c>
      <c r="BC1" t="s">
        <v>59</v>
      </c>
      <c r="BD1" t="s">
        <v>60</v>
      </c>
      <c r="BE1" t="s">
        <v>61</v>
      </c>
      <c r="BF1" t="s">
        <v>62</v>
      </c>
      <c r="BG1" t="s">
        <v>63</v>
      </c>
      <c r="BH1" t="s">
        <v>64</v>
      </c>
      <c r="BI1" t="s">
        <v>65</v>
      </c>
    </row>
    <row r="2" spans="1:61" x14ac:dyDescent="0.25">
      <c r="A2">
        <v>5.7</v>
      </c>
      <c r="B2">
        <v>86.25</v>
      </c>
      <c r="C2">
        <v>144</v>
      </c>
      <c r="D2">
        <v>10.6</v>
      </c>
      <c r="E2">
        <v>19.100000000000001</v>
      </c>
      <c r="F2">
        <v>13</v>
      </c>
      <c r="G2">
        <v>8.5</v>
      </c>
      <c r="H2">
        <v>8.5</v>
      </c>
      <c r="I2">
        <v>18.5</v>
      </c>
      <c r="J2">
        <v>18.5</v>
      </c>
      <c r="K2">
        <v>403</v>
      </c>
      <c r="L2">
        <v>24.8</v>
      </c>
      <c r="M2">
        <v>68.8</v>
      </c>
      <c r="N2">
        <v>2250</v>
      </c>
      <c r="O2">
        <v>650</v>
      </c>
      <c r="P2">
        <v>2000</v>
      </c>
      <c r="Q2">
        <v>650</v>
      </c>
      <c r="R2">
        <v>2250</v>
      </c>
      <c r="S2">
        <v>160</v>
      </c>
      <c r="T2">
        <v>3300</v>
      </c>
      <c r="U2">
        <v>1500</v>
      </c>
      <c r="V2">
        <v>500</v>
      </c>
      <c r="W2">
        <v>400</v>
      </c>
      <c r="X2">
        <v>900</v>
      </c>
      <c r="Y2">
        <v>2250</v>
      </c>
      <c r="Z2">
        <v>160</v>
      </c>
      <c r="AA2">
        <v>0</v>
      </c>
      <c r="AB2">
        <v>500</v>
      </c>
      <c r="AC2">
        <v>4000</v>
      </c>
      <c r="AD2">
        <v>0</v>
      </c>
      <c r="AE2">
        <v>0</v>
      </c>
      <c r="AF2">
        <v>0</v>
      </c>
      <c r="AG2">
        <v>0</v>
      </c>
      <c r="AH2">
        <v>7560</v>
      </c>
      <c r="AI2">
        <v>4010</v>
      </c>
      <c r="AJ2">
        <v>2.4</v>
      </c>
      <c r="AK2">
        <v>2.4</v>
      </c>
      <c r="AL2">
        <v>2.4</v>
      </c>
      <c r="AM2">
        <v>2</v>
      </c>
      <c r="AN2">
        <v>108</v>
      </c>
      <c r="AO2">
        <v>85</v>
      </c>
      <c r="AP2">
        <v>-30</v>
      </c>
      <c r="AQ2">
        <v>1.5974999999999999</v>
      </c>
      <c r="AR2">
        <v>1.4830000000000001</v>
      </c>
      <c r="AS2">
        <v>0.1145</v>
      </c>
      <c r="AT2">
        <v>-3.8</v>
      </c>
      <c r="AU2">
        <v>0.30914999999999998</v>
      </c>
      <c r="AV2">
        <v>6.8000000000000005E-2</v>
      </c>
      <c r="AW2">
        <v>0</v>
      </c>
      <c r="AX2">
        <v>6.0499999999999998E-2</v>
      </c>
      <c r="AY2">
        <v>0.1285</v>
      </c>
      <c r="AZ2">
        <v>0.254</v>
      </c>
      <c r="BA2">
        <v>0.33334999999999998</v>
      </c>
      <c r="BB2">
        <v>0.41299999999999998</v>
      </c>
      <c r="BC2">
        <v>2.7</v>
      </c>
      <c r="BD2">
        <v>2.2999999999999998</v>
      </c>
      <c r="BE2">
        <v>0.15</v>
      </c>
      <c r="BF2">
        <v>64.099999999999994</v>
      </c>
      <c r="BG2">
        <v>133.69999999999999</v>
      </c>
      <c r="BH2">
        <v>64.099999999999994</v>
      </c>
      <c r="BI2">
        <v>136.1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"/>
  <sheetViews>
    <sheetView topLeftCell="AU1" workbookViewId="0">
      <selection activeCell="AZ7" sqref="AZ7"/>
    </sheetView>
  </sheetViews>
  <sheetFormatPr defaultRowHeight="16.5" x14ac:dyDescent="0.25"/>
  <cols>
    <col min="1" max="1" width="10" bestFit="1" customWidth="1"/>
    <col min="2" max="2" width="8.875" bestFit="1" customWidth="1"/>
    <col min="3" max="3" width="10.375" bestFit="1" customWidth="1"/>
    <col min="4" max="4" width="8.75" bestFit="1" customWidth="1"/>
    <col min="5" max="5" width="11.5" bestFit="1" customWidth="1"/>
    <col min="6" max="6" width="8.5" bestFit="1" customWidth="1"/>
    <col min="7" max="8" width="9.5" bestFit="1" customWidth="1"/>
    <col min="9" max="10" width="12.375" bestFit="1" customWidth="1"/>
    <col min="11" max="11" width="7.875" bestFit="1" customWidth="1"/>
    <col min="12" max="12" width="13.75" bestFit="1" customWidth="1"/>
    <col min="13" max="13" width="14.625" bestFit="1" customWidth="1"/>
    <col min="40" max="40" width="21.375" bestFit="1" customWidth="1"/>
  </cols>
  <sheetData>
    <row r="1" spans="1:6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13</v>
      </c>
      <c r="M1" t="s">
        <v>14</v>
      </c>
      <c r="N1" t="s">
        <v>18</v>
      </c>
      <c r="O1" t="s">
        <v>19</v>
      </c>
      <c r="P1" t="s">
        <v>20</v>
      </c>
      <c r="Q1" t="s">
        <v>21</v>
      </c>
      <c r="R1" t="s">
        <v>22</v>
      </c>
      <c r="S1" t="s">
        <v>23</v>
      </c>
      <c r="T1" t="s">
        <v>24</v>
      </c>
      <c r="U1" t="s">
        <v>25</v>
      </c>
      <c r="V1" t="s">
        <v>26</v>
      </c>
      <c r="W1" t="s">
        <v>27</v>
      </c>
      <c r="X1" t="s">
        <v>28</v>
      </c>
      <c r="Y1" t="s">
        <v>29</v>
      </c>
      <c r="Z1" t="s">
        <v>30</v>
      </c>
      <c r="AA1" t="s">
        <v>31</v>
      </c>
      <c r="AB1" t="s">
        <v>32</v>
      </c>
      <c r="AC1" t="s">
        <v>33</v>
      </c>
      <c r="AD1" t="s">
        <v>34</v>
      </c>
      <c r="AE1" t="s">
        <v>35</v>
      </c>
      <c r="AF1" t="s">
        <v>36</v>
      </c>
      <c r="AG1" t="s">
        <v>37</v>
      </c>
      <c r="AH1" t="s">
        <v>38</v>
      </c>
      <c r="AI1" t="s">
        <v>39</v>
      </c>
      <c r="AJ1" t="s">
        <v>40</v>
      </c>
      <c r="AK1" t="s">
        <v>41</v>
      </c>
      <c r="AL1" t="s">
        <v>42</v>
      </c>
      <c r="AM1" t="s">
        <v>43</v>
      </c>
      <c r="AN1" t="s">
        <v>44</v>
      </c>
      <c r="AO1" t="s">
        <v>45</v>
      </c>
      <c r="AP1" t="s">
        <v>46</v>
      </c>
      <c r="AQ1" t="s">
        <v>47</v>
      </c>
      <c r="AR1" t="s">
        <v>48</v>
      </c>
      <c r="AS1" t="s">
        <v>49</v>
      </c>
      <c r="AT1" t="s">
        <v>50</v>
      </c>
      <c r="AU1" t="s">
        <v>51</v>
      </c>
      <c r="AV1" t="s">
        <v>52</v>
      </c>
      <c r="AW1" t="s">
        <v>53</v>
      </c>
      <c r="AX1" t="s">
        <v>54</v>
      </c>
      <c r="AY1" t="s">
        <v>55</v>
      </c>
      <c r="AZ1" t="s">
        <v>56</v>
      </c>
      <c r="BA1" t="s">
        <v>57</v>
      </c>
      <c r="BB1" t="s">
        <v>58</v>
      </c>
      <c r="BC1" t="s">
        <v>59</v>
      </c>
      <c r="BD1" t="s">
        <v>60</v>
      </c>
      <c r="BE1" t="s">
        <v>61</v>
      </c>
      <c r="BF1" t="s">
        <v>62</v>
      </c>
      <c r="BG1" t="s">
        <v>63</v>
      </c>
      <c r="BH1" t="s">
        <v>64</v>
      </c>
      <c r="BI1" t="s">
        <v>65</v>
      </c>
    </row>
    <row r="2" spans="1:61" x14ac:dyDescent="0.25">
      <c r="A2">
        <v>5.5</v>
      </c>
      <c r="B2">
        <v>85.95</v>
      </c>
      <c r="C2">
        <v>144</v>
      </c>
      <c r="D2">
        <v>12</v>
      </c>
      <c r="E2">
        <v>19.2</v>
      </c>
      <c r="F2">
        <v>8</v>
      </c>
      <c r="G2">
        <v>12.5</v>
      </c>
      <c r="H2">
        <v>12.5</v>
      </c>
      <c r="I2">
        <v>17.600000000000001</v>
      </c>
      <c r="J2">
        <v>17.600000000000001</v>
      </c>
      <c r="K2">
        <v>207</v>
      </c>
      <c r="L2">
        <v>26.6</v>
      </c>
      <c r="M2">
        <v>79.7</v>
      </c>
      <c r="N2">
        <v>0</v>
      </c>
      <c r="O2">
        <v>0</v>
      </c>
      <c r="P2">
        <v>0</v>
      </c>
      <c r="Q2">
        <v>0</v>
      </c>
      <c r="R2">
        <v>2000</v>
      </c>
      <c r="S2">
        <v>650</v>
      </c>
      <c r="T2">
        <v>3300</v>
      </c>
      <c r="U2">
        <v>1300</v>
      </c>
      <c r="V2">
        <v>300</v>
      </c>
      <c r="W2">
        <v>300</v>
      </c>
      <c r="X2">
        <v>650</v>
      </c>
      <c r="Y2">
        <v>1600</v>
      </c>
      <c r="Z2">
        <v>250</v>
      </c>
      <c r="AA2">
        <v>4000</v>
      </c>
      <c r="AB2">
        <v>500</v>
      </c>
      <c r="AC2">
        <v>0</v>
      </c>
      <c r="AD2">
        <v>0</v>
      </c>
      <c r="AE2">
        <v>0</v>
      </c>
      <c r="AF2">
        <v>0</v>
      </c>
      <c r="AG2">
        <v>0</v>
      </c>
      <c r="AH2">
        <v>6200</v>
      </c>
      <c r="AI2">
        <v>3200</v>
      </c>
      <c r="AJ2">
        <v>2.42</v>
      </c>
      <c r="AK2">
        <v>2.3199999999999998</v>
      </c>
      <c r="AL2">
        <v>2.33</v>
      </c>
      <c r="AM2">
        <v>2</v>
      </c>
      <c r="AN2">
        <v>70</v>
      </c>
      <c r="AO2">
        <v>90.7</v>
      </c>
      <c r="AP2">
        <v>-30</v>
      </c>
      <c r="AQ2">
        <v>1.5861000000000001</v>
      </c>
      <c r="AR2">
        <v>1.4876</v>
      </c>
      <c r="AS2">
        <v>9.8500000000000004E-2</v>
      </c>
      <c r="AT2">
        <v>6.2</v>
      </c>
      <c r="AU2">
        <v>0.32012499999999999</v>
      </c>
      <c r="AV2">
        <v>7.7499999999999999E-2</v>
      </c>
      <c r="AW2">
        <v>0</v>
      </c>
      <c r="AX2">
        <v>6.8900000000000003E-2</v>
      </c>
      <c r="AY2">
        <v>0.1464</v>
      </c>
      <c r="AZ2">
        <v>0.22</v>
      </c>
      <c r="BA2">
        <v>0.33450000000000002</v>
      </c>
      <c r="BB2">
        <v>0.44900000000000001</v>
      </c>
      <c r="BC2">
        <v>3.25</v>
      </c>
      <c r="BD2">
        <v>3.04</v>
      </c>
      <c r="BE2">
        <v>0.4</v>
      </c>
      <c r="BF2">
        <v>63.87</v>
      </c>
      <c r="BG2">
        <v>126.9</v>
      </c>
      <c r="BH2">
        <v>63.87</v>
      </c>
      <c r="BI2">
        <v>129.25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7"/>
  <sheetViews>
    <sheetView workbookViewId="0">
      <selection activeCell="BV6" sqref="BV6"/>
    </sheetView>
  </sheetViews>
  <sheetFormatPr defaultRowHeight="16.5" x14ac:dyDescent="0.25"/>
  <cols>
    <col min="5" max="5" width="11.5" bestFit="1" customWidth="1"/>
    <col min="6" max="6" width="10.375" bestFit="1" customWidth="1"/>
    <col min="75" max="75" width="15.375" bestFit="1" customWidth="1"/>
  </cols>
  <sheetData>
    <row r="1" spans="1:75" x14ac:dyDescent="0.25">
      <c r="A1" t="s">
        <v>89</v>
      </c>
      <c r="B1" t="s">
        <v>0</v>
      </c>
      <c r="C1" t="s">
        <v>1</v>
      </c>
      <c r="D1" s="4" t="s">
        <v>90</v>
      </c>
      <c r="E1" s="4" t="s">
        <v>91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92</v>
      </c>
      <c r="L1" t="s">
        <v>93</v>
      </c>
      <c r="M1" t="s">
        <v>7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94</v>
      </c>
      <c r="T1" t="s">
        <v>95</v>
      </c>
      <c r="U1" s="4" t="s">
        <v>96</v>
      </c>
      <c r="V1" t="s">
        <v>13</v>
      </c>
      <c r="W1" t="s">
        <v>14</v>
      </c>
      <c r="X1" t="s">
        <v>15</v>
      </c>
      <c r="Y1" t="s">
        <v>16</v>
      </c>
      <c r="Z1" t="s">
        <v>17</v>
      </c>
      <c r="AA1" t="s">
        <v>18</v>
      </c>
      <c r="AB1" t="s">
        <v>19</v>
      </c>
      <c r="AC1" t="s">
        <v>20</v>
      </c>
      <c r="AD1" t="s">
        <v>21</v>
      </c>
      <c r="AE1" t="s">
        <v>22</v>
      </c>
      <c r="AF1" t="s">
        <v>23</v>
      </c>
      <c r="AG1" t="s">
        <v>24</v>
      </c>
      <c r="AH1" t="s">
        <v>25</v>
      </c>
      <c r="AI1" t="s">
        <v>26</v>
      </c>
      <c r="AJ1" t="s">
        <v>27</v>
      </c>
      <c r="AK1" t="s">
        <v>28</v>
      </c>
      <c r="AL1" t="s">
        <v>29</v>
      </c>
      <c r="AM1" t="s">
        <v>30</v>
      </c>
      <c r="AN1" t="s">
        <v>31</v>
      </c>
      <c r="AO1" t="s">
        <v>32</v>
      </c>
      <c r="AP1" t="s">
        <v>33</v>
      </c>
      <c r="AQ1" t="s">
        <v>34</v>
      </c>
      <c r="AR1" t="s">
        <v>35</v>
      </c>
      <c r="AS1" t="s">
        <v>36</v>
      </c>
      <c r="AT1" t="s">
        <v>37</v>
      </c>
      <c r="AU1" t="s">
        <v>38</v>
      </c>
      <c r="AV1" t="s">
        <v>39</v>
      </c>
      <c r="AW1" t="s">
        <v>40</v>
      </c>
      <c r="AX1" t="s">
        <v>41</v>
      </c>
      <c r="AY1" t="s">
        <v>42</v>
      </c>
      <c r="AZ1" t="s">
        <v>43</v>
      </c>
      <c r="BA1" s="4" t="s">
        <v>97</v>
      </c>
      <c r="BB1" t="s">
        <v>44</v>
      </c>
      <c r="BC1" t="s">
        <v>45</v>
      </c>
      <c r="BD1" t="s">
        <v>46</v>
      </c>
      <c r="BE1" t="s">
        <v>47</v>
      </c>
      <c r="BF1" t="s">
        <v>48</v>
      </c>
      <c r="BG1" t="s">
        <v>49</v>
      </c>
      <c r="BH1" t="s">
        <v>50</v>
      </c>
      <c r="BI1" t="s">
        <v>51</v>
      </c>
      <c r="BJ1" t="s">
        <v>52</v>
      </c>
      <c r="BK1" t="s">
        <v>53</v>
      </c>
      <c r="BL1" t="s">
        <v>54</v>
      </c>
      <c r="BM1" t="s">
        <v>55</v>
      </c>
      <c r="BN1" t="s">
        <v>56</v>
      </c>
      <c r="BO1" t="s">
        <v>57</v>
      </c>
      <c r="BP1" t="s">
        <v>58</v>
      </c>
      <c r="BQ1" t="s">
        <v>59</v>
      </c>
      <c r="BR1" t="s">
        <v>60</v>
      </c>
      <c r="BS1" t="s">
        <v>61</v>
      </c>
      <c r="BT1" t="s">
        <v>62</v>
      </c>
      <c r="BU1" t="s">
        <v>63</v>
      </c>
      <c r="BV1" t="s">
        <v>64</v>
      </c>
      <c r="BW1" t="s">
        <v>65</v>
      </c>
    </row>
    <row r="2" spans="1:75" x14ac:dyDescent="0.25">
      <c r="A2" t="s">
        <v>98</v>
      </c>
      <c r="B2">
        <v>5.7</v>
      </c>
      <c r="C2">
        <v>86.25</v>
      </c>
      <c r="D2" t="s">
        <v>99</v>
      </c>
      <c r="E2" t="s">
        <v>100</v>
      </c>
      <c r="F2">
        <v>144</v>
      </c>
      <c r="G2">
        <v>10.6</v>
      </c>
      <c r="H2">
        <v>19.100000000000001</v>
      </c>
      <c r="I2">
        <v>13</v>
      </c>
      <c r="J2">
        <v>0.10709399999999999</v>
      </c>
      <c r="K2">
        <v>409.23145099999999</v>
      </c>
      <c r="L2">
        <v>0.49662899999999999</v>
      </c>
      <c r="M2">
        <v>8.5</v>
      </c>
      <c r="N2">
        <v>8.5</v>
      </c>
      <c r="O2">
        <v>18.5</v>
      </c>
      <c r="P2">
        <v>18.5</v>
      </c>
      <c r="Q2">
        <v>403</v>
      </c>
      <c r="R2">
        <v>2.1347749999999999</v>
      </c>
      <c r="S2">
        <v>276.91503</v>
      </c>
      <c r="T2">
        <v>10.417676999999999</v>
      </c>
      <c r="U2" t="s">
        <v>101</v>
      </c>
      <c r="V2">
        <v>24.8</v>
      </c>
      <c r="W2">
        <v>68.8</v>
      </c>
      <c r="X2">
        <v>3.0096000000000001E-2</v>
      </c>
      <c r="Y2">
        <v>8.3492999999999998E-2</v>
      </c>
      <c r="Z2">
        <v>0.10709399999999999</v>
      </c>
      <c r="AA2">
        <v>2250</v>
      </c>
      <c r="AB2">
        <v>650</v>
      </c>
      <c r="AC2">
        <v>2000</v>
      </c>
      <c r="AD2">
        <v>650</v>
      </c>
      <c r="AE2">
        <v>2250</v>
      </c>
      <c r="AF2">
        <v>160</v>
      </c>
      <c r="AG2">
        <v>3300</v>
      </c>
      <c r="AH2">
        <v>1500</v>
      </c>
      <c r="AI2">
        <v>500</v>
      </c>
      <c r="AJ2">
        <v>400</v>
      </c>
      <c r="AK2">
        <v>900</v>
      </c>
      <c r="AL2">
        <v>2250</v>
      </c>
      <c r="AM2">
        <v>160</v>
      </c>
      <c r="AN2">
        <v>0</v>
      </c>
      <c r="AO2">
        <v>500</v>
      </c>
      <c r="AP2">
        <v>4000</v>
      </c>
      <c r="AQ2">
        <v>0</v>
      </c>
      <c r="AR2">
        <v>0</v>
      </c>
      <c r="AS2">
        <v>0</v>
      </c>
      <c r="AT2">
        <v>0</v>
      </c>
      <c r="AU2">
        <v>7560</v>
      </c>
      <c r="AV2">
        <v>4010</v>
      </c>
      <c r="AW2">
        <v>2.4</v>
      </c>
      <c r="AX2">
        <v>2.4</v>
      </c>
      <c r="AY2">
        <v>2.4</v>
      </c>
      <c r="AZ2">
        <v>2</v>
      </c>
      <c r="BA2" t="s">
        <v>102</v>
      </c>
      <c r="BB2">
        <v>108</v>
      </c>
      <c r="BC2">
        <v>85</v>
      </c>
      <c r="BD2">
        <v>-30</v>
      </c>
      <c r="BE2">
        <v>1.5974999999999999</v>
      </c>
      <c r="BF2">
        <v>1.4830000000000001</v>
      </c>
      <c r="BG2">
        <v>0.1145</v>
      </c>
      <c r="BH2">
        <v>-3.8</v>
      </c>
      <c r="BI2">
        <v>0.30914999999999998</v>
      </c>
      <c r="BJ2">
        <v>6.8000000000000005E-2</v>
      </c>
      <c r="BK2">
        <v>0</v>
      </c>
      <c r="BL2">
        <v>6.0499999999999998E-2</v>
      </c>
      <c r="BM2">
        <v>0.1285</v>
      </c>
      <c r="BN2">
        <v>0.254</v>
      </c>
      <c r="BO2">
        <v>0.33334999999999998</v>
      </c>
      <c r="BP2">
        <v>0.41299999999999998</v>
      </c>
      <c r="BQ2">
        <v>2.7</v>
      </c>
      <c r="BR2">
        <v>2.2999999999999998</v>
      </c>
      <c r="BS2">
        <v>0.15</v>
      </c>
      <c r="BT2">
        <v>64.099999999999994</v>
      </c>
      <c r="BU2">
        <v>133.69999999999999</v>
      </c>
      <c r="BV2">
        <v>64.099999999999994</v>
      </c>
      <c r="BW2">
        <v>136.1</v>
      </c>
    </row>
    <row r="3" spans="1:75" x14ac:dyDescent="0.25">
      <c r="E3" t="s">
        <v>111</v>
      </c>
      <c r="U3" t="s">
        <v>103</v>
      </c>
      <c r="BA3" t="s">
        <v>105</v>
      </c>
    </row>
    <row r="4" spans="1:75" x14ac:dyDescent="0.25">
      <c r="E4" t="s">
        <v>112</v>
      </c>
      <c r="U4" t="s">
        <v>104</v>
      </c>
    </row>
    <row r="5" spans="1:75" x14ac:dyDescent="0.25">
      <c r="E5" t="s">
        <v>113</v>
      </c>
    </row>
    <row r="7" spans="1:75" x14ac:dyDescent="0.25">
      <c r="D7" s="6" t="s">
        <v>114</v>
      </c>
      <c r="E7" s="6" t="s">
        <v>114</v>
      </c>
      <c r="U7" s="6" t="s">
        <v>114</v>
      </c>
      <c r="BA7" s="6" t="s">
        <v>114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6"/>
  <sheetViews>
    <sheetView topLeftCell="BR1" workbookViewId="0">
      <selection activeCell="BV2" sqref="BV2:BW2"/>
    </sheetView>
  </sheetViews>
  <sheetFormatPr defaultRowHeight="16.5" x14ac:dyDescent="0.25"/>
  <cols>
    <col min="1" max="1" width="10" bestFit="1" customWidth="1"/>
    <col min="3" max="3" width="10.375" bestFit="1" customWidth="1"/>
    <col min="4" max="4" width="8.75" bestFit="1" customWidth="1"/>
    <col min="5" max="5" width="11.5" bestFit="1" customWidth="1"/>
    <col min="6" max="6" width="8.5" customWidth="1"/>
    <col min="7" max="7" width="13.875" bestFit="1" customWidth="1"/>
    <col min="8" max="14" width="9" customWidth="1"/>
    <col min="16" max="18" width="12.75" bestFit="1" customWidth="1"/>
    <col min="67" max="67" width="12.5" bestFit="1" customWidth="1"/>
    <col min="68" max="68" width="13.625" bestFit="1" customWidth="1"/>
    <col min="69" max="69" width="16.375" bestFit="1" customWidth="1"/>
    <col min="70" max="70" width="17.5" bestFit="1" customWidth="1"/>
    <col min="71" max="71" width="11.625" bestFit="1" customWidth="1"/>
    <col min="73" max="73" width="16.875" bestFit="1" customWidth="1"/>
    <col min="74" max="74" width="16.375" bestFit="1" customWidth="1"/>
    <col min="75" max="75" width="20.75" bestFit="1" customWidth="1"/>
    <col min="76" max="76" width="15.625" bestFit="1" customWidth="1"/>
    <col min="77" max="77" width="15.875" bestFit="1" customWidth="1"/>
    <col min="78" max="78" width="15.5" bestFit="1" customWidth="1"/>
    <col min="79" max="79" width="12.75" bestFit="1" customWidth="1"/>
    <col min="80" max="80" width="12.375" bestFit="1" customWidth="1"/>
    <col min="83" max="83" width="12.875" bestFit="1" customWidth="1"/>
  </cols>
  <sheetData>
    <row r="1" spans="1:85" x14ac:dyDescent="0.25">
      <c r="A1" t="s">
        <v>0</v>
      </c>
      <c r="B1" t="s">
        <v>1</v>
      </c>
      <c r="C1" t="s">
        <v>116</v>
      </c>
      <c r="D1" t="s">
        <v>3</v>
      </c>
      <c r="E1" t="s">
        <v>4</v>
      </c>
      <c r="F1" t="s">
        <v>115</v>
      </c>
      <c r="G1" s="2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s="2" t="s">
        <v>12</v>
      </c>
      <c r="N1" t="s">
        <v>13</v>
      </c>
      <c r="O1" t="s">
        <v>14</v>
      </c>
      <c r="P1" s="2" t="s">
        <v>15</v>
      </c>
      <c r="Q1" s="2" t="s">
        <v>16</v>
      </c>
      <c r="R1" s="2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s="5" t="s">
        <v>62</v>
      </c>
      <c r="BL1" s="5" t="s">
        <v>63</v>
      </c>
      <c r="BM1" s="5" t="s">
        <v>64</v>
      </c>
      <c r="BN1" s="5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4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3" t="s">
        <v>80</v>
      </c>
      <c r="CD1" s="3" t="s">
        <v>81</v>
      </c>
      <c r="CE1" s="3" t="s">
        <v>82</v>
      </c>
      <c r="CF1" s="3" t="s">
        <v>83</v>
      </c>
      <c r="CG1" s="3" t="s">
        <v>84</v>
      </c>
    </row>
    <row r="2" spans="1:85" x14ac:dyDescent="0.25">
      <c r="A2">
        <v>5.7</v>
      </c>
      <c r="B2">
        <v>86.25</v>
      </c>
      <c r="C2">
        <v>144</v>
      </c>
      <c r="D2">
        <v>10.6</v>
      </c>
      <c r="E2">
        <v>19.100000000000001</v>
      </c>
      <c r="F2">
        <v>13</v>
      </c>
      <c r="G2">
        <f>PI()/4*D2*D2*F2/(B2*B2*C2)*100</f>
        <v>0.10709378415471862</v>
      </c>
      <c r="H2">
        <v>8.5</v>
      </c>
      <c r="I2">
        <v>8.5</v>
      </c>
      <c r="J2">
        <v>18.5</v>
      </c>
      <c r="K2">
        <v>18.5</v>
      </c>
      <c r="L2">
        <v>403</v>
      </c>
      <c r="M2">
        <f>PI()/4*H2*H2*L2/(B2*B2*C2)*100</f>
        <v>2.134774858139294</v>
      </c>
      <c r="N2">
        <v>24.8</v>
      </c>
      <c r="O2">
        <v>68.8</v>
      </c>
      <c r="P2">
        <f>N2*F2/(B2*B2*C2)*100</f>
        <v>3.0096384979812835E-2</v>
      </c>
      <c r="Q2">
        <f>O2*F2/(B2*B2*C2)*100</f>
        <v>8.3493197040771086E-2</v>
      </c>
      <c r="R2">
        <f>PI()/4*D2*D2*F2/(B2*B2*C2)*100</f>
        <v>0.10709378415471862</v>
      </c>
      <c r="S2">
        <v>2250</v>
      </c>
      <c r="T2">
        <v>650</v>
      </c>
      <c r="U2">
        <v>2000</v>
      </c>
      <c r="V2">
        <v>650</v>
      </c>
      <c r="W2">
        <v>2250</v>
      </c>
      <c r="X2">
        <v>160</v>
      </c>
      <c r="Y2">
        <v>3300</v>
      </c>
      <c r="Z2">
        <v>1500</v>
      </c>
      <c r="AA2">
        <v>500</v>
      </c>
      <c r="AB2">
        <v>400</v>
      </c>
      <c r="AC2">
        <v>900</v>
      </c>
      <c r="AD2">
        <v>2250</v>
      </c>
      <c r="AE2">
        <v>160</v>
      </c>
      <c r="AF2">
        <v>0</v>
      </c>
      <c r="AG2">
        <v>500</v>
      </c>
      <c r="AH2">
        <v>4000</v>
      </c>
      <c r="AI2">
        <v>0</v>
      </c>
      <c r="AJ2">
        <v>0</v>
      </c>
      <c r="AK2">
        <v>0</v>
      </c>
      <c r="AL2">
        <v>0</v>
      </c>
      <c r="AM2">
        <v>7560</v>
      </c>
      <c r="AN2">
        <v>4010</v>
      </c>
      <c r="AO2">
        <v>2.4</v>
      </c>
      <c r="AP2">
        <v>2.4</v>
      </c>
      <c r="AQ2">
        <v>2.4</v>
      </c>
      <c r="AR2">
        <v>2</v>
      </c>
      <c r="AS2">
        <v>108</v>
      </c>
      <c r="AT2">
        <v>85</v>
      </c>
      <c r="AU2">
        <v>-30</v>
      </c>
      <c r="AV2">
        <v>1.5974999999999999</v>
      </c>
      <c r="AW2">
        <v>1.4830000000000001</v>
      </c>
      <c r="AX2">
        <v>0.1145</v>
      </c>
      <c r="AY2">
        <v>-3.8</v>
      </c>
      <c r="AZ2">
        <v>0.30914999999999998</v>
      </c>
      <c r="BA2">
        <v>6.8000000000000005E-2</v>
      </c>
      <c r="BB2">
        <v>0</v>
      </c>
      <c r="BC2">
        <v>6.0499999999999998E-2</v>
      </c>
      <c r="BD2">
        <v>0.1285</v>
      </c>
      <c r="BE2">
        <v>0.254</v>
      </c>
      <c r="BF2">
        <v>0.33334999999999998</v>
      </c>
      <c r="BG2">
        <v>0.41299999999999998</v>
      </c>
      <c r="BH2">
        <v>2.7</v>
      </c>
      <c r="BI2">
        <v>2.2999999999999998</v>
      </c>
      <c r="BJ2">
        <v>0.15</v>
      </c>
      <c r="BK2">
        <v>64.099999999999994</v>
      </c>
      <c r="BL2">
        <v>133.69999999999999</v>
      </c>
      <c r="BM2">
        <v>64.099999999999994</v>
      </c>
      <c r="BN2">
        <v>136.1</v>
      </c>
      <c r="BO2">
        <f>BK2*BL2/100</f>
        <v>85.701699999999988</v>
      </c>
      <c r="BP2">
        <f>BM2*BN2/100</f>
        <v>87.240099999999984</v>
      </c>
      <c r="BQ2">
        <f>SQRT(BK2^2+BL2^2)</f>
        <v>148.2717100461177</v>
      </c>
      <c r="BR2">
        <f>SQRT(BM2^2+BN2^2)</f>
        <v>150.43942302468457</v>
      </c>
      <c r="BS2">
        <f>BR2/2.54/10</f>
        <v>5.9228119301056914</v>
      </c>
      <c r="BT2" s="4">
        <v>1</v>
      </c>
      <c r="BU2">
        <v>1</v>
      </c>
      <c r="BV2">
        <v>1</v>
      </c>
      <c r="BW2">
        <v>0</v>
      </c>
      <c r="BX2">
        <v>0</v>
      </c>
      <c r="BY2">
        <v>0</v>
      </c>
      <c r="BZ2">
        <v>1</v>
      </c>
      <c r="CA2">
        <v>1</v>
      </c>
      <c r="CB2">
        <v>0</v>
      </c>
      <c r="CC2">
        <f>PI()/12*BI2*(D2^2+D2*E2+E2^2)</f>
        <v>409.23145123885269</v>
      </c>
      <c r="CD2">
        <f>PI()/4*(H2*I2*(BI2-0.45)+((BI2-0.45)/6)*(2*J2*K2+H2*K2+J2*I2-4*H2*I2))</f>
        <v>276.91502995220281</v>
      </c>
      <c r="CE2">
        <f>100*CC2*F2/(B2^2*C2)</f>
        <v>0.49662852025532306</v>
      </c>
      <c r="CF2">
        <f>100*CD2*L2/(B2^2*C2)</f>
        <v>10.417676685172372</v>
      </c>
      <c r="CG2">
        <f>BK2*BL2*BJ2*9.8*2.44</f>
        <v>30739.485755999995</v>
      </c>
    </row>
    <row r="4" spans="1:85" x14ac:dyDescent="0.25">
      <c r="BT4" t="s">
        <v>85</v>
      </c>
      <c r="BU4" t="s">
        <v>86</v>
      </c>
    </row>
    <row r="6" spans="1:85" x14ac:dyDescent="0.25">
      <c r="G6" s="2" t="s">
        <v>87</v>
      </c>
      <c r="M6" s="2" t="s">
        <v>87</v>
      </c>
      <c r="P6" s="7" t="s">
        <v>87</v>
      </c>
      <c r="Q6" s="7"/>
      <c r="R6" s="7"/>
      <c r="BO6" s="7" t="s">
        <v>87</v>
      </c>
      <c r="BP6" s="7"/>
      <c r="BQ6" s="7"/>
      <c r="BR6" s="7"/>
      <c r="BS6" s="7"/>
      <c r="BT6" s="1"/>
      <c r="BU6" s="1"/>
      <c r="BV6" s="1"/>
      <c r="BW6" s="1"/>
      <c r="BX6" s="1" t="s">
        <v>88</v>
      </c>
      <c r="BY6" s="1"/>
      <c r="BZ6" s="1"/>
      <c r="CA6" s="1"/>
      <c r="CB6" s="1"/>
      <c r="CC6" s="3"/>
      <c r="CD6" s="3"/>
      <c r="CE6" s="3" t="s">
        <v>87</v>
      </c>
      <c r="CF6" s="3"/>
      <c r="CG6" s="3"/>
    </row>
  </sheetData>
  <mergeCells count="2">
    <mergeCell ref="P6:R6"/>
    <mergeCell ref="BO6:BS6"/>
  </mergeCells>
  <phoneticPr fontId="1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6"/>
  <sheetViews>
    <sheetView workbookViewId="0">
      <selection activeCell="S2" sqref="S2:BN2"/>
    </sheetView>
  </sheetViews>
  <sheetFormatPr defaultRowHeight="16.5" x14ac:dyDescent="0.25"/>
  <cols>
    <col min="5" max="5" width="11.5" bestFit="1" customWidth="1"/>
    <col min="73" max="73" width="16.875" bestFit="1" customWidth="1"/>
    <col min="74" max="74" width="16.375" bestFit="1" customWidth="1"/>
    <col min="75" max="75" width="17.375" bestFit="1" customWidth="1"/>
    <col min="76" max="76" width="20.75" bestFit="1" customWidth="1"/>
    <col min="77" max="77" width="15.625" bestFit="1" customWidth="1"/>
    <col min="78" max="78" width="15.875" bestFit="1" customWidth="1"/>
    <col min="79" max="79" width="15.5" bestFit="1" customWidth="1"/>
    <col min="80" max="80" width="12.75" bestFit="1" customWidth="1"/>
    <col min="81" max="81" width="12.375" bestFit="1" customWidth="1"/>
  </cols>
  <sheetData>
    <row r="1" spans="1:8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2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s="2" t="s">
        <v>12</v>
      </c>
      <c r="N1" t="s">
        <v>13</v>
      </c>
      <c r="O1" t="s">
        <v>14</v>
      </c>
      <c r="P1" s="2" t="s">
        <v>15</v>
      </c>
      <c r="Q1" s="2" t="s">
        <v>16</v>
      </c>
      <c r="R1" s="2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4" t="s">
        <v>106</v>
      </c>
      <c r="BU1" s="1" t="s">
        <v>72</v>
      </c>
      <c r="BV1" s="1" t="s">
        <v>107</v>
      </c>
      <c r="BW1" s="1" t="s">
        <v>108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3" t="s">
        <v>80</v>
      </c>
      <c r="CE1" s="3" t="s">
        <v>81</v>
      </c>
      <c r="CF1" s="3" t="s">
        <v>82</v>
      </c>
      <c r="CG1" s="3" t="s">
        <v>83</v>
      </c>
      <c r="CH1" s="3" t="s">
        <v>84</v>
      </c>
    </row>
    <row r="2" spans="1:86" x14ac:dyDescent="0.25">
      <c r="A2">
        <v>5.5</v>
      </c>
      <c r="B2">
        <v>85.95</v>
      </c>
      <c r="C2">
        <v>144</v>
      </c>
      <c r="D2">
        <v>12</v>
      </c>
      <c r="E2">
        <v>19.2</v>
      </c>
      <c r="F2">
        <v>8</v>
      </c>
      <c r="G2">
        <f>PI()/4*D2*D2*F2/(B2*B2*C2)*100</f>
        <v>8.505270028510814E-2</v>
      </c>
      <c r="H2">
        <v>12.5</v>
      </c>
      <c r="I2">
        <v>12.5</v>
      </c>
      <c r="J2">
        <v>17.600000000000001</v>
      </c>
      <c r="K2">
        <v>17.600000000000001</v>
      </c>
      <c r="L2">
        <v>207</v>
      </c>
      <c r="M2">
        <f>PI()/4*H2*H2*L2/(B2*B2*C2)*100</f>
        <v>2.3879542316375577</v>
      </c>
      <c r="N2">
        <v>26.6</v>
      </c>
      <c r="O2">
        <v>79.7</v>
      </c>
      <c r="P2">
        <f>N2*F2/(B2*B2*C2)*100</f>
        <v>2.0004024117783997E-2</v>
      </c>
      <c r="Q2">
        <f>O2*F2/(B2*B2*C2)*100</f>
        <v>5.9936869255164824E-2</v>
      </c>
      <c r="R2">
        <f>PI()/4*D2*D2*F2/(B2*B2*C2)*100</f>
        <v>8.505270028510814E-2</v>
      </c>
      <c r="S2">
        <v>0</v>
      </c>
      <c r="T2">
        <v>0</v>
      </c>
      <c r="U2">
        <v>0</v>
      </c>
      <c r="V2">
        <v>0</v>
      </c>
      <c r="W2">
        <v>2000</v>
      </c>
      <c r="X2">
        <v>650</v>
      </c>
      <c r="Y2">
        <v>3300</v>
      </c>
      <c r="Z2">
        <v>1300</v>
      </c>
      <c r="AA2">
        <v>300</v>
      </c>
      <c r="AB2">
        <v>300</v>
      </c>
      <c r="AC2">
        <v>650</v>
      </c>
      <c r="AD2">
        <v>1600</v>
      </c>
      <c r="AE2">
        <v>250</v>
      </c>
      <c r="AF2">
        <v>4000</v>
      </c>
      <c r="AG2">
        <v>500</v>
      </c>
      <c r="AH2">
        <v>0</v>
      </c>
      <c r="AI2">
        <v>0</v>
      </c>
      <c r="AJ2">
        <v>0</v>
      </c>
      <c r="AK2">
        <v>0</v>
      </c>
      <c r="AL2">
        <v>0</v>
      </c>
      <c r="AM2">
        <v>6200</v>
      </c>
      <c r="AN2">
        <v>3200</v>
      </c>
      <c r="AO2">
        <v>2.42</v>
      </c>
      <c r="AP2">
        <v>2.3199999999999998</v>
      </c>
      <c r="AQ2">
        <v>2.33</v>
      </c>
      <c r="AR2">
        <v>2</v>
      </c>
      <c r="AS2">
        <v>70</v>
      </c>
      <c r="AT2">
        <v>90.7</v>
      </c>
      <c r="AU2">
        <v>-30</v>
      </c>
      <c r="AV2">
        <v>1.5861000000000001</v>
      </c>
      <c r="AW2">
        <v>1.4876</v>
      </c>
      <c r="AX2">
        <v>9.8500000000000004E-2</v>
      </c>
      <c r="AY2">
        <v>6.2</v>
      </c>
      <c r="AZ2">
        <v>0.32012499999999999</v>
      </c>
      <c r="BA2">
        <v>7.7499999999999999E-2</v>
      </c>
      <c r="BB2">
        <v>0</v>
      </c>
      <c r="BC2">
        <v>6.8900000000000003E-2</v>
      </c>
      <c r="BD2">
        <v>0.1464</v>
      </c>
      <c r="BE2">
        <v>0.22</v>
      </c>
      <c r="BF2">
        <v>0.33450000000000002</v>
      </c>
      <c r="BG2">
        <v>0.44900000000000001</v>
      </c>
      <c r="BH2">
        <v>3.25</v>
      </c>
      <c r="BI2">
        <v>3.04</v>
      </c>
      <c r="BJ2">
        <v>0.4</v>
      </c>
      <c r="BK2">
        <v>63.87</v>
      </c>
      <c r="BL2">
        <v>126.9</v>
      </c>
      <c r="BM2">
        <v>63.87</v>
      </c>
      <c r="BN2">
        <v>129.25</v>
      </c>
      <c r="BO2">
        <f>BK2*BL2/100</f>
        <v>81.051029999999997</v>
      </c>
      <c r="BP2">
        <f>BM2*BN2/100</f>
        <v>82.551974999999999</v>
      </c>
      <c r="BQ2">
        <f>SQRT(BK2^2+BL2^2)</f>
        <v>142.06683955096628</v>
      </c>
      <c r="BR2">
        <f>SQRT(BM2^2+BN2^2)</f>
        <v>144.16982832756651</v>
      </c>
      <c r="BS2">
        <f>BR2/2.54/10</f>
        <v>5.6759774932112794</v>
      </c>
      <c r="BT2" s="4">
        <v>1</v>
      </c>
      <c r="BU2">
        <v>1</v>
      </c>
      <c r="BV2">
        <v>1</v>
      </c>
      <c r="BW2">
        <v>0</v>
      </c>
      <c r="BX2">
        <v>0</v>
      </c>
      <c r="BY2">
        <v>0</v>
      </c>
      <c r="BZ2">
        <v>0</v>
      </c>
      <c r="CA2">
        <v>1</v>
      </c>
      <c r="CB2">
        <v>0</v>
      </c>
      <c r="CC2">
        <v>1</v>
      </c>
      <c r="CD2">
        <f>PI()/12*BI2*(D2^2+D2*E2+E2^2)</f>
        <v>591.36334801525106</v>
      </c>
      <c r="CE2">
        <f>PI()/4*(H2*I2*(BI2)+((BI2)/6)*(2*J2*K2+H2*K2+J2*I2-4*H2*I2))</f>
        <v>545.97487399324734</v>
      </c>
      <c r="CF2">
        <f>100*CD2*F2/(B2^2*C2)</f>
        <v>0.44472355925077339</v>
      </c>
      <c r="CG2">
        <f>100*CE2*L2/(B2^2*C2)</f>
        <v>10.62401678215439</v>
      </c>
      <c r="CH2">
        <f>BK2*BL2*BJ2*9.8*2.44</f>
        <v>77523.689174400002</v>
      </c>
    </row>
    <row r="4" spans="1:86" x14ac:dyDescent="0.25">
      <c r="BT4" t="s">
        <v>109</v>
      </c>
      <c r="BU4" t="s">
        <v>86</v>
      </c>
    </row>
    <row r="6" spans="1:86" x14ac:dyDescent="0.25">
      <c r="G6" s="2" t="s">
        <v>87</v>
      </c>
      <c r="M6" s="2" t="s">
        <v>87</v>
      </c>
      <c r="P6" s="7" t="s">
        <v>87</v>
      </c>
      <c r="Q6" s="7"/>
      <c r="R6" s="7"/>
      <c r="BO6" s="7" t="s">
        <v>87</v>
      </c>
      <c r="BP6" s="7"/>
      <c r="BQ6" s="7"/>
      <c r="BR6" s="7"/>
      <c r="BS6" s="7"/>
      <c r="BT6" s="1"/>
      <c r="BU6" s="1"/>
      <c r="BV6" s="1"/>
      <c r="BW6" s="1"/>
      <c r="BX6" s="1" t="s">
        <v>110</v>
      </c>
      <c r="BY6" s="1"/>
      <c r="BZ6" s="1"/>
      <c r="CA6" s="1"/>
      <c r="CB6" s="1"/>
      <c r="CC6" s="1"/>
      <c r="CD6" s="3"/>
      <c r="CE6" s="3"/>
      <c r="CF6" s="3" t="s">
        <v>87</v>
      </c>
      <c r="CG6" s="3"/>
      <c r="CH6" s="3"/>
    </row>
  </sheetData>
  <mergeCells count="2">
    <mergeCell ref="P6:R6"/>
    <mergeCell ref="BO6:BS6"/>
  </mergeCells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upload_T2</vt:lpstr>
      <vt:lpstr>upload_T1</vt:lpstr>
      <vt:lpstr>原始輸入表格</vt:lpstr>
      <vt:lpstr>轉換後表格_T2</vt:lpstr>
      <vt:lpstr>轉換後表格_T1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ty80.huang 黃宗煜</dc:creator>
  <cp:lastModifiedBy>andrew.tseng</cp:lastModifiedBy>
  <dcterms:created xsi:type="dcterms:W3CDTF">2022-07-29T05:51:14Z</dcterms:created>
  <dcterms:modified xsi:type="dcterms:W3CDTF">2022-08-17T07:36:53Z</dcterms:modified>
</cp:coreProperties>
</file>