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480" windowWidth="17700" windowHeight="11085"/>
  </bookViews>
  <sheets>
    <sheet name="Color Difference" sheetId="1" r:id="rId1"/>
  </sheets>
  <externalReferences>
    <externalReference r:id="rId2"/>
  </externalReferences>
  <definedNames>
    <definedName name="anscount" hidden="1">1</definedName>
    <definedName name="solver_adj" localSheetId="0" hidden="1">'Color Difference'!#REF!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1000</definedName>
    <definedName name="solver_lhs1" localSheetId="0" hidden="1">'Color Difference'!#REF!</definedName>
    <definedName name="solver_lhs2" localSheetId="0" hidden="1">'Color Difference'!#REF!</definedName>
    <definedName name="solver_lhs3" localSheetId="0" hidden="1">'Color Difference'!#REF!</definedName>
    <definedName name="solver_lhs4" localSheetId="0" hidden="1">'Color Difference'!#REF!</definedName>
    <definedName name="solver_lhs5" localSheetId="0" hidden="1">'Color Difference'!#REF!</definedName>
    <definedName name="solver_lin" localSheetId="0" hidden="1">2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'Color Difference'!#REF!</definedName>
    <definedName name="solver_pre" localSheetId="0" hidden="1">0.0000001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0.32</definedName>
    <definedName name="solver_rhs2" localSheetId="0" hidden="1">0.31</definedName>
    <definedName name="solver_rhs3" localSheetId="0" hidden="1">0.32</definedName>
    <definedName name="solver_rhs4" localSheetId="0" hidden="1">0.33</definedName>
    <definedName name="solver_rhs5" localSheetId="0" hidden="1">30</definedName>
    <definedName name="solver_scl" localSheetId="0" hidden="1">1</definedName>
    <definedName name="solver_sho" localSheetId="0" hidden="1">2</definedName>
    <definedName name="solver_tim" localSheetId="0" hidden="1">10000</definedName>
    <definedName name="solver_tol" localSheetId="0" hidden="1">0.05</definedName>
    <definedName name="solver_typ" localSheetId="0" hidden="1">1</definedName>
    <definedName name="solver_val" localSheetId="0" hidden="1">60</definedName>
    <definedName name="spectra_5">'[1]5nm transfer to 1nm'!$B$5:$E$85</definedName>
  </definedNames>
  <calcPr calcId="125725"/>
</workbook>
</file>

<file path=xl/calcChain.xml><?xml version="1.0" encoding="utf-8"?>
<calcChain xmlns="http://schemas.openxmlformats.org/spreadsheetml/2006/main">
  <c r="K72" i="1"/>
  <c r="K71"/>
  <c r="AC72"/>
  <c r="AD72"/>
  <c r="AD71"/>
  <c r="AC71"/>
  <c r="AE72" l="1"/>
  <c r="O81"/>
  <c r="L81"/>
  <c r="Q81" s="1"/>
  <c r="K81"/>
  <c r="O80"/>
  <c r="L80"/>
  <c r="K80"/>
  <c r="O79"/>
  <c r="L79"/>
  <c r="K79"/>
  <c r="O78"/>
  <c r="L78"/>
  <c r="K78"/>
  <c r="O77"/>
  <c r="L77"/>
  <c r="Q77" s="1"/>
  <c r="K77"/>
  <c r="O76"/>
  <c r="L76"/>
  <c r="K76"/>
  <c r="O75"/>
  <c r="L75"/>
  <c r="K75"/>
  <c r="O74"/>
  <c r="L74"/>
  <c r="K74"/>
  <c r="O73"/>
  <c r="L73"/>
  <c r="Q73" s="1"/>
  <c r="K73"/>
  <c r="O72"/>
  <c r="L72"/>
  <c r="O71"/>
  <c r="L71"/>
  <c r="J67"/>
  <c r="O67" s="1"/>
  <c r="I67"/>
  <c r="H67"/>
  <c r="C66"/>
  <c r="C65"/>
  <c r="J63"/>
  <c r="O63" s="1"/>
  <c r="T63" s="1"/>
  <c r="I63"/>
  <c r="H63"/>
  <c r="J59"/>
  <c r="O59" s="1"/>
  <c r="I59"/>
  <c r="H59"/>
  <c r="P55"/>
  <c r="O55"/>
  <c r="T55" s="1"/>
  <c r="J55"/>
  <c r="I55"/>
  <c r="H55"/>
  <c r="K55" s="1"/>
  <c r="M55" s="1"/>
  <c r="I56"/>
  <c r="H56"/>
  <c r="J68"/>
  <c r="O68" s="1"/>
  <c r="I68"/>
  <c r="H68"/>
  <c r="J64"/>
  <c r="O64" s="1"/>
  <c r="I64"/>
  <c r="H64"/>
  <c r="J60"/>
  <c r="O60" s="1"/>
  <c r="I60"/>
  <c r="H60"/>
  <c r="M71" l="1"/>
  <c r="M75"/>
  <c r="N75" s="1"/>
  <c r="M79"/>
  <c r="K59"/>
  <c r="M59" s="1"/>
  <c r="N59" s="1"/>
  <c r="M80"/>
  <c r="S80" s="1"/>
  <c r="Q80"/>
  <c r="R80" s="1"/>
  <c r="L63"/>
  <c r="Q63" s="1"/>
  <c r="M73"/>
  <c r="M77"/>
  <c r="N77" s="1"/>
  <c r="M81"/>
  <c r="S81" s="1"/>
  <c r="K63"/>
  <c r="M63" s="1"/>
  <c r="L67"/>
  <c r="Q67" s="1"/>
  <c r="U67" s="1"/>
  <c r="Q71"/>
  <c r="R71" s="1"/>
  <c r="Q75"/>
  <c r="U75" s="1"/>
  <c r="Q79"/>
  <c r="U63"/>
  <c r="W63" s="1"/>
  <c r="R63"/>
  <c r="N55"/>
  <c r="S55"/>
  <c r="V55" s="1"/>
  <c r="N79"/>
  <c r="S79"/>
  <c r="T60"/>
  <c r="P60"/>
  <c r="K64"/>
  <c r="M64" s="1"/>
  <c r="L64"/>
  <c r="Q64" s="1"/>
  <c r="T68"/>
  <c r="P68"/>
  <c r="T67"/>
  <c r="P67"/>
  <c r="R73"/>
  <c r="U73" s="1"/>
  <c r="U77"/>
  <c r="R77"/>
  <c r="U81"/>
  <c r="R81"/>
  <c r="X63"/>
  <c r="K60"/>
  <c r="M60" s="1"/>
  <c r="L60"/>
  <c r="Q60" s="1"/>
  <c r="T64"/>
  <c r="P64"/>
  <c r="K68"/>
  <c r="M68" s="1"/>
  <c r="L68"/>
  <c r="Q68" s="1"/>
  <c r="T59"/>
  <c r="P59"/>
  <c r="N63"/>
  <c r="S63"/>
  <c r="V63" s="1"/>
  <c r="R67"/>
  <c r="U79"/>
  <c r="R79"/>
  <c r="L55"/>
  <c r="Q55" s="1"/>
  <c r="X55"/>
  <c r="K67"/>
  <c r="M67" s="1"/>
  <c r="P71"/>
  <c r="T71" s="1"/>
  <c r="P73"/>
  <c r="T73" s="1"/>
  <c r="P75"/>
  <c r="T75" s="1"/>
  <c r="P77"/>
  <c r="T77" s="1"/>
  <c r="P79"/>
  <c r="T79" s="1"/>
  <c r="P81"/>
  <c r="T81" s="1"/>
  <c r="L59"/>
  <c r="Q59" s="1"/>
  <c r="M72"/>
  <c r="Q72"/>
  <c r="M74"/>
  <c r="Q74"/>
  <c r="M76"/>
  <c r="Q76"/>
  <c r="M78"/>
  <c r="Q78"/>
  <c r="J56"/>
  <c r="O56" s="1"/>
  <c r="P72"/>
  <c r="T72" s="1"/>
  <c r="P74"/>
  <c r="T74" s="1"/>
  <c r="P76"/>
  <c r="T76" s="1"/>
  <c r="P78"/>
  <c r="T78" s="1"/>
  <c r="P80"/>
  <c r="T80" s="1"/>
  <c r="P63"/>
  <c r="S73" l="1"/>
  <c r="V73" s="1"/>
  <c r="S71"/>
  <c r="V71" s="1"/>
  <c r="U71"/>
  <c r="W71" s="1"/>
  <c r="N71"/>
  <c r="S59"/>
  <c r="V59" s="1"/>
  <c r="R75"/>
  <c r="U80"/>
  <c r="S75"/>
  <c r="V75" s="1"/>
  <c r="N81"/>
  <c r="S77"/>
  <c r="V77" s="1"/>
  <c r="N80"/>
  <c r="K56"/>
  <c r="M56" s="1"/>
  <c r="S56" s="1"/>
  <c r="L56"/>
  <c r="Q56" s="1"/>
  <c r="R56" s="1"/>
  <c r="N73"/>
  <c r="W80"/>
  <c r="X80"/>
  <c r="X72"/>
  <c r="W81"/>
  <c r="X81"/>
  <c r="W73"/>
  <c r="X73"/>
  <c r="X74"/>
  <c r="W75"/>
  <c r="X75"/>
  <c r="X76"/>
  <c r="X78"/>
  <c r="W79"/>
  <c r="X79"/>
  <c r="X71"/>
  <c r="U78"/>
  <c r="W78" s="1"/>
  <c r="R78"/>
  <c r="U74"/>
  <c r="W74" s="1"/>
  <c r="R74"/>
  <c r="R59"/>
  <c r="U59" s="1"/>
  <c r="W59" s="1"/>
  <c r="X59"/>
  <c r="X64"/>
  <c r="AA64" s="1"/>
  <c r="T56"/>
  <c r="P56"/>
  <c r="S76"/>
  <c r="V76" s="1"/>
  <c r="N76"/>
  <c r="N72"/>
  <c r="S72" s="1"/>
  <c r="V72" s="1"/>
  <c r="N67"/>
  <c r="S67"/>
  <c r="V67" s="1"/>
  <c r="S64"/>
  <c r="V64" s="1"/>
  <c r="Y64" s="1"/>
  <c r="N64"/>
  <c r="V80"/>
  <c r="V79"/>
  <c r="V81"/>
  <c r="U76"/>
  <c r="W76" s="1"/>
  <c r="R76"/>
  <c r="R72"/>
  <c r="U72" s="1"/>
  <c r="W72" s="1"/>
  <c r="S68"/>
  <c r="V68" s="1"/>
  <c r="N68"/>
  <c r="N60"/>
  <c r="S60"/>
  <c r="V60" s="1"/>
  <c r="N56"/>
  <c r="U64"/>
  <c r="W64" s="1"/>
  <c r="Z64" s="1"/>
  <c r="R64"/>
  <c r="S78"/>
  <c r="V78" s="1"/>
  <c r="N78"/>
  <c r="S74"/>
  <c r="V74" s="1"/>
  <c r="N74"/>
  <c r="U55"/>
  <c r="W55" s="1"/>
  <c r="R55"/>
  <c r="U68"/>
  <c r="W68" s="1"/>
  <c r="R68"/>
  <c r="U60"/>
  <c r="W60" s="1"/>
  <c r="R60"/>
  <c r="X67"/>
  <c r="W67"/>
  <c r="X68"/>
  <c r="X60"/>
  <c r="W77"/>
  <c r="X77"/>
  <c r="AA79" l="1"/>
  <c r="Z74"/>
  <c r="Z72"/>
  <c r="Y60"/>
  <c r="AA74"/>
  <c r="Y73"/>
  <c r="AA60"/>
  <c r="AA77"/>
  <c r="AA76"/>
  <c r="U56"/>
  <c r="W56" s="1"/>
  <c r="Z56" s="1"/>
  <c r="Z76"/>
  <c r="AA81"/>
  <c r="AB64"/>
  <c r="Z73"/>
  <c r="AA68"/>
  <c r="Y77"/>
  <c r="V56"/>
  <c r="Y56" s="1"/>
  <c r="Y68"/>
  <c r="Y80"/>
  <c r="Y76"/>
  <c r="Z79"/>
  <c r="Z81"/>
  <c r="Z80"/>
  <c r="X56"/>
  <c r="AA56" s="1"/>
  <c r="Z75"/>
  <c r="Y75"/>
  <c r="Z60"/>
  <c r="AB60" s="1"/>
  <c r="Y78"/>
  <c r="Y79"/>
  <c r="AA80"/>
  <c r="Y72"/>
  <c r="Z78"/>
  <c r="Z77"/>
  <c r="Z68"/>
  <c r="Y74"/>
  <c r="Y81"/>
  <c r="AA78"/>
  <c r="AA75"/>
  <c r="AA73"/>
  <c r="AA72"/>
  <c r="AB79" l="1"/>
  <c r="AB74"/>
  <c r="AB80"/>
  <c r="AB73"/>
  <c r="AB76"/>
  <c r="AB81"/>
  <c r="AB72"/>
  <c r="AB56"/>
  <c r="AB78"/>
  <c r="AB68"/>
  <c r="AB75"/>
  <c r="AB77"/>
</calcChain>
</file>

<file path=xl/sharedStrings.xml><?xml version="1.0" encoding="utf-8"?>
<sst xmlns="http://schemas.openxmlformats.org/spreadsheetml/2006/main" count="173" uniqueCount="65">
  <si>
    <t>Result</t>
    <phoneticPr fontId="4"/>
  </si>
  <si>
    <t>x</t>
  </si>
  <si>
    <t>y</t>
  </si>
  <si>
    <t>Y</t>
  </si>
  <si>
    <r>
      <rPr>
        <sz val="10"/>
        <rFont val="細明體"/>
        <family val="3"/>
        <charset val="136"/>
      </rPr>
      <t>參考白點</t>
    </r>
    <r>
      <rPr>
        <sz val="10"/>
        <rFont val="Tahoma"/>
        <family val="2"/>
      </rPr>
      <t xml:space="preserve"> Xn, Yn, Zn</t>
    </r>
    <r>
      <rPr>
        <sz val="10"/>
        <rFont val="細明體"/>
        <family val="3"/>
        <charset val="136"/>
      </rPr>
      <t>值</t>
    </r>
    <phoneticPr fontId="4"/>
  </si>
  <si>
    <r>
      <t>CIE 1976 L</t>
    </r>
    <r>
      <rPr>
        <vertAlign val="superscript"/>
        <sz val="12"/>
        <color indexed="12"/>
        <rFont val="標楷體"/>
        <family val="4"/>
        <charset val="136"/>
      </rPr>
      <t>＊</t>
    </r>
    <r>
      <rPr>
        <sz val="12"/>
        <color indexed="12"/>
        <rFont val="Tahoma"/>
        <family val="2"/>
      </rPr>
      <t xml:space="preserve"> a</t>
    </r>
    <r>
      <rPr>
        <vertAlign val="superscript"/>
        <sz val="12"/>
        <color indexed="12"/>
        <rFont val="標楷體"/>
        <family val="4"/>
        <charset val="136"/>
      </rPr>
      <t>＊</t>
    </r>
    <r>
      <rPr>
        <sz val="12"/>
        <color indexed="12"/>
        <rFont val="Tahoma"/>
        <family val="2"/>
      </rPr>
      <t xml:space="preserve"> b</t>
    </r>
    <r>
      <rPr>
        <vertAlign val="superscript"/>
        <sz val="12"/>
        <color indexed="12"/>
        <rFont val="標楷體"/>
        <family val="4"/>
        <charset val="136"/>
      </rPr>
      <t>＊</t>
    </r>
    <r>
      <rPr>
        <sz val="12"/>
        <color indexed="12"/>
        <rFont val="Tahoma"/>
        <family val="2"/>
      </rPr>
      <t xml:space="preserve"> Color Difference Euqation</t>
    </r>
    <phoneticPr fontId="13" type="noConversion"/>
  </si>
  <si>
    <t>Xn</t>
    <phoneticPr fontId="4"/>
  </si>
  <si>
    <t>SAMPLE 1</t>
  </si>
  <si>
    <t>ｘ</t>
  </si>
  <si>
    <t>ｙ</t>
  </si>
  <si>
    <t>Ｙ</t>
  </si>
  <si>
    <t>X</t>
    <phoneticPr fontId="13" type="noConversion"/>
  </si>
  <si>
    <t>Z</t>
    <phoneticPr fontId="13" type="noConversion"/>
  </si>
  <si>
    <t>X/Xn</t>
    <phoneticPr fontId="13" type="noConversion"/>
  </si>
  <si>
    <t>f(X/Xn)</t>
    <phoneticPr fontId="13" type="noConversion"/>
  </si>
  <si>
    <t>Y/Yn</t>
    <phoneticPr fontId="13" type="noConversion"/>
  </si>
  <si>
    <t>f(Y/Yn)</t>
    <phoneticPr fontId="13" type="noConversion"/>
  </si>
  <si>
    <t>Z/Zn</t>
    <phoneticPr fontId="13" type="noConversion"/>
  </si>
  <si>
    <t>f(Z/Zn)</t>
    <phoneticPr fontId="13" type="noConversion"/>
  </si>
  <si>
    <t>F(X/Xn)</t>
    <phoneticPr fontId="13" type="noConversion"/>
  </si>
  <si>
    <t>F(Y/Yn)</t>
    <phoneticPr fontId="13" type="noConversion"/>
  </si>
  <si>
    <t>F(Z/Zn)</t>
    <phoneticPr fontId="13" type="noConversion"/>
  </si>
  <si>
    <r>
      <t>a</t>
    </r>
    <r>
      <rPr>
        <vertAlign val="superscript"/>
        <sz val="10"/>
        <rFont val="標楷體"/>
        <family val="4"/>
        <charset val="136"/>
      </rPr>
      <t>＊</t>
    </r>
    <phoneticPr fontId="13" type="noConversion"/>
  </si>
  <si>
    <r>
      <t>b</t>
    </r>
    <r>
      <rPr>
        <vertAlign val="superscript"/>
        <sz val="10"/>
        <rFont val="標楷體"/>
        <family val="4"/>
        <charset val="136"/>
      </rPr>
      <t>＊</t>
    </r>
    <phoneticPr fontId="13" type="noConversion"/>
  </si>
  <si>
    <r>
      <t>Ｌ</t>
    </r>
    <r>
      <rPr>
        <sz val="10"/>
        <rFont val="Tahoma"/>
        <family val="2"/>
      </rPr>
      <t>*</t>
    </r>
  </si>
  <si>
    <r>
      <t>△</t>
    </r>
    <r>
      <rPr>
        <sz val="10"/>
        <rFont val="Tahoma"/>
        <family val="2"/>
      </rPr>
      <t>a</t>
    </r>
    <r>
      <rPr>
        <vertAlign val="superscript"/>
        <sz val="10"/>
        <rFont val="標楷體"/>
        <family val="4"/>
        <charset val="136"/>
      </rPr>
      <t>＊</t>
    </r>
    <phoneticPr fontId="13" type="noConversion"/>
  </si>
  <si>
    <r>
      <t>△</t>
    </r>
    <r>
      <rPr>
        <sz val="10"/>
        <rFont val="Tahoma"/>
        <family val="2"/>
      </rPr>
      <t>b</t>
    </r>
    <r>
      <rPr>
        <vertAlign val="superscript"/>
        <sz val="10"/>
        <rFont val="標楷體"/>
        <family val="4"/>
        <charset val="136"/>
      </rPr>
      <t>＊</t>
    </r>
    <phoneticPr fontId="13" type="noConversion"/>
  </si>
  <si>
    <r>
      <t>△Ｌ</t>
    </r>
    <r>
      <rPr>
        <sz val="10"/>
        <rFont val="Tahoma"/>
        <family val="2"/>
      </rPr>
      <t>*</t>
    </r>
    <phoneticPr fontId="13" type="noConversion"/>
  </si>
  <si>
    <r>
      <t>△Ｅ</t>
    </r>
    <r>
      <rPr>
        <b/>
        <vertAlign val="superscript"/>
        <sz val="10"/>
        <color indexed="12"/>
        <rFont val="標楷體"/>
        <family val="4"/>
        <charset val="136"/>
      </rPr>
      <t>＊</t>
    </r>
    <r>
      <rPr>
        <b/>
        <vertAlign val="subscript"/>
        <sz val="10"/>
        <color indexed="12"/>
        <rFont val="Tahoma"/>
        <family val="2"/>
      </rPr>
      <t>ab</t>
    </r>
    <phoneticPr fontId="13" type="noConversion"/>
  </si>
  <si>
    <t>Yn</t>
    <phoneticPr fontId="4"/>
  </si>
  <si>
    <t>Standard W</t>
    <phoneticPr fontId="4"/>
  </si>
  <si>
    <t>―</t>
    <phoneticPr fontId="13" type="noConversion"/>
  </si>
  <si>
    <t>Zn</t>
    <phoneticPr fontId="4"/>
  </si>
  <si>
    <t>W</t>
    <phoneticPr fontId="4"/>
  </si>
  <si>
    <r>
      <t>請輸入</t>
    </r>
    <r>
      <rPr>
        <b/>
        <sz val="12"/>
        <color indexed="12"/>
        <rFont val="Tahoma"/>
        <family val="2"/>
      </rPr>
      <t xml:space="preserve">Standard </t>
    </r>
    <r>
      <rPr>
        <b/>
        <sz val="12"/>
        <color indexed="12"/>
        <rFont val="標楷體"/>
        <family val="4"/>
        <charset val="136"/>
      </rPr>
      <t>色度</t>
    </r>
    <phoneticPr fontId="4"/>
  </si>
  <si>
    <t>Standard R</t>
    <phoneticPr fontId="4"/>
  </si>
  <si>
    <t>BL</t>
    <phoneticPr fontId="4"/>
  </si>
  <si>
    <t>R</t>
    <phoneticPr fontId="4"/>
  </si>
  <si>
    <t>Red</t>
    <phoneticPr fontId="4"/>
  </si>
  <si>
    <t>Green</t>
    <phoneticPr fontId="4"/>
  </si>
  <si>
    <t>Blue</t>
    <phoneticPr fontId="4"/>
  </si>
  <si>
    <t>Standard G</t>
    <phoneticPr fontId="4"/>
  </si>
  <si>
    <t>White</t>
    <phoneticPr fontId="4"/>
  </si>
  <si>
    <t>G</t>
    <phoneticPr fontId="4"/>
  </si>
  <si>
    <t>NTSC</t>
    <phoneticPr fontId="4"/>
  </si>
  <si>
    <t>%</t>
    <phoneticPr fontId="4"/>
  </si>
  <si>
    <t>CCT</t>
    <phoneticPr fontId="4"/>
  </si>
  <si>
    <t>K</t>
    <phoneticPr fontId="4"/>
  </si>
  <si>
    <t>Standard B</t>
    <phoneticPr fontId="4"/>
  </si>
  <si>
    <t>B</t>
    <phoneticPr fontId="4"/>
  </si>
  <si>
    <t>Standard</t>
    <phoneticPr fontId="4"/>
  </si>
  <si>
    <t>point1</t>
    <phoneticPr fontId="4"/>
  </si>
  <si>
    <t>point2</t>
  </si>
  <si>
    <t>point3</t>
  </si>
  <si>
    <t>point4</t>
  </si>
  <si>
    <t>point5</t>
  </si>
  <si>
    <t>point6</t>
  </si>
  <si>
    <t>point7</t>
  </si>
  <si>
    <t>point8</t>
  </si>
  <si>
    <t>point9</t>
  </si>
  <si>
    <t>point10</t>
  </si>
  <si>
    <t>cell gap</t>
  </si>
  <si>
    <t>u'</t>
  </si>
  <si>
    <t>v'</t>
  </si>
  <si>
    <t>Δ(u',v')</t>
  </si>
</sst>
</file>

<file path=xl/styles.xml><?xml version="1.0" encoding="utf-8"?>
<styleSheet xmlns="http://schemas.openxmlformats.org/spreadsheetml/2006/main">
  <numFmts count="5">
    <numFmt numFmtId="164" formatCode="0.0000_ "/>
    <numFmt numFmtId="165" formatCode="0.0"/>
    <numFmt numFmtId="166" formatCode="0.000"/>
    <numFmt numFmtId="167" formatCode="0_ "/>
    <numFmt numFmtId="168" formatCode="0.00_ "/>
  </numFmts>
  <fonts count="23">
    <font>
      <sz val="10"/>
      <name val="ＭＳ 明朝"/>
      <family val="3"/>
    </font>
    <font>
      <sz val="10"/>
      <name val="ＭＳ 明朝"/>
      <family val="3"/>
    </font>
    <font>
      <b/>
      <i/>
      <sz val="20"/>
      <name val="Tahoma"/>
      <family val="2"/>
    </font>
    <font>
      <sz val="9"/>
      <name val="Calibri"/>
      <family val="2"/>
      <charset val="136"/>
      <scheme val="minor"/>
    </font>
    <font>
      <sz val="10"/>
      <name val="ＭＳ Ｐゴシック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0"/>
      <color indexed="12"/>
      <name val="Tahoma"/>
      <family val="2"/>
    </font>
    <font>
      <sz val="10"/>
      <name val="細明體"/>
      <family val="3"/>
      <charset val="136"/>
    </font>
    <font>
      <sz val="14"/>
      <name val="Tahoma"/>
      <family val="2"/>
    </font>
    <font>
      <sz val="12"/>
      <color indexed="12"/>
      <name val="Tahoma"/>
      <family val="2"/>
    </font>
    <font>
      <vertAlign val="superscript"/>
      <sz val="12"/>
      <color indexed="12"/>
      <name val="標楷體"/>
      <family val="4"/>
      <charset val="136"/>
    </font>
    <font>
      <sz val="9"/>
      <name val="新細明體"/>
      <family val="1"/>
      <charset val="136"/>
    </font>
    <font>
      <sz val="10"/>
      <name val="標楷體"/>
      <family val="4"/>
      <charset val="136"/>
    </font>
    <font>
      <vertAlign val="superscript"/>
      <sz val="10"/>
      <name val="標楷體"/>
      <family val="4"/>
      <charset val="136"/>
    </font>
    <font>
      <b/>
      <sz val="10"/>
      <color indexed="12"/>
      <name val="標楷體"/>
      <family val="4"/>
      <charset val="136"/>
    </font>
    <font>
      <b/>
      <vertAlign val="superscript"/>
      <sz val="10"/>
      <color indexed="12"/>
      <name val="標楷體"/>
      <family val="4"/>
      <charset val="136"/>
    </font>
    <font>
      <b/>
      <vertAlign val="subscript"/>
      <sz val="10"/>
      <color indexed="12"/>
      <name val="Tahoma"/>
      <family val="2"/>
    </font>
    <font>
      <b/>
      <sz val="12"/>
      <color indexed="12"/>
      <name val="標楷體"/>
      <family val="4"/>
      <charset val="136"/>
    </font>
    <font>
      <b/>
      <sz val="12"/>
      <color indexed="12"/>
      <name val="Tahoma"/>
      <family val="2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>
      <alignment vertical="center"/>
    </xf>
    <xf numFmtId="0" fontId="21" fillId="0" borderId="0">
      <alignment vertical="center"/>
    </xf>
  </cellStyleXfs>
  <cellXfs count="52">
    <xf numFmtId="0" fontId="0" fillId="0" borderId="0" xfId="0"/>
    <xf numFmtId="0" fontId="2" fillId="0" borderId="0" xfId="1" applyFont="1" applyProtection="1">
      <protection hidden="1"/>
    </xf>
    <xf numFmtId="0" fontId="5" fillId="0" borderId="0" xfId="1" applyFont="1" applyProtection="1">
      <protection hidden="1"/>
    </xf>
    <xf numFmtId="0" fontId="6" fillId="0" borderId="0" xfId="1" applyFont="1" applyProtection="1">
      <protection hidden="1"/>
    </xf>
    <xf numFmtId="0" fontId="6" fillId="0" borderId="1" xfId="1" applyFont="1" applyBorder="1" applyAlignment="1" applyProtection="1">
      <alignment horizontal="center"/>
      <protection hidden="1"/>
    </xf>
    <xf numFmtId="0" fontId="7" fillId="0" borderId="2" xfId="1" applyFont="1" applyBorder="1" applyAlignment="1" applyProtection="1">
      <alignment horizontal="center"/>
      <protection hidden="1"/>
    </xf>
    <xf numFmtId="0" fontId="7" fillId="0" borderId="3" xfId="1" applyFont="1" applyBorder="1" applyAlignment="1" applyProtection="1">
      <alignment horizontal="center"/>
      <protection hidden="1"/>
    </xf>
    <xf numFmtId="0" fontId="6" fillId="0" borderId="0" xfId="1" applyFont="1" applyAlignment="1" applyProtection="1">
      <alignment horizontal="center"/>
      <protection hidden="1"/>
    </xf>
    <xf numFmtId="0" fontId="6" fillId="0" borderId="7" xfId="1" applyFont="1" applyBorder="1" applyAlignment="1" applyProtection="1">
      <alignment horizontal="center"/>
      <protection hidden="1"/>
    </xf>
    <xf numFmtId="0" fontId="8" fillId="0" borderId="0" xfId="1" applyFont="1" applyBorder="1" applyAlignment="1" applyProtection="1">
      <alignment horizontal="center"/>
      <protection hidden="1"/>
    </xf>
    <xf numFmtId="0" fontId="8" fillId="0" borderId="10" xfId="1" applyFont="1" applyBorder="1" applyAlignment="1" applyProtection="1">
      <alignment horizontal="center"/>
      <protection hidden="1"/>
    </xf>
    <xf numFmtId="165" fontId="8" fillId="0" borderId="10" xfId="1" applyNumberFormat="1" applyFont="1" applyBorder="1" applyProtection="1">
      <protection hidden="1"/>
    </xf>
    <xf numFmtId="166" fontId="8" fillId="0" borderId="10" xfId="1" applyNumberFormat="1" applyFont="1" applyBorder="1" applyProtection="1">
      <protection hidden="1"/>
    </xf>
    <xf numFmtId="2" fontId="8" fillId="0" borderId="10" xfId="1" applyNumberFormat="1" applyFont="1" applyBorder="1" applyProtection="1">
      <protection hidden="1"/>
    </xf>
    <xf numFmtId="0" fontId="8" fillId="0" borderId="7" xfId="1" applyFont="1" applyBorder="1" applyAlignment="1" applyProtection="1">
      <alignment horizontal="center"/>
      <protection hidden="1"/>
    </xf>
    <xf numFmtId="167" fontId="8" fillId="0" borderId="7" xfId="1" applyNumberFormat="1" applyFont="1" applyBorder="1" applyProtection="1">
      <protection hidden="1"/>
    </xf>
    <xf numFmtId="0" fontId="8" fillId="0" borderId="7" xfId="1" applyFont="1" applyBorder="1" applyProtection="1">
      <protection hidden="1"/>
    </xf>
    <xf numFmtId="0" fontId="6" fillId="0" borderId="0" xfId="1" applyFont="1" applyFill="1" applyProtection="1">
      <protection hidden="1"/>
    </xf>
    <xf numFmtId="167" fontId="8" fillId="0" borderId="0" xfId="1" applyNumberFormat="1" applyFont="1" applyBorder="1" applyProtection="1">
      <protection hidden="1"/>
    </xf>
    <xf numFmtId="0" fontId="8" fillId="0" borderId="0" xfId="1" applyFont="1" applyBorder="1" applyProtection="1">
      <protection hidden="1"/>
    </xf>
    <xf numFmtId="0" fontId="10" fillId="0" borderId="0" xfId="0" applyFont="1" applyProtection="1">
      <protection hidden="1"/>
    </xf>
    <xf numFmtId="0" fontId="11" fillId="0" borderId="11" xfId="0" applyFont="1" applyBorder="1" applyProtection="1">
      <protection hidden="1"/>
    </xf>
    <xf numFmtId="0" fontId="6" fillId="0" borderId="11" xfId="0" applyFont="1" applyBorder="1" applyProtection="1">
      <protection hidden="1"/>
    </xf>
    <xf numFmtId="0" fontId="10" fillId="0" borderId="12" xfId="0" applyFont="1" applyBorder="1" applyProtection="1">
      <protection hidden="1"/>
    </xf>
    <xf numFmtId="2" fontId="10" fillId="0" borderId="13" xfId="0" applyNumberFormat="1" applyFont="1" applyFill="1" applyBorder="1" applyProtection="1">
      <protection hidden="1"/>
    </xf>
    <xf numFmtId="0" fontId="6" fillId="0" borderId="14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6" fillId="2" borderId="14" xfId="0" applyFont="1" applyFill="1" applyBorder="1" applyAlignment="1" applyProtection="1">
      <alignment horizontal="center"/>
      <protection hidden="1"/>
    </xf>
    <xf numFmtId="0" fontId="6" fillId="3" borderId="14" xfId="0" applyFont="1" applyFill="1" applyBorder="1" applyAlignment="1" applyProtection="1">
      <alignment horizontal="center"/>
      <protection hidden="1"/>
    </xf>
    <xf numFmtId="0" fontId="16" fillId="0" borderId="14" xfId="0" applyFont="1" applyBorder="1" applyAlignment="1" applyProtection="1">
      <alignment horizontal="center"/>
      <protection hidden="1"/>
    </xf>
    <xf numFmtId="0" fontId="10" fillId="0" borderId="15" xfId="0" applyFont="1" applyBorder="1" applyProtection="1">
      <protection hidden="1"/>
    </xf>
    <xf numFmtId="2" fontId="10" fillId="0" borderId="16" xfId="0" applyNumberFormat="1" applyFont="1" applyFill="1" applyBorder="1" applyProtection="1">
      <protection hidden="1"/>
    </xf>
    <xf numFmtId="0" fontId="5" fillId="0" borderId="14" xfId="0" applyFont="1" applyBorder="1" applyAlignment="1" applyProtection="1">
      <alignment horizontal="center"/>
      <protection hidden="1"/>
    </xf>
    <xf numFmtId="164" fontId="6" fillId="0" borderId="14" xfId="0" applyNumberFormat="1" applyFont="1" applyBorder="1" applyAlignment="1" applyProtection="1">
      <alignment horizontal="center" vertical="center"/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 applyProtection="1">
      <alignment horizontal="center" vertical="center"/>
      <protection hidden="1"/>
    </xf>
    <xf numFmtId="0" fontId="6" fillId="3" borderId="14" xfId="0" applyFont="1" applyFill="1" applyBorder="1" applyAlignment="1" applyProtection="1">
      <alignment horizontal="center" vertical="center"/>
      <protection hidden="1"/>
    </xf>
    <xf numFmtId="168" fontId="6" fillId="0" borderId="14" xfId="0" applyNumberFormat="1" applyFont="1" applyBorder="1" applyProtection="1">
      <protection hidden="1"/>
    </xf>
    <xf numFmtId="164" fontId="6" fillId="0" borderId="14" xfId="0" applyNumberFormat="1" applyFont="1" applyBorder="1" applyAlignment="1" applyProtection="1">
      <alignment horizontal="center"/>
      <protection hidden="1"/>
    </xf>
    <xf numFmtId="164" fontId="8" fillId="0" borderId="14" xfId="0" applyNumberFormat="1" applyFont="1" applyBorder="1" applyAlignment="1" applyProtection="1">
      <alignment horizontal="center"/>
      <protection hidden="1"/>
    </xf>
    <xf numFmtId="0" fontId="10" fillId="0" borderId="17" xfId="0" applyFont="1" applyBorder="1" applyProtection="1">
      <protection hidden="1"/>
    </xf>
    <xf numFmtId="2" fontId="10" fillId="0" borderId="18" xfId="0" applyNumberFormat="1" applyFont="1" applyFill="1" applyBorder="1" applyProtection="1">
      <protection hidden="1"/>
    </xf>
    <xf numFmtId="164" fontId="6" fillId="0" borderId="14" xfId="0" applyNumberFormat="1" applyFont="1" applyBorder="1" applyProtection="1">
      <protection hidden="1"/>
    </xf>
    <xf numFmtId="164" fontId="8" fillId="0" borderId="14" xfId="0" applyNumberFormat="1" applyFont="1" applyBorder="1" applyProtection="1">
      <protection hidden="1"/>
    </xf>
    <xf numFmtId="0" fontId="19" fillId="0" borderId="0" xfId="1" applyFont="1" applyProtection="1">
      <protection hidden="1"/>
    </xf>
    <xf numFmtId="164" fontId="6" fillId="4" borderId="4" xfId="1" applyNumberFormat="1" applyFont="1" applyFill="1" applyBorder="1" applyProtection="1">
      <protection hidden="1"/>
    </xf>
    <xf numFmtId="2" fontId="6" fillId="4" borderId="6" xfId="1" applyNumberFormat="1" applyFont="1" applyFill="1" applyBorder="1" applyProtection="1">
      <protection hidden="1"/>
    </xf>
    <xf numFmtId="2" fontId="6" fillId="4" borderId="5" xfId="1" applyNumberFormat="1" applyFont="1" applyFill="1" applyBorder="1" applyProtection="1">
      <protection hidden="1"/>
    </xf>
    <xf numFmtId="164" fontId="6" fillId="4" borderId="8" xfId="1" applyNumberFormat="1" applyFont="1" applyFill="1" applyBorder="1" applyProtection="1">
      <protection hidden="1"/>
    </xf>
    <xf numFmtId="2" fontId="6" fillId="4" borderId="9" xfId="1" applyNumberFormat="1" applyFont="1" applyFill="1" applyBorder="1" applyProtection="1">
      <protection hidden="1"/>
    </xf>
    <xf numFmtId="167" fontId="6" fillId="0" borderId="14" xfId="0" applyNumberFormat="1" applyFont="1" applyBorder="1" applyAlignment="1" applyProtection="1">
      <alignment horizontal="center" vertical="center"/>
      <protection hidden="1"/>
    </xf>
  </cellXfs>
  <cellStyles count="4">
    <cellStyle name="표준_060103INL_Spec_Draft.doc의 워크시트" xfId="3"/>
    <cellStyle name="一般" xfId="0" builtinId="0"/>
    <cellStyle name="標準_20070109 HSD HCR-HCG Simulation Spectrum data" xfId="2"/>
    <cellStyle name="標準_CIEXY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52</xdr:row>
      <xdr:rowOff>152400</xdr:rowOff>
    </xdr:from>
    <xdr:to>
      <xdr:col>3</xdr:col>
      <xdr:colOff>438150</xdr:colOff>
      <xdr:row>52</xdr:row>
      <xdr:rowOff>342900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1695450" y="8934450"/>
          <a:ext cx="857250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zh-TW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BLU1</a:t>
          </a:r>
        </a:p>
      </xdr:txBody>
    </xdr:sp>
    <xdr:clientData/>
  </xdr:twoCellAnchor>
  <xdr:twoCellAnchor editAs="oneCell">
    <xdr:from>
      <xdr:col>1</xdr:col>
      <xdr:colOff>895350</xdr:colOff>
      <xdr:row>11</xdr:row>
      <xdr:rowOff>114300</xdr:rowOff>
    </xdr:from>
    <xdr:to>
      <xdr:col>14</xdr:col>
      <xdr:colOff>266700</xdr:colOff>
      <xdr:row>35</xdr:row>
      <xdr:rowOff>47625</xdr:rowOff>
    </xdr:to>
    <xdr:pic>
      <xdr:nvPicPr>
        <xdr:cNvPr id="4" name="Picture 1" descr="https://pic3.zhimg.com/80/v2-3f63294635366a7f0e34da953440e592_720w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2525" y="2143125"/>
          <a:ext cx="7124700" cy="381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895350</xdr:colOff>
      <xdr:row>36</xdr:row>
      <xdr:rowOff>9525</xdr:rowOff>
    </xdr:from>
    <xdr:to>
      <xdr:col>6</xdr:col>
      <xdr:colOff>114300</xdr:colOff>
      <xdr:row>42</xdr:row>
      <xdr:rowOff>9525</xdr:rowOff>
    </xdr:to>
    <xdr:pic>
      <xdr:nvPicPr>
        <xdr:cNvPr id="5" name="Picture 2" descr="https://pic2.zhimg.com/80/v2-acc64abfb7c1c424d5c12245635c4a6d_720w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2525" y="6086475"/>
          <a:ext cx="2390775" cy="9715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aticity%20Simulator_V11_160429_&#33394;&#24046;&#22810;&#40670;&#35336;&#3163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ta Input &amp; Result"/>
      <sheetName val="CF&amp;MOD Chromaticity Coordinates"/>
      <sheetName val="座標轉換"/>
      <sheetName val="NTSC"/>
      <sheetName val="Color Difference"/>
      <sheetName val="XYZ"/>
      <sheetName val="sRGB計算"/>
      <sheetName val="公式"/>
      <sheetName val="WPA"/>
      <sheetName val="LC Spectrum計算"/>
      <sheetName val="BLU Spectrum"/>
      <sheetName val="CF Spectrum"/>
      <sheetName val="CR Formula"/>
      <sheetName val="ITO Spectrum"/>
      <sheetName val="POL Spectrum"/>
      <sheetName val="RGB膜厚vs.頻譜"/>
      <sheetName val="5nm transfer to 1nm"/>
      <sheetName val="CMF"/>
      <sheetName val="Light"/>
      <sheetName val="ColorFilter"/>
      <sheetName val="ColorFilter2"/>
      <sheetName val="XYZ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>
            <v>380</v>
          </cell>
          <cell r="C5">
            <v>49.975499999999997</v>
          </cell>
          <cell r="D5">
            <v>0</v>
          </cell>
          <cell r="E5">
            <v>0</v>
          </cell>
        </row>
        <row r="6">
          <cell r="B6">
            <v>385</v>
          </cell>
          <cell r="C6">
            <v>52.311799999999998</v>
          </cell>
          <cell r="D6">
            <v>0</v>
          </cell>
          <cell r="E6">
            <v>0</v>
          </cell>
        </row>
        <row r="7">
          <cell r="B7">
            <v>390</v>
          </cell>
          <cell r="C7">
            <v>54.648200000000003</v>
          </cell>
          <cell r="D7">
            <v>0</v>
          </cell>
          <cell r="E7">
            <v>0</v>
          </cell>
        </row>
        <row r="8">
          <cell r="B8">
            <v>395</v>
          </cell>
          <cell r="C8">
            <v>68.701499999999996</v>
          </cell>
          <cell r="D8">
            <v>0</v>
          </cell>
          <cell r="E8">
            <v>0</v>
          </cell>
        </row>
        <row r="9">
          <cell r="B9">
            <v>400</v>
          </cell>
          <cell r="C9">
            <v>82.754900000000006</v>
          </cell>
          <cell r="D9">
            <v>0</v>
          </cell>
          <cell r="E9">
            <v>0</v>
          </cell>
        </row>
        <row r="10">
          <cell r="B10">
            <v>405</v>
          </cell>
          <cell r="C10">
            <v>87.120400000000004</v>
          </cell>
          <cell r="D10">
            <v>0</v>
          </cell>
          <cell r="E10">
            <v>0</v>
          </cell>
        </row>
        <row r="11">
          <cell r="B11">
            <v>410</v>
          </cell>
          <cell r="C11">
            <v>91.486000000000004</v>
          </cell>
          <cell r="D11">
            <v>0</v>
          </cell>
          <cell r="E11">
            <v>0</v>
          </cell>
        </row>
        <row r="12">
          <cell r="B12">
            <v>415</v>
          </cell>
          <cell r="C12">
            <v>92.4589</v>
          </cell>
          <cell r="D12">
            <v>0</v>
          </cell>
          <cell r="E12">
            <v>0</v>
          </cell>
        </row>
        <row r="13">
          <cell r="B13">
            <v>420</v>
          </cell>
          <cell r="C13">
            <v>93.431799999999996</v>
          </cell>
          <cell r="D13">
            <v>0</v>
          </cell>
          <cell r="E13">
            <v>0</v>
          </cell>
        </row>
        <row r="14">
          <cell r="B14">
            <v>425</v>
          </cell>
          <cell r="C14">
            <v>90.057000000000002</v>
          </cell>
          <cell r="D14">
            <v>0</v>
          </cell>
          <cell r="E14">
            <v>0</v>
          </cell>
        </row>
        <row r="15">
          <cell r="B15">
            <v>430</v>
          </cell>
          <cell r="C15">
            <v>86.682299999999998</v>
          </cell>
          <cell r="D15">
            <v>0</v>
          </cell>
          <cell r="E15">
            <v>0</v>
          </cell>
        </row>
        <row r="16">
          <cell r="B16">
            <v>435</v>
          </cell>
          <cell r="C16">
            <v>95.773600000000002</v>
          </cell>
          <cell r="D16">
            <v>0</v>
          </cell>
          <cell r="E16">
            <v>0</v>
          </cell>
        </row>
        <row r="17">
          <cell r="B17">
            <v>440</v>
          </cell>
          <cell r="C17">
            <v>104.86499999999999</v>
          </cell>
          <cell r="D17">
            <v>0</v>
          </cell>
          <cell r="E17">
            <v>0</v>
          </cell>
        </row>
        <row r="18">
          <cell r="B18">
            <v>445</v>
          </cell>
          <cell r="C18">
            <v>110.93600000000001</v>
          </cell>
          <cell r="D18">
            <v>0</v>
          </cell>
          <cell r="E18">
            <v>0</v>
          </cell>
        </row>
        <row r="19">
          <cell r="B19">
            <v>450</v>
          </cell>
          <cell r="C19">
            <v>117.008</v>
          </cell>
          <cell r="D19">
            <v>0</v>
          </cell>
          <cell r="E19">
            <v>0</v>
          </cell>
        </row>
        <row r="20">
          <cell r="B20">
            <v>455</v>
          </cell>
          <cell r="C20">
            <v>117.41</v>
          </cell>
          <cell r="D20">
            <v>0</v>
          </cell>
          <cell r="E20">
            <v>0</v>
          </cell>
        </row>
        <row r="21">
          <cell r="B21">
            <v>460</v>
          </cell>
          <cell r="C21">
            <v>117.812</v>
          </cell>
          <cell r="D21">
            <v>0</v>
          </cell>
          <cell r="E21">
            <v>0</v>
          </cell>
        </row>
        <row r="22">
          <cell r="B22">
            <v>465</v>
          </cell>
          <cell r="C22">
            <v>116.336</v>
          </cell>
          <cell r="D22">
            <v>0</v>
          </cell>
          <cell r="E22">
            <v>0</v>
          </cell>
        </row>
        <row r="23">
          <cell r="B23">
            <v>470</v>
          </cell>
          <cell r="C23">
            <v>114.861</v>
          </cell>
          <cell r="D23">
            <v>0</v>
          </cell>
          <cell r="E23">
            <v>0</v>
          </cell>
        </row>
        <row r="24">
          <cell r="B24">
            <v>475</v>
          </cell>
          <cell r="C24">
            <v>115.392</v>
          </cell>
          <cell r="D24">
            <v>0</v>
          </cell>
          <cell r="E24">
            <v>0</v>
          </cell>
        </row>
        <row r="25">
          <cell r="B25">
            <v>480</v>
          </cell>
          <cell r="C25">
            <v>115.923</v>
          </cell>
          <cell r="D25">
            <v>0</v>
          </cell>
          <cell r="E25">
            <v>0</v>
          </cell>
        </row>
        <row r="26">
          <cell r="B26">
            <v>485</v>
          </cell>
          <cell r="C26">
            <v>112.367</v>
          </cell>
          <cell r="D26">
            <v>0</v>
          </cell>
          <cell r="E26">
            <v>0</v>
          </cell>
        </row>
        <row r="27">
          <cell r="B27">
            <v>490</v>
          </cell>
          <cell r="C27">
            <v>108.81100000000001</v>
          </cell>
          <cell r="D27">
            <v>0</v>
          </cell>
          <cell r="E27">
            <v>0</v>
          </cell>
        </row>
        <row r="28">
          <cell r="B28">
            <v>495</v>
          </cell>
          <cell r="C28">
            <v>109.08199999999999</v>
          </cell>
          <cell r="D28">
            <v>0</v>
          </cell>
          <cell r="E28">
            <v>0</v>
          </cell>
        </row>
        <row r="29">
          <cell r="B29">
            <v>500</v>
          </cell>
          <cell r="C29">
            <v>109.354</v>
          </cell>
          <cell r="D29">
            <v>0</v>
          </cell>
          <cell r="E29">
            <v>0</v>
          </cell>
        </row>
        <row r="30">
          <cell r="B30">
            <v>505</v>
          </cell>
          <cell r="C30">
            <v>108.578</v>
          </cell>
          <cell r="D30">
            <v>0</v>
          </cell>
          <cell r="E30">
            <v>0</v>
          </cell>
        </row>
        <row r="31">
          <cell r="B31">
            <v>510</v>
          </cell>
          <cell r="C31">
            <v>107.80200000000001</v>
          </cell>
          <cell r="D31">
            <v>0</v>
          </cell>
          <cell r="E31">
            <v>0</v>
          </cell>
        </row>
        <row r="32">
          <cell r="B32">
            <v>515</v>
          </cell>
          <cell r="C32">
            <v>106.29600000000001</v>
          </cell>
          <cell r="D32">
            <v>0</v>
          </cell>
          <cell r="E32">
            <v>0</v>
          </cell>
        </row>
        <row r="33">
          <cell r="B33">
            <v>520</v>
          </cell>
          <cell r="C33">
            <v>104.79</v>
          </cell>
          <cell r="D33">
            <v>0</v>
          </cell>
          <cell r="E33">
            <v>0</v>
          </cell>
        </row>
        <row r="34">
          <cell r="B34">
            <v>525</v>
          </cell>
          <cell r="C34">
            <v>106.239</v>
          </cell>
          <cell r="D34">
            <v>0</v>
          </cell>
          <cell r="E34">
            <v>0</v>
          </cell>
        </row>
        <row r="35">
          <cell r="B35">
            <v>530</v>
          </cell>
          <cell r="C35">
            <v>107.68899999999999</v>
          </cell>
          <cell r="D35">
            <v>0</v>
          </cell>
          <cell r="E35">
            <v>0</v>
          </cell>
        </row>
        <row r="36">
          <cell r="B36">
            <v>535</v>
          </cell>
          <cell r="C36">
            <v>106.047</v>
          </cell>
          <cell r="D36">
            <v>0</v>
          </cell>
          <cell r="E36">
            <v>0</v>
          </cell>
        </row>
        <row r="37">
          <cell r="B37">
            <v>540</v>
          </cell>
          <cell r="C37">
            <v>104.405</v>
          </cell>
          <cell r="D37">
            <v>0</v>
          </cell>
          <cell r="E37">
            <v>0</v>
          </cell>
        </row>
        <row r="38">
          <cell r="B38">
            <v>545</v>
          </cell>
          <cell r="C38">
            <v>104.22499999999999</v>
          </cell>
          <cell r="D38">
            <v>0</v>
          </cell>
          <cell r="E38">
            <v>0</v>
          </cell>
        </row>
        <row r="39">
          <cell r="B39">
            <v>550</v>
          </cell>
          <cell r="C39">
            <v>104.04600000000001</v>
          </cell>
          <cell r="D39">
            <v>0</v>
          </cell>
          <cell r="E39">
            <v>0</v>
          </cell>
        </row>
        <row r="40">
          <cell r="B40">
            <v>555</v>
          </cell>
          <cell r="C40">
            <v>102.023</v>
          </cell>
          <cell r="D40">
            <v>0</v>
          </cell>
          <cell r="E40">
            <v>0</v>
          </cell>
        </row>
        <row r="41">
          <cell r="B41">
            <v>560</v>
          </cell>
          <cell r="C41">
            <v>100</v>
          </cell>
          <cell r="D41">
            <v>0</v>
          </cell>
          <cell r="E41">
            <v>0</v>
          </cell>
        </row>
        <row r="42">
          <cell r="B42">
            <v>565</v>
          </cell>
          <cell r="C42">
            <v>98.167100000000005</v>
          </cell>
          <cell r="D42">
            <v>0</v>
          </cell>
          <cell r="E42">
            <v>0</v>
          </cell>
        </row>
        <row r="43">
          <cell r="B43">
            <v>570</v>
          </cell>
          <cell r="C43">
            <v>96.334199999999996</v>
          </cell>
          <cell r="D43">
            <v>0</v>
          </cell>
          <cell r="E43">
            <v>0</v>
          </cell>
        </row>
        <row r="44">
          <cell r="B44">
            <v>575</v>
          </cell>
          <cell r="C44">
            <v>96.061099999999996</v>
          </cell>
          <cell r="D44">
            <v>0</v>
          </cell>
          <cell r="E44">
            <v>0</v>
          </cell>
        </row>
        <row r="45">
          <cell r="B45">
            <v>580</v>
          </cell>
          <cell r="C45">
            <v>95.787999999999997</v>
          </cell>
          <cell r="D45">
            <v>0</v>
          </cell>
          <cell r="E45">
            <v>0</v>
          </cell>
        </row>
        <row r="46">
          <cell r="B46">
            <v>585</v>
          </cell>
          <cell r="C46">
            <v>92.236800000000002</v>
          </cell>
          <cell r="D46">
            <v>0</v>
          </cell>
          <cell r="E46">
            <v>0</v>
          </cell>
        </row>
        <row r="47">
          <cell r="B47">
            <v>590</v>
          </cell>
          <cell r="C47">
            <v>88.685599999999994</v>
          </cell>
          <cell r="D47">
            <v>0</v>
          </cell>
          <cell r="E47">
            <v>0</v>
          </cell>
        </row>
        <row r="48">
          <cell r="B48">
            <v>595</v>
          </cell>
          <cell r="C48">
            <v>89.3459</v>
          </cell>
          <cell r="D48">
            <v>0</v>
          </cell>
          <cell r="E48">
            <v>0</v>
          </cell>
        </row>
        <row r="49">
          <cell r="B49">
            <v>600</v>
          </cell>
          <cell r="C49">
            <v>90.006200000000007</v>
          </cell>
          <cell r="D49">
            <v>0</v>
          </cell>
          <cell r="E49">
            <v>0</v>
          </cell>
        </row>
        <row r="50">
          <cell r="B50">
            <v>605</v>
          </cell>
          <cell r="C50">
            <v>89.802599999999998</v>
          </cell>
          <cell r="D50">
            <v>0</v>
          </cell>
          <cell r="E50">
            <v>0</v>
          </cell>
        </row>
        <row r="51">
          <cell r="B51">
            <v>610</v>
          </cell>
          <cell r="C51">
            <v>89.599100000000007</v>
          </cell>
          <cell r="D51">
            <v>0</v>
          </cell>
          <cell r="E51">
            <v>0</v>
          </cell>
        </row>
        <row r="52">
          <cell r="B52">
            <v>615</v>
          </cell>
          <cell r="C52">
            <v>88.648899999999998</v>
          </cell>
          <cell r="D52">
            <v>0</v>
          </cell>
          <cell r="E52">
            <v>0</v>
          </cell>
        </row>
        <row r="53">
          <cell r="B53">
            <v>620</v>
          </cell>
          <cell r="C53">
            <v>87.698700000000002</v>
          </cell>
          <cell r="D53">
            <v>0</v>
          </cell>
          <cell r="E53">
            <v>0</v>
          </cell>
        </row>
        <row r="54">
          <cell r="B54">
            <v>625</v>
          </cell>
          <cell r="C54">
            <v>85.493600000000001</v>
          </cell>
          <cell r="D54">
            <v>0</v>
          </cell>
          <cell r="E54">
            <v>0</v>
          </cell>
        </row>
        <row r="55">
          <cell r="B55">
            <v>630</v>
          </cell>
          <cell r="C55">
            <v>83.288600000000002</v>
          </cell>
          <cell r="D55">
            <v>0</v>
          </cell>
          <cell r="E55">
            <v>0</v>
          </cell>
        </row>
        <row r="56">
          <cell r="B56">
            <v>635</v>
          </cell>
          <cell r="C56">
            <v>83.493899999999996</v>
          </cell>
          <cell r="D56">
            <v>0</v>
          </cell>
          <cell r="E56">
            <v>0</v>
          </cell>
        </row>
        <row r="57">
          <cell r="B57">
            <v>640</v>
          </cell>
          <cell r="C57">
            <v>83.699200000000005</v>
          </cell>
          <cell r="D57">
            <v>0</v>
          </cell>
          <cell r="E57">
            <v>0</v>
          </cell>
        </row>
        <row r="58">
          <cell r="B58">
            <v>645</v>
          </cell>
          <cell r="C58">
            <v>81.863</v>
          </cell>
          <cell r="D58">
            <v>0</v>
          </cell>
          <cell r="E58">
            <v>0</v>
          </cell>
        </row>
        <row r="59">
          <cell r="B59">
            <v>650</v>
          </cell>
          <cell r="C59">
            <v>80.026799999999994</v>
          </cell>
          <cell r="D59">
            <v>0</v>
          </cell>
          <cell r="E59">
            <v>0</v>
          </cell>
        </row>
        <row r="60">
          <cell r="B60">
            <v>655</v>
          </cell>
          <cell r="C60">
            <v>80.120699999999999</v>
          </cell>
          <cell r="D60">
            <v>0</v>
          </cell>
          <cell r="E60">
            <v>0</v>
          </cell>
        </row>
        <row r="61">
          <cell r="B61">
            <v>660</v>
          </cell>
          <cell r="C61">
            <v>80.214600000000004</v>
          </cell>
          <cell r="D61">
            <v>0</v>
          </cell>
          <cell r="E61">
            <v>0</v>
          </cell>
        </row>
        <row r="62">
          <cell r="B62">
            <v>665</v>
          </cell>
          <cell r="C62">
            <v>81.246200000000002</v>
          </cell>
          <cell r="D62">
            <v>0</v>
          </cell>
          <cell r="E62">
            <v>0</v>
          </cell>
        </row>
        <row r="63">
          <cell r="B63">
            <v>670</v>
          </cell>
          <cell r="C63">
            <v>82.277799999999999</v>
          </cell>
          <cell r="D63">
            <v>0</v>
          </cell>
          <cell r="E63">
            <v>0</v>
          </cell>
        </row>
        <row r="64">
          <cell r="B64">
            <v>675</v>
          </cell>
          <cell r="C64">
            <v>80.281000000000006</v>
          </cell>
          <cell r="D64">
            <v>0</v>
          </cell>
          <cell r="E64">
            <v>0</v>
          </cell>
        </row>
        <row r="65">
          <cell r="B65">
            <v>680</v>
          </cell>
          <cell r="C65">
            <v>78.284199999999998</v>
          </cell>
          <cell r="D65">
            <v>0</v>
          </cell>
          <cell r="E65">
            <v>0</v>
          </cell>
        </row>
        <row r="66">
          <cell r="B66">
            <v>685</v>
          </cell>
          <cell r="C66">
            <v>74.002700000000004</v>
          </cell>
          <cell r="D66">
            <v>0</v>
          </cell>
          <cell r="E66">
            <v>0</v>
          </cell>
        </row>
        <row r="67">
          <cell r="B67">
            <v>690</v>
          </cell>
          <cell r="C67">
            <v>69.721299999999999</v>
          </cell>
          <cell r="D67">
            <v>0</v>
          </cell>
          <cell r="E67">
            <v>0</v>
          </cell>
        </row>
        <row r="68">
          <cell r="B68">
            <v>695</v>
          </cell>
          <cell r="C68">
            <v>70.665199999999999</v>
          </cell>
          <cell r="D68">
            <v>0</v>
          </cell>
          <cell r="E68">
            <v>0</v>
          </cell>
        </row>
        <row r="69">
          <cell r="B69">
            <v>700</v>
          </cell>
          <cell r="C69">
            <v>71.609099999999998</v>
          </cell>
          <cell r="D69">
            <v>0</v>
          </cell>
          <cell r="E69">
            <v>0</v>
          </cell>
        </row>
        <row r="70">
          <cell r="B70">
            <v>705</v>
          </cell>
          <cell r="C70">
            <v>72.978999999999999</v>
          </cell>
          <cell r="D70">
            <v>0</v>
          </cell>
          <cell r="E70">
            <v>0</v>
          </cell>
        </row>
        <row r="71">
          <cell r="B71">
            <v>710</v>
          </cell>
          <cell r="C71">
            <v>74.349000000000004</v>
          </cell>
          <cell r="D71">
            <v>0</v>
          </cell>
          <cell r="E71">
            <v>0</v>
          </cell>
        </row>
        <row r="72">
          <cell r="B72">
            <v>715</v>
          </cell>
          <cell r="C72">
            <v>67.976500000000001</v>
          </cell>
          <cell r="D72">
            <v>0</v>
          </cell>
          <cell r="E72">
            <v>0</v>
          </cell>
        </row>
        <row r="73">
          <cell r="B73">
            <v>720</v>
          </cell>
          <cell r="C73">
            <v>61.603999999999999</v>
          </cell>
          <cell r="D73">
            <v>0</v>
          </cell>
          <cell r="E73">
            <v>0</v>
          </cell>
        </row>
        <row r="74">
          <cell r="B74">
            <v>725</v>
          </cell>
          <cell r="C74">
            <v>65.744799999999998</v>
          </cell>
          <cell r="D74">
            <v>0</v>
          </cell>
          <cell r="E74">
            <v>0</v>
          </cell>
        </row>
        <row r="75">
          <cell r="B75">
            <v>730</v>
          </cell>
          <cell r="C75">
            <v>69.885599999999997</v>
          </cell>
          <cell r="D75">
            <v>0</v>
          </cell>
          <cell r="E75">
            <v>0</v>
          </cell>
        </row>
        <row r="76">
          <cell r="B76">
            <v>735</v>
          </cell>
          <cell r="C76">
            <v>72.4863</v>
          </cell>
          <cell r="D76">
            <v>0</v>
          </cell>
          <cell r="E76">
            <v>0</v>
          </cell>
        </row>
        <row r="77">
          <cell r="B77">
            <v>740</v>
          </cell>
          <cell r="C77">
            <v>75.087000000000003</v>
          </cell>
          <cell r="D77">
            <v>0</v>
          </cell>
          <cell r="E77">
            <v>0</v>
          </cell>
        </row>
        <row r="78">
          <cell r="B78">
            <v>745</v>
          </cell>
          <cell r="C78">
            <v>69.339799999999997</v>
          </cell>
          <cell r="D78">
            <v>0</v>
          </cell>
          <cell r="E78">
            <v>0</v>
          </cell>
        </row>
        <row r="79">
          <cell r="B79">
            <v>750</v>
          </cell>
          <cell r="C79">
            <v>63.592700000000001</v>
          </cell>
          <cell r="D79">
            <v>0</v>
          </cell>
          <cell r="E79">
            <v>0</v>
          </cell>
        </row>
        <row r="80">
          <cell r="B80">
            <v>755</v>
          </cell>
          <cell r="C80">
            <v>55.005400000000002</v>
          </cell>
          <cell r="D80">
            <v>0</v>
          </cell>
          <cell r="E80">
            <v>0</v>
          </cell>
        </row>
        <row r="81">
          <cell r="B81">
            <v>760</v>
          </cell>
          <cell r="C81">
            <v>46.418199999999999</v>
          </cell>
          <cell r="D81">
            <v>0</v>
          </cell>
          <cell r="E81">
            <v>0</v>
          </cell>
        </row>
        <row r="82">
          <cell r="B82">
            <v>765</v>
          </cell>
          <cell r="C82">
            <v>56.611800000000002</v>
          </cell>
          <cell r="D82">
            <v>0</v>
          </cell>
          <cell r="E82">
            <v>0</v>
          </cell>
        </row>
        <row r="83">
          <cell r="B83">
            <v>770</v>
          </cell>
          <cell r="C83">
            <v>66.805400000000006</v>
          </cell>
          <cell r="D83">
            <v>0</v>
          </cell>
          <cell r="E83">
            <v>0</v>
          </cell>
        </row>
        <row r="84">
          <cell r="B84">
            <v>775</v>
          </cell>
          <cell r="C84">
            <v>65.094099999999997</v>
          </cell>
          <cell r="D84">
            <v>0</v>
          </cell>
          <cell r="E84">
            <v>0</v>
          </cell>
        </row>
        <row r="85">
          <cell r="B85">
            <v>780</v>
          </cell>
          <cell r="C85">
            <v>63.382800000000003</v>
          </cell>
          <cell r="D85">
            <v>0</v>
          </cell>
          <cell r="E85">
            <v>0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indexed="42"/>
  </sheetPr>
  <dimension ref="A1:AE96"/>
  <sheetViews>
    <sheetView showGridLines="0" tabSelected="1" topLeftCell="E58" workbookViewId="0">
      <selection activeCell="X71" sqref="X71"/>
    </sheetView>
  </sheetViews>
  <sheetFormatPr defaultColWidth="8.85546875" defaultRowHeight="12.75"/>
  <cols>
    <col min="1" max="1" width="3.85546875" style="3" customWidth="1"/>
    <col min="2" max="2" width="18.85546875" style="3" customWidth="1"/>
    <col min="3" max="5" width="9" style="3" customWidth="1"/>
    <col min="6" max="6" width="1.7109375" style="3" customWidth="1"/>
    <col min="7" max="7" width="18.85546875" style="3" customWidth="1"/>
    <col min="8" max="10" width="9" style="3" customWidth="1"/>
    <col min="11" max="17" width="5.7109375" style="3" customWidth="1"/>
    <col min="18" max="20" width="8" style="3" customWidth="1"/>
    <col min="21" max="21" width="8.5703125" style="3" customWidth="1"/>
    <col min="22" max="23" width="7.140625" style="3" customWidth="1"/>
    <col min="24" max="27" width="7.85546875" style="3" customWidth="1"/>
    <col min="28" max="28" width="11" style="3" bestFit="1" customWidth="1"/>
    <col min="29" max="16384" width="8.85546875" style="3"/>
  </cols>
  <sheetData>
    <row r="1" spans="1:19" ht="25.5">
      <c r="A1" s="1" t="s">
        <v>0</v>
      </c>
      <c r="B1" s="2"/>
    </row>
    <row r="3" spans="1:19" ht="18.600000000000001" customHeight="1"/>
    <row r="10" spans="1:19" ht="14.25">
      <c r="J10" s="3" t="s">
        <v>4</v>
      </c>
    </row>
    <row r="12" spans="1:19">
      <c r="S12" s="17"/>
    </row>
    <row r="13" spans="1:19">
      <c r="S13" s="17"/>
    </row>
    <row r="14" spans="1:19">
      <c r="S14" s="17"/>
    </row>
    <row r="15" spans="1:19">
      <c r="S15" s="17"/>
    </row>
    <row r="16" spans="1:19">
      <c r="S16" s="17"/>
    </row>
    <row r="17" spans="19:19">
      <c r="S17" s="17"/>
    </row>
    <row r="50" spans="2:28">
      <c r="C50" s="9"/>
      <c r="D50" s="18"/>
      <c r="E50" s="19"/>
      <c r="F50" s="19"/>
    </row>
    <row r="51" spans="2:28">
      <c r="B51" s="9"/>
      <c r="C51" s="18"/>
      <c r="D51" s="19"/>
      <c r="E51" s="19"/>
    </row>
    <row r="52" spans="2:28">
      <c r="B52" s="9"/>
      <c r="C52" s="18"/>
      <c r="D52" s="19"/>
      <c r="E52" s="19"/>
    </row>
    <row r="53" spans="2:28" s="20" customFormat="1" ht="31.15" customHeight="1" thickBot="1">
      <c r="G53" s="21" t="s">
        <v>5</v>
      </c>
      <c r="H53" s="21"/>
      <c r="I53" s="21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2:28" s="20" customFormat="1" ht="16.5" customHeight="1" thickBot="1">
      <c r="C54" s="23" t="s">
        <v>6</v>
      </c>
      <c r="D54" s="24">
        <v>95.042281762946516</v>
      </c>
      <c r="G54" s="25" t="s">
        <v>7</v>
      </c>
      <c r="H54" s="26" t="s">
        <v>8</v>
      </c>
      <c r="I54" s="26" t="s">
        <v>9</v>
      </c>
      <c r="J54" s="26" t="s">
        <v>10</v>
      </c>
      <c r="K54" s="25" t="s">
        <v>11</v>
      </c>
      <c r="L54" s="25" t="s">
        <v>12</v>
      </c>
      <c r="M54" s="25" t="s">
        <v>13</v>
      </c>
      <c r="N54" s="27" t="s">
        <v>14</v>
      </c>
      <c r="O54" s="25" t="s">
        <v>15</v>
      </c>
      <c r="P54" s="27" t="s">
        <v>16</v>
      </c>
      <c r="Q54" s="25" t="s">
        <v>17</v>
      </c>
      <c r="R54" s="27" t="s">
        <v>18</v>
      </c>
      <c r="S54" s="28" t="s">
        <v>19</v>
      </c>
      <c r="T54" s="28" t="s">
        <v>20</v>
      </c>
      <c r="U54" s="28" t="s">
        <v>21</v>
      </c>
      <c r="V54" s="25" t="s">
        <v>22</v>
      </c>
      <c r="W54" s="25" t="s">
        <v>23</v>
      </c>
      <c r="X54" s="26" t="s">
        <v>24</v>
      </c>
      <c r="Y54" s="26" t="s">
        <v>25</v>
      </c>
      <c r="Z54" s="26" t="s">
        <v>26</v>
      </c>
      <c r="AA54" s="26" t="s">
        <v>27</v>
      </c>
      <c r="AB54" s="29" t="s">
        <v>28</v>
      </c>
    </row>
    <row r="55" spans="2:28" s="20" customFormat="1" ht="16.5" customHeight="1" thickBot="1">
      <c r="C55" s="30" t="s">
        <v>29</v>
      </c>
      <c r="D55" s="31">
        <v>100</v>
      </c>
      <c r="G55" s="32" t="s">
        <v>30</v>
      </c>
      <c r="H55" s="33">
        <f>C64</f>
        <v>0.33877812119631295</v>
      </c>
      <c r="I55" s="33">
        <f>D64</f>
        <v>0.34980826244956642</v>
      </c>
      <c r="J55" s="34">
        <f>E64</f>
        <v>26.963175681198326</v>
      </c>
      <c r="K55" s="35">
        <f>H55*J55/I55</f>
        <v>26.112973818276966</v>
      </c>
      <c r="L55" s="35">
        <f>(1-H55-I55)*J55/I55</f>
        <v>24.003721320001816</v>
      </c>
      <c r="M55" s="35">
        <f>K55/$D$54</f>
        <v>0.27475112480367081</v>
      </c>
      <c r="N55" s="36">
        <f>7.787*M55+16/116</f>
        <v>2.277418043328943</v>
      </c>
      <c r="O55" s="35">
        <f>J55/100</f>
        <v>0.26963175681198326</v>
      </c>
      <c r="P55" s="36">
        <f>7.787*O55+16/116</f>
        <v>2.2375535247776721</v>
      </c>
      <c r="Q55" s="35">
        <f>L55/$D$56</f>
        <v>0.22049879463150082</v>
      </c>
      <c r="R55" s="36">
        <f>7.787*Q55+16/116</f>
        <v>1.8549551482782556</v>
      </c>
      <c r="S55" s="37">
        <f>IF(M55&gt;0.008856,M55^(1/3),N55)</f>
        <v>0.65009949151912372</v>
      </c>
      <c r="T55" s="37">
        <f>IF(O55&gt;0.008856,O55^(1/3),P55)</f>
        <v>0.64603643780638309</v>
      </c>
      <c r="U55" s="37">
        <f>IF(Q55&gt;0.008856,Q55^(1/3),R55)</f>
        <v>0.60413696095098923</v>
      </c>
      <c r="V55" s="38">
        <f>500*(S55-T55)</f>
        <v>2.0315268563703137</v>
      </c>
      <c r="W55" s="38">
        <f>200*(T55-U55)</f>
        <v>8.3798953710787707</v>
      </c>
      <c r="X55" s="38">
        <f>116*T55-16</f>
        <v>58.940226785540432</v>
      </c>
      <c r="Y55" s="39" t="s">
        <v>31</v>
      </c>
      <c r="Z55" s="39" t="s">
        <v>31</v>
      </c>
      <c r="AA55" s="39" t="s">
        <v>31</v>
      </c>
      <c r="AB55" s="40" t="s">
        <v>31</v>
      </c>
    </row>
    <row r="56" spans="2:28" s="20" customFormat="1" ht="16.5" customHeight="1" thickBot="1">
      <c r="C56" s="41" t="s">
        <v>32</v>
      </c>
      <c r="D56" s="42">
        <v>108.86100924096664</v>
      </c>
      <c r="G56" s="25" t="s">
        <v>33</v>
      </c>
      <c r="H56" s="33" t="e">
        <f>#REF!</f>
        <v>#REF!</v>
      </c>
      <c r="I56" s="33" t="e">
        <f>#REF!</f>
        <v>#REF!</v>
      </c>
      <c r="J56" s="34" t="e">
        <f>#REF!</f>
        <v>#REF!</v>
      </c>
      <c r="K56" s="35" t="e">
        <f>H56*J56/I56</f>
        <v>#REF!</v>
      </c>
      <c r="L56" s="35" t="e">
        <f>(1-H56-I56)*J56/I56</f>
        <v>#REF!</v>
      </c>
      <c r="M56" s="35" t="e">
        <f>K56/$D$54</f>
        <v>#REF!</v>
      </c>
      <c r="N56" s="36" t="e">
        <f>7.787*M56+16/116</f>
        <v>#REF!</v>
      </c>
      <c r="O56" s="35" t="e">
        <f>J56/100</f>
        <v>#REF!</v>
      </c>
      <c r="P56" s="36" t="e">
        <f>7.787*O56+16/116</f>
        <v>#REF!</v>
      </c>
      <c r="Q56" s="35" t="e">
        <f>L56/$D$56</f>
        <v>#REF!</v>
      </c>
      <c r="R56" s="36" t="e">
        <f>7.787*Q56+16/116</f>
        <v>#REF!</v>
      </c>
      <c r="S56" s="37" t="e">
        <f>IF(M56&gt;0.008856,M56^(1/3),N56)</f>
        <v>#REF!</v>
      </c>
      <c r="T56" s="37" t="e">
        <f>IF(O56&gt;0.008856,O56^(1/3),P56)</f>
        <v>#REF!</v>
      </c>
      <c r="U56" s="37" t="e">
        <f>IF(Q56&gt;0.008856,Q56^(1/3),R56)</f>
        <v>#REF!</v>
      </c>
      <c r="V56" s="38" t="e">
        <f>500*(S56-T56)</f>
        <v>#REF!</v>
      </c>
      <c r="W56" s="38" t="e">
        <f>200*(T56-U56)</f>
        <v>#REF!</v>
      </c>
      <c r="X56" s="38" t="e">
        <f>116*T56-16</f>
        <v>#REF!</v>
      </c>
      <c r="Y56" s="43" t="e">
        <f>V56-V55</f>
        <v>#REF!</v>
      </c>
      <c r="Z56" s="43" t="e">
        <f>W56-W55</f>
        <v>#REF!</v>
      </c>
      <c r="AA56" s="43" t="e">
        <f>X56-X55</f>
        <v>#REF!</v>
      </c>
      <c r="AB56" s="44" t="e">
        <f>SQRT((Y56)^2+(Z56)^2+(AA56)^2)</f>
        <v>#REF!</v>
      </c>
    </row>
    <row r="57" spans="2:28" ht="16.5" customHeight="1" thickBot="1"/>
    <row r="58" spans="2:28" ht="16.5" customHeight="1" thickBot="1">
      <c r="G58" s="25" t="s">
        <v>7</v>
      </c>
      <c r="H58" s="26" t="s">
        <v>8</v>
      </c>
      <c r="I58" s="26" t="s">
        <v>9</v>
      </c>
      <c r="J58" s="26" t="s">
        <v>10</v>
      </c>
      <c r="K58" s="25" t="s">
        <v>11</v>
      </c>
      <c r="L58" s="25" t="s">
        <v>12</v>
      </c>
      <c r="M58" s="25" t="s">
        <v>13</v>
      </c>
      <c r="N58" s="27" t="s">
        <v>14</v>
      </c>
      <c r="O58" s="25" t="s">
        <v>15</v>
      </c>
      <c r="P58" s="27" t="s">
        <v>16</v>
      </c>
      <c r="Q58" s="25" t="s">
        <v>17</v>
      </c>
      <c r="R58" s="27" t="s">
        <v>18</v>
      </c>
      <c r="S58" s="28" t="s">
        <v>19</v>
      </c>
      <c r="T58" s="28" t="s">
        <v>20</v>
      </c>
      <c r="U58" s="28" t="s">
        <v>21</v>
      </c>
      <c r="V58" s="25" t="s">
        <v>22</v>
      </c>
      <c r="W58" s="25" t="s">
        <v>23</v>
      </c>
      <c r="X58" s="26" t="s">
        <v>24</v>
      </c>
      <c r="Y58" s="26" t="s">
        <v>25</v>
      </c>
      <c r="Z58" s="26" t="s">
        <v>26</v>
      </c>
      <c r="AA58" s="26" t="s">
        <v>27</v>
      </c>
      <c r="AB58" s="29" t="s">
        <v>28</v>
      </c>
    </row>
    <row r="59" spans="2:28" ht="16.5" customHeight="1" thickBot="1">
      <c r="B59" s="45" t="s">
        <v>34</v>
      </c>
      <c r="G59" s="32" t="s">
        <v>35</v>
      </c>
      <c r="H59" s="33">
        <f>C61</f>
        <v>0.66472616289658815</v>
      </c>
      <c r="I59" s="33">
        <f>D61</f>
        <v>0.33046741759847104</v>
      </c>
      <c r="J59" s="34">
        <f>E61</f>
        <v>24.742908558728004</v>
      </c>
      <c r="K59" s="35">
        <f>H59*J59/I59</f>
        <v>49.769683149605953</v>
      </c>
      <c r="L59" s="35">
        <f>(1-H59-I59)*J59/I59</f>
        <v>0.3598684529018682</v>
      </c>
      <c r="M59" s="35">
        <f>K59/$D$54</f>
        <v>0.52365833633646319</v>
      </c>
      <c r="N59" s="36">
        <f>7.787*M59+16/116</f>
        <v>4.2156584995347979</v>
      </c>
      <c r="O59" s="35">
        <f>J59/100</f>
        <v>0.24742908558728005</v>
      </c>
      <c r="P59" s="36">
        <f>7.787*O59+16/116</f>
        <v>2.0646613239509084</v>
      </c>
      <c r="Q59" s="35">
        <f>L59/$D$56</f>
        <v>3.3057607623799457E-3</v>
      </c>
      <c r="R59" s="36">
        <f>7.787*Q59+16/116</f>
        <v>0.16367299353941125</v>
      </c>
      <c r="S59" s="37">
        <f>IF(M59&gt;0.008856,M59^(1/3),N59)</f>
        <v>0.80602653723707252</v>
      </c>
      <c r="T59" s="37">
        <f>IF(O59&gt;0.008856,O59^(1/3),P59)</f>
        <v>0.6277936472850727</v>
      </c>
      <c r="U59" s="37">
        <f>IF(Q59&gt;0.008856,Q59^(1/3),R59)</f>
        <v>0.16367299353941125</v>
      </c>
      <c r="V59" s="38">
        <f>500*(S59-T59)</f>
        <v>89.116444975999912</v>
      </c>
      <c r="W59" s="38">
        <f>200*(T59-U59)</f>
        <v>92.824130749132294</v>
      </c>
      <c r="X59" s="38">
        <f>116*T59-16</f>
        <v>56.824063085068431</v>
      </c>
      <c r="Y59" s="39" t="s">
        <v>31</v>
      </c>
      <c r="Z59" s="39" t="s">
        <v>31</v>
      </c>
      <c r="AA59" s="39" t="s">
        <v>31</v>
      </c>
      <c r="AB59" s="40" t="s">
        <v>31</v>
      </c>
    </row>
    <row r="60" spans="2:28" ht="16.5" customHeight="1" thickBot="1">
      <c r="B60" s="4" t="s">
        <v>36</v>
      </c>
      <c r="C60" s="5" t="s">
        <v>1</v>
      </c>
      <c r="D60" s="5" t="s">
        <v>2</v>
      </c>
      <c r="E60" s="6" t="s">
        <v>3</v>
      </c>
      <c r="G60" s="25" t="s">
        <v>37</v>
      </c>
      <c r="H60" s="33" t="e">
        <f>#REF!</f>
        <v>#REF!</v>
      </c>
      <c r="I60" s="33" t="e">
        <f>#REF!</f>
        <v>#REF!</v>
      </c>
      <c r="J60" s="34" t="e">
        <f>#REF!</f>
        <v>#REF!</v>
      </c>
      <c r="K60" s="35" t="e">
        <f>H60*J60/I60</f>
        <v>#REF!</v>
      </c>
      <c r="L60" s="35" t="e">
        <f>(1-H60-I60)*J60/I60</f>
        <v>#REF!</v>
      </c>
      <c r="M60" s="35" t="e">
        <f>K60/$D$54</f>
        <v>#REF!</v>
      </c>
      <c r="N60" s="36" t="e">
        <f>7.787*M60+16/116</f>
        <v>#REF!</v>
      </c>
      <c r="O60" s="35" t="e">
        <f>J60/100</f>
        <v>#REF!</v>
      </c>
      <c r="P60" s="36" t="e">
        <f>7.787*O60+16/116</f>
        <v>#REF!</v>
      </c>
      <c r="Q60" s="35" t="e">
        <f>L60/$D$56</f>
        <v>#REF!</v>
      </c>
      <c r="R60" s="36" t="e">
        <f>7.787*Q60+16/116</f>
        <v>#REF!</v>
      </c>
      <c r="S60" s="37" t="e">
        <f>IF(M60&gt;0.008856,M60^(1/3),N60)</f>
        <v>#REF!</v>
      </c>
      <c r="T60" s="37" t="e">
        <f>IF(O60&gt;0.008856,O60^(1/3),P60)</f>
        <v>#REF!</v>
      </c>
      <c r="U60" s="37" t="e">
        <f>IF(Q60&gt;0.008856,Q60^(1/3),R60)</f>
        <v>#REF!</v>
      </c>
      <c r="V60" s="38" t="e">
        <f>500*(S60-T60)</f>
        <v>#REF!</v>
      </c>
      <c r="W60" s="38" t="e">
        <f>200*(T60-U60)</f>
        <v>#REF!</v>
      </c>
      <c r="X60" s="38" t="e">
        <f>116*T60-16</f>
        <v>#REF!</v>
      </c>
      <c r="Y60" s="43" t="e">
        <f>V60-V59</f>
        <v>#REF!</v>
      </c>
      <c r="Z60" s="43" t="e">
        <f>W60-W59</f>
        <v>#REF!</v>
      </c>
      <c r="AA60" s="43" t="e">
        <f>X60-X59</f>
        <v>#REF!</v>
      </c>
      <c r="AB60" s="44" t="e">
        <f>SQRT((Y60)^2+(Z60)^2+(AA60)^2)</f>
        <v>#REF!</v>
      </c>
    </row>
    <row r="61" spans="2:28" ht="16.5" customHeight="1" thickTop="1" thickBot="1">
      <c r="B61" s="7" t="s">
        <v>38</v>
      </c>
      <c r="C61" s="46">
        <v>0.66472616289658815</v>
      </c>
      <c r="D61" s="46">
        <v>0.33046741759847104</v>
      </c>
      <c r="E61" s="47">
        <v>24.742908558728004</v>
      </c>
    </row>
    <row r="62" spans="2:28" ht="16.5" customHeight="1" thickBot="1">
      <c r="B62" s="7" t="s">
        <v>39</v>
      </c>
      <c r="C62" s="46">
        <v>0.22454558261209251</v>
      </c>
      <c r="D62" s="46">
        <v>0.6706520547125906</v>
      </c>
      <c r="E62" s="48">
        <v>50.072316834064537</v>
      </c>
      <c r="G62" s="25" t="s">
        <v>7</v>
      </c>
      <c r="H62" s="26" t="s">
        <v>8</v>
      </c>
      <c r="I62" s="26" t="s">
        <v>9</v>
      </c>
      <c r="J62" s="26" t="s">
        <v>10</v>
      </c>
      <c r="K62" s="25" t="s">
        <v>11</v>
      </c>
      <c r="L62" s="25" t="s">
        <v>12</v>
      </c>
      <c r="M62" s="25" t="s">
        <v>13</v>
      </c>
      <c r="N62" s="27" t="s">
        <v>14</v>
      </c>
      <c r="O62" s="25" t="s">
        <v>15</v>
      </c>
      <c r="P62" s="27" t="s">
        <v>16</v>
      </c>
      <c r="Q62" s="25" t="s">
        <v>17</v>
      </c>
      <c r="R62" s="27" t="s">
        <v>18</v>
      </c>
      <c r="S62" s="28" t="s">
        <v>19</v>
      </c>
      <c r="T62" s="28" t="s">
        <v>20</v>
      </c>
      <c r="U62" s="28" t="s">
        <v>21</v>
      </c>
      <c r="V62" s="25" t="s">
        <v>22</v>
      </c>
      <c r="W62" s="25" t="s">
        <v>23</v>
      </c>
      <c r="X62" s="26" t="s">
        <v>24</v>
      </c>
      <c r="Y62" s="26" t="s">
        <v>25</v>
      </c>
      <c r="Z62" s="26" t="s">
        <v>26</v>
      </c>
      <c r="AA62" s="26" t="s">
        <v>27</v>
      </c>
      <c r="AB62" s="29" t="s">
        <v>28</v>
      </c>
    </row>
    <row r="63" spans="2:28" ht="16.5" customHeight="1" thickBot="1">
      <c r="B63" s="7" t="s">
        <v>40</v>
      </c>
      <c r="C63" s="46">
        <v>0.14447320108587486</v>
      </c>
      <c r="D63" s="46">
        <v>7.4344295350869422E-2</v>
      </c>
      <c r="E63" s="48">
        <v>6.074301650802445</v>
      </c>
      <c r="G63" s="32" t="s">
        <v>41</v>
      </c>
      <c r="H63" s="33">
        <f>C62</f>
        <v>0.22454558261209251</v>
      </c>
      <c r="I63" s="33">
        <f>D62</f>
        <v>0.6706520547125906</v>
      </c>
      <c r="J63" s="34">
        <f>E62</f>
        <v>50.072316834064537</v>
      </c>
      <c r="K63" s="35">
        <f>H63*J63/I63</f>
        <v>16.765053468837493</v>
      </c>
      <c r="L63" s="35">
        <f>(1-H63-I63)*J63/I63</f>
        <v>7.8247685546656767</v>
      </c>
      <c r="M63" s="35">
        <f>K63/$D$54</f>
        <v>0.17639573837939537</v>
      </c>
      <c r="N63" s="36">
        <f>7.787*M63+16/116</f>
        <v>1.5115246492431105</v>
      </c>
      <c r="O63" s="35">
        <f>J63/100</f>
        <v>0.50072316834064534</v>
      </c>
      <c r="P63" s="36">
        <f>7.787*O63+16/116</f>
        <v>4.0370623463513642</v>
      </c>
      <c r="Q63" s="35">
        <f>L63/$D$56</f>
        <v>7.1878522982873977E-2</v>
      </c>
      <c r="R63" s="36">
        <f>7.787*Q63+16/116</f>
        <v>0.69764909295039823</v>
      </c>
      <c r="S63" s="37">
        <f>IF(M63&gt;0.008856,M63^(1/3),N63)</f>
        <v>0.5608275799318051</v>
      </c>
      <c r="T63" s="37">
        <f>IF(O63&gt;0.008856,O63^(1/3),P63)</f>
        <v>0.79408299437886287</v>
      </c>
      <c r="U63" s="37">
        <f>IF(Q63&gt;0.008856,Q63^(1/3),R63)</f>
        <v>0.41578266774140094</v>
      </c>
      <c r="V63" s="38">
        <f>500*(S63-T63)</f>
        <v>-116.62770722352889</v>
      </c>
      <c r="W63" s="38">
        <f>200*(T63-U63)</f>
        <v>75.66006532749239</v>
      </c>
      <c r="X63" s="38">
        <f>116*T63-16</f>
        <v>76.113627347948096</v>
      </c>
      <c r="Y63" s="39" t="s">
        <v>31</v>
      </c>
      <c r="Z63" s="39" t="s">
        <v>31</v>
      </c>
      <c r="AA63" s="39" t="s">
        <v>31</v>
      </c>
      <c r="AB63" s="40" t="s">
        <v>31</v>
      </c>
    </row>
    <row r="64" spans="2:28" ht="16.5" customHeight="1" thickBot="1">
      <c r="B64" s="8" t="s">
        <v>42</v>
      </c>
      <c r="C64" s="49">
        <v>0.33877812119631295</v>
      </c>
      <c r="D64" s="49">
        <v>0.34980826244956642</v>
      </c>
      <c r="E64" s="50">
        <v>26.963175681198326</v>
      </c>
      <c r="G64" s="25" t="s">
        <v>43</v>
      </c>
      <c r="H64" s="33" t="e">
        <f>#REF!</f>
        <v>#REF!</v>
      </c>
      <c r="I64" s="33" t="e">
        <f>#REF!</f>
        <v>#REF!</v>
      </c>
      <c r="J64" s="34" t="e">
        <f>#REF!</f>
        <v>#REF!</v>
      </c>
      <c r="K64" s="35" t="e">
        <f>H64*J64/I64</f>
        <v>#REF!</v>
      </c>
      <c r="L64" s="35" t="e">
        <f>(1-H64-I64)*J64/I64</f>
        <v>#REF!</v>
      </c>
      <c r="M64" s="35" t="e">
        <f>K64/$D$54</f>
        <v>#REF!</v>
      </c>
      <c r="N64" s="36" t="e">
        <f>7.787*M64+16/116</f>
        <v>#REF!</v>
      </c>
      <c r="O64" s="35" t="e">
        <f>J64/100</f>
        <v>#REF!</v>
      </c>
      <c r="P64" s="36" t="e">
        <f>7.787*O64+16/116</f>
        <v>#REF!</v>
      </c>
      <c r="Q64" s="35" t="e">
        <f>L64/$D$56</f>
        <v>#REF!</v>
      </c>
      <c r="R64" s="36" t="e">
        <f>7.787*Q64+16/116</f>
        <v>#REF!</v>
      </c>
      <c r="S64" s="37" t="e">
        <f>IF(M64&gt;0.008856,M64^(1/3),N64)</f>
        <v>#REF!</v>
      </c>
      <c r="T64" s="37" t="e">
        <f>IF(O64&gt;0.008856,O64^(1/3),P64)</f>
        <v>#REF!</v>
      </c>
      <c r="U64" s="37" t="e">
        <f>IF(Q64&gt;0.008856,Q64^(1/3),R64)</f>
        <v>#REF!</v>
      </c>
      <c r="V64" s="38" t="e">
        <f>500*(S64-T64)</f>
        <v>#REF!</v>
      </c>
      <c r="W64" s="38" t="e">
        <f>200*(T64-U64)</f>
        <v>#REF!</v>
      </c>
      <c r="X64" s="38" t="e">
        <f>116*T64-16</f>
        <v>#REF!</v>
      </c>
      <c r="Y64" s="43" t="e">
        <f>V64-V63</f>
        <v>#REF!</v>
      </c>
      <c r="Z64" s="43" t="e">
        <f>W64-W63</f>
        <v>#REF!</v>
      </c>
      <c r="AA64" s="43" t="e">
        <f>X64-X63</f>
        <v>#REF!</v>
      </c>
      <c r="AB64" s="44" t="e">
        <f>SQRT((Y64)^2+(Z64)^2+(AA64)^2)</f>
        <v>#REF!</v>
      </c>
    </row>
    <row r="65" spans="2:31" ht="16.5" customHeight="1" thickBot="1">
      <c r="B65" s="10" t="s">
        <v>44</v>
      </c>
      <c r="C65" s="11">
        <f>ABS((C61*(D62-D63)+C62*(D63-D61)+C63*(D61-D62)) / 2 / 0.1582 * 100)</f>
        <v>91.568422754851284</v>
      </c>
      <c r="D65" s="12" t="s">
        <v>45</v>
      </c>
      <c r="E65" s="13"/>
    </row>
    <row r="66" spans="2:31" ht="16.5" customHeight="1" thickBot="1">
      <c r="B66" s="14" t="s">
        <v>46</v>
      </c>
      <c r="C66" s="15">
        <f>437*((C64-0.332)/(0.1858-D64))^3+3601*((C64-0.332)/(0.1858-D64))^2+6831*((C64-0.332)/(0.1858-D64))^1+5517</f>
        <v>5240.8085949043143</v>
      </c>
      <c r="D66" s="16" t="s">
        <v>47</v>
      </c>
      <c r="E66" s="16"/>
      <c r="G66" s="25" t="s">
        <v>7</v>
      </c>
      <c r="H66" s="26" t="s">
        <v>8</v>
      </c>
      <c r="I66" s="26" t="s">
        <v>9</v>
      </c>
      <c r="J66" s="26" t="s">
        <v>10</v>
      </c>
      <c r="K66" s="25" t="s">
        <v>11</v>
      </c>
      <c r="L66" s="25" t="s">
        <v>12</v>
      </c>
      <c r="M66" s="25" t="s">
        <v>13</v>
      </c>
      <c r="N66" s="27" t="s">
        <v>14</v>
      </c>
      <c r="O66" s="25" t="s">
        <v>15</v>
      </c>
      <c r="P66" s="27" t="s">
        <v>16</v>
      </c>
      <c r="Q66" s="25" t="s">
        <v>17</v>
      </c>
      <c r="R66" s="27" t="s">
        <v>18</v>
      </c>
      <c r="S66" s="28" t="s">
        <v>19</v>
      </c>
      <c r="T66" s="28" t="s">
        <v>20</v>
      </c>
      <c r="U66" s="28" t="s">
        <v>21</v>
      </c>
      <c r="V66" s="25" t="s">
        <v>22</v>
      </c>
      <c r="W66" s="25" t="s">
        <v>23</v>
      </c>
      <c r="X66" s="26" t="s">
        <v>24</v>
      </c>
      <c r="Y66" s="26" t="s">
        <v>25</v>
      </c>
      <c r="Z66" s="26" t="s">
        <v>26</v>
      </c>
      <c r="AA66" s="26" t="s">
        <v>27</v>
      </c>
      <c r="AB66" s="29" t="s">
        <v>28</v>
      </c>
    </row>
    <row r="67" spans="2:31" ht="16.5" customHeight="1" thickBot="1">
      <c r="G67" s="32" t="s">
        <v>48</v>
      </c>
      <c r="H67" s="33">
        <f>C63</f>
        <v>0.14447320108587486</v>
      </c>
      <c r="I67" s="33">
        <f>D63</f>
        <v>7.4344295350869422E-2</v>
      </c>
      <c r="J67" s="34">
        <f>E63</f>
        <v>6.074301650802445</v>
      </c>
      <c r="K67" s="35">
        <f>H67*J67/I67</f>
        <v>11.804184836387456</v>
      </c>
      <c r="L67" s="35">
        <f>(1-H67-I67)*J67/I67</f>
        <v>63.826526952437902</v>
      </c>
      <c r="M67" s="35">
        <f>K67/$D$54</f>
        <v>0.12419929969515392</v>
      </c>
      <c r="N67" s="36">
        <f>7.787*M67+16/116</f>
        <v>1.1050709812089221</v>
      </c>
      <c r="O67" s="35">
        <f>J67/100</f>
        <v>6.0743016508024453E-2</v>
      </c>
      <c r="P67" s="36">
        <f>7.787*O67+16/116</f>
        <v>0.61093690403074508</v>
      </c>
      <c r="Q67" s="35">
        <f>L67/$D$56</f>
        <v>0.58631210014924851</v>
      </c>
      <c r="R67" s="36">
        <f>7.787*Q67+16/116</f>
        <v>4.7035433583449571</v>
      </c>
      <c r="S67" s="37">
        <f>IF(M67&gt;0.008856,M67^(1/3),N67)</f>
        <v>0.4989301119053467</v>
      </c>
      <c r="T67" s="37">
        <f>IF(O67&gt;0.008856,O67^(1/3),P67)</f>
        <v>0.39309614524010972</v>
      </c>
      <c r="U67" s="37">
        <f>IF(Q67&gt;0.008856,Q67^(1/3),R67)</f>
        <v>0.83696947472199779</v>
      </c>
      <c r="V67" s="38">
        <f>500*(S67-T67)</f>
        <v>52.916983332618486</v>
      </c>
      <c r="W67" s="38">
        <f>200*(T67-U67)</f>
        <v>-88.774665896377613</v>
      </c>
      <c r="X67" s="38">
        <f>116*T67-16</f>
        <v>29.599152847852729</v>
      </c>
      <c r="Y67" s="39" t="s">
        <v>31</v>
      </c>
      <c r="Z67" s="39" t="s">
        <v>31</v>
      </c>
      <c r="AA67" s="39" t="s">
        <v>31</v>
      </c>
      <c r="AB67" s="40" t="s">
        <v>31</v>
      </c>
    </row>
    <row r="68" spans="2:31" ht="16.5" customHeight="1" thickBot="1">
      <c r="G68" s="25" t="s">
        <v>49</v>
      </c>
      <c r="H68" s="33" t="e">
        <f>#REF!</f>
        <v>#REF!</v>
      </c>
      <c r="I68" s="33" t="e">
        <f>#REF!</f>
        <v>#REF!</v>
      </c>
      <c r="J68" s="34" t="e">
        <f>#REF!</f>
        <v>#REF!</v>
      </c>
      <c r="K68" s="35" t="e">
        <f>H68*J68/I68</f>
        <v>#REF!</v>
      </c>
      <c r="L68" s="35" t="e">
        <f>(1-H68-I68)*J68/I68</f>
        <v>#REF!</v>
      </c>
      <c r="M68" s="35" t="e">
        <f>K68/$D$54</f>
        <v>#REF!</v>
      </c>
      <c r="N68" s="36" t="e">
        <f>7.787*M68+16/116</f>
        <v>#REF!</v>
      </c>
      <c r="O68" s="35" t="e">
        <f>J68/100</f>
        <v>#REF!</v>
      </c>
      <c r="P68" s="36" t="e">
        <f>7.787*O68+16/116</f>
        <v>#REF!</v>
      </c>
      <c r="Q68" s="35" t="e">
        <f>L68/$D$56</f>
        <v>#REF!</v>
      </c>
      <c r="R68" s="36" t="e">
        <f>7.787*Q68+16/116</f>
        <v>#REF!</v>
      </c>
      <c r="S68" s="37" t="e">
        <f>IF(M68&gt;0.008856,M68^(1/3),N68)</f>
        <v>#REF!</v>
      </c>
      <c r="T68" s="37" t="e">
        <f>IF(O68&gt;0.008856,O68^(1/3),P68)</f>
        <v>#REF!</v>
      </c>
      <c r="U68" s="37" t="e">
        <f>IF(Q68&gt;0.008856,Q68^(1/3),R68)</f>
        <v>#REF!</v>
      </c>
      <c r="V68" s="38" t="e">
        <f>500*(S68-T68)</f>
        <v>#REF!</v>
      </c>
      <c r="W68" s="38" t="e">
        <f>200*(T68-U68)</f>
        <v>#REF!</v>
      </c>
      <c r="X68" s="38" t="e">
        <f>116*T68-16</f>
        <v>#REF!</v>
      </c>
      <c r="Y68" s="43" t="e">
        <f>V68-V67</f>
        <v>#REF!</v>
      </c>
      <c r="Z68" s="43" t="e">
        <f>W68-W67</f>
        <v>#REF!</v>
      </c>
      <c r="AA68" s="43" t="e">
        <f>X68-X67</f>
        <v>#REF!</v>
      </c>
      <c r="AB68" s="44" t="e">
        <f>SQRT((Y68)^2+(Z68)^2+(AA68)^2)</f>
        <v>#REF!</v>
      </c>
    </row>
    <row r="69" spans="2:31" ht="13.5" thickBot="1"/>
    <row r="70" spans="2:31" ht="17.25" thickBot="1">
      <c r="E70" s="3" t="s">
        <v>61</v>
      </c>
      <c r="G70" s="25" t="s">
        <v>7</v>
      </c>
      <c r="H70" s="26" t="s">
        <v>8</v>
      </c>
      <c r="I70" s="26" t="s">
        <v>9</v>
      </c>
      <c r="J70" s="26" t="s">
        <v>10</v>
      </c>
      <c r="K70" s="25" t="s">
        <v>11</v>
      </c>
      <c r="L70" s="25" t="s">
        <v>12</v>
      </c>
      <c r="M70" s="25" t="s">
        <v>13</v>
      </c>
      <c r="N70" s="27" t="s">
        <v>14</v>
      </c>
      <c r="O70" s="25" t="s">
        <v>15</v>
      </c>
      <c r="P70" s="27" t="s">
        <v>16</v>
      </c>
      <c r="Q70" s="25" t="s">
        <v>17</v>
      </c>
      <c r="R70" s="27" t="s">
        <v>18</v>
      </c>
      <c r="S70" s="28" t="s">
        <v>19</v>
      </c>
      <c r="T70" s="28" t="s">
        <v>20</v>
      </c>
      <c r="U70" s="28" t="s">
        <v>21</v>
      </c>
      <c r="V70" s="25" t="s">
        <v>22</v>
      </c>
      <c r="W70" s="25" t="s">
        <v>23</v>
      </c>
      <c r="X70" s="26" t="s">
        <v>24</v>
      </c>
      <c r="Y70" s="26" t="s">
        <v>25</v>
      </c>
      <c r="Z70" s="26" t="s">
        <v>26</v>
      </c>
      <c r="AA70" s="26" t="s">
        <v>27</v>
      </c>
      <c r="AB70" s="29" t="s">
        <v>28</v>
      </c>
      <c r="AC70" s="3" t="s">
        <v>62</v>
      </c>
      <c r="AD70" s="3" t="s">
        <v>63</v>
      </c>
      <c r="AE70" s="3" t="s">
        <v>64</v>
      </c>
    </row>
    <row r="71" spans="2:31" ht="13.5" thickBot="1">
      <c r="G71" s="32" t="s">
        <v>50</v>
      </c>
      <c r="H71" s="33">
        <v>0.32242656254861091</v>
      </c>
      <c r="I71" s="33">
        <v>0.3369742712254612</v>
      </c>
      <c r="J71" s="34">
        <v>534.23510562175284</v>
      </c>
      <c r="K71" s="35">
        <f t="shared" ref="K71:K81" si="0">H71*J71/I71</f>
        <v>511.17133682638502</v>
      </c>
      <c r="L71" s="35">
        <f t="shared" ref="L71:L81" si="1">(1-H71-I71)*J71/I71</f>
        <v>539.9819721596624</v>
      </c>
      <c r="M71" s="35">
        <f t="shared" ref="M71:M81" si="2">K71/$D$54</f>
        <v>5.3783571621454049</v>
      </c>
      <c r="N71" s="36">
        <f t="shared" ref="N71:N81" si="3">7.787*M71+16/116</f>
        <v>42.019198256109028</v>
      </c>
      <c r="O71" s="35">
        <f t="shared" ref="O71:O81" si="4">J71/100</f>
        <v>5.3423510562175283</v>
      </c>
      <c r="P71" s="36">
        <f t="shared" ref="P71:P81" si="5">7.787*O71+16/116</f>
        <v>41.738818709248655</v>
      </c>
      <c r="Q71" s="35">
        <f t="shared" ref="Q71:Q81" si="6">L71/$D$56</f>
        <v>4.9602881318544316</v>
      </c>
      <c r="R71" s="36">
        <f t="shared" ref="R71:R81" si="7">7.787*Q71+16/116</f>
        <v>38.763694717233221</v>
      </c>
      <c r="S71" s="37">
        <f t="shared" ref="S71:S81" si="8">IF(M71&gt;0.008856,M71^(1/3),N71)</f>
        <v>1.7520636512012573</v>
      </c>
      <c r="T71" s="37">
        <f t="shared" ref="T71:T81" si="9">IF(O71&gt;0.008856,O71^(1/3),P71)</f>
        <v>1.7481450883198559</v>
      </c>
      <c r="U71" s="37">
        <f t="shared" ref="U71:U81" si="10">IF(Q71&gt;0.008856,Q71^(1/3),R71)</f>
        <v>1.7054368189442117</v>
      </c>
      <c r="V71" s="38">
        <f t="shared" ref="V71:V81" si="11">500*(S71-T71)</f>
        <v>1.9592814407006776</v>
      </c>
      <c r="W71" s="38">
        <f t="shared" ref="W71:W81" si="12">200*(T71-U71)</f>
        <v>8.5416538751288407</v>
      </c>
      <c r="X71" s="38">
        <f t="shared" ref="X71:X81" si="13">116*T71-16</f>
        <v>186.78483024510328</v>
      </c>
      <c r="Y71" s="39" t="s">
        <v>31</v>
      </c>
      <c r="Z71" s="39" t="s">
        <v>31</v>
      </c>
      <c r="AA71" s="39" t="s">
        <v>31</v>
      </c>
      <c r="AB71" s="40" t="s">
        <v>31</v>
      </c>
      <c r="AC71" s="3">
        <f>4*H71/(-2*H71+12*I71+3)</f>
        <v>0.2015531920125927</v>
      </c>
      <c r="AD71" s="3">
        <f>9*I71/(-2*H71+12*I71+3)</f>
        <v>0.47395611196915738</v>
      </c>
      <c r="AE71" s="39" t="s">
        <v>31</v>
      </c>
    </row>
    <row r="72" spans="2:31" ht="13.5" thickBot="1">
      <c r="B72"/>
      <c r="G72" s="25" t="s">
        <v>51</v>
      </c>
      <c r="H72" s="33">
        <v>0.32822253678872537</v>
      </c>
      <c r="I72" s="33">
        <v>0.34372846342905139</v>
      </c>
      <c r="J72" s="34">
        <v>547.72793454251314</v>
      </c>
      <c r="K72" s="35">
        <f t="shared" si="0"/>
        <v>523.01939255228444</v>
      </c>
      <c r="L72" s="35">
        <f t="shared" si="1"/>
        <v>522.74286303479892</v>
      </c>
      <c r="M72" s="51">
        <f t="shared" si="2"/>
        <v>5.5030180552356063</v>
      </c>
      <c r="N72" s="36">
        <f t="shared" si="3"/>
        <v>42.989932630602425</v>
      </c>
      <c r="O72" s="35">
        <f t="shared" si="4"/>
        <v>5.4772793454251314</v>
      </c>
      <c r="P72" s="36">
        <f t="shared" si="5"/>
        <v>42.78950529730826</v>
      </c>
      <c r="Q72" s="35">
        <f t="shared" si="6"/>
        <v>4.8019292369198432</v>
      </c>
      <c r="R72" s="36">
        <f t="shared" si="7"/>
        <v>37.530554002377578</v>
      </c>
      <c r="S72" s="37">
        <f t="shared" si="8"/>
        <v>1.7654969809350893</v>
      </c>
      <c r="T72" s="37">
        <f t="shared" si="9"/>
        <v>1.7627401515514936</v>
      </c>
      <c r="U72" s="37">
        <f t="shared" si="10"/>
        <v>1.6870912977541486</v>
      </c>
      <c r="V72" s="38">
        <f t="shared" si="11"/>
        <v>1.3784146917978912</v>
      </c>
      <c r="W72" s="38">
        <f t="shared" si="12"/>
        <v>15.129770759468997</v>
      </c>
      <c r="X72" s="38">
        <f t="shared" si="13"/>
        <v>188.47785757997326</v>
      </c>
      <c r="Y72" s="43">
        <f>V72-$V$71</f>
        <v>-0.58086674890278633</v>
      </c>
      <c r="Z72" s="43">
        <f>W72-$W$71</f>
        <v>6.5881168843401561</v>
      </c>
      <c r="AA72" s="43">
        <f>X72-$X$71</f>
        <v>1.6930273348699814</v>
      </c>
      <c r="AB72" s="44">
        <f t="shared" ref="AB72:AB81" si="14">SQRT((Y72)^2+(Z72)^2+(AA72)^2)</f>
        <v>6.8269342913437869</v>
      </c>
      <c r="AC72" s="3">
        <f>4*H72/(-2*H72+12*I72+3)</f>
        <v>0.20297309340683753</v>
      </c>
      <c r="AD72" s="3">
        <f>9*I72/(-2*H72+12*I72+3)</f>
        <v>0.47826443589988982</v>
      </c>
      <c r="AE72" s="3">
        <f>SQRT((AC72-AC71)^2+(AD72-AD71)^2)</f>
        <v>4.5362732569258022E-3</v>
      </c>
    </row>
    <row r="73" spans="2:31" ht="13.5" thickBot="1">
      <c r="G73" s="25" t="s">
        <v>52</v>
      </c>
      <c r="H73" s="33"/>
      <c r="I73" s="33"/>
      <c r="J73" s="34"/>
      <c r="K73" s="35" t="e">
        <f t="shared" si="0"/>
        <v>#DIV/0!</v>
      </c>
      <c r="L73" s="35" t="e">
        <f t="shared" si="1"/>
        <v>#DIV/0!</v>
      </c>
      <c r="M73" s="35" t="e">
        <f t="shared" si="2"/>
        <v>#DIV/0!</v>
      </c>
      <c r="N73" s="36" t="e">
        <f t="shared" si="3"/>
        <v>#DIV/0!</v>
      </c>
      <c r="O73" s="35">
        <f t="shared" si="4"/>
        <v>0</v>
      </c>
      <c r="P73" s="36">
        <f t="shared" si="5"/>
        <v>0.13793103448275862</v>
      </c>
      <c r="Q73" s="35" t="e">
        <f t="shared" si="6"/>
        <v>#DIV/0!</v>
      </c>
      <c r="R73" s="36" t="e">
        <f t="shared" si="7"/>
        <v>#DIV/0!</v>
      </c>
      <c r="S73" s="37" t="e">
        <f t="shared" si="8"/>
        <v>#DIV/0!</v>
      </c>
      <c r="T73" s="37">
        <f t="shared" si="9"/>
        <v>0.13793103448275862</v>
      </c>
      <c r="U73" s="37" t="e">
        <f t="shared" si="10"/>
        <v>#DIV/0!</v>
      </c>
      <c r="V73" s="38" t="e">
        <f t="shared" si="11"/>
        <v>#DIV/0!</v>
      </c>
      <c r="W73" s="38" t="e">
        <f t="shared" si="12"/>
        <v>#DIV/0!</v>
      </c>
      <c r="X73" s="38">
        <f t="shared" si="13"/>
        <v>0</v>
      </c>
      <c r="Y73" s="43" t="e">
        <f t="shared" ref="Y73:Y81" si="15">V73-$V$71</f>
        <v>#DIV/0!</v>
      </c>
      <c r="Z73" s="43" t="e">
        <f t="shared" ref="Z73:Z81" si="16">W73-$W$71</f>
        <v>#DIV/0!</v>
      </c>
      <c r="AA73" s="43">
        <f t="shared" ref="AA73:AA81" si="17">X73-$X$71</f>
        <v>-186.78483024510328</v>
      </c>
      <c r="AB73" s="44" t="e">
        <f t="shared" si="14"/>
        <v>#DIV/0!</v>
      </c>
    </row>
    <row r="74" spans="2:31" ht="13.5" thickBot="1">
      <c r="G74" s="25" t="s">
        <v>53</v>
      </c>
      <c r="H74" s="33"/>
      <c r="I74" s="33"/>
      <c r="J74" s="33"/>
      <c r="K74" s="35" t="e">
        <f t="shared" si="0"/>
        <v>#DIV/0!</v>
      </c>
      <c r="L74" s="35" t="e">
        <f t="shared" si="1"/>
        <v>#DIV/0!</v>
      </c>
      <c r="M74" s="35" t="e">
        <f t="shared" si="2"/>
        <v>#DIV/0!</v>
      </c>
      <c r="N74" s="36" t="e">
        <f t="shared" si="3"/>
        <v>#DIV/0!</v>
      </c>
      <c r="O74" s="35">
        <f t="shared" si="4"/>
        <v>0</v>
      </c>
      <c r="P74" s="36">
        <f t="shared" si="5"/>
        <v>0.13793103448275862</v>
      </c>
      <c r="Q74" s="35" t="e">
        <f t="shared" si="6"/>
        <v>#DIV/0!</v>
      </c>
      <c r="R74" s="36" t="e">
        <f t="shared" si="7"/>
        <v>#DIV/0!</v>
      </c>
      <c r="S74" s="37" t="e">
        <f t="shared" si="8"/>
        <v>#DIV/0!</v>
      </c>
      <c r="T74" s="37">
        <f t="shared" si="9"/>
        <v>0.13793103448275862</v>
      </c>
      <c r="U74" s="37" t="e">
        <f t="shared" si="10"/>
        <v>#DIV/0!</v>
      </c>
      <c r="V74" s="38" t="e">
        <f t="shared" si="11"/>
        <v>#DIV/0!</v>
      </c>
      <c r="W74" s="38" t="e">
        <f t="shared" si="12"/>
        <v>#DIV/0!</v>
      </c>
      <c r="X74" s="38">
        <f t="shared" si="13"/>
        <v>0</v>
      </c>
      <c r="Y74" s="43" t="e">
        <f t="shared" si="15"/>
        <v>#DIV/0!</v>
      </c>
      <c r="Z74" s="43" t="e">
        <f t="shared" si="16"/>
        <v>#DIV/0!</v>
      </c>
      <c r="AA74" s="43">
        <f t="shared" si="17"/>
        <v>-186.78483024510328</v>
      </c>
      <c r="AB74" s="44" t="e">
        <f t="shared" si="14"/>
        <v>#DIV/0!</v>
      </c>
    </row>
    <row r="75" spans="2:31" ht="13.5" thickBot="1">
      <c r="G75" s="25" t="s">
        <v>54</v>
      </c>
      <c r="H75" s="33"/>
      <c r="I75" s="33"/>
      <c r="J75" s="34"/>
      <c r="K75" s="35" t="e">
        <f t="shared" si="0"/>
        <v>#DIV/0!</v>
      </c>
      <c r="L75" s="35" t="e">
        <f t="shared" si="1"/>
        <v>#DIV/0!</v>
      </c>
      <c r="M75" s="35" t="e">
        <f t="shared" si="2"/>
        <v>#DIV/0!</v>
      </c>
      <c r="N75" s="36" t="e">
        <f t="shared" si="3"/>
        <v>#DIV/0!</v>
      </c>
      <c r="O75" s="35">
        <f t="shared" si="4"/>
        <v>0</v>
      </c>
      <c r="P75" s="36">
        <f t="shared" si="5"/>
        <v>0.13793103448275862</v>
      </c>
      <c r="Q75" s="35" t="e">
        <f t="shared" si="6"/>
        <v>#DIV/0!</v>
      </c>
      <c r="R75" s="36" t="e">
        <f t="shared" si="7"/>
        <v>#DIV/0!</v>
      </c>
      <c r="S75" s="37" t="e">
        <f t="shared" si="8"/>
        <v>#DIV/0!</v>
      </c>
      <c r="T75" s="37">
        <f t="shared" si="9"/>
        <v>0.13793103448275862</v>
      </c>
      <c r="U75" s="37" t="e">
        <f t="shared" si="10"/>
        <v>#DIV/0!</v>
      </c>
      <c r="V75" s="38" t="e">
        <f t="shared" si="11"/>
        <v>#DIV/0!</v>
      </c>
      <c r="W75" s="38" t="e">
        <f t="shared" si="12"/>
        <v>#DIV/0!</v>
      </c>
      <c r="X75" s="38">
        <f t="shared" si="13"/>
        <v>0</v>
      </c>
      <c r="Y75" s="43" t="e">
        <f t="shared" si="15"/>
        <v>#DIV/0!</v>
      </c>
      <c r="Z75" s="43" t="e">
        <f t="shared" si="16"/>
        <v>#DIV/0!</v>
      </c>
      <c r="AA75" s="43">
        <f t="shared" si="17"/>
        <v>-186.78483024510328</v>
      </c>
      <c r="AB75" s="44" t="e">
        <f t="shared" si="14"/>
        <v>#DIV/0!</v>
      </c>
    </row>
    <row r="76" spans="2:31" ht="13.5" thickBot="1">
      <c r="G76" s="25" t="s">
        <v>55</v>
      </c>
      <c r="H76" s="33"/>
      <c r="I76" s="33"/>
      <c r="J76" s="34"/>
      <c r="K76" s="35" t="e">
        <f t="shared" si="0"/>
        <v>#DIV/0!</v>
      </c>
      <c r="L76" s="35" t="e">
        <f t="shared" si="1"/>
        <v>#DIV/0!</v>
      </c>
      <c r="M76" s="35" t="e">
        <f t="shared" si="2"/>
        <v>#DIV/0!</v>
      </c>
      <c r="N76" s="36" t="e">
        <f t="shared" si="3"/>
        <v>#DIV/0!</v>
      </c>
      <c r="O76" s="35">
        <f t="shared" si="4"/>
        <v>0</v>
      </c>
      <c r="P76" s="36">
        <f t="shared" si="5"/>
        <v>0.13793103448275862</v>
      </c>
      <c r="Q76" s="35" t="e">
        <f t="shared" si="6"/>
        <v>#DIV/0!</v>
      </c>
      <c r="R76" s="36" t="e">
        <f t="shared" si="7"/>
        <v>#DIV/0!</v>
      </c>
      <c r="S76" s="37" t="e">
        <f t="shared" si="8"/>
        <v>#DIV/0!</v>
      </c>
      <c r="T76" s="37">
        <f t="shared" si="9"/>
        <v>0.13793103448275862</v>
      </c>
      <c r="U76" s="37" t="e">
        <f t="shared" si="10"/>
        <v>#DIV/0!</v>
      </c>
      <c r="V76" s="38" t="e">
        <f t="shared" si="11"/>
        <v>#DIV/0!</v>
      </c>
      <c r="W76" s="38" t="e">
        <f t="shared" si="12"/>
        <v>#DIV/0!</v>
      </c>
      <c r="X76" s="38">
        <f t="shared" si="13"/>
        <v>0</v>
      </c>
      <c r="Y76" s="43" t="e">
        <f t="shared" si="15"/>
        <v>#DIV/0!</v>
      </c>
      <c r="Z76" s="43" t="e">
        <f t="shared" si="16"/>
        <v>#DIV/0!</v>
      </c>
      <c r="AA76" s="43">
        <f t="shared" si="17"/>
        <v>-186.78483024510328</v>
      </c>
      <c r="AB76" s="44" t="e">
        <f t="shared" si="14"/>
        <v>#DIV/0!</v>
      </c>
    </row>
    <row r="77" spans="2:31" ht="13.5" thickBot="1">
      <c r="G77" s="25" t="s">
        <v>56</v>
      </c>
      <c r="H77" s="33"/>
      <c r="I77" s="33"/>
      <c r="J77" s="34"/>
      <c r="K77" s="35" t="e">
        <f t="shared" si="0"/>
        <v>#DIV/0!</v>
      </c>
      <c r="L77" s="35" t="e">
        <f t="shared" si="1"/>
        <v>#DIV/0!</v>
      </c>
      <c r="M77" s="35" t="e">
        <f t="shared" si="2"/>
        <v>#DIV/0!</v>
      </c>
      <c r="N77" s="36" t="e">
        <f t="shared" si="3"/>
        <v>#DIV/0!</v>
      </c>
      <c r="O77" s="35">
        <f t="shared" si="4"/>
        <v>0</v>
      </c>
      <c r="P77" s="36">
        <f t="shared" si="5"/>
        <v>0.13793103448275862</v>
      </c>
      <c r="Q77" s="35" t="e">
        <f t="shared" si="6"/>
        <v>#DIV/0!</v>
      </c>
      <c r="R77" s="36" t="e">
        <f t="shared" si="7"/>
        <v>#DIV/0!</v>
      </c>
      <c r="S77" s="37" t="e">
        <f t="shared" si="8"/>
        <v>#DIV/0!</v>
      </c>
      <c r="T77" s="37">
        <f t="shared" si="9"/>
        <v>0.13793103448275862</v>
      </c>
      <c r="U77" s="37" t="e">
        <f t="shared" si="10"/>
        <v>#DIV/0!</v>
      </c>
      <c r="V77" s="38" t="e">
        <f t="shared" si="11"/>
        <v>#DIV/0!</v>
      </c>
      <c r="W77" s="38" t="e">
        <f t="shared" si="12"/>
        <v>#DIV/0!</v>
      </c>
      <c r="X77" s="38">
        <f t="shared" si="13"/>
        <v>0</v>
      </c>
      <c r="Y77" s="43" t="e">
        <f t="shared" si="15"/>
        <v>#DIV/0!</v>
      </c>
      <c r="Z77" s="43" t="e">
        <f t="shared" si="16"/>
        <v>#DIV/0!</v>
      </c>
      <c r="AA77" s="43">
        <f t="shared" si="17"/>
        <v>-186.78483024510328</v>
      </c>
      <c r="AB77" s="44" t="e">
        <f t="shared" si="14"/>
        <v>#DIV/0!</v>
      </c>
    </row>
    <row r="78" spans="2:31" ht="13.5" thickBot="1">
      <c r="G78" s="25" t="s">
        <v>57</v>
      </c>
      <c r="H78" s="33"/>
      <c r="I78" s="33"/>
      <c r="J78" s="34"/>
      <c r="K78" s="35" t="e">
        <f t="shared" si="0"/>
        <v>#DIV/0!</v>
      </c>
      <c r="L78" s="35" t="e">
        <f t="shared" si="1"/>
        <v>#DIV/0!</v>
      </c>
      <c r="M78" s="35" t="e">
        <f t="shared" si="2"/>
        <v>#DIV/0!</v>
      </c>
      <c r="N78" s="36" t="e">
        <f t="shared" si="3"/>
        <v>#DIV/0!</v>
      </c>
      <c r="O78" s="35">
        <f t="shared" si="4"/>
        <v>0</v>
      </c>
      <c r="P78" s="36">
        <f t="shared" si="5"/>
        <v>0.13793103448275862</v>
      </c>
      <c r="Q78" s="35" t="e">
        <f t="shared" si="6"/>
        <v>#DIV/0!</v>
      </c>
      <c r="R78" s="36" t="e">
        <f t="shared" si="7"/>
        <v>#DIV/0!</v>
      </c>
      <c r="S78" s="37" t="e">
        <f t="shared" si="8"/>
        <v>#DIV/0!</v>
      </c>
      <c r="T78" s="37">
        <f t="shared" si="9"/>
        <v>0.13793103448275862</v>
      </c>
      <c r="U78" s="37" t="e">
        <f t="shared" si="10"/>
        <v>#DIV/0!</v>
      </c>
      <c r="V78" s="38" t="e">
        <f t="shared" si="11"/>
        <v>#DIV/0!</v>
      </c>
      <c r="W78" s="38" t="e">
        <f t="shared" si="12"/>
        <v>#DIV/0!</v>
      </c>
      <c r="X78" s="38">
        <f t="shared" si="13"/>
        <v>0</v>
      </c>
      <c r="Y78" s="43" t="e">
        <f t="shared" si="15"/>
        <v>#DIV/0!</v>
      </c>
      <c r="Z78" s="43" t="e">
        <f t="shared" si="16"/>
        <v>#DIV/0!</v>
      </c>
      <c r="AA78" s="43">
        <f t="shared" si="17"/>
        <v>-186.78483024510328</v>
      </c>
      <c r="AB78" s="44" t="e">
        <f t="shared" si="14"/>
        <v>#DIV/0!</v>
      </c>
    </row>
    <row r="79" spans="2:31" ht="13.5" thickBot="1">
      <c r="G79" s="25" t="s">
        <v>58</v>
      </c>
      <c r="H79" s="33"/>
      <c r="I79" s="33"/>
      <c r="J79" s="34"/>
      <c r="K79" s="35" t="e">
        <f t="shared" si="0"/>
        <v>#DIV/0!</v>
      </c>
      <c r="L79" s="35" t="e">
        <f t="shared" si="1"/>
        <v>#DIV/0!</v>
      </c>
      <c r="M79" s="35" t="e">
        <f t="shared" si="2"/>
        <v>#DIV/0!</v>
      </c>
      <c r="N79" s="36" t="e">
        <f t="shared" si="3"/>
        <v>#DIV/0!</v>
      </c>
      <c r="O79" s="35">
        <f t="shared" si="4"/>
        <v>0</v>
      </c>
      <c r="P79" s="36">
        <f t="shared" si="5"/>
        <v>0.13793103448275862</v>
      </c>
      <c r="Q79" s="35" t="e">
        <f t="shared" si="6"/>
        <v>#DIV/0!</v>
      </c>
      <c r="R79" s="36" t="e">
        <f t="shared" si="7"/>
        <v>#DIV/0!</v>
      </c>
      <c r="S79" s="37" t="e">
        <f t="shared" si="8"/>
        <v>#DIV/0!</v>
      </c>
      <c r="T79" s="37">
        <f t="shared" si="9"/>
        <v>0.13793103448275862</v>
      </c>
      <c r="U79" s="37" t="e">
        <f t="shared" si="10"/>
        <v>#DIV/0!</v>
      </c>
      <c r="V79" s="38" t="e">
        <f t="shared" si="11"/>
        <v>#DIV/0!</v>
      </c>
      <c r="W79" s="38" t="e">
        <f t="shared" si="12"/>
        <v>#DIV/0!</v>
      </c>
      <c r="X79" s="38">
        <f t="shared" si="13"/>
        <v>0</v>
      </c>
      <c r="Y79" s="43" t="e">
        <f t="shared" si="15"/>
        <v>#DIV/0!</v>
      </c>
      <c r="Z79" s="43" t="e">
        <f t="shared" si="16"/>
        <v>#DIV/0!</v>
      </c>
      <c r="AA79" s="43">
        <f t="shared" si="17"/>
        <v>-186.78483024510328</v>
      </c>
      <c r="AB79" s="44" t="e">
        <f t="shared" si="14"/>
        <v>#DIV/0!</v>
      </c>
    </row>
    <row r="80" spans="2:31" ht="13.5" thickBot="1">
      <c r="G80" s="25" t="s">
        <v>59</v>
      </c>
      <c r="H80" s="33"/>
      <c r="I80" s="33"/>
      <c r="J80" s="34"/>
      <c r="K80" s="35" t="e">
        <f t="shared" si="0"/>
        <v>#DIV/0!</v>
      </c>
      <c r="L80" s="35" t="e">
        <f t="shared" si="1"/>
        <v>#DIV/0!</v>
      </c>
      <c r="M80" s="35" t="e">
        <f t="shared" si="2"/>
        <v>#DIV/0!</v>
      </c>
      <c r="N80" s="36" t="e">
        <f t="shared" si="3"/>
        <v>#DIV/0!</v>
      </c>
      <c r="O80" s="35">
        <f t="shared" si="4"/>
        <v>0</v>
      </c>
      <c r="P80" s="36">
        <f t="shared" si="5"/>
        <v>0.13793103448275862</v>
      </c>
      <c r="Q80" s="35" t="e">
        <f t="shared" si="6"/>
        <v>#DIV/0!</v>
      </c>
      <c r="R80" s="36" t="e">
        <f t="shared" si="7"/>
        <v>#DIV/0!</v>
      </c>
      <c r="S80" s="37" t="e">
        <f t="shared" si="8"/>
        <v>#DIV/0!</v>
      </c>
      <c r="T80" s="37">
        <f t="shared" si="9"/>
        <v>0.13793103448275862</v>
      </c>
      <c r="U80" s="37" t="e">
        <f t="shared" si="10"/>
        <v>#DIV/0!</v>
      </c>
      <c r="V80" s="38" t="e">
        <f t="shared" si="11"/>
        <v>#DIV/0!</v>
      </c>
      <c r="W80" s="38" t="e">
        <f t="shared" si="12"/>
        <v>#DIV/0!</v>
      </c>
      <c r="X80" s="38">
        <f t="shared" si="13"/>
        <v>0</v>
      </c>
      <c r="Y80" s="43" t="e">
        <f t="shared" si="15"/>
        <v>#DIV/0!</v>
      </c>
      <c r="Z80" s="43" t="e">
        <f t="shared" si="16"/>
        <v>#DIV/0!</v>
      </c>
      <c r="AA80" s="43">
        <f t="shared" si="17"/>
        <v>-186.78483024510328</v>
      </c>
      <c r="AB80" s="44" t="e">
        <f t="shared" si="14"/>
        <v>#DIV/0!</v>
      </c>
    </row>
    <row r="81" spans="2:28" ht="13.5" thickBot="1">
      <c r="G81" s="25" t="s">
        <v>60</v>
      </c>
      <c r="H81" s="33"/>
      <c r="I81" s="33"/>
      <c r="J81" s="34"/>
      <c r="K81" s="35" t="e">
        <f t="shared" si="0"/>
        <v>#DIV/0!</v>
      </c>
      <c r="L81" s="35" t="e">
        <f t="shared" si="1"/>
        <v>#DIV/0!</v>
      </c>
      <c r="M81" s="35" t="e">
        <f t="shared" si="2"/>
        <v>#DIV/0!</v>
      </c>
      <c r="N81" s="36" t="e">
        <f t="shared" si="3"/>
        <v>#DIV/0!</v>
      </c>
      <c r="O81" s="35">
        <f t="shared" si="4"/>
        <v>0</v>
      </c>
      <c r="P81" s="36">
        <f t="shared" si="5"/>
        <v>0.13793103448275862</v>
      </c>
      <c r="Q81" s="35" t="e">
        <f t="shared" si="6"/>
        <v>#DIV/0!</v>
      </c>
      <c r="R81" s="36" t="e">
        <f t="shared" si="7"/>
        <v>#DIV/0!</v>
      </c>
      <c r="S81" s="37" t="e">
        <f t="shared" si="8"/>
        <v>#DIV/0!</v>
      </c>
      <c r="T81" s="37">
        <f t="shared" si="9"/>
        <v>0.13793103448275862</v>
      </c>
      <c r="U81" s="37" t="e">
        <f t="shared" si="10"/>
        <v>#DIV/0!</v>
      </c>
      <c r="V81" s="38" t="e">
        <f t="shared" si="11"/>
        <v>#DIV/0!</v>
      </c>
      <c r="W81" s="38" t="e">
        <f t="shared" si="12"/>
        <v>#DIV/0!</v>
      </c>
      <c r="X81" s="38">
        <f t="shared" si="13"/>
        <v>0</v>
      </c>
      <c r="Y81" s="43" t="e">
        <f t="shared" si="15"/>
        <v>#DIV/0!</v>
      </c>
      <c r="Z81" s="43" t="e">
        <f t="shared" si="16"/>
        <v>#DIV/0!</v>
      </c>
      <c r="AA81" s="43">
        <f t="shared" si="17"/>
        <v>-186.78483024510328</v>
      </c>
      <c r="AB81" s="44" t="e">
        <f t="shared" si="14"/>
        <v>#DIV/0!</v>
      </c>
    </row>
    <row r="96" spans="2:28">
      <c r="B96"/>
    </row>
  </sheetData>
  <protectedRanges>
    <protectedRange sqref="C61:E64" name="範圍1"/>
  </protectedRanges>
  <phoneticPr fontId="3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Color Difference</vt:lpstr>
    </vt:vector>
  </TitlesOfParts>
  <Company>lcmtesting1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andrew.tseng</cp:lastModifiedBy>
  <dcterms:created xsi:type="dcterms:W3CDTF">2020-03-27T06:05:50Z</dcterms:created>
  <dcterms:modified xsi:type="dcterms:W3CDTF">2021-04-12T10:10:21Z</dcterms:modified>
</cp:coreProperties>
</file>