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2"/>
  </bookViews>
  <sheets>
    <sheet name="VT" sheetId="8" r:id="rId1"/>
    <sheet name="總整理@V99" sheetId="7" r:id="rId2"/>
    <sheet name="總整理@5720" sheetId="6" r:id="rId3"/>
    <sheet name="總整理@H318" sheetId="5" r:id="rId4"/>
    <sheet name="總整理@6601" sheetId="4" r:id="rId5"/>
    <sheet name="Sheet1" sheetId="1" r:id="rId6"/>
    <sheet name="Sheet2" sheetId="2" r:id="rId7"/>
    <sheet name="Sheet3" sheetId="3" r:id="rId8"/>
  </sheets>
  <externalReferences>
    <externalReference r:id="rId9"/>
  </externalReferences>
  <calcPr calcId="125725"/>
</workbook>
</file>

<file path=xl/calcChain.xml><?xml version="1.0" encoding="utf-8"?>
<calcChain xmlns="http://schemas.openxmlformats.org/spreadsheetml/2006/main">
  <c r="P28" i="6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41"/>
  <c r="P40"/>
  <c r="P39"/>
  <c r="P38"/>
  <c r="P37"/>
  <c r="P36"/>
  <c r="P35"/>
  <c r="P34"/>
  <c r="P33"/>
  <c r="P32"/>
  <c r="P31"/>
  <c r="P30"/>
  <c r="O41"/>
  <c r="G41"/>
  <c r="U41"/>
  <c r="V41" s="1"/>
  <c r="Y41"/>
  <c r="AB41" s="1"/>
  <c r="Z41"/>
  <c r="AA41" s="1"/>
  <c r="H54" i="8"/>
  <c r="F54"/>
  <c r="D54"/>
  <c r="H53"/>
  <c r="F53"/>
  <c r="D53"/>
  <c r="H52"/>
  <c r="F52"/>
  <c r="D52"/>
  <c r="H51"/>
  <c r="F51"/>
  <c r="D51"/>
  <c r="H50"/>
  <c r="F50"/>
  <c r="D50"/>
  <c r="H49"/>
  <c r="F49"/>
  <c r="D49"/>
  <c r="H48"/>
  <c r="F48"/>
  <c r="D48"/>
  <c r="H47"/>
  <c r="F47"/>
  <c r="D47"/>
  <c r="H46"/>
  <c r="F46"/>
  <c r="D46"/>
  <c r="H45"/>
  <c r="F45"/>
  <c r="D45"/>
  <c r="H44"/>
  <c r="F44"/>
  <c r="D44"/>
  <c r="H43"/>
  <c r="F43"/>
  <c r="D43"/>
  <c r="H42"/>
  <c r="F42"/>
  <c r="D42"/>
  <c r="H41"/>
  <c r="F41"/>
  <c r="D41"/>
  <c r="H40"/>
  <c r="F40"/>
  <c r="D40"/>
  <c r="H39"/>
  <c r="F39"/>
  <c r="D39"/>
  <c r="H38"/>
  <c r="F38"/>
  <c r="D38"/>
  <c r="H37"/>
  <c r="F37"/>
  <c r="D37"/>
  <c r="H36"/>
  <c r="F36"/>
  <c r="D36"/>
  <c r="H35"/>
  <c r="F35"/>
  <c r="D35"/>
  <c r="H34"/>
  <c r="M4" s="1"/>
  <c r="M12" s="1"/>
  <c r="F34"/>
  <c r="D34"/>
  <c r="H33"/>
  <c r="F33"/>
  <c r="L4" s="1"/>
  <c r="L12" s="1"/>
  <c r="D33"/>
  <c r="H32"/>
  <c r="F32"/>
  <c r="D32"/>
  <c r="H31"/>
  <c r="F31"/>
  <c r="D31"/>
  <c r="H30"/>
  <c r="F30"/>
  <c r="D30"/>
  <c r="H29"/>
  <c r="F29"/>
  <c r="D29"/>
  <c r="H28"/>
  <c r="F28"/>
  <c r="D28"/>
  <c r="H27"/>
  <c r="F27"/>
  <c r="D27"/>
  <c r="H26"/>
  <c r="F26"/>
  <c r="D26"/>
  <c r="H25"/>
  <c r="F25"/>
  <c r="D25"/>
  <c r="H24"/>
  <c r="F24"/>
  <c r="D24"/>
  <c r="K5" s="1"/>
  <c r="K13" s="1"/>
  <c r="H23"/>
  <c r="F23"/>
  <c r="D23"/>
  <c r="H22"/>
  <c r="M5" s="1"/>
  <c r="M13" s="1"/>
  <c r="F22"/>
  <c r="D22"/>
  <c r="H21"/>
  <c r="F21"/>
  <c r="D21"/>
  <c r="H20"/>
  <c r="F20"/>
  <c r="D20"/>
  <c r="H19"/>
  <c r="F19"/>
  <c r="D19"/>
  <c r="H18"/>
  <c r="M7" s="1"/>
  <c r="M15" s="1"/>
  <c r="F18"/>
  <c r="L6" s="1"/>
  <c r="L14" s="1"/>
  <c r="D18"/>
  <c r="H17"/>
  <c r="F17"/>
  <c r="D17"/>
  <c r="H16"/>
  <c r="F16"/>
  <c r="D16"/>
  <c r="K6" s="1"/>
  <c r="H15"/>
  <c r="F15"/>
  <c r="L7" s="1"/>
  <c r="D15"/>
  <c r="K7" s="1"/>
  <c r="H14"/>
  <c r="F14"/>
  <c r="D14"/>
  <c r="H13"/>
  <c r="F13"/>
  <c r="L8" s="1"/>
  <c r="D13"/>
  <c r="K12"/>
  <c r="H12"/>
  <c r="F12"/>
  <c r="D12"/>
  <c r="H11"/>
  <c r="F11"/>
  <c r="D11"/>
  <c r="H10"/>
  <c r="F10"/>
  <c r="D10"/>
  <c r="H9"/>
  <c r="F9"/>
  <c r="D9"/>
  <c r="M8"/>
  <c r="H8"/>
  <c r="F8"/>
  <c r="D8"/>
  <c r="H7"/>
  <c r="F7"/>
  <c r="D7"/>
  <c r="H6"/>
  <c r="F6"/>
  <c r="D6"/>
  <c r="L5"/>
  <c r="L13" s="1"/>
  <c r="H5"/>
  <c r="F5"/>
  <c r="D5"/>
  <c r="K4"/>
  <c r="H4"/>
  <c r="F4"/>
  <c r="D4"/>
  <c r="M3"/>
  <c r="L3"/>
  <c r="K3"/>
  <c r="J3"/>
  <c r="M2"/>
  <c r="L2"/>
  <c r="K2"/>
  <c r="J2"/>
  <c r="M6" l="1"/>
  <c r="K8"/>
  <c r="K15"/>
  <c r="L16"/>
  <c r="K16"/>
  <c r="L15"/>
  <c r="M16"/>
  <c r="K14"/>
  <c r="M14"/>
  <c r="AI11" i="7" l="1"/>
  <c r="AH11"/>
  <c r="AG11"/>
  <c r="AF11"/>
  <c r="AC11"/>
  <c r="AB11"/>
  <c r="AA11"/>
  <c r="Y11"/>
  <c r="Z11" s="1"/>
  <c r="X11"/>
  <c r="W11"/>
  <c r="V11"/>
  <c r="U11"/>
  <c r="T11"/>
  <c r="P11"/>
  <c r="K11"/>
  <c r="I11"/>
  <c r="F11"/>
  <c r="AI6"/>
  <c r="AG6"/>
  <c r="AF6"/>
  <c r="AC6"/>
  <c r="AB6"/>
  <c r="AA6"/>
  <c r="Z6"/>
  <c r="Y6"/>
  <c r="W6"/>
  <c r="V6"/>
  <c r="U6"/>
  <c r="T6"/>
  <c r="U5" s="1"/>
  <c r="P6"/>
  <c r="K6"/>
  <c r="I6"/>
  <c r="F6"/>
  <c r="AG5"/>
  <c r="AH5" s="1"/>
  <c r="AI5" s="1"/>
  <c r="AF5"/>
  <c r="AA5"/>
  <c r="AB5" s="1"/>
  <c r="AC5" s="1"/>
  <c r="Z5"/>
  <c r="Y5"/>
  <c r="X5"/>
  <c r="W5"/>
  <c r="V5"/>
  <c r="T5"/>
  <c r="P5"/>
  <c r="K5"/>
  <c r="I5"/>
  <c r="F5"/>
  <c r="AI4"/>
  <c r="AH4"/>
  <c r="AG4"/>
  <c r="AF4"/>
  <c r="AC4"/>
  <c r="AB4"/>
  <c r="AA4"/>
  <c r="Y4"/>
  <c r="Z4" s="1"/>
  <c r="X4"/>
  <c r="W4"/>
  <c r="V4"/>
  <c r="U4"/>
  <c r="T4"/>
  <c r="P4"/>
  <c r="K4"/>
  <c r="I4"/>
  <c r="F4"/>
  <c r="AG40" i="6" l="1"/>
  <c r="Z40"/>
  <c r="AA40" s="1"/>
  <c r="Y40"/>
  <c r="AB40" s="1"/>
  <c r="AC40" s="1"/>
  <c r="AD40" s="1"/>
  <c r="W40"/>
  <c r="X40" s="1"/>
  <c r="U40"/>
  <c r="V40" s="1"/>
  <c r="O40"/>
  <c r="AH40" s="1"/>
  <c r="AI40" s="1"/>
  <c r="AJ40" s="1"/>
  <c r="L40"/>
  <c r="J40"/>
  <c r="K40" s="1"/>
  <c r="H40"/>
  <c r="F40"/>
  <c r="AG39"/>
  <c r="AB39"/>
  <c r="AC39" s="1"/>
  <c r="AD39" s="1"/>
  <c r="AA39"/>
  <c r="Z39"/>
  <c r="Y39"/>
  <c r="W39"/>
  <c r="X39" s="1"/>
  <c r="U39"/>
  <c r="V39" s="1"/>
  <c r="O39"/>
  <c r="AH39" s="1"/>
  <c r="AI39" s="1"/>
  <c r="AJ39" s="1"/>
  <c r="L39"/>
  <c r="J39"/>
  <c r="H39"/>
  <c r="F39"/>
  <c r="AG38"/>
  <c r="Z38"/>
  <c r="AA38" s="1"/>
  <c r="Y38"/>
  <c r="AB38" s="1"/>
  <c r="AC38" s="1"/>
  <c r="AD38" s="1"/>
  <c r="W38"/>
  <c r="X38" s="1"/>
  <c r="U38"/>
  <c r="V38" s="1"/>
  <c r="O38"/>
  <c r="AH38" s="1"/>
  <c r="AI38" s="1"/>
  <c r="AJ38" s="1"/>
  <c r="L38"/>
  <c r="J38"/>
  <c r="H38"/>
  <c r="F38"/>
  <c r="AG37"/>
  <c r="AB37"/>
  <c r="AC37" s="1"/>
  <c r="AD37" s="1"/>
  <c r="AA37"/>
  <c r="Z37"/>
  <c r="Y37"/>
  <c r="W37"/>
  <c r="X37" s="1"/>
  <c r="U37"/>
  <c r="V37" s="1"/>
  <c r="O37"/>
  <c r="AH37" s="1"/>
  <c r="AI37" s="1"/>
  <c r="AJ37" s="1"/>
  <c r="L37"/>
  <c r="J37"/>
  <c r="H37"/>
  <c r="F37"/>
  <c r="AG36"/>
  <c r="Z36"/>
  <c r="AA36" s="1"/>
  <c r="Y36"/>
  <c r="AB36" s="1"/>
  <c r="AC36" s="1"/>
  <c r="AD36" s="1"/>
  <c r="W36"/>
  <c r="X36" s="1"/>
  <c r="U36"/>
  <c r="V36" s="1"/>
  <c r="O36"/>
  <c r="AH36" s="1"/>
  <c r="AI36" s="1"/>
  <c r="AJ36" s="1"/>
  <c r="L36"/>
  <c r="J36"/>
  <c r="K36" s="1"/>
  <c r="H36"/>
  <c r="F36"/>
  <c r="AG35"/>
  <c r="AB35"/>
  <c r="AC35" s="1"/>
  <c r="AD35" s="1"/>
  <c r="AA35"/>
  <c r="Z35"/>
  <c r="Y35"/>
  <c r="W35"/>
  <c r="X35" s="1"/>
  <c r="U35"/>
  <c r="V35" s="1"/>
  <c r="O35"/>
  <c r="AH35" s="1"/>
  <c r="AI35" s="1"/>
  <c r="AJ35" s="1"/>
  <c r="L35"/>
  <c r="J35"/>
  <c r="H35"/>
  <c r="F35"/>
  <c r="AG34"/>
  <c r="Z34"/>
  <c r="AA34" s="1"/>
  <c r="Y34"/>
  <c r="AB34" s="1"/>
  <c r="AC34" s="1"/>
  <c r="AD34" s="1"/>
  <c r="W34"/>
  <c r="X34" s="1"/>
  <c r="U34"/>
  <c r="V34" s="1"/>
  <c r="O34"/>
  <c r="AH34" s="1"/>
  <c r="AI34" s="1"/>
  <c r="AJ34" s="1"/>
  <c r="L34"/>
  <c r="J34"/>
  <c r="H34"/>
  <c r="F34"/>
  <c r="AG33"/>
  <c r="AB33"/>
  <c r="AC33" s="1"/>
  <c r="AD33" s="1"/>
  <c r="AA33"/>
  <c r="Z33"/>
  <c r="Y33"/>
  <c r="W33"/>
  <c r="X33" s="1"/>
  <c r="U33"/>
  <c r="V33" s="1"/>
  <c r="O33"/>
  <c r="AH33" s="1"/>
  <c r="AI33" s="1"/>
  <c r="AJ33" s="1"/>
  <c r="L33"/>
  <c r="J33"/>
  <c r="H33"/>
  <c r="F33"/>
  <c r="AG32"/>
  <c r="Z32"/>
  <c r="AA32" s="1"/>
  <c r="Y32"/>
  <c r="AB32" s="1"/>
  <c r="AC32" s="1"/>
  <c r="AD32" s="1"/>
  <c r="W32"/>
  <c r="X32" s="1"/>
  <c r="U32"/>
  <c r="V32" s="1"/>
  <c r="O32"/>
  <c r="AH32" s="1"/>
  <c r="AI32" s="1"/>
  <c r="AJ32" s="1"/>
  <c r="L32"/>
  <c r="J32"/>
  <c r="K32" s="1"/>
  <c r="H32"/>
  <c r="F32"/>
  <c r="AG31"/>
  <c r="AB31"/>
  <c r="AC31" s="1"/>
  <c r="AD31" s="1"/>
  <c r="AA31"/>
  <c r="Z31"/>
  <c r="Y31"/>
  <c r="W31"/>
  <c r="X31" s="1"/>
  <c r="U31"/>
  <c r="V31" s="1"/>
  <c r="O31"/>
  <c r="AH31" s="1"/>
  <c r="AI31" s="1"/>
  <c r="AJ31" s="1"/>
  <c r="L31"/>
  <c r="J31"/>
  <c r="H31"/>
  <c r="F31"/>
  <c r="AG30"/>
  <c r="Z30"/>
  <c r="AA30" s="1"/>
  <c r="Y30"/>
  <c r="AB30" s="1"/>
  <c r="AC30" s="1"/>
  <c r="AD30" s="1"/>
  <c r="W30"/>
  <c r="X30" s="1"/>
  <c r="U30"/>
  <c r="V30" s="1"/>
  <c r="O30"/>
  <c r="AH30" s="1"/>
  <c r="AI30" s="1"/>
  <c r="AJ30" s="1"/>
  <c r="L30"/>
  <c r="J30"/>
  <c r="H30"/>
  <c r="F30"/>
  <c r="AG29"/>
  <c r="AB29"/>
  <c r="AC29" s="1"/>
  <c r="AD29" s="1"/>
  <c r="AA29"/>
  <c r="Z29"/>
  <c r="Y29"/>
  <c r="W29"/>
  <c r="X29" s="1"/>
  <c r="U29"/>
  <c r="V29" s="1"/>
  <c r="O29"/>
  <c r="AH29" s="1"/>
  <c r="AI29" s="1"/>
  <c r="AJ29" s="1"/>
  <c r="L29"/>
  <c r="J29"/>
  <c r="K29" s="1"/>
  <c r="H29"/>
  <c r="I29" s="1"/>
  <c r="F29"/>
  <c r="AI28"/>
  <c r="AJ28" s="1"/>
  <c r="AH28"/>
  <c r="AG28"/>
  <c r="Z28"/>
  <c r="AA28" s="1"/>
  <c r="Y28"/>
  <c r="AB28" s="1"/>
  <c r="AC28" s="1"/>
  <c r="AD28" s="1"/>
  <c r="W28"/>
  <c r="X28" s="1"/>
  <c r="U28"/>
  <c r="Q28"/>
  <c r="K28"/>
  <c r="I28"/>
  <c r="F28"/>
  <c r="AH27"/>
  <c r="AI27" s="1"/>
  <c r="AJ27" s="1"/>
  <c r="AG27"/>
  <c r="AB27"/>
  <c r="AC27" s="1"/>
  <c r="AD27" s="1"/>
  <c r="AA27"/>
  <c r="Z27"/>
  <c r="Y27"/>
  <c r="W27"/>
  <c r="X27" s="1"/>
  <c r="U27"/>
  <c r="Q27"/>
  <c r="K27"/>
  <c r="I27"/>
  <c r="F27"/>
  <c r="AI26"/>
  <c r="AJ26" s="1"/>
  <c r="AH26"/>
  <c r="AG26"/>
  <c r="Z26"/>
  <c r="AA26" s="1"/>
  <c r="Y26"/>
  <c r="AB26" s="1"/>
  <c r="AC26" s="1"/>
  <c r="AD26" s="1"/>
  <c r="W26"/>
  <c r="X26" s="1"/>
  <c r="U26"/>
  <c r="Q26"/>
  <c r="K26"/>
  <c r="I26"/>
  <c r="F26"/>
  <c r="AH25"/>
  <c r="AI25" s="1"/>
  <c r="AJ25" s="1"/>
  <c r="AG25"/>
  <c r="AB25"/>
  <c r="AC25" s="1"/>
  <c r="AD25" s="1"/>
  <c r="AA25"/>
  <c r="Z25"/>
  <c r="Y25"/>
  <c r="W25"/>
  <c r="X25" s="1"/>
  <c r="U25"/>
  <c r="Q25"/>
  <c r="K25"/>
  <c r="I25"/>
  <c r="F25"/>
  <c r="AI24"/>
  <c r="AJ24" s="1"/>
  <c r="AH24"/>
  <c r="AG24"/>
  <c r="Z24"/>
  <c r="AA24" s="1"/>
  <c r="Y24"/>
  <c r="AB24" s="1"/>
  <c r="AC24" s="1"/>
  <c r="AD24" s="1"/>
  <c r="W24"/>
  <c r="X24" s="1"/>
  <c r="U24"/>
  <c r="Q24"/>
  <c r="K24"/>
  <c r="I24"/>
  <c r="F24"/>
  <c r="AH23"/>
  <c r="AI23" s="1"/>
  <c r="AJ23" s="1"/>
  <c r="AG23"/>
  <c r="T23"/>
  <c r="Y23" s="1"/>
  <c r="AB23" s="1"/>
  <c r="AC23" s="1"/>
  <c r="AD23" s="1"/>
  <c r="S23"/>
  <c r="R23"/>
  <c r="Q23"/>
  <c r="K23"/>
  <c r="I23"/>
  <c r="F23"/>
  <c r="AH22"/>
  <c r="AI22" s="1"/>
  <c r="AJ22" s="1"/>
  <c r="AG22"/>
  <c r="T22"/>
  <c r="Z22" s="1"/>
  <c r="AA22" s="1"/>
  <c r="S22"/>
  <c r="R22"/>
  <c r="Q22"/>
  <c r="K22"/>
  <c r="I22"/>
  <c r="F22"/>
  <c r="AI21"/>
  <c r="AJ21" s="1"/>
  <c r="AH21"/>
  <c r="AG21"/>
  <c r="Y21"/>
  <c r="AB21" s="1"/>
  <c r="AC21" s="1"/>
  <c r="AD21" s="1"/>
  <c r="W21"/>
  <c r="X21" s="1"/>
  <c r="U21"/>
  <c r="T21"/>
  <c r="Z21" s="1"/>
  <c r="AA21" s="1"/>
  <c r="S21"/>
  <c r="R21"/>
  <c r="Q21"/>
  <c r="K21"/>
  <c r="I21"/>
  <c r="F21"/>
  <c r="AH20"/>
  <c r="AI20" s="1"/>
  <c r="AJ20" s="1"/>
  <c r="AG20"/>
  <c r="T20"/>
  <c r="Y20" s="1"/>
  <c r="AB20" s="1"/>
  <c r="AC20" s="1"/>
  <c r="AD20" s="1"/>
  <c r="S20"/>
  <c r="R20"/>
  <c r="Q20"/>
  <c r="K20"/>
  <c r="I20"/>
  <c r="F20"/>
  <c r="AH19"/>
  <c r="AI19" s="1"/>
  <c r="AJ19" s="1"/>
  <c r="AG19"/>
  <c r="T19"/>
  <c r="Y19" s="1"/>
  <c r="AB19" s="1"/>
  <c r="AC19" s="1"/>
  <c r="AD19" s="1"/>
  <c r="S19"/>
  <c r="R19"/>
  <c r="Q19"/>
  <c r="K19"/>
  <c r="I19"/>
  <c r="F19"/>
  <c r="AH18"/>
  <c r="AI18" s="1"/>
  <c r="AJ18" s="1"/>
  <c r="AG18"/>
  <c r="T18"/>
  <c r="Z18" s="1"/>
  <c r="AA18" s="1"/>
  <c r="S18"/>
  <c r="R18"/>
  <c r="Q18"/>
  <c r="K18"/>
  <c r="I18"/>
  <c r="F18"/>
  <c r="AI17"/>
  <c r="AJ17" s="1"/>
  <c r="AH17"/>
  <c r="AG17"/>
  <c r="Y17"/>
  <c r="AB17" s="1"/>
  <c r="AC17" s="1"/>
  <c r="AD17" s="1"/>
  <c r="W17"/>
  <c r="X17" s="1"/>
  <c r="U17"/>
  <c r="T17"/>
  <c r="Z17" s="1"/>
  <c r="AA17" s="1"/>
  <c r="S17"/>
  <c r="R17"/>
  <c r="Q17"/>
  <c r="K17"/>
  <c r="I17"/>
  <c r="F17"/>
  <c r="AH16"/>
  <c r="AI16" s="1"/>
  <c r="AJ16" s="1"/>
  <c r="AG16"/>
  <c r="T16"/>
  <c r="Y16" s="1"/>
  <c r="AB16" s="1"/>
  <c r="AC16" s="1"/>
  <c r="AD16" s="1"/>
  <c r="S16"/>
  <c r="R16"/>
  <c r="Q16"/>
  <c r="K16"/>
  <c r="I16"/>
  <c r="F16"/>
  <c r="AH15"/>
  <c r="AI15" s="1"/>
  <c r="AJ15" s="1"/>
  <c r="AG15"/>
  <c r="T15"/>
  <c r="Y15" s="1"/>
  <c r="AB15" s="1"/>
  <c r="AC15" s="1"/>
  <c r="AD15" s="1"/>
  <c r="S15"/>
  <c r="R15"/>
  <c r="Q15"/>
  <c r="K15"/>
  <c r="I15"/>
  <c r="F15"/>
  <c r="AH14"/>
  <c r="AI14" s="1"/>
  <c r="AJ14" s="1"/>
  <c r="AG14"/>
  <c r="T14"/>
  <c r="Z14" s="1"/>
  <c r="AA14" s="1"/>
  <c r="S14"/>
  <c r="R14"/>
  <c r="Q14"/>
  <c r="K14"/>
  <c r="I14"/>
  <c r="F14"/>
  <c r="AI13"/>
  <c r="AJ13" s="1"/>
  <c r="AH13"/>
  <c r="AG13"/>
  <c r="Z13"/>
  <c r="AA13" s="1"/>
  <c r="Y13"/>
  <c r="AB13" s="1"/>
  <c r="AC13" s="1"/>
  <c r="AD13" s="1"/>
  <c r="W13"/>
  <c r="X13" s="1"/>
  <c r="U13"/>
  <c r="V13" s="1"/>
  <c r="Q13"/>
  <c r="K13"/>
  <c r="I13"/>
  <c r="F13"/>
  <c r="AH12"/>
  <c r="AI12" s="1"/>
  <c r="AJ12" s="1"/>
  <c r="AG12"/>
  <c r="AB12"/>
  <c r="AC12" s="1"/>
  <c r="AD12" s="1"/>
  <c r="AA12"/>
  <c r="Z12"/>
  <c r="Y12"/>
  <c r="W12"/>
  <c r="X12" s="1"/>
  <c r="U12"/>
  <c r="V12" s="1"/>
  <c r="Q12"/>
  <c r="K12"/>
  <c r="I12"/>
  <c r="F12"/>
  <c r="AI11"/>
  <c r="AJ11" s="1"/>
  <c r="AH11"/>
  <c r="AG11"/>
  <c r="Z11"/>
  <c r="AA11" s="1"/>
  <c r="Y11"/>
  <c r="AB11" s="1"/>
  <c r="AC11" s="1"/>
  <c r="AD11" s="1"/>
  <c r="W11"/>
  <c r="X11" s="1"/>
  <c r="U11"/>
  <c r="V11" s="1"/>
  <c r="Q11"/>
  <c r="K11"/>
  <c r="I11"/>
  <c r="F11"/>
  <c r="AH10"/>
  <c r="AI10" s="1"/>
  <c r="AJ10" s="1"/>
  <c r="AG10"/>
  <c r="AB10"/>
  <c r="AC10" s="1"/>
  <c r="AD10" s="1"/>
  <c r="AA10"/>
  <c r="Z10"/>
  <c r="Y10"/>
  <c r="W10"/>
  <c r="X10" s="1"/>
  <c r="U10"/>
  <c r="V10" s="1"/>
  <c r="Q10"/>
  <c r="K10"/>
  <c r="I10"/>
  <c r="F10"/>
  <c r="AI9"/>
  <c r="AJ9" s="1"/>
  <c r="AH9"/>
  <c r="AG9"/>
  <c r="Z9"/>
  <c r="AA9" s="1"/>
  <c r="Y9"/>
  <c r="AB9" s="1"/>
  <c r="AC9" s="1"/>
  <c r="AD9" s="1"/>
  <c r="W9"/>
  <c r="X9" s="1"/>
  <c r="U9"/>
  <c r="V9" s="1"/>
  <c r="Q9"/>
  <c r="K9"/>
  <c r="I9"/>
  <c r="F9"/>
  <c r="AH8"/>
  <c r="AI8" s="1"/>
  <c r="AJ8" s="1"/>
  <c r="AG8"/>
  <c r="AB8"/>
  <c r="AC8" s="1"/>
  <c r="AD8" s="1"/>
  <c r="AA8"/>
  <c r="Z8"/>
  <c r="Y8"/>
  <c r="W8"/>
  <c r="X8" s="1"/>
  <c r="U8"/>
  <c r="V8" s="1"/>
  <c r="Q8"/>
  <c r="K8"/>
  <c r="I8"/>
  <c r="F8"/>
  <c r="AI7"/>
  <c r="AJ7" s="1"/>
  <c r="AH7"/>
  <c r="AG7"/>
  <c r="Z7"/>
  <c r="AA7" s="1"/>
  <c r="Y7"/>
  <c r="AB7" s="1"/>
  <c r="AC7" s="1"/>
  <c r="AD7" s="1"/>
  <c r="W7"/>
  <c r="X7" s="1"/>
  <c r="U7"/>
  <c r="V7" s="1"/>
  <c r="Q7"/>
  <c r="K7"/>
  <c r="I7"/>
  <c r="F7"/>
  <c r="AH6"/>
  <c r="AI6" s="1"/>
  <c r="AJ6" s="1"/>
  <c r="AG6"/>
  <c r="AB6"/>
  <c r="AC6" s="1"/>
  <c r="AD6" s="1"/>
  <c r="AA6"/>
  <c r="Z6"/>
  <c r="Y6"/>
  <c r="W6"/>
  <c r="X6" s="1"/>
  <c r="U6"/>
  <c r="V6" s="1"/>
  <c r="Q6"/>
  <c r="K6"/>
  <c r="I6"/>
  <c r="F6"/>
  <c r="AI5"/>
  <c r="AJ5" s="1"/>
  <c r="AH5"/>
  <c r="AG5"/>
  <c r="Z5"/>
  <c r="AA5" s="1"/>
  <c r="Y5"/>
  <c r="AB5" s="1"/>
  <c r="AC5" s="1"/>
  <c r="AD5" s="1"/>
  <c r="W5"/>
  <c r="X5" s="1"/>
  <c r="U5"/>
  <c r="V5" s="1"/>
  <c r="Q5"/>
  <c r="K5"/>
  <c r="I5"/>
  <c r="F5"/>
  <c r="AJ4"/>
  <c r="AH4"/>
  <c r="AG4"/>
  <c r="AB4"/>
  <c r="AC4" s="1"/>
  <c r="AD4" s="1"/>
  <c r="AA4"/>
  <c r="X4"/>
  <c r="W4"/>
  <c r="U4"/>
  <c r="V4" s="1"/>
  <c r="Q4"/>
  <c r="K4"/>
  <c r="I4"/>
  <c r="F4"/>
  <c r="I31" l="1"/>
  <c r="I35"/>
  <c r="I39"/>
  <c r="K30"/>
  <c r="K34"/>
  <c r="K38"/>
  <c r="I33"/>
  <c r="I37"/>
  <c r="Z16"/>
  <c r="AA16" s="1"/>
  <c r="Z20"/>
  <c r="AA20" s="1"/>
  <c r="K31"/>
  <c r="K33"/>
  <c r="K35"/>
  <c r="K37"/>
  <c r="K39"/>
  <c r="W16"/>
  <c r="X16" s="1"/>
  <c r="W20"/>
  <c r="X20" s="1"/>
  <c r="I30"/>
  <c r="I32"/>
  <c r="I34"/>
  <c r="I36"/>
  <c r="I38"/>
  <c r="I40"/>
  <c r="W15"/>
  <c r="X15" s="1"/>
  <c r="W19"/>
  <c r="X19" s="1"/>
  <c r="W23"/>
  <c r="X23" s="1"/>
  <c r="U14"/>
  <c r="Y14"/>
  <c r="AB14" s="1"/>
  <c r="AC14" s="1"/>
  <c r="AD14" s="1"/>
  <c r="U18"/>
  <c r="Y18"/>
  <c r="AB18" s="1"/>
  <c r="AC18" s="1"/>
  <c r="AD18" s="1"/>
  <c r="U22"/>
  <c r="Y22"/>
  <c r="AB22" s="1"/>
  <c r="AC22" s="1"/>
  <c r="AD22" s="1"/>
  <c r="Q29"/>
  <c r="Q31"/>
  <c r="Q33"/>
  <c r="Q35"/>
  <c r="Q37"/>
  <c r="Q39"/>
  <c r="W14"/>
  <c r="X14" s="1"/>
  <c r="Z15"/>
  <c r="AA15" s="1"/>
  <c r="U16"/>
  <c r="W18"/>
  <c r="X18" s="1"/>
  <c r="Z19"/>
  <c r="AA19" s="1"/>
  <c r="U20"/>
  <c r="W22"/>
  <c r="X22" s="1"/>
  <c r="Z23"/>
  <c r="AA23" s="1"/>
  <c r="Q30"/>
  <c r="Q32"/>
  <c r="Q34"/>
  <c r="Q36"/>
  <c r="Q38"/>
  <c r="Q40"/>
  <c r="U15"/>
  <c r="U19"/>
  <c r="V19" s="1"/>
  <c r="U23"/>
  <c r="V25" l="1"/>
  <c r="V17"/>
  <c r="V23"/>
  <c r="V22"/>
  <c r="V14"/>
  <c r="V21"/>
  <c r="V20"/>
  <c r="V27"/>
  <c r="V24"/>
  <c r="V15"/>
  <c r="V16"/>
  <c r="V18"/>
  <c r="V28"/>
  <c r="V26"/>
  <c r="AE47" i="5" l="1"/>
  <c r="AF47" s="1"/>
  <c r="AG47" s="1"/>
  <c r="AD47"/>
  <c r="Y47"/>
  <c r="Z47" s="1"/>
  <c r="AA47" s="1"/>
  <c r="W47"/>
  <c r="X47" s="1"/>
  <c r="V47"/>
  <c r="T47"/>
  <c r="U47" s="1"/>
  <c r="S47"/>
  <c r="R47"/>
  <c r="N47"/>
  <c r="K47"/>
  <c r="I47"/>
  <c r="F47"/>
  <c r="AE46"/>
  <c r="AF46" s="1"/>
  <c r="AG46" s="1"/>
  <c r="AD46"/>
  <c r="Y46"/>
  <c r="Z46" s="1"/>
  <c r="AA46" s="1"/>
  <c r="V46"/>
  <c r="W46" s="1"/>
  <c r="X46" s="1"/>
  <c r="U46"/>
  <c r="T46"/>
  <c r="R46"/>
  <c r="S46" s="1"/>
  <c r="N46"/>
  <c r="K46"/>
  <c r="I46"/>
  <c r="F46"/>
  <c r="AE45"/>
  <c r="AF45" s="1"/>
  <c r="AG45" s="1"/>
  <c r="AD45"/>
  <c r="Y45"/>
  <c r="Z45" s="1"/>
  <c r="AA45" s="1"/>
  <c r="W45"/>
  <c r="X45" s="1"/>
  <c r="V45"/>
  <c r="T45"/>
  <c r="U45" s="1"/>
  <c r="S45"/>
  <c r="R45"/>
  <c r="N45"/>
  <c r="K45"/>
  <c r="I45"/>
  <c r="F45"/>
  <c r="AE44"/>
  <c r="AF44" s="1"/>
  <c r="AG44" s="1"/>
  <c r="AD44"/>
  <c r="Y44"/>
  <c r="Z44" s="1"/>
  <c r="AA44" s="1"/>
  <c r="V44"/>
  <c r="W44" s="1"/>
  <c r="X44" s="1"/>
  <c r="U44"/>
  <c r="T44"/>
  <c r="R44"/>
  <c r="S44" s="1"/>
  <c r="N44"/>
  <c r="K44"/>
  <c r="I44"/>
  <c r="F44"/>
  <c r="AE43"/>
  <c r="AF43" s="1"/>
  <c r="AG43" s="1"/>
  <c r="AD43"/>
  <c r="Y43"/>
  <c r="Z43" s="1"/>
  <c r="AA43" s="1"/>
  <c r="W43"/>
  <c r="X43" s="1"/>
  <c r="V43"/>
  <c r="T43"/>
  <c r="U43" s="1"/>
  <c r="S43"/>
  <c r="R43"/>
  <c r="N43"/>
  <c r="K43"/>
  <c r="I43"/>
  <c r="F43"/>
  <c r="AE42"/>
  <c r="AF42" s="1"/>
  <c r="AG42" s="1"/>
  <c r="AD42"/>
  <c r="Y42"/>
  <c r="Z42" s="1"/>
  <c r="AA42" s="1"/>
  <c r="V42"/>
  <c r="W42" s="1"/>
  <c r="X42" s="1"/>
  <c r="U42"/>
  <c r="T42"/>
  <c r="R42"/>
  <c r="S42" s="1"/>
  <c r="N42"/>
  <c r="K42"/>
  <c r="I42"/>
  <c r="F42"/>
  <c r="AE41"/>
  <c r="AF41" s="1"/>
  <c r="AG41" s="1"/>
  <c r="AD41"/>
  <c r="Y41"/>
  <c r="Z41" s="1"/>
  <c r="AA41" s="1"/>
  <c r="W41"/>
  <c r="X41" s="1"/>
  <c r="V41"/>
  <c r="T41"/>
  <c r="U41" s="1"/>
  <c r="S41"/>
  <c r="R41"/>
  <c r="N41"/>
  <c r="K41"/>
  <c r="I41"/>
  <c r="F41"/>
  <c r="AE40"/>
  <c r="AF40" s="1"/>
  <c r="AG40" s="1"/>
  <c r="AD40"/>
  <c r="Y40"/>
  <c r="Z40" s="1"/>
  <c r="AA40" s="1"/>
  <c r="V40"/>
  <c r="W40" s="1"/>
  <c r="X40" s="1"/>
  <c r="U40"/>
  <c r="T40"/>
  <c r="R40"/>
  <c r="S40" s="1"/>
  <c r="N40"/>
  <c r="K40"/>
  <c r="I40"/>
  <c r="F40"/>
  <c r="AE39"/>
  <c r="AF39" s="1"/>
  <c r="AG39" s="1"/>
  <c r="AD39"/>
  <c r="Y39"/>
  <c r="Z39" s="1"/>
  <c r="AA39" s="1"/>
  <c r="W39"/>
  <c r="X39" s="1"/>
  <c r="V39"/>
  <c r="T39"/>
  <c r="U39" s="1"/>
  <c r="S39"/>
  <c r="R39"/>
  <c r="N39"/>
  <c r="K39"/>
  <c r="I39"/>
  <c r="F39"/>
  <c r="AE38"/>
  <c r="AF38" s="1"/>
  <c r="AG38" s="1"/>
  <c r="AD38"/>
  <c r="Y38"/>
  <c r="Z38" s="1"/>
  <c r="AA38" s="1"/>
  <c r="V38"/>
  <c r="W38" s="1"/>
  <c r="X38" s="1"/>
  <c r="U38"/>
  <c r="T38"/>
  <c r="R38"/>
  <c r="S38" s="1"/>
  <c r="N38"/>
  <c r="K38"/>
  <c r="I38"/>
  <c r="F38"/>
  <c r="AG37"/>
  <c r="AE37"/>
  <c r="AD37"/>
  <c r="Z37"/>
  <c r="AA37" s="1"/>
  <c r="Y37"/>
  <c r="W37"/>
  <c r="X37" s="1"/>
  <c r="U37"/>
  <c r="T37"/>
  <c r="R37"/>
  <c r="S37" s="1"/>
  <c r="N37"/>
  <c r="K37"/>
  <c r="I37"/>
  <c r="F37"/>
  <c r="AE36"/>
  <c r="AF36" s="1"/>
  <c r="AD36"/>
  <c r="Y36"/>
  <c r="Z36" s="1"/>
  <c r="AA36" s="1"/>
  <c r="W36"/>
  <c r="X36" s="1"/>
  <c r="V36"/>
  <c r="T36"/>
  <c r="U36" s="1"/>
  <c r="S36"/>
  <c r="R36"/>
  <c r="N36"/>
  <c r="K36"/>
  <c r="I36"/>
  <c r="F36"/>
  <c r="AE35"/>
  <c r="AF35" s="1"/>
  <c r="AD35"/>
  <c r="Y35"/>
  <c r="Z35" s="1"/>
  <c r="AA35" s="1"/>
  <c r="V35"/>
  <c r="W35" s="1"/>
  <c r="X35" s="1"/>
  <c r="U35"/>
  <c r="T35"/>
  <c r="R35"/>
  <c r="S35" s="1"/>
  <c r="N35"/>
  <c r="K35"/>
  <c r="I35"/>
  <c r="F35"/>
  <c r="Y34"/>
  <c r="Z34" s="1"/>
  <c r="AA34" s="1"/>
  <c r="W34"/>
  <c r="X34" s="1"/>
  <c r="V34"/>
  <c r="T34"/>
  <c r="U34" s="1"/>
  <c r="S34"/>
  <c r="R34"/>
  <c r="N34"/>
  <c r="K34"/>
  <c r="I34"/>
  <c r="F34"/>
  <c r="AE33"/>
  <c r="AF33" s="1"/>
  <c r="AD33"/>
  <c r="Y33"/>
  <c r="Z33" s="1"/>
  <c r="AA33" s="1"/>
  <c r="V33"/>
  <c r="W33" s="1"/>
  <c r="X33" s="1"/>
  <c r="U33"/>
  <c r="T33"/>
  <c r="R33"/>
  <c r="S33" s="1"/>
  <c r="N33"/>
  <c r="K33"/>
  <c r="I33"/>
  <c r="F33"/>
  <c r="Y32"/>
  <c r="Z32" s="1"/>
  <c r="AA32" s="1"/>
  <c r="W32"/>
  <c r="X32" s="1"/>
  <c r="V32"/>
  <c r="T32"/>
  <c r="U32" s="1"/>
  <c r="S32"/>
  <c r="R32"/>
  <c r="N32"/>
  <c r="K32"/>
  <c r="I32"/>
  <c r="F32"/>
  <c r="AE31"/>
  <c r="AF31" s="1"/>
  <c r="AD31"/>
  <c r="Y31"/>
  <c r="Z31" s="1"/>
  <c r="AA31" s="1"/>
  <c r="V31"/>
  <c r="W31" s="1"/>
  <c r="X31" s="1"/>
  <c r="U31"/>
  <c r="T31"/>
  <c r="R31"/>
  <c r="S31" s="1"/>
  <c r="N31"/>
  <c r="K31"/>
  <c r="I31"/>
  <c r="F31"/>
  <c r="Y30"/>
  <c r="Z30" s="1"/>
  <c r="AA30" s="1"/>
  <c r="W30"/>
  <c r="X30" s="1"/>
  <c r="V30"/>
  <c r="T30"/>
  <c r="U30" s="1"/>
  <c r="S30"/>
  <c r="R30"/>
  <c r="N30"/>
  <c r="K30"/>
  <c r="I30"/>
  <c r="F30"/>
  <c r="AE29"/>
  <c r="AF29" s="1"/>
  <c r="AD29"/>
  <c r="Y29"/>
  <c r="Z29" s="1"/>
  <c r="AA29" s="1"/>
  <c r="V29"/>
  <c r="W29" s="1"/>
  <c r="X29" s="1"/>
  <c r="U29"/>
  <c r="T29"/>
  <c r="R29"/>
  <c r="S29" s="1"/>
  <c r="N29"/>
  <c r="K29"/>
  <c r="I29"/>
  <c r="F29"/>
  <c r="Y28"/>
  <c r="Z28" s="1"/>
  <c r="AA28" s="1"/>
  <c r="W28"/>
  <c r="X28" s="1"/>
  <c r="V28"/>
  <c r="T28"/>
  <c r="U28" s="1"/>
  <c r="S28"/>
  <c r="R28"/>
  <c r="N28"/>
  <c r="K28"/>
  <c r="I28"/>
  <c r="F28"/>
  <c r="AE27"/>
  <c r="AF27" s="1"/>
  <c r="AD27"/>
  <c r="Y27"/>
  <c r="Z27" s="1"/>
  <c r="AA27" s="1"/>
  <c r="V27"/>
  <c r="W27" s="1"/>
  <c r="X27" s="1"/>
  <c r="U27"/>
  <c r="T27"/>
  <c r="R27"/>
  <c r="S27" s="1"/>
  <c r="N27"/>
  <c r="K27"/>
  <c r="I27"/>
  <c r="F27"/>
  <c r="Y26"/>
  <c r="Z26" s="1"/>
  <c r="AA26" s="1"/>
  <c r="W26"/>
  <c r="X26" s="1"/>
  <c r="V26"/>
  <c r="T26"/>
  <c r="U26" s="1"/>
  <c r="S26"/>
  <c r="R26"/>
  <c r="N26"/>
  <c r="K26"/>
  <c r="I26"/>
  <c r="F26"/>
  <c r="AE25"/>
  <c r="AF25" s="1"/>
  <c r="AD25"/>
  <c r="Y25"/>
  <c r="Z25" s="1"/>
  <c r="AA25" s="1"/>
  <c r="V25"/>
  <c r="W25" s="1"/>
  <c r="X25" s="1"/>
  <c r="U25"/>
  <c r="T25"/>
  <c r="R25"/>
  <c r="S25" s="1"/>
  <c r="N25"/>
  <c r="K25"/>
  <c r="I25"/>
  <c r="F25"/>
  <c r="Y24"/>
  <c r="Z24" s="1"/>
  <c r="AA24" s="1"/>
  <c r="W24"/>
  <c r="X24" s="1"/>
  <c r="V24"/>
  <c r="T24"/>
  <c r="U24" s="1"/>
  <c r="S24"/>
  <c r="R24"/>
  <c r="N24"/>
  <c r="K24"/>
  <c r="I24"/>
  <c r="F24"/>
  <c r="AE23"/>
  <c r="AF23" s="1"/>
  <c r="AD23"/>
  <c r="Y23"/>
  <c r="Z23" s="1"/>
  <c r="AA23" s="1"/>
  <c r="V23"/>
  <c r="W23" s="1"/>
  <c r="X23" s="1"/>
  <c r="U23"/>
  <c r="T23"/>
  <c r="R23"/>
  <c r="S23" s="1"/>
  <c r="N23"/>
  <c r="K23"/>
  <c r="I23"/>
  <c r="F23"/>
  <c r="Y22"/>
  <c r="Z22" s="1"/>
  <c r="AA22" s="1"/>
  <c r="W22"/>
  <c r="X22" s="1"/>
  <c r="V22"/>
  <c r="T22"/>
  <c r="U22" s="1"/>
  <c r="S22"/>
  <c r="R22"/>
  <c r="N22"/>
  <c r="K22"/>
  <c r="I22"/>
  <c r="F22"/>
  <c r="AE21"/>
  <c r="AF21" s="1"/>
  <c r="AG21" s="1"/>
  <c r="AD21"/>
  <c r="Y21"/>
  <c r="Z21" s="1"/>
  <c r="AA21" s="1"/>
  <c r="V21"/>
  <c r="W21" s="1"/>
  <c r="X21" s="1"/>
  <c r="U21"/>
  <c r="T21"/>
  <c r="R21"/>
  <c r="S21" s="1"/>
  <c r="N21"/>
  <c r="K21"/>
  <c r="I21"/>
  <c r="F21"/>
  <c r="Y20"/>
  <c r="Z20" s="1"/>
  <c r="AA20" s="1"/>
  <c r="W20"/>
  <c r="X20" s="1"/>
  <c r="V20"/>
  <c r="T20"/>
  <c r="U20" s="1"/>
  <c r="S20"/>
  <c r="R20"/>
  <c r="N20"/>
  <c r="K20"/>
  <c r="I20"/>
  <c r="F20"/>
  <c r="AE19"/>
  <c r="AF19" s="1"/>
  <c r="AD19"/>
  <c r="Y19"/>
  <c r="Z19" s="1"/>
  <c r="AA19" s="1"/>
  <c r="V19"/>
  <c r="W19" s="1"/>
  <c r="X19" s="1"/>
  <c r="U19"/>
  <c r="T19"/>
  <c r="R19"/>
  <c r="S19" s="1"/>
  <c r="N19"/>
  <c r="K19"/>
  <c r="I19"/>
  <c r="F19"/>
  <c r="AE18"/>
  <c r="Y18"/>
  <c r="Z18" s="1"/>
  <c r="AA18" s="1"/>
  <c r="V18"/>
  <c r="W18" s="1"/>
  <c r="X18" s="1"/>
  <c r="T18"/>
  <c r="U18" s="1"/>
  <c r="R18"/>
  <c r="S18" s="1"/>
  <c r="N18"/>
  <c r="K18"/>
  <c r="I18"/>
  <c r="F18"/>
  <c r="AF17"/>
  <c r="AE17"/>
  <c r="AD17"/>
  <c r="Z17"/>
  <c r="AA17" s="1"/>
  <c r="Y17"/>
  <c r="V17"/>
  <c r="W17" s="1"/>
  <c r="X17" s="1"/>
  <c r="T17"/>
  <c r="U17" s="1"/>
  <c r="R17"/>
  <c r="S17" s="1"/>
  <c r="N17"/>
  <c r="K17"/>
  <c r="I17"/>
  <c r="F17"/>
  <c r="AE16"/>
  <c r="AF16" s="1"/>
  <c r="AD16"/>
  <c r="Y16"/>
  <c r="Z16" s="1"/>
  <c r="AA16" s="1"/>
  <c r="V16"/>
  <c r="W16" s="1"/>
  <c r="X16" s="1"/>
  <c r="T16"/>
  <c r="U16" s="1"/>
  <c r="R16"/>
  <c r="S16" s="1"/>
  <c r="N16"/>
  <c r="K16"/>
  <c r="I16"/>
  <c r="F16"/>
  <c r="AF15"/>
  <c r="AE15"/>
  <c r="AD15"/>
  <c r="Z15"/>
  <c r="AA15" s="1"/>
  <c r="Y15"/>
  <c r="V15"/>
  <c r="W15" s="1"/>
  <c r="X15" s="1"/>
  <c r="T15"/>
  <c r="U15" s="1"/>
  <c r="R15"/>
  <c r="S15" s="1"/>
  <c r="N15"/>
  <c r="K15"/>
  <c r="I15"/>
  <c r="F15"/>
  <c r="AE14"/>
  <c r="AF14" s="1"/>
  <c r="AD14"/>
  <c r="Y14"/>
  <c r="Z14" s="1"/>
  <c r="AA14" s="1"/>
  <c r="V14"/>
  <c r="W14" s="1"/>
  <c r="X14" s="1"/>
  <c r="T14"/>
  <c r="U14" s="1"/>
  <c r="R14"/>
  <c r="S14" s="1"/>
  <c r="N14"/>
  <c r="K14"/>
  <c r="I14"/>
  <c r="F14"/>
  <c r="AF13"/>
  <c r="AE13"/>
  <c r="AD13"/>
  <c r="Z13"/>
  <c r="AA13" s="1"/>
  <c r="Y13"/>
  <c r="V13"/>
  <c r="W13" s="1"/>
  <c r="X13" s="1"/>
  <c r="T13"/>
  <c r="U13" s="1"/>
  <c r="R13"/>
  <c r="S13" s="1"/>
  <c r="N13"/>
  <c r="K13"/>
  <c r="I13"/>
  <c r="F13"/>
  <c r="AE12"/>
  <c r="AF12" s="1"/>
  <c r="AD12"/>
  <c r="Y12"/>
  <c r="Z12" s="1"/>
  <c r="AA12" s="1"/>
  <c r="V12"/>
  <c r="W12" s="1"/>
  <c r="X12" s="1"/>
  <c r="T12"/>
  <c r="U12" s="1"/>
  <c r="R12"/>
  <c r="S12" s="1"/>
  <c r="N12"/>
  <c r="K12"/>
  <c r="I12"/>
  <c r="F12"/>
  <c r="AF11"/>
  <c r="AE11"/>
  <c r="AD11"/>
  <c r="Z11"/>
  <c r="AA11" s="1"/>
  <c r="Y11"/>
  <c r="V11"/>
  <c r="W11" s="1"/>
  <c r="X11" s="1"/>
  <c r="T11"/>
  <c r="U11" s="1"/>
  <c r="R11"/>
  <c r="S11" s="1"/>
  <c r="N11"/>
  <c r="K11"/>
  <c r="I11"/>
  <c r="F11"/>
  <c r="AE10"/>
  <c r="AF10" s="1"/>
  <c r="AD10"/>
  <c r="Y10"/>
  <c r="Z10" s="1"/>
  <c r="AA10" s="1"/>
  <c r="V10"/>
  <c r="W10" s="1"/>
  <c r="X10" s="1"/>
  <c r="T10"/>
  <c r="U10" s="1"/>
  <c r="R10"/>
  <c r="S10" s="1"/>
  <c r="N10"/>
  <c r="K10"/>
  <c r="I10"/>
  <c r="F10"/>
  <c r="AF9"/>
  <c r="AE9"/>
  <c r="AD9"/>
  <c r="Z9"/>
  <c r="AA9" s="1"/>
  <c r="Y9"/>
  <c r="V9"/>
  <c r="W9" s="1"/>
  <c r="X9" s="1"/>
  <c r="T9"/>
  <c r="U9" s="1"/>
  <c r="R9"/>
  <c r="S9" s="1"/>
  <c r="N9"/>
  <c r="K9"/>
  <c r="I9"/>
  <c r="F9"/>
  <c r="AE8"/>
  <c r="AF8" s="1"/>
  <c r="AD8"/>
  <c r="Y8"/>
  <c r="Z8" s="1"/>
  <c r="AA8" s="1"/>
  <c r="V8"/>
  <c r="W8" s="1"/>
  <c r="X8" s="1"/>
  <c r="T8"/>
  <c r="U8" s="1"/>
  <c r="R8"/>
  <c r="S8" s="1"/>
  <c r="N8"/>
  <c r="K8"/>
  <c r="I8"/>
  <c r="F8"/>
  <c r="AF7"/>
  <c r="AE7"/>
  <c r="AD7"/>
  <c r="Z7"/>
  <c r="AA7" s="1"/>
  <c r="Y7"/>
  <c r="V7"/>
  <c r="W7" s="1"/>
  <c r="X7" s="1"/>
  <c r="T7"/>
  <c r="U7" s="1"/>
  <c r="R7"/>
  <c r="S7" s="1"/>
  <c r="N7"/>
  <c r="K7"/>
  <c r="I7"/>
  <c r="F7"/>
  <c r="AE6"/>
  <c r="AF6" s="1"/>
  <c r="AD6"/>
  <c r="Y6"/>
  <c r="Z6" s="1"/>
  <c r="AA6" s="1"/>
  <c r="V6"/>
  <c r="W6" s="1"/>
  <c r="X6" s="1"/>
  <c r="T6"/>
  <c r="U6" s="1"/>
  <c r="R6"/>
  <c r="S6" s="1"/>
  <c r="N6"/>
  <c r="K6"/>
  <c r="I6"/>
  <c r="F6"/>
  <c r="AF5"/>
  <c r="AE5"/>
  <c r="AD5"/>
  <c r="Z5"/>
  <c r="AA5" s="1"/>
  <c r="Y5"/>
  <c r="V5"/>
  <c r="W5" s="1"/>
  <c r="X5" s="1"/>
  <c r="T5"/>
  <c r="U5" s="1"/>
  <c r="R5"/>
  <c r="S5" s="1"/>
  <c r="N5"/>
  <c r="K5"/>
  <c r="I5"/>
  <c r="F5"/>
  <c r="AE4"/>
  <c r="AF4" s="1"/>
  <c r="AG4" s="1"/>
  <c r="AD4"/>
  <c r="Y4"/>
  <c r="Z4" s="1"/>
  <c r="AA4" s="1"/>
  <c r="V4"/>
  <c r="W4" s="1"/>
  <c r="X4" s="1"/>
  <c r="T4"/>
  <c r="U4" s="1"/>
  <c r="R4"/>
  <c r="S4" s="1"/>
  <c r="N4"/>
  <c r="K4"/>
  <c r="I4"/>
  <c r="F4"/>
  <c r="AG5" l="1"/>
  <c r="AG12"/>
  <c r="AG13"/>
  <c r="AG17"/>
  <c r="AG19"/>
  <c r="AG27"/>
  <c r="AG35"/>
  <c r="AG25"/>
  <c r="AG33"/>
  <c r="AG8"/>
  <c r="AG9"/>
  <c r="AG16"/>
  <c r="AG36"/>
  <c r="AG6"/>
  <c r="AG7"/>
  <c r="AG10"/>
  <c r="AG11"/>
  <c r="AG14"/>
  <c r="AG15"/>
  <c r="AG23"/>
  <c r="AG31"/>
  <c r="AG29"/>
  <c r="AG77" i="4" l="1"/>
  <c r="AF77"/>
  <c r="AH77" s="1"/>
  <c r="AI77" s="1"/>
  <c r="X77"/>
  <c r="Y77" s="1"/>
  <c r="Z77" s="1"/>
  <c r="V77"/>
  <c r="W77" s="1"/>
  <c r="T77"/>
  <c r="U77" s="1"/>
  <c r="P77"/>
  <c r="K77"/>
  <c r="I77"/>
  <c r="F77"/>
  <c r="AH76"/>
  <c r="AI76" s="1"/>
  <c r="AG76"/>
  <c r="AF76"/>
  <c r="X76"/>
  <c r="Y76" s="1"/>
  <c r="Z76" s="1"/>
  <c r="V76"/>
  <c r="W76" s="1"/>
  <c r="T76"/>
  <c r="U76" s="1"/>
  <c r="P76"/>
  <c r="K76"/>
  <c r="I76"/>
  <c r="F76"/>
  <c r="AG75"/>
  <c r="AF75"/>
  <c r="AH75" s="1"/>
  <c r="AI75" s="1"/>
  <c r="X75"/>
  <c r="Y75" s="1"/>
  <c r="Z75" s="1"/>
  <c r="V75"/>
  <c r="W75" s="1"/>
  <c r="T75"/>
  <c r="U75" s="1"/>
  <c r="P75"/>
  <c r="K75"/>
  <c r="I75"/>
  <c r="F75"/>
  <c r="AH74"/>
  <c r="AI74" s="1"/>
  <c r="AG74"/>
  <c r="AF74"/>
  <c r="X74"/>
  <c r="Y74" s="1"/>
  <c r="Z74" s="1"/>
  <c r="V74"/>
  <c r="W74" s="1"/>
  <c r="T74"/>
  <c r="U74" s="1"/>
  <c r="P74"/>
  <c r="K74"/>
  <c r="I74"/>
  <c r="F74"/>
  <c r="AG73"/>
  <c r="AF73"/>
  <c r="AH73" s="1"/>
  <c r="AI73" s="1"/>
  <c r="X73"/>
  <c r="Y73" s="1"/>
  <c r="Z73" s="1"/>
  <c r="V73"/>
  <c r="W73" s="1"/>
  <c r="T73"/>
  <c r="U73" s="1"/>
  <c r="P73"/>
  <c r="K73"/>
  <c r="I73"/>
  <c r="F73"/>
  <c r="AH72"/>
  <c r="AI72" s="1"/>
  <c r="AG72"/>
  <c r="AF72"/>
  <c r="X72"/>
  <c r="Y72" s="1"/>
  <c r="Z72" s="1"/>
  <c r="V72"/>
  <c r="W72" s="1"/>
  <c r="T72"/>
  <c r="U72" s="1"/>
  <c r="P72"/>
  <c r="K72"/>
  <c r="I72"/>
  <c r="F72"/>
  <c r="AG71"/>
  <c r="AF71"/>
  <c r="AH71" s="1"/>
  <c r="AI71" s="1"/>
  <c r="X71"/>
  <c r="Y71" s="1"/>
  <c r="Z71" s="1"/>
  <c r="V71"/>
  <c r="W71" s="1"/>
  <c r="T71"/>
  <c r="U71" s="1"/>
  <c r="P71"/>
  <c r="K71"/>
  <c r="I71"/>
  <c r="F71"/>
  <c r="AH70"/>
  <c r="AI70" s="1"/>
  <c r="AG70"/>
  <c r="AF70"/>
  <c r="X70"/>
  <c r="Y70" s="1"/>
  <c r="Z70" s="1"/>
  <c r="V70"/>
  <c r="W70" s="1"/>
  <c r="T70"/>
  <c r="U70" s="1"/>
  <c r="P70"/>
  <c r="K70"/>
  <c r="I70"/>
  <c r="F70"/>
  <c r="AG69"/>
  <c r="AF69"/>
  <c r="AH69" s="1"/>
  <c r="AI69" s="1"/>
  <c r="X69"/>
  <c r="Y69" s="1"/>
  <c r="Z69" s="1"/>
  <c r="V69"/>
  <c r="W69" s="1"/>
  <c r="T69"/>
  <c r="U69" s="1"/>
  <c r="P69"/>
  <c r="K69"/>
  <c r="I69"/>
  <c r="F69"/>
  <c r="AH68"/>
  <c r="AI68" s="1"/>
  <c r="AG68"/>
  <c r="AF68"/>
  <c r="X68"/>
  <c r="Y68" s="1"/>
  <c r="Z68" s="1"/>
  <c r="V68"/>
  <c r="W68" s="1"/>
  <c r="T68"/>
  <c r="U68" s="1"/>
  <c r="P68"/>
  <c r="K68"/>
  <c r="I68"/>
  <c r="F68"/>
  <c r="AI67"/>
  <c r="AG67"/>
  <c r="AF67"/>
  <c r="AA67"/>
  <c r="AB67" s="1"/>
  <c r="AC67" s="1"/>
  <c r="Y67"/>
  <c r="Z67" s="1"/>
  <c r="X67"/>
  <c r="W67"/>
  <c r="V67"/>
  <c r="U67"/>
  <c r="T67"/>
  <c r="P67"/>
  <c r="K67"/>
  <c r="I67"/>
  <c r="F67"/>
  <c r="AG66"/>
  <c r="AH66" s="1"/>
  <c r="AF66"/>
  <c r="AA66"/>
  <c r="AB66" s="1"/>
  <c r="AC66" s="1"/>
  <c r="Y66"/>
  <c r="Z66" s="1"/>
  <c r="X66"/>
  <c r="W66"/>
  <c r="V66"/>
  <c r="U66"/>
  <c r="T66"/>
  <c r="P66"/>
  <c r="K66"/>
  <c r="I66"/>
  <c r="F66"/>
  <c r="AG65"/>
  <c r="AH65" s="1"/>
  <c r="AI65" s="1"/>
  <c r="AF65"/>
  <c r="AA65"/>
  <c r="AB65" s="1"/>
  <c r="AC65" s="1"/>
  <c r="Y65"/>
  <c r="Z65" s="1"/>
  <c r="X65"/>
  <c r="W65"/>
  <c r="V65"/>
  <c r="U65"/>
  <c r="T65"/>
  <c r="P65"/>
  <c r="K65"/>
  <c r="I65"/>
  <c r="F65"/>
  <c r="AG64"/>
  <c r="AH64" s="1"/>
  <c r="AI64" s="1"/>
  <c r="AF64"/>
  <c r="AA64"/>
  <c r="AB64" s="1"/>
  <c r="AC64" s="1"/>
  <c r="Y64"/>
  <c r="Z64" s="1"/>
  <c r="X64"/>
  <c r="W64"/>
  <c r="V64"/>
  <c r="U64"/>
  <c r="T64"/>
  <c r="P64"/>
  <c r="K64"/>
  <c r="I64"/>
  <c r="F64"/>
  <c r="AG63"/>
  <c r="AH63" s="1"/>
  <c r="AI63" s="1"/>
  <c r="AF63"/>
  <c r="AA63"/>
  <c r="AB63" s="1"/>
  <c r="AC63" s="1"/>
  <c r="Y63"/>
  <c r="Z63" s="1"/>
  <c r="X63"/>
  <c r="W63"/>
  <c r="V63"/>
  <c r="U63"/>
  <c r="T63"/>
  <c r="P63"/>
  <c r="K63"/>
  <c r="I63"/>
  <c r="F63"/>
  <c r="AG62"/>
  <c r="AH62" s="1"/>
  <c r="AF62"/>
  <c r="AA62"/>
  <c r="AB62" s="1"/>
  <c r="AC62" s="1"/>
  <c r="Y62"/>
  <c r="Z62" s="1"/>
  <c r="X62"/>
  <c r="W62"/>
  <c r="V62"/>
  <c r="U62"/>
  <c r="T62"/>
  <c r="P62"/>
  <c r="K62"/>
  <c r="I62"/>
  <c r="F62"/>
  <c r="AG61"/>
  <c r="AH61" s="1"/>
  <c r="AI61" s="1"/>
  <c r="AF61"/>
  <c r="AA61"/>
  <c r="AB61" s="1"/>
  <c r="AC61" s="1"/>
  <c r="Y61"/>
  <c r="Z61" s="1"/>
  <c r="X61"/>
  <c r="W61"/>
  <c r="V61"/>
  <c r="U61"/>
  <c r="T61"/>
  <c r="P61"/>
  <c r="K61"/>
  <c r="I61"/>
  <c r="F61"/>
  <c r="AG60"/>
  <c r="AH60" s="1"/>
  <c r="AI60" s="1"/>
  <c r="AF60"/>
  <c r="AA60"/>
  <c r="AB60" s="1"/>
  <c r="AC60" s="1"/>
  <c r="Y60"/>
  <c r="Z60" s="1"/>
  <c r="X60"/>
  <c r="W60"/>
  <c r="V60"/>
  <c r="U60"/>
  <c r="T60"/>
  <c r="P60"/>
  <c r="K60"/>
  <c r="I60"/>
  <c r="F60"/>
  <c r="AG59"/>
  <c r="AH59" s="1"/>
  <c r="AI59" s="1"/>
  <c r="AF59"/>
  <c r="AA59"/>
  <c r="AB59" s="1"/>
  <c r="AC59" s="1"/>
  <c r="Y59"/>
  <c r="Z59" s="1"/>
  <c r="X59"/>
  <c r="W59"/>
  <c r="V59"/>
  <c r="U59"/>
  <c r="T59"/>
  <c r="P59"/>
  <c r="K59"/>
  <c r="I59"/>
  <c r="F59"/>
  <c r="AG58"/>
  <c r="AH58" s="1"/>
  <c r="AI58" s="1"/>
  <c r="AF58"/>
  <c r="AA58"/>
  <c r="AB58" s="1"/>
  <c r="AC58" s="1"/>
  <c r="Y58"/>
  <c r="Z58" s="1"/>
  <c r="X58"/>
  <c r="W58"/>
  <c r="V58"/>
  <c r="U58"/>
  <c r="T58"/>
  <c r="P58"/>
  <c r="K58"/>
  <c r="I58"/>
  <c r="F58"/>
  <c r="AG57"/>
  <c r="AH57" s="1"/>
  <c r="AI57" s="1"/>
  <c r="AF57"/>
  <c r="AA57"/>
  <c r="AB57" s="1"/>
  <c r="AC57" s="1"/>
  <c r="Y57"/>
  <c r="Z57" s="1"/>
  <c r="X57"/>
  <c r="W57"/>
  <c r="V57"/>
  <c r="U57"/>
  <c r="T57"/>
  <c r="P57"/>
  <c r="K57"/>
  <c r="I57"/>
  <c r="F57"/>
  <c r="AG56"/>
  <c r="AH56" s="1"/>
  <c r="AI56" s="1"/>
  <c r="AF56"/>
  <c r="AA56"/>
  <c r="AB56" s="1"/>
  <c r="AC56" s="1"/>
  <c r="Y56"/>
  <c r="Z56" s="1"/>
  <c r="X56"/>
  <c r="W56"/>
  <c r="V56"/>
  <c r="U56"/>
  <c r="T56"/>
  <c r="P56"/>
  <c r="K56"/>
  <c r="I56"/>
  <c r="F56"/>
  <c r="AG55"/>
  <c r="AH55" s="1"/>
  <c r="AI55" s="1"/>
  <c r="AF55"/>
  <c r="AA55"/>
  <c r="AB55" s="1"/>
  <c r="AC55" s="1"/>
  <c r="Y55"/>
  <c r="Z55" s="1"/>
  <c r="X55"/>
  <c r="W55"/>
  <c r="V55"/>
  <c r="U55"/>
  <c r="T55"/>
  <c r="P55"/>
  <c r="K55"/>
  <c r="I55"/>
  <c r="F55"/>
  <c r="AG54"/>
  <c r="AH54" s="1"/>
  <c r="AI54" s="1"/>
  <c r="AF54"/>
  <c r="AA54"/>
  <c r="AB54" s="1"/>
  <c r="AC54" s="1"/>
  <c r="Y54"/>
  <c r="Z54" s="1"/>
  <c r="X54"/>
  <c r="W54"/>
  <c r="V54"/>
  <c r="U54"/>
  <c r="T54"/>
  <c r="P54"/>
  <c r="K54"/>
  <c r="I54"/>
  <c r="F54"/>
  <c r="AG53"/>
  <c r="AH53" s="1"/>
  <c r="AI53" s="1"/>
  <c r="AF53"/>
  <c r="AA53"/>
  <c r="AB53" s="1"/>
  <c r="AC53" s="1"/>
  <c r="Y53"/>
  <c r="Z53" s="1"/>
  <c r="X53"/>
  <c r="W53"/>
  <c r="V53"/>
  <c r="U53"/>
  <c r="T53"/>
  <c r="P53"/>
  <c r="K53"/>
  <c r="I53"/>
  <c r="F53"/>
  <c r="AG52"/>
  <c r="AH52" s="1"/>
  <c r="AI52" s="1"/>
  <c r="AF52"/>
  <c r="AA52"/>
  <c r="AB52" s="1"/>
  <c r="AC52" s="1"/>
  <c r="Y52"/>
  <c r="Z52" s="1"/>
  <c r="X52"/>
  <c r="W52"/>
  <c r="V52"/>
  <c r="U52"/>
  <c r="T52"/>
  <c r="P52"/>
  <c r="K52"/>
  <c r="I52"/>
  <c r="F52"/>
  <c r="AG51"/>
  <c r="AH51" s="1"/>
  <c r="AF51"/>
  <c r="AA51"/>
  <c r="AB51" s="1"/>
  <c r="AC51" s="1"/>
  <c r="Y51"/>
  <c r="Z51" s="1"/>
  <c r="X51"/>
  <c r="W51"/>
  <c r="V51"/>
  <c r="U51"/>
  <c r="T51"/>
  <c r="P51"/>
  <c r="K51"/>
  <c r="I51"/>
  <c r="F51"/>
  <c r="AG50"/>
  <c r="AH50" s="1"/>
  <c r="AF50"/>
  <c r="AA50"/>
  <c r="AB50" s="1"/>
  <c r="AC50" s="1"/>
  <c r="Y50"/>
  <c r="Z50" s="1"/>
  <c r="X50"/>
  <c r="W50"/>
  <c r="V50"/>
  <c r="U50"/>
  <c r="T50"/>
  <c r="P50"/>
  <c r="K50"/>
  <c r="I50"/>
  <c r="F50"/>
  <c r="AG49"/>
  <c r="AH49" s="1"/>
  <c r="AI49" s="1"/>
  <c r="AF49"/>
  <c r="AA49"/>
  <c r="AB49" s="1"/>
  <c r="AC49" s="1"/>
  <c r="Y49"/>
  <c r="Z49" s="1"/>
  <c r="X49"/>
  <c r="W49"/>
  <c r="V49"/>
  <c r="U49"/>
  <c r="T49"/>
  <c r="P49"/>
  <c r="K49"/>
  <c r="I49"/>
  <c r="F49"/>
  <c r="AG48"/>
  <c r="AH48" s="1"/>
  <c r="AI48" s="1"/>
  <c r="AF48"/>
  <c r="AA48"/>
  <c r="AB48" s="1"/>
  <c r="AC48" s="1"/>
  <c r="Y48"/>
  <c r="Z48" s="1"/>
  <c r="X48"/>
  <c r="W48"/>
  <c r="V48"/>
  <c r="U48"/>
  <c r="T48"/>
  <c r="P48"/>
  <c r="K48"/>
  <c r="I48"/>
  <c r="F48"/>
  <c r="AG47"/>
  <c r="AH47" s="1"/>
  <c r="AF47"/>
  <c r="AA47"/>
  <c r="AB47" s="1"/>
  <c r="AC47" s="1"/>
  <c r="Y47"/>
  <c r="Z47" s="1"/>
  <c r="X47"/>
  <c r="W47"/>
  <c r="V47"/>
  <c r="U47"/>
  <c r="T47"/>
  <c r="P47"/>
  <c r="K47"/>
  <c r="I47"/>
  <c r="F47"/>
  <c r="AG46"/>
  <c r="AH46" s="1"/>
  <c r="AF46"/>
  <c r="AA46"/>
  <c r="AB46" s="1"/>
  <c r="AC46" s="1"/>
  <c r="Y46"/>
  <c r="Z46" s="1"/>
  <c r="X46"/>
  <c r="W46"/>
  <c r="V46"/>
  <c r="U46"/>
  <c r="T46"/>
  <c r="P46"/>
  <c r="K46"/>
  <c r="I46"/>
  <c r="F46"/>
  <c r="AG45"/>
  <c r="AH45" s="1"/>
  <c r="AI45" s="1"/>
  <c r="AF45"/>
  <c r="AA45"/>
  <c r="AB45" s="1"/>
  <c r="AC45" s="1"/>
  <c r="Y45"/>
  <c r="Z45" s="1"/>
  <c r="X45"/>
  <c r="W45"/>
  <c r="V45"/>
  <c r="U45"/>
  <c r="T45"/>
  <c r="P45"/>
  <c r="K45"/>
  <c r="I45"/>
  <c r="F45"/>
  <c r="AG44"/>
  <c r="AH44" s="1"/>
  <c r="AI44" s="1"/>
  <c r="AF44"/>
  <c r="AA44"/>
  <c r="AB44" s="1"/>
  <c r="AC44" s="1"/>
  <c r="Y44"/>
  <c r="Z44" s="1"/>
  <c r="X44"/>
  <c r="W44"/>
  <c r="V44"/>
  <c r="U44"/>
  <c r="T44"/>
  <c r="P44"/>
  <c r="K44"/>
  <c r="I44"/>
  <c r="F44"/>
  <c r="AG43"/>
  <c r="AH43" s="1"/>
  <c r="AI43" s="1"/>
  <c r="AF43"/>
  <c r="AA43"/>
  <c r="AB43" s="1"/>
  <c r="AC43" s="1"/>
  <c r="Y43"/>
  <c r="Z43" s="1"/>
  <c r="X43"/>
  <c r="W43"/>
  <c r="V43"/>
  <c r="U43"/>
  <c r="T43"/>
  <c r="P43"/>
  <c r="K43"/>
  <c r="I43"/>
  <c r="F43"/>
  <c r="AG38"/>
  <c r="AH38" s="1"/>
  <c r="AI38" s="1"/>
  <c r="AF38"/>
  <c r="AA38"/>
  <c r="AB38" s="1"/>
  <c r="AC38" s="1"/>
  <c r="Y38"/>
  <c r="Z38" s="1"/>
  <c r="X38"/>
  <c r="W38"/>
  <c r="V38"/>
  <c r="U38"/>
  <c r="T38"/>
  <c r="P38"/>
  <c r="K38"/>
  <c r="I38"/>
  <c r="F38"/>
  <c r="AG37"/>
  <c r="AH37" s="1"/>
  <c r="AI37" s="1"/>
  <c r="AF37"/>
  <c r="AA37"/>
  <c r="AB37" s="1"/>
  <c r="AC37" s="1"/>
  <c r="Y37"/>
  <c r="Z37" s="1"/>
  <c r="X37"/>
  <c r="W37"/>
  <c r="V37"/>
  <c r="U37"/>
  <c r="T37"/>
  <c r="P37"/>
  <c r="K37"/>
  <c r="I37"/>
  <c r="F37"/>
  <c r="AG36"/>
  <c r="AH36" s="1"/>
  <c r="AI36" s="1"/>
  <c r="AF36"/>
  <c r="AA36"/>
  <c r="AB36" s="1"/>
  <c r="AC36" s="1"/>
  <c r="Y36"/>
  <c r="Z36" s="1"/>
  <c r="X36"/>
  <c r="W36"/>
  <c r="V36"/>
  <c r="U36"/>
  <c r="T36"/>
  <c r="P36"/>
  <c r="K36"/>
  <c r="I36"/>
  <c r="F36"/>
  <c r="AG35"/>
  <c r="AH35" s="1"/>
  <c r="AI35" s="1"/>
  <c r="AF35"/>
  <c r="AA35"/>
  <c r="AB35" s="1"/>
  <c r="AC35" s="1"/>
  <c r="Y35"/>
  <c r="Z35" s="1"/>
  <c r="X35"/>
  <c r="W35"/>
  <c r="V35"/>
  <c r="U35"/>
  <c r="T35"/>
  <c r="P35"/>
  <c r="K35"/>
  <c r="I35"/>
  <c r="F35"/>
  <c r="AG34"/>
  <c r="AH34" s="1"/>
  <c r="AI34" s="1"/>
  <c r="AF34"/>
  <c r="AA34"/>
  <c r="AB34" s="1"/>
  <c r="AC34" s="1"/>
  <c r="Y34"/>
  <c r="Z34" s="1"/>
  <c r="X34"/>
  <c r="W34"/>
  <c r="V34"/>
  <c r="U34"/>
  <c r="T34"/>
  <c r="P34"/>
  <c r="K34"/>
  <c r="I34"/>
  <c r="F34"/>
  <c r="AG33"/>
  <c r="AH33" s="1"/>
  <c r="AI33" s="1"/>
  <c r="AF33"/>
  <c r="AA33"/>
  <c r="AB33" s="1"/>
  <c r="AC33" s="1"/>
  <c r="Y33"/>
  <c r="Z33" s="1"/>
  <c r="X33"/>
  <c r="W33"/>
  <c r="V33"/>
  <c r="U33"/>
  <c r="T33"/>
  <c r="P33"/>
  <c r="K33"/>
  <c r="I33"/>
  <c r="F33"/>
  <c r="AG32"/>
  <c r="AH32" s="1"/>
  <c r="AI32" s="1"/>
  <c r="AF32"/>
  <c r="AA32"/>
  <c r="AB32" s="1"/>
  <c r="AC32" s="1"/>
  <c r="Y32"/>
  <c r="Z32" s="1"/>
  <c r="X32"/>
  <c r="W32"/>
  <c r="V32"/>
  <c r="U32"/>
  <c r="T32"/>
  <c r="P32"/>
  <c r="K32"/>
  <c r="I32"/>
  <c r="F32"/>
  <c r="AG31"/>
  <c r="AH31" s="1"/>
  <c r="AI31" s="1"/>
  <c r="AF31"/>
  <c r="AA31"/>
  <c r="AB31" s="1"/>
  <c r="AC31" s="1"/>
  <c r="Y31"/>
  <c r="Z31" s="1"/>
  <c r="X31"/>
  <c r="W31"/>
  <c r="V31"/>
  <c r="U31"/>
  <c r="T31"/>
  <c r="P31"/>
  <c r="K31"/>
  <c r="I31"/>
  <c r="F31"/>
  <c r="AG30"/>
  <c r="AH30" s="1"/>
  <c r="AI30" s="1"/>
  <c r="AF30"/>
  <c r="AA30"/>
  <c r="AB30" s="1"/>
  <c r="AC30" s="1"/>
  <c r="Y30"/>
  <c r="Z30" s="1"/>
  <c r="X30"/>
  <c r="W30"/>
  <c r="V30"/>
  <c r="U30"/>
  <c r="T30"/>
  <c r="P30"/>
  <c r="K30"/>
  <c r="I30"/>
  <c r="F30"/>
  <c r="AG29"/>
  <c r="AH29" s="1"/>
  <c r="AI29" s="1"/>
  <c r="AF29"/>
  <c r="AA29"/>
  <c r="AB29" s="1"/>
  <c r="AC29" s="1"/>
  <c r="Y29"/>
  <c r="Z29" s="1"/>
  <c r="X29"/>
  <c r="W29"/>
  <c r="V29"/>
  <c r="U29"/>
  <c r="T29"/>
  <c r="P29"/>
  <c r="K29"/>
  <c r="I29"/>
  <c r="F29"/>
  <c r="AI28"/>
  <c r="AG28"/>
  <c r="AF28"/>
  <c r="AB28"/>
  <c r="AC28" s="1"/>
  <c r="AA28"/>
  <c r="AA77" s="1"/>
  <c r="AB77" s="1"/>
  <c r="AC77" s="1"/>
  <c r="Z28"/>
  <c r="Y28"/>
  <c r="W28"/>
  <c r="V28"/>
  <c r="U28"/>
  <c r="T28"/>
  <c r="P28"/>
  <c r="K28"/>
  <c r="I28"/>
  <c r="F28"/>
  <c r="AG27"/>
  <c r="AH27" s="1"/>
  <c r="AF27"/>
  <c r="AA27"/>
  <c r="AB27" s="1"/>
  <c r="AC27" s="1"/>
  <c r="Y27"/>
  <c r="Z27" s="1"/>
  <c r="X27"/>
  <c r="W27"/>
  <c r="V27"/>
  <c r="U27"/>
  <c r="T27"/>
  <c r="P27"/>
  <c r="K27"/>
  <c r="I27"/>
  <c r="F27"/>
  <c r="AG26"/>
  <c r="AH26" s="1"/>
  <c r="AF26"/>
  <c r="AA26"/>
  <c r="AB26" s="1"/>
  <c r="AC26" s="1"/>
  <c r="Y26"/>
  <c r="Z26" s="1"/>
  <c r="X26"/>
  <c r="W26"/>
  <c r="V26"/>
  <c r="U26"/>
  <c r="T26"/>
  <c r="P26"/>
  <c r="K26"/>
  <c r="I26"/>
  <c r="F26"/>
  <c r="AG25"/>
  <c r="AH25" s="1"/>
  <c r="AF25"/>
  <c r="AA25"/>
  <c r="AB25" s="1"/>
  <c r="AC25" s="1"/>
  <c r="Y25"/>
  <c r="Z25" s="1"/>
  <c r="X25"/>
  <c r="W25"/>
  <c r="V25"/>
  <c r="U25"/>
  <c r="T25"/>
  <c r="P25"/>
  <c r="K25"/>
  <c r="I25"/>
  <c r="F25"/>
  <c r="AG24"/>
  <c r="AH24" s="1"/>
  <c r="AF24"/>
  <c r="AA24"/>
  <c r="AB24" s="1"/>
  <c r="AC24" s="1"/>
  <c r="Y24"/>
  <c r="Z24" s="1"/>
  <c r="X24"/>
  <c r="W24"/>
  <c r="V24"/>
  <c r="U24"/>
  <c r="T24"/>
  <c r="P24"/>
  <c r="K24"/>
  <c r="I24"/>
  <c r="F24"/>
  <c r="AG23"/>
  <c r="AH23" s="1"/>
  <c r="AF23"/>
  <c r="AA23"/>
  <c r="AB23" s="1"/>
  <c r="AC23" s="1"/>
  <c r="Y23"/>
  <c r="Z23" s="1"/>
  <c r="X23"/>
  <c r="W23"/>
  <c r="V23"/>
  <c r="U23"/>
  <c r="T23"/>
  <c r="P23"/>
  <c r="K23"/>
  <c r="I23"/>
  <c r="F23"/>
  <c r="AG22"/>
  <c r="AH22" s="1"/>
  <c r="AF22"/>
  <c r="AA22"/>
  <c r="AB22" s="1"/>
  <c r="AC22" s="1"/>
  <c r="Y22"/>
  <c r="Z22" s="1"/>
  <c r="X22"/>
  <c r="W22"/>
  <c r="V22"/>
  <c r="U22"/>
  <c r="T22"/>
  <c r="P22"/>
  <c r="K22"/>
  <c r="I22"/>
  <c r="F22"/>
  <c r="AG21"/>
  <c r="AH21" s="1"/>
  <c r="AF21"/>
  <c r="AA21"/>
  <c r="AB21" s="1"/>
  <c r="AC21" s="1"/>
  <c r="Y21"/>
  <c r="Z21" s="1"/>
  <c r="X21"/>
  <c r="W21"/>
  <c r="V21"/>
  <c r="U21"/>
  <c r="T21"/>
  <c r="P21"/>
  <c r="K21"/>
  <c r="I21"/>
  <c r="F21"/>
  <c r="AG20"/>
  <c r="AH20" s="1"/>
  <c r="AF20"/>
  <c r="AA20"/>
  <c r="AB20" s="1"/>
  <c r="AC20" s="1"/>
  <c r="Y20"/>
  <c r="Z20" s="1"/>
  <c r="X20"/>
  <c r="W20"/>
  <c r="V20"/>
  <c r="U20"/>
  <c r="T20"/>
  <c r="P20"/>
  <c r="K20"/>
  <c r="I20"/>
  <c r="F20"/>
  <c r="AG19"/>
  <c r="AH19" s="1"/>
  <c r="AI19" s="1"/>
  <c r="AF19"/>
  <c r="AA19"/>
  <c r="AB19" s="1"/>
  <c r="AC19" s="1"/>
  <c r="Y19"/>
  <c r="Z19" s="1"/>
  <c r="X19"/>
  <c r="W19"/>
  <c r="V19"/>
  <c r="U19"/>
  <c r="T19"/>
  <c r="P19"/>
  <c r="K19"/>
  <c r="I19"/>
  <c r="F19"/>
  <c r="AG18"/>
  <c r="AH18" s="1"/>
  <c r="AF18"/>
  <c r="AA18"/>
  <c r="AB18" s="1"/>
  <c r="AC18" s="1"/>
  <c r="Y18"/>
  <c r="Z18" s="1"/>
  <c r="X18"/>
  <c r="W18"/>
  <c r="V18"/>
  <c r="U18"/>
  <c r="T18"/>
  <c r="P18"/>
  <c r="K18"/>
  <c r="I18"/>
  <c r="F18"/>
  <c r="AG17"/>
  <c r="AH17" s="1"/>
  <c r="AF17"/>
  <c r="AA17"/>
  <c r="AB17" s="1"/>
  <c r="AC17" s="1"/>
  <c r="Y17"/>
  <c r="Z17" s="1"/>
  <c r="X17"/>
  <c r="W17"/>
  <c r="V17"/>
  <c r="U17"/>
  <c r="T17"/>
  <c r="P17"/>
  <c r="K17"/>
  <c r="I17"/>
  <c r="F17"/>
  <c r="AG16"/>
  <c r="AH16" s="1"/>
  <c r="AF16"/>
  <c r="AA16"/>
  <c r="AB16" s="1"/>
  <c r="AC16" s="1"/>
  <c r="Y16"/>
  <c r="Z16" s="1"/>
  <c r="X16"/>
  <c r="W16"/>
  <c r="V16"/>
  <c r="U16"/>
  <c r="T16"/>
  <c r="P16"/>
  <c r="K16"/>
  <c r="I16"/>
  <c r="F16"/>
  <c r="AG15"/>
  <c r="AH15" s="1"/>
  <c r="AI15" s="1"/>
  <c r="AF15"/>
  <c r="AA15"/>
  <c r="AB15" s="1"/>
  <c r="AC15" s="1"/>
  <c r="Y15"/>
  <c r="Z15" s="1"/>
  <c r="X15"/>
  <c r="W15"/>
  <c r="V15"/>
  <c r="U15"/>
  <c r="T15"/>
  <c r="P15"/>
  <c r="K15"/>
  <c r="I15"/>
  <c r="F15"/>
  <c r="AG14"/>
  <c r="AH14" s="1"/>
  <c r="AI14" s="1"/>
  <c r="AF14"/>
  <c r="AA14"/>
  <c r="AB14" s="1"/>
  <c r="AC14" s="1"/>
  <c r="Y14"/>
  <c r="Z14" s="1"/>
  <c r="X14"/>
  <c r="W14"/>
  <c r="V14"/>
  <c r="U14"/>
  <c r="T14"/>
  <c r="P14"/>
  <c r="K14"/>
  <c r="I14"/>
  <c r="F14"/>
  <c r="AG13"/>
  <c r="AH13" s="1"/>
  <c r="AI13" s="1"/>
  <c r="AF13"/>
  <c r="AA13"/>
  <c r="AB13" s="1"/>
  <c r="AC13" s="1"/>
  <c r="Y13"/>
  <c r="Z13" s="1"/>
  <c r="X13"/>
  <c r="W13"/>
  <c r="V13"/>
  <c r="U13"/>
  <c r="T13"/>
  <c r="P13"/>
  <c r="K13"/>
  <c r="I13"/>
  <c r="F13"/>
  <c r="AG12"/>
  <c r="AH12" s="1"/>
  <c r="AF12"/>
  <c r="AA12"/>
  <c r="AB12" s="1"/>
  <c r="AC12" s="1"/>
  <c r="Y12"/>
  <c r="Z12" s="1"/>
  <c r="X12"/>
  <c r="W12"/>
  <c r="V12"/>
  <c r="U12"/>
  <c r="T12"/>
  <c r="P12"/>
  <c r="K12"/>
  <c r="I12"/>
  <c r="F12"/>
  <c r="AG11"/>
  <c r="AH11" s="1"/>
  <c r="AI11" s="1"/>
  <c r="AF11"/>
  <c r="AA11"/>
  <c r="AB11" s="1"/>
  <c r="AC11" s="1"/>
  <c r="Y11"/>
  <c r="Z11" s="1"/>
  <c r="X11"/>
  <c r="W11"/>
  <c r="V11"/>
  <c r="U11"/>
  <c r="T11"/>
  <c r="P11"/>
  <c r="K11"/>
  <c r="I11"/>
  <c r="F11"/>
  <c r="AG10"/>
  <c r="AH10" s="1"/>
  <c r="AI10" s="1"/>
  <c r="AF10"/>
  <c r="AA10"/>
  <c r="AB10" s="1"/>
  <c r="AC10" s="1"/>
  <c r="Y10"/>
  <c r="Z10" s="1"/>
  <c r="X10"/>
  <c r="W10"/>
  <c r="V10"/>
  <c r="U10"/>
  <c r="T10"/>
  <c r="P10"/>
  <c r="K10"/>
  <c r="I10"/>
  <c r="F10"/>
  <c r="AG9"/>
  <c r="AH9" s="1"/>
  <c r="AI9" s="1"/>
  <c r="AF9"/>
  <c r="AA9"/>
  <c r="AB9" s="1"/>
  <c r="AC9" s="1"/>
  <c r="Y9"/>
  <c r="Z9" s="1"/>
  <c r="X9"/>
  <c r="W9"/>
  <c r="V9"/>
  <c r="U9"/>
  <c r="T9"/>
  <c r="P9"/>
  <c r="K9"/>
  <c r="I9"/>
  <c r="F9"/>
  <c r="AG8"/>
  <c r="AH8" s="1"/>
  <c r="AF8"/>
  <c r="AA8"/>
  <c r="AB8" s="1"/>
  <c r="AC8" s="1"/>
  <c r="Y8"/>
  <c r="Z8" s="1"/>
  <c r="X8"/>
  <c r="W8"/>
  <c r="V8"/>
  <c r="U8"/>
  <c r="T8"/>
  <c r="P8"/>
  <c r="K8"/>
  <c r="I8"/>
  <c r="F8"/>
  <c r="AG7"/>
  <c r="AH7" s="1"/>
  <c r="AI7" s="1"/>
  <c r="AF7"/>
  <c r="AA7"/>
  <c r="AB7" s="1"/>
  <c r="AC7" s="1"/>
  <c r="Y7"/>
  <c r="Z7" s="1"/>
  <c r="X7"/>
  <c r="W7"/>
  <c r="V7"/>
  <c r="U7"/>
  <c r="T7"/>
  <c r="P7"/>
  <c r="K7"/>
  <c r="I7"/>
  <c r="F7"/>
  <c r="AG6"/>
  <c r="AH6" s="1"/>
  <c r="AI6" s="1"/>
  <c r="AF6"/>
  <c r="AA6"/>
  <c r="AB6" s="1"/>
  <c r="AC6" s="1"/>
  <c r="Y6"/>
  <c r="Z6" s="1"/>
  <c r="X6"/>
  <c r="W6"/>
  <c r="V6"/>
  <c r="U6"/>
  <c r="T6"/>
  <c r="P6"/>
  <c r="K6"/>
  <c r="I6"/>
  <c r="F6"/>
  <c r="AG5"/>
  <c r="AH5" s="1"/>
  <c r="AI5" s="1"/>
  <c r="AF5"/>
  <c r="AA5"/>
  <c r="AB5" s="1"/>
  <c r="AC5" s="1"/>
  <c r="Y5"/>
  <c r="Z5" s="1"/>
  <c r="X5"/>
  <c r="W5"/>
  <c r="V5"/>
  <c r="U5"/>
  <c r="T5"/>
  <c r="P5"/>
  <c r="K5"/>
  <c r="I5"/>
  <c r="F5"/>
  <c r="AG4"/>
  <c r="AH4" s="1"/>
  <c r="AI4" s="1"/>
  <c r="AF4"/>
  <c r="AA4"/>
  <c r="AB4" s="1"/>
  <c r="AC4" s="1"/>
  <c r="Y4"/>
  <c r="Z4" s="1"/>
  <c r="X4"/>
  <c r="W4"/>
  <c r="V4"/>
  <c r="U4"/>
  <c r="T4"/>
  <c r="P4"/>
  <c r="K4"/>
  <c r="I4"/>
  <c r="F4"/>
  <c r="AI18" l="1"/>
  <c r="AI22"/>
  <c r="AI26"/>
  <c r="AI17"/>
  <c r="AI21"/>
  <c r="AI25"/>
  <c r="AI47"/>
  <c r="AI51"/>
  <c r="AI8"/>
  <c r="AI12"/>
  <c r="AI16"/>
  <c r="AI20"/>
  <c r="AI24"/>
  <c r="AI46"/>
  <c r="AI50"/>
  <c r="AI62"/>
  <c r="AI66"/>
  <c r="AI23"/>
  <c r="AI27"/>
  <c r="AA68"/>
  <c r="AB68" s="1"/>
  <c r="AC68" s="1"/>
  <c r="AA70"/>
  <c r="AB70" s="1"/>
  <c r="AC70" s="1"/>
  <c r="AA72"/>
  <c r="AB72" s="1"/>
  <c r="AC72" s="1"/>
  <c r="AA74"/>
  <c r="AB74" s="1"/>
  <c r="AC74" s="1"/>
  <c r="AA76"/>
  <c r="AB76" s="1"/>
  <c r="AC76" s="1"/>
  <c r="AA69"/>
  <c r="AB69" s="1"/>
  <c r="AC69" s="1"/>
  <c r="AA71"/>
  <c r="AB71" s="1"/>
  <c r="AC71" s="1"/>
  <c r="AA73"/>
  <c r="AB73" s="1"/>
  <c r="AC73" s="1"/>
  <c r="AA75"/>
  <c r="AB75" s="1"/>
  <c r="AC75" s="1"/>
</calcChain>
</file>

<file path=xl/sharedStrings.xml><?xml version="1.0" encoding="utf-8"?>
<sst xmlns="http://schemas.openxmlformats.org/spreadsheetml/2006/main" count="241" uniqueCount="51">
  <si>
    <r>
      <t xml:space="preserve">LCT-19-580 T6 @6601 Ton 8.8ms </t>
    </r>
    <r>
      <rPr>
        <b/>
        <sz val="12"/>
        <color theme="0"/>
        <rFont val="微軟正黑體"/>
        <family val="2"/>
        <charset val="136"/>
      </rPr>
      <t>相對</t>
    </r>
    <r>
      <rPr>
        <b/>
        <sz val="12"/>
        <color theme="0"/>
        <rFont val="Tahoma"/>
        <family val="2"/>
      </rPr>
      <t xml:space="preserve"> @5905 Vop 5.26</t>
    </r>
    <phoneticPr fontId="1" type="noConversion"/>
  </si>
  <si>
    <t>LC</t>
    <phoneticPr fontId="1" type="noConversion"/>
  </si>
  <si>
    <t>VOP</t>
    <phoneticPr fontId="1" type="noConversion"/>
  </si>
  <si>
    <t>V%</t>
    <phoneticPr fontId="1" type="noConversion"/>
  </si>
  <si>
    <r>
      <rPr>
        <b/>
        <sz val="12"/>
        <rFont val="微軟正黑體"/>
        <family val="2"/>
        <charset val="136"/>
      </rPr>
      <t>△</t>
    </r>
    <r>
      <rPr>
        <b/>
        <sz val="12"/>
        <rFont val="Tahoma"/>
        <family val="2"/>
      </rPr>
      <t>n</t>
    </r>
    <phoneticPr fontId="1" type="noConversion"/>
  </si>
  <si>
    <r>
      <rPr>
        <b/>
        <sz val="8"/>
        <rFont val="微軟正黑體"/>
        <family val="2"/>
        <charset val="136"/>
      </rPr>
      <t>△</t>
    </r>
    <r>
      <rPr>
        <b/>
        <sz val="12"/>
        <rFont val="Tahoma"/>
        <family val="2"/>
      </rPr>
      <t>nd</t>
    </r>
    <phoneticPr fontId="1" type="noConversion"/>
  </si>
  <si>
    <t>Gap</t>
    <phoneticPr fontId="1" type="noConversion"/>
  </si>
  <si>
    <t>Wx</t>
    <phoneticPr fontId="1" type="noConversion"/>
  </si>
  <si>
    <t>gain</t>
    <phoneticPr fontId="1" type="noConversion"/>
  </si>
  <si>
    <t>Wy</t>
    <phoneticPr fontId="1" type="noConversion"/>
  </si>
  <si>
    <t>WY</t>
    <phoneticPr fontId="1" type="noConversion"/>
  </si>
  <si>
    <t>u'</t>
    <phoneticPr fontId="1" type="noConversion"/>
  </si>
  <si>
    <t>v'</t>
    <phoneticPr fontId="1" type="noConversion"/>
  </si>
  <si>
    <t>LC%</t>
    <phoneticPr fontId="1" type="noConversion"/>
  </si>
  <si>
    <t>gain%</t>
    <phoneticPr fontId="1" type="noConversion"/>
  </si>
  <si>
    <t>Rise-mean</t>
    <phoneticPr fontId="1" type="noConversion"/>
  </si>
  <si>
    <t xml:space="preserve">Fall-mean </t>
    <phoneticPr fontId="1" type="noConversion"/>
  </si>
  <si>
    <t>RT(typ)</t>
    <phoneticPr fontId="1" type="noConversion"/>
  </si>
  <si>
    <r>
      <t>RT(</t>
    </r>
    <r>
      <rPr>
        <b/>
        <sz val="12"/>
        <rFont val="微軟正黑體"/>
        <family val="2"/>
        <charset val="136"/>
      </rPr>
      <t>含機差</t>
    </r>
    <r>
      <rPr>
        <b/>
        <sz val="12"/>
        <rFont val="Tahoma"/>
        <family val="2"/>
      </rPr>
      <t>)</t>
    </r>
    <phoneticPr fontId="1" type="noConversion"/>
  </si>
  <si>
    <t>RT(max)</t>
    <phoneticPr fontId="1" type="noConversion"/>
  </si>
  <si>
    <t>GTG (typ) ITO 7D</t>
    <phoneticPr fontId="1" type="noConversion"/>
  </si>
  <si>
    <t>GTG (max) ITO 7D</t>
    <phoneticPr fontId="1" type="noConversion"/>
  </si>
  <si>
    <r>
      <t>GTG (max) ITO 7D(</t>
    </r>
    <r>
      <rPr>
        <b/>
        <sz val="12"/>
        <rFont val="微軟正黑體"/>
        <family val="2"/>
        <charset val="136"/>
      </rPr>
      <t>含機差</t>
    </r>
    <r>
      <rPr>
        <b/>
        <sz val="12"/>
        <rFont val="Tahoma"/>
        <family val="2"/>
      </rPr>
      <t>)</t>
    </r>
    <phoneticPr fontId="1" type="noConversion"/>
  </si>
  <si>
    <t>GTG(typ) ITO 10D</t>
    <phoneticPr fontId="1" type="noConversion"/>
  </si>
  <si>
    <t>GTG(max)ITO 10D</t>
    <phoneticPr fontId="1" type="noConversion"/>
  </si>
  <si>
    <r>
      <t>GTG(max)ITO 10D(</t>
    </r>
    <r>
      <rPr>
        <b/>
        <sz val="12"/>
        <rFont val="微軟正黑體"/>
        <family val="2"/>
        <charset val="136"/>
      </rPr>
      <t>含機差</t>
    </r>
    <r>
      <rPr>
        <b/>
        <sz val="12"/>
        <rFont val="Tahoma"/>
        <family val="2"/>
      </rPr>
      <t>)</t>
    </r>
    <phoneticPr fontId="1" type="noConversion"/>
  </si>
  <si>
    <t>(g1/K11)*d^2</t>
    <phoneticPr fontId="1" type="noConversion"/>
  </si>
  <si>
    <t>Scattering</t>
    <phoneticPr fontId="1" type="noConversion"/>
  </si>
  <si>
    <t>D</t>
    <phoneticPr fontId="1" type="noConversion"/>
  </si>
  <si>
    <t>W</t>
    <phoneticPr fontId="1" type="noConversion"/>
  </si>
  <si>
    <t>CR</t>
    <phoneticPr fontId="1" type="noConversion"/>
  </si>
  <si>
    <r>
      <rPr>
        <b/>
        <sz val="12"/>
        <rFont val="微軟正黑體"/>
        <family val="2"/>
        <charset val="136"/>
      </rPr>
      <t>△</t>
    </r>
    <phoneticPr fontId="1" type="noConversion"/>
  </si>
  <si>
    <t>LCT-17-1336</t>
    <phoneticPr fontId="1" type="noConversion"/>
  </si>
  <si>
    <t>LCT-17-941</t>
    <phoneticPr fontId="1" type="noConversion"/>
  </si>
  <si>
    <t>LCT-19-580</t>
    <phoneticPr fontId="1" type="noConversion"/>
  </si>
  <si>
    <t>5905 Vop 5.66</t>
    <phoneticPr fontId="1" type="noConversion"/>
  </si>
  <si>
    <r>
      <t xml:space="preserve">LCT-17-941 RT 10.9ms </t>
    </r>
    <r>
      <rPr>
        <b/>
        <sz val="12"/>
        <color theme="0"/>
        <rFont val="微軟正黑體"/>
        <family val="2"/>
        <charset val="136"/>
      </rPr>
      <t>相對</t>
    </r>
    <r>
      <rPr>
        <b/>
        <sz val="12"/>
        <color theme="0"/>
        <rFont val="Tahoma"/>
        <family val="2"/>
      </rPr>
      <t xml:space="preserve"> @5905 Vop 4.53</t>
    </r>
    <phoneticPr fontId="1" type="noConversion"/>
  </si>
  <si>
    <r>
      <t xml:space="preserve">LCT-17-1336 T2 @5720 Ton 11.1ms </t>
    </r>
    <r>
      <rPr>
        <b/>
        <sz val="12"/>
        <color theme="0"/>
        <rFont val="微軟正黑體"/>
        <family val="2"/>
        <charset val="136"/>
      </rPr>
      <t>相對</t>
    </r>
    <r>
      <rPr>
        <b/>
        <sz val="12"/>
        <color theme="0"/>
        <rFont val="Tahoma"/>
        <family val="2"/>
      </rPr>
      <t xml:space="preserve"> @5905 Vop 4.14</t>
    </r>
    <phoneticPr fontId="1" type="noConversion"/>
  </si>
  <si>
    <t>外插</t>
    <phoneticPr fontId="1" type="noConversion"/>
  </si>
  <si>
    <t>V99</t>
    <phoneticPr fontId="1" type="noConversion"/>
  </si>
  <si>
    <t>LCT-17-1336</t>
  </si>
  <si>
    <t>LCT-19-580</t>
  </si>
  <si>
    <t>LCT-17-941</t>
  </si>
  <si>
    <t>LC</t>
  </si>
  <si>
    <t>Gap</t>
  </si>
  <si>
    <t>T99</t>
    <phoneticPr fontId="1" type="noConversion"/>
  </si>
  <si>
    <t>T90</t>
    <phoneticPr fontId="1" type="noConversion"/>
  </si>
  <si>
    <t>T50</t>
    <phoneticPr fontId="1" type="noConversion"/>
  </si>
  <si>
    <t>T25</t>
    <phoneticPr fontId="1" type="noConversion"/>
  </si>
  <si>
    <t>T10</t>
    <phoneticPr fontId="1" type="noConversion"/>
  </si>
  <si>
    <t>Rel LC%(580 3.0um 100%)</t>
    <phoneticPr fontId="1" type="noConversion"/>
  </si>
</sst>
</file>

<file path=xl/styles.xml><?xml version="1.0" encoding="utf-8"?>
<styleSheet xmlns="http://schemas.openxmlformats.org/spreadsheetml/2006/main">
  <numFmts count="13">
    <numFmt numFmtId="176" formatCode="0.00_ "/>
    <numFmt numFmtId="177" formatCode="0.0%"/>
    <numFmt numFmtId="178" formatCode="0.0000_ "/>
    <numFmt numFmtId="179" formatCode="0_ "/>
    <numFmt numFmtId="180" formatCode="0.0_ "/>
    <numFmt numFmtId="181" formatCode="0.000_ "/>
    <numFmt numFmtId="182" formatCode="0.00;_샿"/>
    <numFmt numFmtId="183" formatCode="0.00_);[Red]\(0.00\)"/>
    <numFmt numFmtId="184" formatCode="0.0000_);[Red]\(0.0000\)"/>
    <numFmt numFmtId="185" formatCode="0.0;_C"/>
    <numFmt numFmtId="186" formatCode="0;_ﳿ"/>
    <numFmt numFmtId="187" formatCode="0;_ﱃ"/>
    <numFmt numFmtId="188" formatCode="0.00000000000000_ 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0"/>
      <name val="Tahoma"/>
      <family val="2"/>
    </font>
    <font>
      <b/>
      <sz val="12"/>
      <color theme="0"/>
      <name val="微軟正黑體"/>
      <family val="2"/>
      <charset val="136"/>
    </font>
    <font>
      <b/>
      <sz val="12"/>
      <name val="Tahoma"/>
      <family val="2"/>
    </font>
    <font>
      <b/>
      <sz val="12"/>
      <name val="微軟正黑體"/>
      <family val="2"/>
      <charset val="136"/>
    </font>
    <font>
      <b/>
      <sz val="8"/>
      <name val="微軟正黑體"/>
      <family val="2"/>
      <charset val="136"/>
    </font>
    <font>
      <sz val="12"/>
      <color theme="1"/>
      <name val="Tahoma"/>
      <family val="2"/>
    </font>
    <font>
      <sz val="12"/>
      <name val="Tahoma"/>
      <family val="2"/>
    </font>
    <font>
      <b/>
      <sz val="12"/>
      <color rgb="FFFF0000"/>
      <name val="Tahoma"/>
      <family val="2"/>
    </font>
    <font>
      <b/>
      <sz val="12"/>
      <color theme="1"/>
      <name val="Tahoma"/>
      <family val="2"/>
    </font>
    <font>
      <b/>
      <sz val="12"/>
      <color rgb="FFFF0000"/>
      <name val="微軟正黑體"/>
      <family val="2"/>
      <charset val="136"/>
    </font>
    <font>
      <b/>
      <sz val="12"/>
      <color theme="6" tint="0.59999389629810485"/>
      <name val="Tahoma"/>
      <family val="2"/>
    </font>
    <font>
      <sz val="12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26A95"/>
        <bgColor indexed="64"/>
      </patternFill>
    </fill>
    <fill>
      <patternFill patternType="solid">
        <fgColor rgb="FFA0C1B8"/>
        <bgColor indexed="64"/>
      </patternFill>
    </fill>
    <fill>
      <patternFill patternType="solid">
        <fgColor rgb="FF709FB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85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77" fontId="8" fillId="2" borderId="12" xfId="1" applyNumberFormat="1" applyFont="1" applyFill="1" applyBorder="1" applyAlignment="1">
      <alignment horizontal="center" vertical="center"/>
    </xf>
    <xf numFmtId="178" fontId="8" fillId="2" borderId="12" xfId="0" applyNumberFormat="1" applyFont="1" applyFill="1" applyBorder="1" applyAlignment="1">
      <alignment horizontal="center" vertical="center"/>
    </xf>
    <xf numFmtId="179" fontId="8" fillId="2" borderId="12" xfId="0" applyNumberFormat="1" applyFont="1" applyFill="1" applyBorder="1" applyAlignment="1">
      <alignment horizontal="center" vertical="center"/>
    </xf>
    <xf numFmtId="180" fontId="9" fillId="2" borderId="13" xfId="0" applyNumberFormat="1" applyFont="1" applyFill="1" applyBorder="1" applyAlignment="1">
      <alignment horizontal="center" vertical="center"/>
    </xf>
    <xf numFmtId="181" fontId="8" fillId="2" borderId="10" xfId="0" applyNumberFormat="1" applyFont="1" applyFill="1" applyBorder="1" applyAlignment="1">
      <alignment horizontal="center" vertical="center"/>
    </xf>
    <xf numFmtId="181" fontId="8" fillId="2" borderId="12" xfId="0" applyNumberFormat="1" applyFont="1" applyFill="1" applyBorder="1" applyAlignment="1">
      <alignment horizontal="center" vertical="center"/>
    </xf>
    <xf numFmtId="177" fontId="8" fillId="2" borderId="13" xfId="1" applyNumberFormat="1" applyFont="1" applyFill="1" applyBorder="1" applyAlignment="1">
      <alignment horizontal="center" vertical="center"/>
    </xf>
    <xf numFmtId="182" fontId="8" fillId="2" borderId="14" xfId="0" applyNumberFormat="1" applyFont="1" applyFill="1" applyBorder="1" applyAlignment="1">
      <alignment horizontal="center" vertical="center"/>
    </xf>
    <xf numFmtId="182" fontId="8" fillId="2" borderId="15" xfId="0" applyNumberFormat="1" applyFont="1" applyFill="1" applyBorder="1" applyAlignment="1">
      <alignment horizontal="center" vertical="center"/>
    </xf>
    <xf numFmtId="177" fontId="8" fillId="2" borderId="15" xfId="1" applyNumberFormat="1" applyFont="1" applyFill="1" applyBorder="1" applyAlignment="1">
      <alignment horizontal="center" vertical="center"/>
    </xf>
    <xf numFmtId="183" fontId="8" fillId="2" borderId="15" xfId="1" applyNumberFormat="1" applyFont="1" applyFill="1" applyBorder="1" applyAlignment="1">
      <alignment horizontal="center" vertical="center"/>
    </xf>
    <xf numFmtId="183" fontId="8" fillId="2" borderId="16" xfId="1" applyNumberFormat="1" applyFont="1" applyFill="1" applyBorder="1" applyAlignment="1">
      <alignment horizontal="center" vertical="center"/>
    </xf>
    <xf numFmtId="183" fontId="8" fillId="2" borderId="14" xfId="1" applyNumberFormat="1" applyFont="1" applyFill="1" applyBorder="1" applyAlignment="1">
      <alignment horizontal="center" vertical="center"/>
    </xf>
    <xf numFmtId="178" fontId="8" fillId="2" borderId="17" xfId="0" applyNumberFormat="1" applyFont="1" applyFill="1" applyBorder="1" applyAlignment="1">
      <alignment horizontal="center" vertical="center"/>
    </xf>
    <xf numFmtId="9" fontId="8" fillId="2" borderId="18" xfId="0" applyNumberFormat="1" applyFont="1" applyFill="1" applyBorder="1" applyAlignment="1">
      <alignment horizontal="center" vertical="center"/>
    </xf>
    <xf numFmtId="9" fontId="8" fillId="2" borderId="12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79" fontId="8" fillId="2" borderId="19" xfId="0" applyNumberFormat="1" applyFont="1" applyFill="1" applyBorder="1" applyAlignment="1">
      <alignment horizontal="center" vertical="center"/>
    </xf>
    <xf numFmtId="177" fontId="8" fillId="2" borderId="21" xfId="1" applyNumberFormat="1" applyFont="1" applyFill="1" applyBorder="1" applyAlignment="1">
      <alignment horizontal="center" vertical="center"/>
    </xf>
    <xf numFmtId="178" fontId="8" fillId="2" borderId="21" xfId="0" applyNumberFormat="1" applyFont="1" applyFill="1" applyBorder="1" applyAlignment="1">
      <alignment horizontal="center" vertical="center"/>
    </xf>
    <xf numFmtId="179" fontId="8" fillId="2" borderId="21" xfId="0" applyNumberFormat="1" applyFont="1" applyFill="1" applyBorder="1" applyAlignment="1">
      <alignment horizontal="center" vertical="center"/>
    </xf>
    <xf numFmtId="180" fontId="9" fillId="2" borderId="22" xfId="0" applyNumberFormat="1" applyFont="1" applyFill="1" applyBorder="1" applyAlignment="1">
      <alignment horizontal="center" vertical="center"/>
    </xf>
    <xf numFmtId="181" fontId="8" fillId="2" borderId="20" xfId="0" applyNumberFormat="1" applyFont="1" applyFill="1" applyBorder="1" applyAlignment="1">
      <alignment horizontal="center" vertical="center"/>
    </xf>
    <xf numFmtId="181" fontId="8" fillId="2" borderId="21" xfId="0" applyNumberFormat="1" applyFont="1" applyFill="1" applyBorder="1" applyAlignment="1">
      <alignment horizontal="center" vertical="center"/>
    </xf>
    <xf numFmtId="177" fontId="8" fillId="2" borderId="22" xfId="1" applyNumberFormat="1" applyFont="1" applyFill="1" applyBorder="1" applyAlignment="1">
      <alignment horizontal="center" vertical="center"/>
    </xf>
    <xf numFmtId="182" fontId="8" fillId="2" borderId="20" xfId="0" applyNumberFormat="1" applyFont="1" applyFill="1" applyBorder="1" applyAlignment="1">
      <alignment horizontal="center" vertical="center"/>
    </xf>
    <xf numFmtId="182" fontId="8" fillId="2" borderId="21" xfId="0" applyNumberFormat="1" applyFont="1" applyFill="1" applyBorder="1" applyAlignment="1">
      <alignment horizontal="center" vertical="center"/>
    </xf>
    <xf numFmtId="183" fontId="8" fillId="2" borderId="21" xfId="1" applyNumberFormat="1" applyFont="1" applyFill="1" applyBorder="1" applyAlignment="1">
      <alignment horizontal="center" vertical="center"/>
    </xf>
    <xf numFmtId="183" fontId="8" fillId="2" borderId="22" xfId="1" applyNumberFormat="1" applyFont="1" applyFill="1" applyBorder="1" applyAlignment="1">
      <alignment horizontal="center" vertical="center"/>
    </xf>
    <xf numFmtId="183" fontId="8" fillId="2" borderId="20" xfId="1" applyNumberFormat="1" applyFont="1" applyFill="1" applyBorder="1" applyAlignment="1">
      <alignment horizontal="center" vertical="center"/>
    </xf>
    <xf numFmtId="184" fontId="8" fillId="2" borderId="23" xfId="0" applyNumberFormat="1" applyFont="1" applyFill="1" applyBorder="1" applyAlignment="1">
      <alignment horizontal="center" vertical="center"/>
    </xf>
    <xf numFmtId="9" fontId="8" fillId="2" borderId="24" xfId="0" applyNumberFormat="1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179" fontId="8" fillId="2" borderId="23" xfId="0" applyNumberFormat="1" applyFont="1" applyFill="1" applyBorder="1" applyAlignment="1">
      <alignment horizontal="center" vertical="center"/>
    </xf>
    <xf numFmtId="178" fontId="8" fillId="0" borderId="21" xfId="0" applyNumberFormat="1" applyFont="1" applyFill="1" applyBorder="1" applyAlignment="1">
      <alignment horizontal="center" vertical="center"/>
    </xf>
    <xf numFmtId="179" fontId="8" fillId="0" borderId="21" xfId="0" applyNumberFormat="1" applyFont="1" applyFill="1" applyBorder="1" applyAlignment="1">
      <alignment horizontal="center" vertical="center"/>
    </xf>
    <xf numFmtId="180" fontId="9" fillId="0" borderId="22" xfId="0" applyNumberFormat="1" applyFont="1" applyFill="1" applyBorder="1" applyAlignment="1">
      <alignment horizontal="center" vertical="center"/>
    </xf>
    <xf numFmtId="181" fontId="8" fillId="0" borderId="20" xfId="0" applyNumberFormat="1" applyFont="1" applyFill="1" applyBorder="1" applyAlignment="1">
      <alignment horizontal="center" vertical="center"/>
    </xf>
    <xf numFmtId="181" fontId="8" fillId="0" borderId="21" xfId="0" applyNumberFormat="1" applyFont="1" applyFill="1" applyBorder="1" applyAlignment="1">
      <alignment horizontal="center" vertical="center"/>
    </xf>
    <xf numFmtId="177" fontId="8" fillId="0" borderId="21" xfId="1" applyNumberFormat="1" applyFont="1" applyFill="1" applyBorder="1" applyAlignment="1">
      <alignment horizontal="center" vertical="center"/>
    </xf>
    <xf numFmtId="177" fontId="8" fillId="0" borderId="22" xfId="1" applyNumberFormat="1" applyFont="1" applyFill="1" applyBorder="1" applyAlignment="1">
      <alignment horizontal="center" vertical="center"/>
    </xf>
    <xf numFmtId="182" fontId="8" fillId="0" borderId="20" xfId="0" applyNumberFormat="1" applyFont="1" applyFill="1" applyBorder="1" applyAlignment="1">
      <alignment horizontal="center" vertical="center"/>
    </xf>
    <xf numFmtId="182" fontId="8" fillId="0" borderId="21" xfId="0" applyNumberFormat="1" applyFont="1" applyFill="1" applyBorder="1" applyAlignment="1">
      <alignment horizontal="center" vertical="center"/>
    </xf>
    <xf numFmtId="183" fontId="8" fillId="0" borderId="21" xfId="1" applyNumberFormat="1" applyFont="1" applyFill="1" applyBorder="1" applyAlignment="1">
      <alignment horizontal="center" vertical="center"/>
    </xf>
    <xf numFmtId="183" fontId="8" fillId="0" borderId="22" xfId="1" applyNumberFormat="1" applyFont="1" applyFill="1" applyBorder="1" applyAlignment="1">
      <alignment horizontal="center" vertical="center"/>
    </xf>
    <xf numFmtId="183" fontId="8" fillId="0" borderId="20" xfId="1" applyNumberFormat="1" applyFont="1" applyFill="1" applyBorder="1" applyAlignment="1">
      <alignment horizontal="center" vertical="center"/>
    </xf>
    <xf numFmtId="184" fontId="8" fillId="0" borderId="23" xfId="0" applyNumberFormat="1" applyFont="1" applyFill="1" applyBorder="1" applyAlignment="1">
      <alignment horizontal="center" vertical="center"/>
    </xf>
    <xf numFmtId="9" fontId="8" fillId="0" borderId="24" xfId="0" applyNumberFormat="1" applyFont="1" applyFill="1" applyBorder="1" applyAlignment="1">
      <alignment horizontal="center" vertical="center"/>
    </xf>
    <xf numFmtId="9" fontId="8" fillId="0" borderId="21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179" fontId="8" fillId="0" borderId="23" xfId="0" applyNumberFormat="1" applyFont="1" applyFill="1" applyBorder="1" applyAlignment="1">
      <alignment horizontal="center" vertical="center"/>
    </xf>
    <xf numFmtId="180" fontId="10" fillId="6" borderId="22" xfId="0" applyNumberFormat="1" applyFont="1" applyFill="1" applyBorder="1" applyAlignment="1">
      <alignment horizontal="center" vertical="center"/>
    </xf>
    <xf numFmtId="177" fontId="8" fillId="6" borderId="21" xfId="1" applyNumberFormat="1" applyFont="1" applyFill="1" applyBorder="1" applyAlignment="1">
      <alignment horizontal="center" vertical="center"/>
    </xf>
    <xf numFmtId="182" fontId="8" fillId="6" borderId="21" xfId="0" applyNumberFormat="1" applyFont="1" applyFill="1" applyBorder="1" applyAlignment="1">
      <alignment horizontal="center" vertical="center"/>
    </xf>
    <xf numFmtId="183" fontId="8" fillId="6" borderId="21" xfId="1" applyNumberFormat="1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180" fontId="10" fillId="0" borderId="22" xfId="0" applyNumberFormat="1" applyFont="1" applyFill="1" applyBorder="1" applyAlignment="1">
      <alignment horizontal="center" vertical="center"/>
    </xf>
    <xf numFmtId="177" fontId="8" fillId="2" borderId="26" xfId="1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179" fontId="8" fillId="0" borderId="26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181" fontId="8" fillId="0" borderId="28" xfId="0" applyNumberFormat="1" applyFont="1" applyFill="1" applyBorder="1" applyAlignment="1">
      <alignment horizontal="center" vertical="center"/>
    </xf>
    <xf numFmtId="181" fontId="8" fillId="0" borderId="29" xfId="0" applyNumberFormat="1" applyFont="1" applyFill="1" applyBorder="1" applyAlignment="1">
      <alignment horizontal="center" vertical="center"/>
    </xf>
    <xf numFmtId="179" fontId="8" fillId="0" borderId="29" xfId="0" applyNumberFormat="1" applyFont="1" applyFill="1" applyBorder="1" applyAlignment="1">
      <alignment horizontal="center" vertical="center"/>
    </xf>
    <xf numFmtId="177" fontId="8" fillId="0" borderId="29" xfId="1" applyNumberFormat="1" applyFont="1" applyFill="1" applyBorder="1" applyAlignment="1">
      <alignment horizontal="center" vertical="center"/>
    </xf>
    <xf numFmtId="177" fontId="8" fillId="0" borderId="30" xfId="1" applyNumberFormat="1" applyFont="1" applyFill="1" applyBorder="1" applyAlignment="1">
      <alignment horizontal="center" vertical="center"/>
    </xf>
    <xf numFmtId="182" fontId="8" fillId="0" borderId="28" xfId="0" applyNumberFormat="1" applyFont="1" applyFill="1" applyBorder="1" applyAlignment="1">
      <alignment horizontal="center" vertical="center"/>
    </xf>
    <xf numFmtId="182" fontId="8" fillId="0" borderId="29" xfId="0" applyNumberFormat="1" applyFont="1" applyFill="1" applyBorder="1" applyAlignment="1">
      <alignment horizontal="center" vertical="center"/>
    </xf>
    <xf numFmtId="183" fontId="8" fillId="0" borderId="29" xfId="1" applyNumberFormat="1" applyFont="1" applyFill="1" applyBorder="1" applyAlignment="1">
      <alignment horizontal="center" vertical="center"/>
    </xf>
    <xf numFmtId="183" fontId="8" fillId="0" borderId="30" xfId="1" applyNumberFormat="1" applyFont="1" applyFill="1" applyBorder="1" applyAlignment="1">
      <alignment horizontal="center" vertical="center"/>
    </xf>
    <xf numFmtId="183" fontId="8" fillId="0" borderId="28" xfId="1" applyNumberFormat="1" applyFont="1" applyFill="1" applyBorder="1" applyAlignment="1">
      <alignment horizontal="center" vertical="center"/>
    </xf>
    <xf numFmtId="184" fontId="8" fillId="0" borderId="31" xfId="0" applyNumberFormat="1" applyFont="1" applyFill="1" applyBorder="1" applyAlignment="1">
      <alignment horizontal="center" vertical="center"/>
    </xf>
    <xf numFmtId="9" fontId="8" fillId="0" borderId="32" xfId="0" applyNumberFormat="1" applyFont="1" applyFill="1" applyBorder="1" applyAlignment="1">
      <alignment horizontal="center" vertical="center"/>
    </xf>
    <xf numFmtId="9" fontId="8" fillId="0" borderId="29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79" fontId="8" fillId="0" borderId="31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79" fontId="8" fillId="0" borderId="15" xfId="0" applyNumberFormat="1" applyFont="1" applyFill="1" applyBorder="1" applyAlignment="1">
      <alignment horizontal="center" vertical="center"/>
    </xf>
    <xf numFmtId="185" fontId="10" fillId="6" borderId="16" xfId="0" applyNumberFormat="1" applyFont="1" applyFill="1" applyBorder="1" applyAlignment="1">
      <alignment horizontal="center" vertical="center"/>
    </xf>
    <xf numFmtId="181" fontId="8" fillId="0" borderId="14" xfId="0" applyNumberFormat="1" applyFont="1" applyFill="1" applyBorder="1" applyAlignment="1">
      <alignment horizontal="center" vertical="center"/>
    </xf>
    <xf numFmtId="181" fontId="8" fillId="0" borderId="15" xfId="0" applyNumberFormat="1" applyFont="1" applyFill="1" applyBorder="1" applyAlignment="1">
      <alignment horizontal="center" vertical="center"/>
    </xf>
    <xf numFmtId="177" fontId="8" fillId="6" borderId="15" xfId="1" applyNumberFormat="1" applyFont="1" applyFill="1" applyBorder="1" applyAlignment="1">
      <alignment horizontal="center" vertical="center"/>
    </xf>
    <xf numFmtId="177" fontId="8" fillId="0" borderId="16" xfId="1" applyNumberFormat="1" applyFont="1" applyFill="1" applyBorder="1" applyAlignment="1">
      <alignment horizontal="center" vertical="center"/>
    </xf>
    <xf numFmtId="182" fontId="8" fillId="0" borderId="14" xfId="0" applyNumberFormat="1" applyFont="1" applyFill="1" applyBorder="1" applyAlignment="1">
      <alignment horizontal="center" vertical="center"/>
    </xf>
    <xf numFmtId="182" fontId="8" fillId="0" borderId="15" xfId="0" applyNumberFormat="1" applyFont="1" applyFill="1" applyBorder="1" applyAlignment="1">
      <alignment horizontal="center" vertical="center"/>
    </xf>
    <xf numFmtId="182" fontId="8" fillId="6" borderId="15" xfId="0" applyNumberFormat="1" applyFont="1" applyFill="1" applyBorder="1" applyAlignment="1">
      <alignment horizontal="center" vertical="center"/>
    </xf>
    <xf numFmtId="177" fontId="8" fillId="0" borderId="15" xfId="1" applyNumberFormat="1" applyFont="1" applyFill="1" applyBorder="1" applyAlignment="1">
      <alignment horizontal="center" vertical="center"/>
    </xf>
    <xf numFmtId="183" fontId="8" fillId="0" borderId="15" xfId="1" applyNumberFormat="1" applyFont="1" applyFill="1" applyBorder="1" applyAlignment="1">
      <alignment horizontal="center" vertical="center"/>
    </xf>
    <xf numFmtId="183" fontId="8" fillId="6" borderId="15" xfId="1" applyNumberFormat="1" applyFont="1" applyFill="1" applyBorder="1" applyAlignment="1">
      <alignment horizontal="center" vertical="center"/>
    </xf>
    <xf numFmtId="183" fontId="8" fillId="0" borderId="16" xfId="1" applyNumberFormat="1" applyFont="1" applyFill="1" applyBorder="1" applyAlignment="1">
      <alignment horizontal="center" vertical="center"/>
    </xf>
    <xf numFmtId="183" fontId="8" fillId="0" borderId="14" xfId="1" applyNumberFormat="1" applyFont="1" applyFill="1" applyBorder="1" applyAlignment="1">
      <alignment horizontal="center" vertical="center"/>
    </xf>
    <xf numFmtId="178" fontId="8" fillId="0" borderId="17" xfId="0" applyNumberFormat="1" applyFont="1" applyFill="1" applyBorder="1" applyAlignment="1">
      <alignment horizontal="center" vertical="center"/>
    </xf>
    <xf numFmtId="9" fontId="8" fillId="0" borderId="18" xfId="0" applyNumberFormat="1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179" fontId="8" fillId="0" borderId="19" xfId="0" applyNumberFormat="1" applyFont="1" applyFill="1" applyBorder="1" applyAlignment="1">
      <alignment horizontal="center" vertical="center"/>
    </xf>
    <xf numFmtId="185" fontId="9" fillId="0" borderId="22" xfId="0" applyNumberFormat="1" applyFont="1" applyFill="1" applyBorder="1" applyAlignment="1">
      <alignment horizontal="center" vertical="center"/>
    </xf>
    <xf numFmtId="178" fontId="8" fillId="0" borderId="23" xfId="0" applyNumberFormat="1" applyFont="1" applyFill="1" applyBorder="1" applyAlignment="1">
      <alignment horizontal="center" vertical="center"/>
    </xf>
    <xf numFmtId="185" fontId="9" fillId="7" borderId="22" xfId="0" applyNumberFormat="1" applyFont="1" applyFill="1" applyBorder="1" applyAlignment="1">
      <alignment horizontal="center" vertical="center"/>
    </xf>
    <xf numFmtId="177" fontId="8" fillId="7" borderId="21" xfId="1" applyNumberFormat="1" applyFont="1" applyFill="1" applyBorder="1" applyAlignment="1">
      <alignment horizontal="center" vertical="center"/>
    </xf>
    <xf numFmtId="182" fontId="8" fillId="7" borderId="21" xfId="0" applyNumberFormat="1" applyFont="1" applyFill="1" applyBorder="1" applyAlignment="1">
      <alignment horizontal="center" vertical="center"/>
    </xf>
    <xf numFmtId="183" fontId="8" fillId="7" borderId="21" xfId="1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85" fontId="10" fillId="0" borderId="27" xfId="0" applyNumberFormat="1" applyFont="1" applyFill="1" applyBorder="1" applyAlignment="1">
      <alignment horizontal="center" vertical="center"/>
    </xf>
    <xf numFmtId="181" fontId="8" fillId="0" borderId="25" xfId="0" applyNumberFormat="1" applyFont="1" applyFill="1" applyBorder="1" applyAlignment="1">
      <alignment horizontal="center" vertical="center"/>
    </xf>
    <xf numFmtId="181" fontId="8" fillId="0" borderId="26" xfId="0" applyNumberFormat="1" applyFont="1" applyFill="1" applyBorder="1" applyAlignment="1">
      <alignment horizontal="center" vertical="center"/>
    </xf>
    <xf numFmtId="177" fontId="8" fillId="0" borderId="26" xfId="1" applyNumberFormat="1" applyFont="1" applyFill="1" applyBorder="1" applyAlignment="1">
      <alignment horizontal="center" vertical="center"/>
    </xf>
    <xf numFmtId="177" fontId="8" fillId="0" borderId="27" xfId="1" applyNumberFormat="1" applyFont="1" applyFill="1" applyBorder="1" applyAlignment="1">
      <alignment horizontal="center" vertical="center"/>
    </xf>
    <xf numFmtId="178" fontId="8" fillId="0" borderId="31" xfId="0" applyNumberFormat="1" applyFont="1" applyFill="1" applyBorder="1" applyAlignment="1">
      <alignment horizontal="center" vertical="center"/>
    </xf>
    <xf numFmtId="178" fontId="8" fillId="0" borderId="15" xfId="0" applyNumberFormat="1" applyFont="1" applyFill="1" applyBorder="1" applyAlignment="1">
      <alignment horizontal="center" vertical="center"/>
    </xf>
    <xf numFmtId="180" fontId="10" fillId="0" borderId="16" xfId="0" applyNumberFormat="1" applyFont="1" applyFill="1" applyBorder="1" applyAlignment="1">
      <alignment horizontal="center" vertical="center"/>
    </xf>
    <xf numFmtId="183" fontId="8" fillId="0" borderId="10" xfId="1" applyNumberFormat="1" applyFont="1" applyFill="1" applyBorder="1" applyAlignment="1">
      <alignment horizontal="center" vertical="center"/>
    </xf>
    <xf numFmtId="178" fontId="8" fillId="0" borderId="19" xfId="0" applyNumberFormat="1" applyFont="1" applyFill="1" applyBorder="1" applyAlignment="1">
      <alignment horizontal="center" vertical="center"/>
    </xf>
    <xf numFmtId="9" fontId="8" fillId="0" borderId="33" xfId="0" applyNumberFormat="1" applyFont="1" applyFill="1" applyBorder="1" applyAlignment="1">
      <alignment horizontal="center" vertical="center"/>
    </xf>
    <xf numFmtId="9" fontId="8" fillId="0" borderId="15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85" fontId="9" fillId="6" borderId="22" xfId="0" applyNumberFormat="1" applyFont="1" applyFill="1" applyBorder="1" applyAlignment="1">
      <alignment horizontal="center" vertical="center"/>
    </xf>
    <xf numFmtId="177" fontId="8" fillId="2" borderId="29" xfId="1" applyNumberFormat="1" applyFont="1" applyFill="1" applyBorder="1" applyAlignment="1">
      <alignment horizontal="center" vertical="center"/>
    </xf>
    <xf numFmtId="185" fontId="10" fillId="0" borderId="30" xfId="0" applyNumberFormat="1" applyFont="1" applyFill="1" applyBorder="1" applyAlignment="1">
      <alignment horizontal="center" vertical="center"/>
    </xf>
    <xf numFmtId="179" fontId="8" fillId="0" borderId="36" xfId="0" applyNumberFormat="1" applyFont="1" applyFill="1" applyBorder="1" applyAlignment="1">
      <alignment horizontal="center" vertical="center"/>
    </xf>
    <xf numFmtId="180" fontId="9" fillId="6" borderId="22" xfId="0" applyNumberFormat="1" applyFont="1" applyFill="1" applyBorder="1" applyAlignment="1">
      <alignment horizontal="center" vertical="center"/>
    </xf>
    <xf numFmtId="177" fontId="8" fillId="0" borderId="12" xfId="1" applyNumberFormat="1" applyFont="1" applyFill="1" applyBorder="1" applyAlignment="1">
      <alignment horizontal="center" vertical="center"/>
    </xf>
    <xf numFmtId="178" fontId="8" fillId="0" borderId="12" xfId="0" applyNumberFormat="1" applyFont="1" applyFill="1" applyBorder="1" applyAlignment="1">
      <alignment horizontal="center" vertical="center"/>
    </xf>
    <xf numFmtId="179" fontId="8" fillId="0" borderId="12" xfId="0" applyNumberFormat="1" applyFont="1" applyFill="1" applyBorder="1" applyAlignment="1">
      <alignment horizontal="center" vertical="center"/>
    </xf>
    <xf numFmtId="180" fontId="9" fillId="0" borderId="13" xfId="0" applyNumberFormat="1" applyFont="1" applyFill="1" applyBorder="1" applyAlignment="1">
      <alignment horizontal="center" vertical="center"/>
    </xf>
    <xf numFmtId="181" fontId="8" fillId="0" borderId="10" xfId="0" applyNumberFormat="1" applyFont="1" applyFill="1" applyBorder="1" applyAlignment="1">
      <alignment horizontal="center" vertical="center"/>
    </xf>
    <xf numFmtId="181" fontId="8" fillId="0" borderId="12" xfId="0" applyNumberFormat="1" applyFont="1" applyFill="1" applyBorder="1" applyAlignment="1">
      <alignment horizontal="center" vertical="center"/>
    </xf>
    <xf numFmtId="177" fontId="8" fillId="0" borderId="13" xfId="1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181" fontId="8" fillId="0" borderId="34" xfId="0" applyNumberFormat="1" applyFont="1" applyFill="1" applyBorder="1" applyAlignment="1">
      <alignment horizontal="center" vertical="center"/>
    </xf>
    <xf numFmtId="181" fontId="8" fillId="0" borderId="11" xfId="0" applyNumberFormat="1" applyFont="1" applyFill="1" applyBorder="1" applyAlignment="1">
      <alignment horizontal="center" vertical="center"/>
    </xf>
    <xf numFmtId="179" fontId="8" fillId="0" borderId="11" xfId="0" applyNumberFormat="1" applyFont="1" applyFill="1" applyBorder="1" applyAlignment="1">
      <alignment horizontal="center" vertical="center"/>
    </xf>
    <xf numFmtId="177" fontId="8" fillId="0" borderId="11" xfId="1" applyNumberFormat="1" applyFont="1" applyFill="1" applyBorder="1" applyAlignment="1">
      <alignment horizontal="center" vertical="center"/>
    </xf>
    <xf numFmtId="185" fontId="10" fillId="0" borderId="16" xfId="0" applyNumberFormat="1" applyFont="1" applyFill="1" applyBorder="1" applyAlignment="1">
      <alignment horizontal="center" vertical="center"/>
    </xf>
    <xf numFmtId="177" fontId="8" fillId="0" borderId="17" xfId="1" applyNumberFormat="1" applyFont="1" applyFill="1" applyBorder="1" applyAlignment="1">
      <alignment horizontal="center" vertical="center"/>
    </xf>
    <xf numFmtId="182" fontId="8" fillId="0" borderId="33" xfId="0" applyNumberFormat="1" applyFont="1" applyFill="1" applyBorder="1" applyAlignment="1">
      <alignment horizontal="center" vertical="center"/>
    </xf>
    <xf numFmtId="177" fontId="8" fillId="0" borderId="23" xfId="1" applyNumberFormat="1" applyFont="1" applyFill="1" applyBorder="1" applyAlignment="1">
      <alignment horizontal="center" vertical="center"/>
    </xf>
    <xf numFmtId="182" fontId="8" fillId="0" borderId="24" xfId="0" applyNumberFormat="1" applyFont="1" applyFill="1" applyBorder="1" applyAlignment="1">
      <alignment horizontal="center" vertical="center"/>
    </xf>
    <xf numFmtId="186" fontId="8" fillId="6" borderId="21" xfId="0" applyNumberFormat="1" applyFont="1" applyFill="1" applyBorder="1" applyAlignment="1">
      <alignment horizontal="center" vertical="center"/>
    </xf>
    <xf numFmtId="186" fontId="8" fillId="0" borderId="21" xfId="0" applyNumberFormat="1" applyFont="1" applyFill="1" applyBorder="1" applyAlignment="1">
      <alignment horizontal="center" vertical="center"/>
    </xf>
    <xf numFmtId="177" fontId="8" fillId="0" borderId="37" xfId="1" applyNumberFormat="1" applyFont="1" applyFill="1" applyBorder="1" applyAlignment="1">
      <alignment horizontal="center" vertical="center"/>
    </xf>
    <xf numFmtId="182" fontId="8" fillId="0" borderId="26" xfId="0" applyNumberFormat="1" applyFont="1" applyFill="1" applyBorder="1" applyAlignment="1">
      <alignment horizontal="center" vertical="center"/>
    </xf>
    <xf numFmtId="183" fontId="8" fillId="0" borderId="26" xfId="1" applyNumberFormat="1" applyFont="1" applyFill="1" applyBorder="1" applyAlignment="1">
      <alignment horizontal="center" vertical="center"/>
    </xf>
    <xf numFmtId="183" fontId="8" fillId="0" borderId="27" xfId="1" applyNumberFormat="1" applyFont="1" applyFill="1" applyBorder="1" applyAlignment="1">
      <alignment horizontal="center" vertical="center"/>
    </xf>
    <xf numFmtId="186" fontId="8" fillId="0" borderId="29" xfId="0" applyNumberFormat="1" applyFont="1" applyFill="1" applyBorder="1" applyAlignment="1">
      <alignment horizontal="center" vertical="center"/>
    </xf>
    <xf numFmtId="183" fontId="8" fillId="0" borderId="17" xfId="1" applyNumberFormat="1" applyFont="1" applyFill="1" applyBorder="1" applyAlignment="1">
      <alignment horizontal="center" vertical="center"/>
    </xf>
    <xf numFmtId="183" fontId="8" fillId="0" borderId="18" xfId="1" applyNumberFormat="1" applyFont="1" applyFill="1" applyBorder="1" applyAlignment="1">
      <alignment horizontal="center" vertical="center"/>
    </xf>
    <xf numFmtId="183" fontId="8" fillId="0" borderId="23" xfId="1" applyNumberFormat="1" applyFont="1" applyFill="1" applyBorder="1" applyAlignment="1">
      <alignment horizontal="center" vertical="center"/>
    </xf>
    <xf numFmtId="183" fontId="8" fillId="0" borderId="24" xfId="1" applyNumberFormat="1" applyFont="1" applyFill="1" applyBorder="1" applyAlignment="1">
      <alignment horizontal="center" vertical="center"/>
    </xf>
    <xf numFmtId="183" fontId="8" fillId="0" borderId="31" xfId="1" applyNumberFormat="1" applyFont="1" applyFill="1" applyBorder="1" applyAlignment="1">
      <alignment horizontal="center" vertical="center"/>
    </xf>
    <xf numFmtId="183" fontId="8" fillId="0" borderId="32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/>
    </xf>
    <xf numFmtId="180" fontId="8" fillId="2" borderId="21" xfId="0" applyNumberFormat="1" applyFont="1" applyFill="1" applyBorder="1" applyAlignment="1">
      <alignment horizontal="center" vertical="center"/>
    </xf>
    <xf numFmtId="183" fontId="11" fillId="2" borderId="21" xfId="1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184" fontId="8" fillId="2" borderId="21" xfId="0" applyNumberFormat="1" applyFont="1" applyFill="1" applyBorder="1" applyAlignment="1">
      <alignment horizontal="center" vertical="center"/>
    </xf>
    <xf numFmtId="180" fontId="8" fillId="0" borderId="21" xfId="0" applyNumberFormat="1" applyFont="1" applyFill="1" applyBorder="1" applyAlignment="1">
      <alignment horizontal="center" vertical="center"/>
    </xf>
    <xf numFmtId="184" fontId="8" fillId="0" borderId="21" xfId="0" applyNumberFormat="1" applyFont="1" applyFill="1" applyBorder="1" applyAlignment="1">
      <alignment horizontal="center" vertical="center"/>
    </xf>
    <xf numFmtId="180" fontId="10" fillId="0" borderId="21" xfId="0" applyNumberFormat="1" applyFont="1" applyFill="1" applyBorder="1" applyAlignment="1">
      <alignment horizontal="center" vertical="center"/>
    </xf>
    <xf numFmtId="180" fontId="10" fillId="6" borderId="21" xfId="0" applyNumberFormat="1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184" fontId="8" fillId="0" borderId="26" xfId="0" applyNumberFormat="1" applyFont="1" applyFill="1" applyBorder="1" applyAlignment="1">
      <alignment horizontal="center" vertical="center"/>
    </xf>
    <xf numFmtId="9" fontId="8" fillId="2" borderId="26" xfId="0" applyNumberFormat="1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79" fontId="8" fillId="2" borderId="37" xfId="0" applyNumberFormat="1" applyFont="1" applyFill="1" applyBorder="1" applyAlignment="1">
      <alignment horizontal="center" vertical="center"/>
    </xf>
    <xf numFmtId="185" fontId="10" fillId="0" borderId="15" xfId="0" applyNumberFormat="1" applyFont="1" applyFill="1" applyBorder="1" applyAlignment="1">
      <alignment horizontal="center" vertical="center"/>
    </xf>
    <xf numFmtId="9" fontId="8" fillId="2" borderId="15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79" fontId="8" fillId="2" borderId="17" xfId="0" applyNumberFormat="1" applyFont="1" applyFill="1" applyBorder="1" applyAlignment="1">
      <alignment horizontal="center" vertical="center"/>
    </xf>
    <xf numFmtId="185" fontId="8" fillId="0" borderId="21" xfId="0" applyNumberFormat="1" applyFont="1" applyFill="1" applyBorder="1" applyAlignment="1">
      <alignment horizontal="center" vertical="center"/>
    </xf>
    <xf numFmtId="185" fontId="8" fillId="6" borderId="21" xfId="0" applyNumberFormat="1" applyFont="1" applyFill="1" applyBorder="1" applyAlignment="1">
      <alignment horizontal="center" vertical="center"/>
    </xf>
    <xf numFmtId="187" fontId="8" fillId="2" borderId="21" xfId="0" applyNumberFormat="1" applyFont="1" applyFill="1" applyBorder="1" applyAlignment="1">
      <alignment horizontal="center" vertical="center"/>
    </xf>
    <xf numFmtId="185" fontId="8" fillId="7" borderId="21" xfId="0" applyNumberFormat="1" applyFont="1" applyFill="1" applyBorder="1" applyAlignment="1">
      <alignment horizontal="center" vertical="center"/>
    </xf>
    <xf numFmtId="187" fontId="8" fillId="7" borderId="21" xfId="0" applyNumberFormat="1" applyFont="1" applyFill="1" applyBorder="1" applyAlignment="1">
      <alignment horizontal="center" vertical="center"/>
    </xf>
    <xf numFmtId="185" fontId="8" fillId="0" borderId="29" xfId="0" applyNumberFormat="1" applyFont="1" applyFill="1" applyBorder="1" applyAlignment="1">
      <alignment horizontal="center" vertical="center"/>
    </xf>
    <xf numFmtId="178" fontId="8" fillId="0" borderId="29" xfId="0" applyNumberFormat="1" applyFont="1" applyFill="1" applyBorder="1" applyAlignment="1">
      <alignment horizontal="center" vertical="center"/>
    </xf>
    <xf numFmtId="180" fontId="10" fillId="0" borderId="12" xfId="0" applyNumberFormat="1" applyFont="1" applyFill="1" applyBorder="1" applyAlignment="1">
      <alignment horizontal="center" vertical="center"/>
    </xf>
    <xf numFmtId="182" fontId="8" fillId="0" borderId="12" xfId="0" applyNumberFormat="1" applyFont="1" applyFill="1" applyBorder="1" applyAlignment="1">
      <alignment horizontal="center" vertical="center"/>
    </xf>
    <xf numFmtId="183" fontId="8" fillId="0" borderId="12" xfId="1" applyNumberFormat="1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9" fontId="8" fillId="2" borderId="21" xfId="1" applyFont="1" applyFill="1" applyBorder="1" applyAlignment="1">
      <alignment horizontal="center" vertical="center"/>
    </xf>
    <xf numFmtId="0" fontId="8" fillId="2" borderId="21" xfId="1" applyNumberFormat="1" applyFont="1" applyFill="1" applyBorder="1" applyAlignment="1">
      <alignment horizontal="center" vertical="center"/>
    </xf>
    <xf numFmtId="0" fontId="8" fillId="2" borderId="23" xfId="1" applyNumberFormat="1" applyFont="1" applyFill="1" applyBorder="1" applyAlignment="1">
      <alignment horizontal="center" vertical="center"/>
    </xf>
    <xf numFmtId="0" fontId="8" fillId="6" borderId="21" xfId="1" applyNumberFormat="1" applyFont="1" applyFill="1" applyBorder="1" applyAlignment="1">
      <alignment horizontal="center" vertical="center"/>
    </xf>
    <xf numFmtId="185" fontId="10" fillId="0" borderId="21" xfId="0" applyNumberFormat="1" applyFont="1" applyFill="1" applyBorder="1" applyAlignment="1">
      <alignment horizontal="center" vertical="center"/>
    </xf>
    <xf numFmtId="185" fontId="10" fillId="0" borderId="29" xfId="0" applyNumberFormat="1" applyFont="1" applyFill="1" applyBorder="1" applyAlignment="1">
      <alignment horizontal="center" vertical="center"/>
    </xf>
    <xf numFmtId="9" fontId="8" fillId="2" borderId="29" xfId="1" applyFont="1" applyFill="1" applyBorder="1" applyAlignment="1">
      <alignment horizontal="center" vertical="center"/>
    </xf>
    <xf numFmtId="0" fontId="8" fillId="2" borderId="29" xfId="1" applyNumberFormat="1" applyFont="1" applyFill="1" applyBorder="1" applyAlignment="1">
      <alignment horizontal="center" vertical="center"/>
    </xf>
    <xf numFmtId="0" fontId="8" fillId="2" borderId="31" xfId="1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88" fontId="8" fillId="2" borderId="0" xfId="0" applyNumberFormat="1" applyFont="1" applyFill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176" fontId="8" fillId="2" borderId="21" xfId="0" applyNumberFormat="1" applyFont="1" applyFill="1" applyBorder="1" applyAlignment="1">
      <alignment horizontal="center" vertical="center"/>
    </xf>
    <xf numFmtId="180" fontId="9" fillId="0" borderId="21" xfId="0" applyNumberFormat="1" applyFont="1" applyFill="1" applyBorder="1" applyAlignment="1">
      <alignment horizontal="center" vertical="center"/>
    </xf>
    <xf numFmtId="185" fontId="9" fillId="0" borderId="21" xfId="0" applyNumberFormat="1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176" fontId="8" fillId="2" borderId="29" xfId="0" applyNumberFormat="1" applyFont="1" applyFill="1" applyBorder="1" applyAlignment="1">
      <alignment horizontal="center" vertical="center"/>
    </xf>
    <xf numFmtId="180" fontId="9" fillId="0" borderId="29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85" fontId="9" fillId="0" borderId="29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180" fontId="8" fillId="2" borderId="0" xfId="0" applyNumberFormat="1" applyFont="1" applyFill="1" applyBorder="1" applyAlignment="1">
      <alignment horizontal="center" vertical="center"/>
    </xf>
    <xf numFmtId="180" fontId="3" fillId="5" borderId="41" xfId="0" applyNumberFormat="1" applyFont="1" applyFill="1" applyBorder="1" applyAlignment="1">
      <alignment horizontal="center" vertical="center"/>
    </xf>
    <xf numFmtId="180" fontId="3" fillId="5" borderId="24" xfId="0" applyNumberFormat="1" applyFont="1" applyFill="1" applyBorder="1" applyAlignment="1">
      <alignment horizontal="center" vertical="center"/>
    </xf>
    <xf numFmtId="180" fontId="3" fillId="5" borderId="21" xfId="0" applyNumberFormat="1" applyFont="1" applyFill="1" applyBorder="1" applyAlignment="1">
      <alignment horizontal="center" vertical="center"/>
    </xf>
    <xf numFmtId="180" fontId="3" fillId="5" borderId="23" xfId="0" applyNumberFormat="1" applyFont="1" applyFill="1" applyBorder="1" applyAlignment="1">
      <alignment horizontal="center" vertical="center"/>
    </xf>
    <xf numFmtId="10" fontId="8" fillId="2" borderId="20" xfId="1" applyNumberFormat="1" applyFont="1" applyFill="1" applyBorder="1" applyAlignment="1">
      <alignment horizontal="center" vertical="center"/>
    </xf>
    <xf numFmtId="10" fontId="8" fillId="8" borderId="21" xfId="1" applyNumberFormat="1" applyFont="1" applyFill="1" applyBorder="1" applyAlignment="1">
      <alignment horizontal="center" vertical="center"/>
    </xf>
    <xf numFmtId="10" fontId="8" fillId="2" borderId="21" xfId="1" applyNumberFormat="1" applyFont="1" applyFill="1" applyBorder="1" applyAlignment="1">
      <alignment horizontal="center" vertical="center"/>
    </xf>
    <xf numFmtId="10" fontId="8" fillId="8" borderId="23" xfId="1" applyNumberFormat="1" applyFont="1" applyFill="1" applyBorder="1" applyAlignment="1">
      <alignment horizontal="center" vertical="center"/>
    </xf>
    <xf numFmtId="10" fontId="8" fillId="2" borderId="0" xfId="1" applyNumberFormat="1" applyFont="1" applyFill="1" applyBorder="1" applyAlignment="1">
      <alignment horizontal="center" vertical="center"/>
    </xf>
    <xf numFmtId="177" fontId="13" fillId="5" borderId="40" xfId="1" applyNumberFormat="1" applyFont="1" applyFill="1" applyBorder="1" applyAlignment="1">
      <alignment horizontal="center" vertical="center"/>
    </xf>
    <xf numFmtId="176" fontId="8" fillId="2" borderId="20" xfId="0" applyNumberFormat="1" applyFont="1" applyFill="1" applyBorder="1" applyAlignment="1">
      <alignment horizontal="center" vertical="center"/>
    </xf>
    <xf numFmtId="176" fontId="8" fillId="2" borderId="23" xfId="0" applyNumberFormat="1" applyFont="1" applyFill="1" applyBorder="1" applyAlignment="1">
      <alignment horizontal="center" vertical="center"/>
    </xf>
    <xf numFmtId="179" fontId="8" fillId="2" borderId="0" xfId="0" applyNumberFormat="1" applyFont="1" applyFill="1" applyAlignment="1">
      <alignment horizontal="center" vertical="center"/>
    </xf>
    <xf numFmtId="177" fontId="13" fillId="5" borderId="42" xfId="1" applyNumberFormat="1" applyFont="1" applyFill="1" applyBorder="1" applyAlignment="1">
      <alignment horizontal="center" vertical="center"/>
    </xf>
    <xf numFmtId="176" fontId="8" fillId="2" borderId="28" xfId="0" applyNumberFormat="1" applyFont="1" applyFill="1" applyBorder="1" applyAlignment="1">
      <alignment horizontal="center" vertical="center"/>
    </xf>
    <xf numFmtId="176" fontId="8" fillId="2" borderId="31" xfId="0" applyNumberFormat="1" applyFont="1" applyFill="1" applyBorder="1" applyAlignment="1">
      <alignment horizontal="center" vertical="center"/>
    </xf>
    <xf numFmtId="177" fontId="13" fillId="5" borderId="41" xfId="1" applyNumberFormat="1" applyFont="1" applyFill="1" applyBorder="1" applyAlignment="1">
      <alignment horizontal="center" vertical="center"/>
    </xf>
    <xf numFmtId="177" fontId="8" fillId="2" borderId="24" xfId="1" applyNumberFormat="1" applyFont="1" applyFill="1" applyBorder="1" applyAlignment="1">
      <alignment horizontal="center" vertical="center"/>
    </xf>
    <xf numFmtId="177" fontId="8" fillId="2" borderId="23" xfId="1" applyNumberFormat="1" applyFont="1" applyFill="1" applyBorder="1" applyAlignment="1">
      <alignment horizontal="center" vertical="center"/>
    </xf>
    <xf numFmtId="177" fontId="13" fillId="5" borderId="43" xfId="1" applyNumberFormat="1" applyFont="1" applyFill="1" applyBorder="1" applyAlignment="1">
      <alignment horizontal="center" vertical="center"/>
    </xf>
    <xf numFmtId="177" fontId="8" fillId="2" borderId="32" xfId="1" applyNumberFormat="1" applyFont="1" applyFill="1" applyBorder="1" applyAlignment="1">
      <alignment horizontal="center" vertical="center"/>
    </xf>
    <xf numFmtId="177" fontId="8" fillId="2" borderId="31" xfId="1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10" fontId="8" fillId="2" borderId="28" xfId="1" applyNumberFormat="1" applyFont="1" applyFill="1" applyBorder="1" applyAlignment="1">
      <alignment horizontal="center" vertical="center"/>
    </xf>
    <xf numFmtId="10" fontId="8" fillId="8" borderId="29" xfId="1" applyNumberFormat="1" applyFont="1" applyFill="1" applyBorder="1" applyAlignment="1">
      <alignment horizontal="center" vertical="center"/>
    </xf>
    <xf numFmtId="10" fontId="8" fillId="2" borderId="29" xfId="1" applyNumberFormat="1" applyFont="1" applyFill="1" applyBorder="1" applyAlignment="1">
      <alignment horizontal="center" vertical="center"/>
    </xf>
    <xf numFmtId="10" fontId="8" fillId="8" borderId="31" xfId="1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180" fontId="8" fillId="2" borderId="20" xfId="0" applyNumberFormat="1" applyFont="1" applyFill="1" applyBorder="1" applyAlignment="1">
      <alignment horizontal="center" vertical="center"/>
    </xf>
    <xf numFmtId="180" fontId="8" fillId="2" borderId="21" xfId="0" applyNumberFormat="1" applyFont="1" applyFill="1" applyBorder="1" applyAlignment="1">
      <alignment horizontal="center" vertical="center"/>
    </xf>
    <xf numFmtId="180" fontId="8" fillId="2" borderId="22" xfId="0" applyNumberFormat="1" applyFont="1" applyFill="1" applyBorder="1" applyAlignment="1">
      <alignment horizontal="center" vertical="center"/>
    </xf>
    <xf numFmtId="180" fontId="8" fillId="2" borderId="24" xfId="0" applyNumberFormat="1" applyFont="1" applyFill="1" applyBorder="1" applyAlignment="1">
      <alignment horizontal="center" vertical="center"/>
    </xf>
    <xf numFmtId="180" fontId="8" fillId="2" borderId="23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176" fontId="8" fillId="2" borderId="21" xfId="0" applyNumberFormat="1" applyFont="1" applyFill="1" applyBorder="1" applyAlignment="1">
      <alignment horizontal="center" vertical="center"/>
    </xf>
    <xf numFmtId="176" fontId="8" fillId="2" borderId="26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176" fontId="8" fillId="2" borderId="15" xfId="0" applyNumberFormat="1" applyFont="1" applyFill="1" applyBorder="1" applyAlignment="1">
      <alignment horizontal="center" vertical="center"/>
    </xf>
    <xf numFmtId="176" fontId="8" fillId="2" borderId="29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176" fontId="8" fillId="2" borderId="1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6" fontId="8" fillId="2" borderId="1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77" fontId="14" fillId="0" borderId="12" xfId="1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strRef>
              <c:f>VT!$C$2</c:f>
              <c:strCache>
                <c:ptCount val="1"/>
                <c:pt idx="0">
                  <c:v>LCT-17-1336</c:v>
                </c:pt>
              </c:strCache>
            </c:strRef>
          </c:tx>
          <c:marker>
            <c:symbol val="none"/>
          </c:marker>
          <c:xVal>
            <c:numRef>
              <c:f>VT!$B$4:$B$54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VT!$C$4:$C$54</c:f>
              <c:numCache>
                <c:formatCode>0.00%</c:formatCode>
                <c:ptCount val="51"/>
                <c:pt idx="0">
                  <c:v>1.4152770249477708E-3</c:v>
                </c:pt>
                <c:pt idx="1">
                  <c:v>1.460379979559715E-3</c:v>
                </c:pt>
                <c:pt idx="2">
                  <c:v>1.6964943466390996E-3</c:v>
                </c:pt>
                <c:pt idx="3">
                  <c:v>2.3385497513502998E-3</c:v>
                </c:pt>
                <c:pt idx="4">
                  <c:v>3.9425325391699677E-3</c:v>
                </c:pt>
                <c:pt idx="5">
                  <c:v>7.7608296072611948E-3</c:v>
                </c:pt>
                <c:pt idx="6">
                  <c:v>1.5914397758480352E-2</c:v>
                </c:pt>
                <c:pt idx="7">
                  <c:v>3.1944402114202283E-2</c:v>
                </c:pt>
                <c:pt idx="8">
                  <c:v>6.1097274495218776E-2</c:v>
                </c:pt>
                <c:pt idx="9">
                  <c:v>0.10872539837838889</c:v>
                </c:pt>
                <c:pt idx="10">
                  <c:v>0.17544512856690489</c:v>
                </c:pt>
                <c:pt idx="11">
                  <c:v>0.25610017508377902</c:v>
                </c:pt>
                <c:pt idx="12">
                  <c:v>0.34181535742642427</c:v>
                </c:pt>
                <c:pt idx="13">
                  <c:v>0.42498474622831794</c:v>
                </c:pt>
                <c:pt idx="14">
                  <c:v>0.50084104525965856</c:v>
                </c:pt>
                <c:pt idx="15">
                  <c:v>0.56703351322246132</c:v>
                </c:pt>
                <c:pt idx="16">
                  <c:v>0.62319143135903365</c:v>
                </c:pt>
                <c:pt idx="17">
                  <c:v>0.66990588648948379</c:v>
                </c:pt>
                <c:pt idx="18">
                  <c:v>0.70836116133606319</c:v>
                </c:pt>
                <c:pt idx="19">
                  <c:v>0.73973879644421581</c:v>
                </c:pt>
                <c:pt idx="20">
                  <c:v>0.76535899761402326</c:v>
                </c:pt>
                <c:pt idx="21">
                  <c:v>0.78559987798859077</c:v>
                </c:pt>
                <c:pt idx="22">
                  <c:v>0.80206716216104734</c:v>
                </c:pt>
                <c:pt idx="23">
                  <c:v>0.81489462177801708</c:v>
                </c:pt>
                <c:pt idx="24">
                  <c:v>0.82498904367272052</c:v>
                </c:pt>
                <c:pt idx="25">
                  <c:v>0.83259521304621864</c:v>
                </c:pt>
                <c:pt idx="26">
                  <c:v>0.83831816301586115</c:v>
                </c:pt>
                <c:pt idx="27">
                  <c:v>0.84255104192026442</c:v>
                </c:pt>
                <c:pt idx="28">
                  <c:v>0.84531815917259623</c:v>
                </c:pt>
                <c:pt idx="29">
                  <c:v>0.84720475328546341</c:v>
                </c:pt>
                <c:pt idx="30">
                  <c:v>0.84827330005280865</c:v>
                </c:pt>
                <c:pt idx="31">
                  <c:v>0.84837930206399903</c:v>
                </c:pt>
                <c:pt idx="32">
                  <c:v>0.84800401177495177</c:v>
                </c:pt>
                <c:pt idx="33">
                  <c:v>0.84702242692701835</c:v>
                </c:pt>
                <c:pt idx="34">
                  <c:v>0.84568595641517141</c:v>
                </c:pt>
                <c:pt idx="35">
                  <c:v>0.84388630643206342</c:v>
                </c:pt>
                <c:pt idx="36">
                  <c:v>0.8420109108567243</c:v>
                </c:pt>
                <c:pt idx="37">
                  <c:v>0.83973615543235725</c:v>
                </c:pt>
                <c:pt idx="38">
                  <c:v>0.8373327244558072</c:v>
                </c:pt>
                <c:pt idx="39">
                  <c:v>0.83490827395752509</c:v>
                </c:pt>
                <c:pt idx="40">
                  <c:v>0.83210199279455543</c:v>
                </c:pt>
                <c:pt idx="41">
                  <c:v>0.82956928842679989</c:v>
                </c:pt>
                <c:pt idx="42">
                  <c:v>0.82657169275110209</c:v>
                </c:pt>
                <c:pt idx="43">
                  <c:v>0.82377866252673537</c:v>
                </c:pt>
                <c:pt idx="44">
                  <c:v>0.82087538165303153</c:v>
                </c:pt>
                <c:pt idx="45">
                  <c:v>0.81788293857812222</c:v>
                </c:pt>
                <c:pt idx="46">
                  <c:v>0.81484063533096507</c:v>
                </c:pt>
                <c:pt idx="47">
                  <c:v>0.8120808945367971</c:v>
                </c:pt>
                <c:pt idx="48">
                  <c:v>0.80895239606377189</c:v>
                </c:pt>
                <c:pt idx="49">
                  <c:v>0.80601885916638083</c:v>
                </c:pt>
                <c:pt idx="50">
                  <c:v>0.80318397762633575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VT!$E$2</c:f>
              <c:strCache>
                <c:ptCount val="1"/>
                <c:pt idx="0">
                  <c:v>LCT-19-580</c:v>
                </c:pt>
              </c:strCache>
            </c:strRef>
          </c:tx>
          <c:marker>
            <c:symbol val="none"/>
          </c:marker>
          <c:xVal>
            <c:numRef>
              <c:f>VT!$B$4:$B$54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VT!$E$4:$E$54</c:f>
              <c:numCache>
                <c:formatCode>0.00%</c:formatCode>
                <c:ptCount val="51"/>
                <c:pt idx="0">
                  <c:v>1.2203809272264764E-3</c:v>
                </c:pt>
                <c:pt idx="1">
                  <c:v>1.1018332686654202E-3</c:v>
                </c:pt>
                <c:pt idx="2">
                  <c:v>1.2435963531576958E-3</c:v>
                </c:pt>
                <c:pt idx="3">
                  <c:v>1.760660821000662E-3</c:v>
                </c:pt>
                <c:pt idx="4">
                  <c:v>2.9441718886570583E-3</c:v>
                </c:pt>
                <c:pt idx="5">
                  <c:v>5.7024655554029089E-3</c:v>
                </c:pt>
                <c:pt idx="6">
                  <c:v>1.1328604963071868E-2</c:v>
                </c:pt>
                <c:pt idx="7">
                  <c:v>2.2268706508802326E-2</c:v>
                </c:pt>
                <c:pt idx="8">
                  <c:v>4.1825400692616671E-2</c:v>
                </c:pt>
                <c:pt idx="9">
                  <c:v>7.5120426857372607E-2</c:v>
                </c:pt>
                <c:pt idx="10">
                  <c:v>0.12549458757257304</c:v>
                </c:pt>
                <c:pt idx="11">
                  <c:v>0.19342004215771427</c:v>
                </c:pt>
                <c:pt idx="12">
                  <c:v>0.27170149259831822</c:v>
                </c:pt>
                <c:pt idx="13">
                  <c:v>0.35427356283228562</c:v>
                </c:pt>
                <c:pt idx="14">
                  <c:v>0.43419692409894861</c:v>
                </c:pt>
                <c:pt idx="15">
                  <c:v>0.50726152546469239</c:v>
                </c:pt>
                <c:pt idx="16">
                  <c:v>0.57195398552219379</c:v>
                </c:pt>
                <c:pt idx="17">
                  <c:v>0.6276370899142627</c:v>
                </c:pt>
                <c:pt idx="18">
                  <c:v>0.67495975214043225</c:v>
                </c:pt>
                <c:pt idx="19">
                  <c:v>0.71484652746511024</c:v>
                </c:pt>
                <c:pt idx="20">
                  <c:v>0.74750325241197657</c:v>
                </c:pt>
                <c:pt idx="21">
                  <c:v>0.77432079145539445</c:v>
                </c:pt>
                <c:pt idx="22">
                  <c:v>0.79652290917939195</c:v>
                </c:pt>
                <c:pt idx="23">
                  <c:v>0.8143794651690841</c:v>
                </c:pt>
                <c:pt idx="24">
                  <c:v>0.82873195627220431</c:v>
                </c:pt>
                <c:pt idx="25">
                  <c:v>0.84065148897107855</c:v>
                </c:pt>
                <c:pt idx="26">
                  <c:v>0.84948984259270932</c:v>
                </c:pt>
                <c:pt idx="27">
                  <c:v>0.8572011670381634</c:v>
                </c:pt>
                <c:pt idx="28">
                  <c:v>0.86276957323028003</c:v>
                </c:pt>
                <c:pt idx="29">
                  <c:v>0.86734080243709011</c:v>
                </c:pt>
                <c:pt idx="30">
                  <c:v>0.87049167974161912</c:v>
                </c:pt>
                <c:pt idx="31">
                  <c:v>0.87287345430499985</c:v>
                </c:pt>
                <c:pt idx="32">
                  <c:v>0.87366839064683</c:v>
                </c:pt>
                <c:pt idx="33">
                  <c:v>0.87449985047379941</c:v>
                </c:pt>
                <c:pt idx="34">
                  <c:v>0.8752278902867725</c:v>
                </c:pt>
                <c:pt idx="35">
                  <c:v>0.87434145991512169</c:v>
                </c:pt>
                <c:pt idx="36">
                  <c:v>0.87323162949658784</c:v>
                </c:pt>
                <c:pt idx="37">
                  <c:v>0.87250838894462224</c:v>
                </c:pt>
                <c:pt idx="38">
                  <c:v>0.87131999407954897</c:v>
                </c:pt>
                <c:pt idx="39">
                  <c:v>0.86965679093834913</c:v>
                </c:pt>
                <c:pt idx="40">
                  <c:v>0.86712220594678391</c:v>
                </c:pt>
                <c:pt idx="41">
                  <c:v>0.86556936632449277</c:v>
                </c:pt>
                <c:pt idx="42">
                  <c:v>0.86295399077906954</c:v>
                </c:pt>
                <c:pt idx="43">
                  <c:v>0.86021920105127392</c:v>
                </c:pt>
                <c:pt idx="44">
                  <c:v>0.85836759458109146</c:v>
                </c:pt>
                <c:pt idx="45">
                  <c:v>0.85586296278971485</c:v>
                </c:pt>
                <c:pt idx="46">
                  <c:v>0.85342215998930693</c:v>
                </c:pt>
                <c:pt idx="47">
                  <c:v>0.85098923489549883</c:v>
                </c:pt>
                <c:pt idx="48">
                  <c:v>0.84843723493211587</c:v>
                </c:pt>
                <c:pt idx="49">
                  <c:v>0.84546373983820677</c:v>
                </c:pt>
                <c:pt idx="50">
                  <c:v>0.84253543040400503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VT!$G$2</c:f>
              <c:strCache>
                <c:ptCount val="1"/>
                <c:pt idx="0">
                  <c:v>LCT-17-941</c:v>
                </c:pt>
              </c:strCache>
            </c:strRef>
          </c:tx>
          <c:marker>
            <c:symbol val="none"/>
          </c:marker>
          <c:xVal>
            <c:numRef>
              <c:f>VT!$B$4:$B$54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VT!$G$4:$G$54</c:f>
              <c:numCache>
                <c:formatCode>0.00%</c:formatCode>
                <c:ptCount val="51"/>
                <c:pt idx="0">
                  <c:v>1.7890812362171963E-3</c:v>
                </c:pt>
                <c:pt idx="1">
                  <c:v>1.8276562694131498E-3</c:v>
                </c:pt>
                <c:pt idx="2">
                  <c:v>1.7811395984494267E-3</c:v>
                </c:pt>
                <c:pt idx="3">
                  <c:v>1.8363789482950994E-3</c:v>
                </c:pt>
                <c:pt idx="4">
                  <c:v>2.1585884180208318E-3</c:v>
                </c:pt>
                <c:pt idx="5">
                  <c:v>2.5385316834126525E-3</c:v>
                </c:pt>
                <c:pt idx="6">
                  <c:v>3.5494784400890347E-3</c:v>
                </c:pt>
                <c:pt idx="7">
                  <c:v>5.5960771767540182E-3</c:v>
                </c:pt>
                <c:pt idx="8">
                  <c:v>9.1555541064057798E-3</c:v>
                </c:pt>
                <c:pt idx="9">
                  <c:v>1.5535193951637969E-2</c:v>
                </c:pt>
                <c:pt idx="10">
                  <c:v>2.6053858637254804E-2</c:v>
                </c:pt>
                <c:pt idx="11">
                  <c:v>4.2974120095645718E-2</c:v>
                </c:pt>
                <c:pt idx="12">
                  <c:v>6.8214704357965034E-2</c:v>
                </c:pt>
                <c:pt idx="13">
                  <c:v>0.10392577475875441</c:v>
                </c:pt>
                <c:pt idx="14">
                  <c:v>0.14917216501302841</c:v>
                </c:pt>
                <c:pt idx="15">
                  <c:v>0.20300319058147789</c:v>
                </c:pt>
                <c:pt idx="16">
                  <c:v>0.26144204284764483</c:v>
                </c:pt>
                <c:pt idx="17">
                  <c:v>0.32141897444097051</c:v>
                </c:pt>
                <c:pt idx="18">
                  <c:v>0.38103883234521957</c:v>
                </c:pt>
                <c:pt idx="19">
                  <c:v>0.43730191755510278</c:v>
                </c:pt>
                <c:pt idx="20">
                  <c:v>0.48877212775031892</c:v>
                </c:pt>
                <c:pt idx="21">
                  <c:v>0.53550381986744877</c:v>
                </c:pt>
                <c:pt idx="22">
                  <c:v>0.57559652673157979</c:v>
                </c:pt>
                <c:pt idx="23">
                  <c:v>0.61079052194988248</c:v>
                </c:pt>
                <c:pt idx="24">
                  <c:v>0.6409277745472074</c:v>
                </c:pt>
                <c:pt idx="25">
                  <c:v>0.66588898512170447</c:v>
                </c:pt>
                <c:pt idx="26">
                  <c:v>0.68627376197319656</c:v>
                </c:pt>
                <c:pt idx="27">
                  <c:v>0.70267725035863859</c:v>
                </c:pt>
                <c:pt idx="28">
                  <c:v>0.71526154120325058</c:v>
                </c:pt>
                <c:pt idx="29">
                  <c:v>0.72476155280092136</c:v>
                </c:pt>
                <c:pt idx="30">
                  <c:v>0.73108364623134425</c:v>
                </c:pt>
                <c:pt idx="31">
                  <c:v>0.73532336146374977</c:v>
                </c:pt>
                <c:pt idx="32">
                  <c:v>0.7373005918133454</c:v>
                </c:pt>
                <c:pt idx="33">
                  <c:v>0.73723137999458099</c:v>
                </c:pt>
                <c:pt idx="34">
                  <c:v>0.73544612413706623</c:v>
                </c:pt>
                <c:pt idx="35">
                  <c:v>0.73198153702301727</c:v>
                </c:pt>
                <c:pt idx="36">
                  <c:v>0.72781166337840353</c:v>
                </c:pt>
                <c:pt idx="37">
                  <c:v>0.72226616350450989</c:v>
                </c:pt>
                <c:pt idx="38">
                  <c:v>0.71589502787408743</c:v>
                </c:pt>
                <c:pt idx="39">
                  <c:v>0.70840531127031725</c:v>
                </c:pt>
                <c:pt idx="40">
                  <c:v>0.700670340257048</c:v>
                </c:pt>
                <c:pt idx="41">
                  <c:v>0.6924088886228783</c:v>
                </c:pt>
                <c:pt idx="42">
                  <c:v>0.68333415428289457</c:v>
                </c:pt>
                <c:pt idx="43">
                  <c:v>0.67467710618537802</c:v>
                </c:pt>
                <c:pt idx="44">
                  <c:v>0.66552543667967212</c:v>
                </c:pt>
                <c:pt idx="45">
                  <c:v>0.6559030079694339</c:v>
                </c:pt>
                <c:pt idx="46">
                  <c:v>0.64630745142126345</c:v>
                </c:pt>
                <c:pt idx="47">
                  <c:v>0.63636191307060075</c:v>
                </c:pt>
                <c:pt idx="48">
                  <c:v>0.62656083425875064</c:v>
                </c:pt>
                <c:pt idx="49">
                  <c:v>0.61741050399712782</c:v>
                </c:pt>
                <c:pt idx="50">
                  <c:v>0.60827061938200322</c:v>
                </c:pt>
              </c:numCache>
            </c:numRef>
          </c:yVal>
          <c:smooth val="1"/>
        </c:ser>
        <c:axId val="160673792"/>
        <c:axId val="160676480"/>
      </c:scatterChart>
      <c:valAx>
        <c:axId val="160673792"/>
        <c:scaling>
          <c:orientation val="minMax"/>
          <c:max val="10"/>
        </c:scaling>
        <c:axPos val="b"/>
        <c:numFmt formatCode="General" sourceLinked="1"/>
        <c:tickLblPos val="nextTo"/>
        <c:crossAx val="160676480"/>
        <c:crosses val="autoZero"/>
        <c:crossBetween val="midCat"/>
        <c:majorUnit val="1"/>
      </c:valAx>
      <c:valAx>
        <c:axId val="160676480"/>
        <c:scaling>
          <c:orientation val="minMax"/>
        </c:scaling>
        <c:axPos val="l"/>
        <c:majorGridlines/>
        <c:numFmt formatCode="0.00%" sourceLinked="1"/>
        <c:tickLblPos val="nextTo"/>
        <c:crossAx val="160673792"/>
        <c:crosses val="autoZero"/>
        <c:crossBetween val="midCat"/>
        <c:majorUnit val="0.2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775605</xdr:colOff>
      <xdr:row>16</xdr:row>
      <xdr:rowOff>163285</xdr:rowOff>
    </xdr:from>
    <xdr:to>
      <xdr:col>17</xdr:col>
      <xdr:colOff>81643</xdr:colOff>
      <xdr:row>40</xdr:row>
      <xdr:rowOff>95251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shley.chou\Downloads\&#20809;&#23416;&#25972;&#29702;@133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T 1336 @5720@6601"/>
      <sheetName val="RT580"/>
      <sheetName val="RT580 覆測"/>
      <sheetName val="VT941"/>
      <sheetName val="VT580"/>
      <sheetName val="VT 轉換表"/>
      <sheetName val="VT580覆測"/>
      <sheetName val="VT1336"/>
      <sheetName val="總整理@6601"/>
      <sheetName val="LCM580 覆測"/>
      <sheetName val="VT範本"/>
      <sheetName val="LCM範本"/>
      <sheetName val="RT轉換表"/>
      <sheetName val="RT範本"/>
      <sheetName val="RT範本_2"/>
      <sheetName val="LCM1336"/>
      <sheetName val="RT1336"/>
      <sheetName val="總整理@5720"/>
      <sheetName val="RT941"/>
      <sheetName val="LCM941"/>
      <sheetName val="V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5">
          <cell r="S65">
            <v>0.76677412536951306</v>
          </cell>
          <cell r="T65">
            <v>603.01610861035124</v>
          </cell>
          <cell r="U65">
            <v>0.28407733233787258</v>
          </cell>
          <cell r="V65">
            <v>0.28814234579545273</v>
          </cell>
        </row>
        <row r="67">
          <cell r="S67">
            <v>0.73491976007403859</v>
          </cell>
          <cell r="T67">
            <v>578.11187594987109</v>
          </cell>
          <cell r="U67">
            <v>0.28109068592865305</v>
          </cell>
          <cell r="V67">
            <v>0.28386805786378866</v>
          </cell>
        </row>
        <row r="68">
          <cell r="S68">
            <v>0.70306539477856411</v>
          </cell>
          <cell r="T68">
            <v>553.20764328939117</v>
          </cell>
          <cell r="U68">
            <v>0.27810403951943358</v>
          </cell>
          <cell r="V68">
            <v>0.27959376993212459</v>
          </cell>
        </row>
        <row r="69">
          <cell r="S69">
            <v>0.67121102948308986</v>
          </cell>
          <cell r="T69">
            <v>528.30341062891125</v>
          </cell>
          <cell r="U69">
            <v>0.2751173931102141</v>
          </cell>
          <cell r="V69">
            <v>0.27531948200046052</v>
          </cell>
        </row>
        <row r="70">
          <cell r="S70">
            <v>0.63935666418761539</v>
          </cell>
          <cell r="T70">
            <v>503.39917796843116</v>
          </cell>
          <cell r="U70">
            <v>0.27213074670099463</v>
          </cell>
          <cell r="V70">
            <v>0.27104519406879646</v>
          </cell>
        </row>
        <row r="71">
          <cell r="S71">
            <v>0.60750229889214091</v>
          </cell>
          <cell r="T71">
            <v>478.49494530795113</v>
          </cell>
          <cell r="U71">
            <v>0.26914410029177516</v>
          </cell>
          <cell r="V71">
            <v>0.26677090613713239</v>
          </cell>
        </row>
        <row r="72">
          <cell r="S72">
            <v>0.57564793359666655</v>
          </cell>
          <cell r="T72">
            <v>453.59071264747109</v>
          </cell>
          <cell r="U72">
            <v>0.26615745388255568</v>
          </cell>
          <cell r="V72">
            <v>0.26249661820546832</v>
          </cell>
        </row>
        <row r="73">
          <cell r="S73">
            <v>0.54379356830119208</v>
          </cell>
          <cell r="T73">
            <v>428.68647998699106</v>
          </cell>
          <cell r="U73">
            <v>0.26317080747333621</v>
          </cell>
          <cell r="V73">
            <v>0.25822233027380426</v>
          </cell>
        </row>
        <row r="74">
          <cell r="S74">
            <v>0.51193920300571771</v>
          </cell>
          <cell r="T74">
            <v>403.78224732651114</v>
          </cell>
          <cell r="U74">
            <v>0.26018416106411668</v>
          </cell>
          <cell r="V74">
            <v>0.25394804234214019</v>
          </cell>
        </row>
        <row r="75">
          <cell r="S75">
            <v>0.48008483771024335</v>
          </cell>
          <cell r="T75">
            <v>378.87801466603111</v>
          </cell>
          <cell r="U75">
            <v>0.25719751465489721</v>
          </cell>
          <cell r="V75">
            <v>0.24967375441047612</v>
          </cell>
        </row>
        <row r="76">
          <cell r="S76">
            <v>0.44823047241476888</v>
          </cell>
          <cell r="T76">
            <v>353.97378200555113</v>
          </cell>
          <cell r="U76">
            <v>0.25421086824567773</v>
          </cell>
          <cell r="V76">
            <v>0.24539946647881206</v>
          </cell>
        </row>
        <row r="77">
          <cell r="S77">
            <v>0.4163761071192944</v>
          </cell>
          <cell r="T77">
            <v>329.0695493450711</v>
          </cell>
          <cell r="U77">
            <v>0.25122422183645826</v>
          </cell>
          <cell r="V77">
            <v>0.24112517854714799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65">
          <cell r="Q65">
            <v>6.9067432277960599</v>
          </cell>
          <cell r="R65">
            <v>4.0253496443398067</v>
          </cell>
          <cell r="S65">
            <v>10.932092872135868</v>
          </cell>
        </row>
        <row r="67">
          <cell r="Q67">
            <v>8.8484061922937265</v>
          </cell>
          <cell r="R67">
            <v>5.3720985549759117</v>
          </cell>
          <cell r="S67">
            <v>14.220504747269636</v>
          </cell>
        </row>
        <row r="68">
          <cell r="Q68">
            <v>8.4600735993941925</v>
          </cell>
          <cell r="R68">
            <v>5.10274877284869</v>
          </cell>
          <cell r="S68">
            <v>13.562822372242884</v>
          </cell>
        </row>
        <row r="69">
          <cell r="Q69">
            <v>8.0717410064946584</v>
          </cell>
          <cell r="R69">
            <v>4.8333989907214701</v>
          </cell>
          <cell r="S69">
            <v>12.905139997216128</v>
          </cell>
        </row>
        <row r="70">
          <cell r="Q70">
            <v>7.6834084135951262</v>
          </cell>
          <cell r="R70">
            <v>4.5640492085942483</v>
          </cell>
          <cell r="S70">
            <v>12.247457622189373</v>
          </cell>
        </row>
        <row r="71">
          <cell r="Q71">
            <v>7.2950758206955921</v>
          </cell>
          <cell r="R71">
            <v>4.2946994264670266</v>
          </cell>
          <cell r="S71">
            <v>11.589775247162621</v>
          </cell>
        </row>
        <row r="72">
          <cell r="Q72">
            <v>6.5184106348965276</v>
          </cell>
          <cell r="R72">
            <v>3.7559998622125863</v>
          </cell>
          <cell r="S72">
            <v>10.274410497109113</v>
          </cell>
        </row>
        <row r="73">
          <cell r="Q73">
            <v>6.1300780419969936</v>
          </cell>
          <cell r="R73">
            <v>3.4866500800853646</v>
          </cell>
          <cell r="S73">
            <v>9.6167281220823568</v>
          </cell>
        </row>
        <row r="74">
          <cell r="Q74">
            <v>5.7417454490974595</v>
          </cell>
          <cell r="R74">
            <v>3.2173002979581438</v>
          </cell>
          <cell r="S74">
            <v>8.9590457470556046</v>
          </cell>
        </row>
        <row r="75">
          <cell r="Q75">
            <v>5.3534128561979273</v>
          </cell>
          <cell r="R75">
            <v>2.9479505158309229</v>
          </cell>
          <cell r="S75">
            <v>8.3013633720288489</v>
          </cell>
        </row>
      </sheetData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54"/>
  <sheetViews>
    <sheetView zoomScale="70" zoomScaleNormal="70" workbookViewId="0">
      <selection activeCell="H11" sqref="H11"/>
    </sheetView>
  </sheetViews>
  <sheetFormatPr defaultRowHeight="15"/>
  <cols>
    <col min="1" max="1" width="4.25" style="164" customWidth="1"/>
    <col min="2" max="3" width="9.25" style="164" customWidth="1"/>
    <col min="4" max="4" width="10.5" style="164" customWidth="1"/>
    <col min="5" max="5" width="9.25" style="164" customWidth="1"/>
    <col min="6" max="9" width="10.5" style="164" customWidth="1"/>
    <col min="10" max="10" width="9" style="164" bestFit="1" customWidth="1"/>
    <col min="11" max="13" width="14.25" style="164" bestFit="1" customWidth="1"/>
    <col min="14" max="16384" width="9" style="164"/>
  </cols>
  <sheetData>
    <row r="1" spans="2:15" ht="15.75" thickBot="1"/>
    <row r="2" spans="2:15" ht="16.5" customHeight="1">
      <c r="B2" s="218" t="s">
        <v>1</v>
      </c>
      <c r="C2" s="253" t="s">
        <v>32</v>
      </c>
      <c r="D2" s="254"/>
      <c r="E2" s="255" t="s">
        <v>34</v>
      </c>
      <c r="F2" s="256"/>
      <c r="G2" s="254" t="s">
        <v>33</v>
      </c>
      <c r="H2" s="257"/>
      <c r="I2" s="219"/>
      <c r="J2" s="220" t="str">
        <f>B2</f>
        <v>LC</v>
      </c>
      <c r="K2" s="221" t="str">
        <f>C2</f>
        <v>LCT-17-1336</v>
      </c>
      <c r="L2" s="222" t="str">
        <f>E2</f>
        <v>LCT-19-580</v>
      </c>
      <c r="M2" s="223" t="str">
        <f>G2</f>
        <v>LCT-17-941</v>
      </c>
    </row>
    <row r="3" spans="2:15">
      <c r="B3" s="224" t="s">
        <v>6</v>
      </c>
      <c r="C3" s="258">
        <v>2.8</v>
      </c>
      <c r="D3" s="259"/>
      <c r="E3" s="260">
        <v>3</v>
      </c>
      <c r="F3" s="261"/>
      <c r="G3" s="259">
        <v>2.8</v>
      </c>
      <c r="H3" s="262"/>
      <c r="I3" s="225"/>
      <c r="J3" s="226" t="str">
        <f>B3</f>
        <v>Gap</v>
      </c>
      <c r="K3" s="227">
        <f>C3</f>
        <v>2.8</v>
      </c>
      <c r="L3" s="228">
        <f>E3</f>
        <v>3</v>
      </c>
      <c r="M3" s="229">
        <f>G3</f>
        <v>2.8</v>
      </c>
    </row>
    <row r="4" spans="2:15">
      <c r="B4" s="224">
        <v>0</v>
      </c>
      <c r="C4" s="230">
        <v>1.4152770249477708E-3</v>
      </c>
      <c r="D4" s="231">
        <f>C4/MAX($C$4:$C$54)</f>
        <v>1.668212580746114E-3</v>
      </c>
      <c r="E4" s="232">
        <v>1.2203809272264764E-3</v>
      </c>
      <c r="F4" s="231">
        <f t="shared" ref="F4:F54" si="0">E4/MAX($E$4:$E$54)</f>
        <v>1.3943579046899579E-3</v>
      </c>
      <c r="G4" s="232">
        <v>1.7890812362171963E-3</v>
      </c>
      <c r="H4" s="233">
        <f>G4/MAX($G$4:$G$54)</f>
        <v>2.4265289572290472E-3</v>
      </c>
      <c r="I4" s="234"/>
      <c r="J4" s="235">
        <v>0.99</v>
      </c>
      <c r="K4" s="236">
        <f>TREND(B30:B31,D30:D31,J4)</f>
        <v>5.274528285033476</v>
      </c>
      <c r="L4" s="210">
        <f>TREND(B32:B33,F32:F33,J4)</f>
        <v>5.762146240582446</v>
      </c>
      <c r="M4" s="237">
        <f>TREND(B33:B34,H33:H34,J4)</f>
        <v>5.9634279262445169</v>
      </c>
      <c r="O4" s="238"/>
    </row>
    <row r="5" spans="2:15">
      <c r="B5" s="224">
        <v>0.2</v>
      </c>
      <c r="C5" s="230">
        <v>1.460379979559715E-3</v>
      </c>
      <c r="D5" s="231">
        <f t="shared" ref="D5:D54" si="1">C5/MAX($C$4:$C$54)</f>
        <v>1.7213762476368719E-3</v>
      </c>
      <c r="E5" s="232">
        <v>1.1018332686654202E-3</v>
      </c>
      <c r="F5" s="231">
        <f t="shared" si="0"/>
        <v>1.2589101431678548E-3</v>
      </c>
      <c r="G5" s="232">
        <v>1.8276562694131498E-3</v>
      </c>
      <c r="H5" s="233">
        <f t="shared" ref="H5:H54" si="2">G5/MAX($G$4:$G$54)</f>
        <v>2.4788482332804614E-3</v>
      </c>
      <c r="I5" s="234"/>
      <c r="J5" s="235">
        <v>0.9</v>
      </c>
      <c r="K5" s="236">
        <f>TREND(B23:B24,D23:D24,J5)</f>
        <v>3.9858109954377245</v>
      </c>
      <c r="L5" s="210">
        <f>TREND(B25:B26,F25:F26,J5)</f>
        <v>4.3205678662647058</v>
      </c>
      <c r="M5" s="237">
        <f>TREND(B21:B22,H21:H22,J5)</f>
        <v>4.5477771676025949</v>
      </c>
      <c r="O5" s="238"/>
    </row>
    <row r="6" spans="2:15">
      <c r="B6" s="224">
        <v>0.4</v>
      </c>
      <c r="C6" s="230">
        <v>1.6964943466390996E-3</v>
      </c>
      <c r="D6" s="231">
        <f t="shared" si="1"/>
        <v>1.9996885149269252E-3</v>
      </c>
      <c r="E6" s="232">
        <v>1.2435963531576958E-3</v>
      </c>
      <c r="F6" s="231">
        <f t="shared" si="0"/>
        <v>1.4208829117068307E-3</v>
      </c>
      <c r="G6" s="232">
        <v>1.7811395984494267E-3</v>
      </c>
      <c r="H6" s="233">
        <f t="shared" si="2"/>
        <v>2.4157577224627252E-3</v>
      </c>
      <c r="I6" s="234"/>
      <c r="J6" s="235">
        <v>0.5</v>
      </c>
      <c r="K6" s="236">
        <f>TREND(B16:B17,D16:D17,J6)</f>
        <v>2.5980880100051902</v>
      </c>
      <c r="L6" s="210">
        <f>TREND(B18:B19,F18:F19,J6)</f>
        <v>2.8093534241768672</v>
      </c>
      <c r="M6" s="237">
        <f>TREND(B21:B22,H21:H22,J6)</f>
        <v>3.5584415767697966</v>
      </c>
      <c r="O6" s="238"/>
    </row>
    <row r="7" spans="2:15">
      <c r="B7" s="224">
        <v>0.6</v>
      </c>
      <c r="C7" s="230">
        <v>2.3385497513502998E-3</v>
      </c>
      <c r="D7" s="231">
        <f t="shared" si="1"/>
        <v>2.7564908121413445E-3</v>
      </c>
      <c r="E7" s="232">
        <v>1.760660821000662E-3</v>
      </c>
      <c r="F7" s="231">
        <f t="shared" si="0"/>
        <v>2.0116598665791754E-3</v>
      </c>
      <c r="G7" s="232">
        <v>1.8363789482950994E-3</v>
      </c>
      <c r="H7" s="233">
        <f t="shared" si="2"/>
        <v>2.4906787932702434E-3</v>
      </c>
      <c r="I7" s="234"/>
      <c r="J7" s="235">
        <v>0.25</v>
      </c>
      <c r="K7" s="236">
        <f>TREND(B14:B15,D14:D15,J7)</f>
        <v>2.0908801086400146</v>
      </c>
      <c r="L7" s="210">
        <f>TREND(B15:B16,F15:F16,J7)</f>
        <v>2.2648606541424297</v>
      </c>
      <c r="M7" s="237">
        <f>TREND(B18:B19,H18:H19,J7)</f>
        <v>2.9306049162879453</v>
      </c>
      <c r="O7" s="238"/>
    </row>
    <row r="8" spans="2:15" ht="15.75" thickBot="1">
      <c r="B8" s="224">
        <v>0.8</v>
      </c>
      <c r="C8" s="230">
        <v>3.9425325391699677E-3</v>
      </c>
      <c r="D8" s="231">
        <f t="shared" si="1"/>
        <v>4.6471342824822423E-3</v>
      </c>
      <c r="E8" s="232">
        <v>2.9441718886570583E-3</v>
      </c>
      <c r="F8" s="231">
        <f t="shared" si="0"/>
        <v>3.3638917604561099E-3</v>
      </c>
      <c r="G8" s="232">
        <v>2.1585884180208318E-3</v>
      </c>
      <c r="H8" s="233">
        <f>G8/MAX($G$4:$G$54)</f>
        <v>2.9276911506498546E-3</v>
      </c>
      <c r="I8" s="234"/>
      <c r="J8" s="239">
        <v>0.1</v>
      </c>
      <c r="K8" s="240">
        <f>TREND(B12:B13,D12:D13,J8)</f>
        <v>1.6996917525847377</v>
      </c>
      <c r="L8" s="214">
        <f>TREND(B13:B14,F13:F14,J8)</f>
        <v>1.8492409679693669</v>
      </c>
      <c r="M8" s="241">
        <f>TREND(B16:B17,H16:H17,J8)</f>
        <v>2.4308887678888929</v>
      </c>
      <c r="O8" s="238"/>
    </row>
    <row r="9" spans="2:15" ht="15.75" thickBot="1">
      <c r="B9" s="224">
        <v>1</v>
      </c>
      <c r="C9" s="230">
        <v>7.7608296072611948E-3</v>
      </c>
      <c r="D9" s="231">
        <f t="shared" si="1"/>
        <v>9.1478299722542525E-3</v>
      </c>
      <c r="E9" s="232">
        <v>5.7024655554029089E-3</v>
      </c>
      <c r="F9" s="231">
        <f t="shared" si="0"/>
        <v>6.5154065800330811E-3</v>
      </c>
      <c r="G9" s="232">
        <v>2.5385316834126525E-3</v>
      </c>
      <c r="H9" s="233">
        <f t="shared" si="2"/>
        <v>3.443007793021419E-3</v>
      </c>
      <c r="I9" s="234"/>
      <c r="J9" s="234"/>
    </row>
    <row r="10" spans="2:15">
      <c r="B10" s="224">
        <v>1.2</v>
      </c>
      <c r="C10" s="230">
        <v>1.5914397758480352E-2</v>
      </c>
      <c r="D10" s="231">
        <f t="shared" si="1"/>
        <v>1.8758587956781411E-2</v>
      </c>
      <c r="E10" s="232">
        <v>1.1328604963071868E-2</v>
      </c>
      <c r="F10" s="231">
        <f t="shared" si="0"/>
        <v>1.2943605989704005E-2</v>
      </c>
      <c r="G10" s="232">
        <v>3.5494784400890347E-3</v>
      </c>
      <c r="H10" s="233">
        <f t="shared" si="2"/>
        <v>4.8141537922264666E-3</v>
      </c>
      <c r="I10" s="234"/>
      <c r="J10" s="220" t="s">
        <v>43</v>
      </c>
      <c r="K10" s="221" t="s">
        <v>40</v>
      </c>
      <c r="L10" s="222" t="s">
        <v>41</v>
      </c>
      <c r="M10" s="223" t="s">
        <v>42</v>
      </c>
    </row>
    <row r="11" spans="2:15">
      <c r="B11" s="224">
        <v>1.4</v>
      </c>
      <c r="C11" s="230">
        <v>3.1944402114202283E-2</v>
      </c>
      <c r="D11" s="231">
        <f t="shared" si="1"/>
        <v>3.7653443496895332E-2</v>
      </c>
      <c r="E11" s="232">
        <v>2.2268706508802326E-2</v>
      </c>
      <c r="F11" s="231">
        <f t="shared" si="0"/>
        <v>2.5443323682824915E-2</v>
      </c>
      <c r="G11" s="232">
        <v>5.5960771767540182E-3</v>
      </c>
      <c r="H11" s="233">
        <f t="shared" si="2"/>
        <v>7.5899534584541852E-3</v>
      </c>
      <c r="I11" s="234"/>
      <c r="J11" s="226" t="s">
        <v>44</v>
      </c>
      <c r="K11" s="227">
        <v>2.8</v>
      </c>
      <c r="L11" s="228">
        <v>3</v>
      </c>
      <c r="M11" s="229">
        <v>2.8</v>
      </c>
    </row>
    <row r="12" spans="2:15">
      <c r="B12" s="224">
        <v>1.6</v>
      </c>
      <c r="C12" s="230">
        <v>6.1097274495218776E-2</v>
      </c>
      <c r="D12" s="231">
        <f t="shared" si="1"/>
        <v>7.2016460498950025E-2</v>
      </c>
      <c r="E12" s="232">
        <v>4.1825400692616671E-2</v>
      </c>
      <c r="F12" s="231">
        <f t="shared" si="0"/>
        <v>4.7788011735906161E-2</v>
      </c>
      <c r="G12" s="232">
        <v>9.1555541064057798E-3</v>
      </c>
      <c r="H12" s="233">
        <f t="shared" si="2"/>
        <v>1.241766819132514E-2</v>
      </c>
      <c r="I12" s="234"/>
      <c r="J12" s="242" t="s">
        <v>45</v>
      </c>
      <c r="K12" s="243">
        <f>TREND(C30:C31,B30:B31,K4)</f>
        <v>0.83989550904335897</v>
      </c>
      <c r="L12" s="30">
        <f>TREND(E32:E33,B32:B33,L4)</f>
        <v>0.86647561138390472</v>
      </c>
      <c r="M12" s="244">
        <f>TREND(G33:G34,B33:B34,M4)</f>
        <v>0.72992758589521189</v>
      </c>
    </row>
    <row r="13" spans="2:15">
      <c r="B13" s="224">
        <v>1.8</v>
      </c>
      <c r="C13" s="230">
        <v>0.10872539837838889</v>
      </c>
      <c r="D13" s="231">
        <f t="shared" si="1"/>
        <v>0.12815658999915935</v>
      </c>
      <c r="E13" s="232">
        <v>7.5120426857372607E-2</v>
      </c>
      <c r="F13" s="231">
        <f t="shared" si="0"/>
        <v>8.5829562438599905E-2</v>
      </c>
      <c r="G13" s="232">
        <v>1.5535193951637969E-2</v>
      </c>
      <c r="H13" s="233">
        <f t="shared" si="2"/>
        <v>2.1070366854623181E-2</v>
      </c>
      <c r="I13" s="234"/>
      <c r="J13" s="242" t="s">
        <v>46</v>
      </c>
      <c r="K13" s="243">
        <f>TREND(C23:C24,B23:B24,K5)</f>
        <v>0.76354137185759918</v>
      </c>
      <c r="L13" s="30">
        <f>TREND(E25:E26,B25:B26,L5)</f>
        <v>0.78770510125809534</v>
      </c>
      <c r="M13" s="244">
        <f>TREND(G26:G27,B26:B27,M5)</f>
        <v>0.60160087138148</v>
      </c>
    </row>
    <row r="14" spans="2:15">
      <c r="B14" s="224">
        <v>2</v>
      </c>
      <c r="C14" s="230">
        <v>0.17544512856690489</v>
      </c>
      <c r="D14" s="231">
        <f t="shared" si="1"/>
        <v>0.20680034053172819</v>
      </c>
      <c r="E14" s="232">
        <v>0.12549458757257304</v>
      </c>
      <c r="F14" s="231">
        <f t="shared" si="0"/>
        <v>0.14338504173062189</v>
      </c>
      <c r="G14" s="232">
        <v>2.6053858637254804E-2</v>
      </c>
      <c r="H14" s="233">
        <f t="shared" si="2"/>
        <v>3.5336820459043634E-2</v>
      </c>
      <c r="I14" s="234"/>
      <c r="J14" s="242" t="s">
        <v>47</v>
      </c>
      <c r="K14" s="243">
        <f>TREND(C16:C17,B16:B17,K6)</f>
        <v>0.42418965103199968</v>
      </c>
      <c r="L14" s="30">
        <f>TREND(E18:E19,B18:B19,L6)</f>
        <v>0.43761394514338625</v>
      </c>
      <c r="M14" s="244">
        <f>TREND(G21:G22,B21:B22,M6)</f>
        <v>0.36865029590667286</v>
      </c>
    </row>
    <row r="15" spans="2:15">
      <c r="B15" s="224">
        <v>2.2000000000000002</v>
      </c>
      <c r="C15" s="230">
        <v>0.25610017508377902</v>
      </c>
      <c r="D15" s="231">
        <f t="shared" si="1"/>
        <v>0.30186990000901703</v>
      </c>
      <c r="E15" s="232">
        <v>0.19342004215771427</v>
      </c>
      <c r="F15" s="231">
        <f t="shared" si="0"/>
        <v>0.22099391975996022</v>
      </c>
      <c r="G15" s="232">
        <v>4.2974120095645718E-2</v>
      </c>
      <c r="H15" s="233">
        <f t="shared" si="2"/>
        <v>5.8285752883981169E-2</v>
      </c>
      <c r="I15" s="234"/>
      <c r="J15" s="242" t="s">
        <v>48</v>
      </c>
      <c r="K15" s="243">
        <f>TREND(C14:C15,B14:B15,K7)</f>
        <v>0.21209482551599967</v>
      </c>
      <c r="L15" s="30">
        <f>TREND(E15:E16,B15:B16,L7)</f>
        <v>0.21880697257169313</v>
      </c>
      <c r="M15" s="244">
        <f>TREND(G18:G19,B18:B19,M7)</f>
        <v>0.18432514795333632</v>
      </c>
    </row>
    <row r="16" spans="2:15" ht="15.75" thickBot="1">
      <c r="B16" s="224">
        <v>2.4</v>
      </c>
      <c r="C16" s="230">
        <v>0.34181535742642427</v>
      </c>
      <c r="D16" s="231">
        <f t="shared" si="1"/>
        <v>0.40290393293993731</v>
      </c>
      <c r="E16" s="232">
        <v>0.27170149259831822</v>
      </c>
      <c r="F16" s="231">
        <f t="shared" si="0"/>
        <v>0.31043513993743271</v>
      </c>
      <c r="G16" s="232">
        <v>6.8214704357965034E-2</v>
      </c>
      <c r="H16" s="233">
        <f t="shared" si="2"/>
        <v>9.2519530182656129E-2</v>
      </c>
      <c r="I16" s="234"/>
      <c r="J16" s="245" t="s">
        <v>49</v>
      </c>
      <c r="K16" s="246">
        <f>TREND(C12:C13,B12:B13,K8)</f>
        <v>8.4837930206399903E-2</v>
      </c>
      <c r="L16" s="130">
        <f>TREND(E13:E14,B13:B14,L8)</f>
        <v>8.7522789028677273E-2</v>
      </c>
      <c r="M16" s="247">
        <f>TREND(G16:G17,B16:B17,M8)</f>
        <v>7.3730059181334462E-2</v>
      </c>
    </row>
    <row r="17" spans="2:10">
      <c r="B17" s="224">
        <v>2.6</v>
      </c>
      <c r="C17" s="230">
        <v>0.42498474622831794</v>
      </c>
      <c r="D17" s="231">
        <f t="shared" si="1"/>
        <v>0.50093719306256534</v>
      </c>
      <c r="E17" s="232">
        <v>0.35427356283228562</v>
      </c>
      <c r="F17" s="231">
        <f t="shared" si="0"/>
        <v>0.40477864881134701</v>
      </c>
      <c r="G17" s="232">
        <v>0.10392577475875441</v>
      </c>
      <c r="H17" s="233">
        <f t="shared" si="2"/>
        <v>0.14095441657405341</v>
      </c>
      <c r="I17" s="234"/>
      <c r="J17" s="234"/>
    </row>
    <row r="18" spans="2:10">
      <c r="B18" s="224">
        <v>2.8</v>
      </c>
      <c r="C18" s="230">
        <v>0.50084104525965856</v>
      </c>
      <c r="D18" s="231">
        <f t="shared" si="1"/>
        <v>0.59035038224197123</v>
      </c>
      <c r="E18" s="232">
        <v>0.43419692409894861</v>
      </c>
      <c r="F18" s="231">
        <f t="shared" si="0"/>
        <v>0.49609584991250905</v>
      </c>
      <c r="G18" s="232">
        <v>0.14917216501302841</v>
      </c>
      <c r="H18" s="233">
        <f t="shared" si="2"/>
        <v>0.20232204703125037</v>
      </c>
      <c r="I18" s="234"/>
      <c r="J18" s="234"/>
    </row>
    <row r="19" spans="2:10">
      <c r="B19" s="224">
        <v>3</v>
      </c>
      <c r="C19" s="230">
        <v>0.56703351322246132</v>
      </c>
      <c r="D19" s="231">
        <f t="shared" si="1"/>
        <v>0.66837263926988888</v>
      </c>
      <c r="E19" s="232">
        <v>0.50726152546469239</v>
      </c>
      <c r="F19" s="231">
        <f t="shared" si="0"/>
        <v>0.57957650926604476</v>
      </c>
      <c r="G19" s="232">
        <v>0.20300319058147789</v>
      </c>
      <c r="H19" s="233">
        <f t="shared" si="2"/>
        <v>0.27533300913566888</v>
      </c>
      <c r="I19" s="234"/>
      <c r="J19" s="234"/>
    </row>
    <row r="20" spans="2:10">
      <c r="B20" s="224">
        <v>3.2</v>
      </c>
      <c r="C20" s="230">
        <v>0.62319143135903365</v>
      </c>
      <c r="D20" s="231">
        <f t="shared" si="1"/>
        <v>0.7345669912536622</v>
      </c>
      <c r="E20" s="232">
        <v>0.57195398552219379</v>
      </c>
      <c r="F20" s="231">
        <f t="shared" si="0"/>
        <v>0.65349149846537724</v>
      </c>
      <c r="G20" s="232">
        <v>0.26144204284764483</v>
      </c>
      <c r="H20" s="233">
        <f t="shared" si="2"/>
        <v>0.35459356163629846</v>
      </c>
      <c r="I20" s="234"/>
      <c r="J20" s="234"/>
    </row>
    <row r="21" spans="2:10">
      <c r="B21" s="224">
        <v>3.4</v>
      </c>
      <c r="C21" s="230">
        <v>0.66990588648948379</v>
      </c>
      <c r="D21" s="231">
        <f t="shared" si="1"/>
        <v>0.78963016289964627</v>
      </c>
      <c r="E21" s="232">
        <v>0.6276370899142627</v>
      </c>
      <c r="F21" s="231">
        <f t="shared" si="0"/>
        <v>0.71711276214999786</v>
      </c>
      <c r="G21" s="232">
        <v>0.32141897444097051</v>
      </c>
      <c r="H21" s="233">
        <f t="shared" si="2"/>
        <v>0.43594020947475481</v>
      </c>
      <c r="I21" s="234"/>
      <c r="J21" s="234"/>
    </row>
    <row r="22" spans="2:10">
      <c r="B22" s="224">
        <v>3.6</v>
      </c>
      <c r="C22" s="230">
        <v>0.70836116133606319</v>
      </c>
      <c r="D22" s="231">
        <f t="shared" si="1"/>
        <v>0.83495808963362317</v>
      </c>
      <c r="E22" s="232">
        <v>0.67495975214043225</v>
      </c>
      <c r="F22" s="231">
        <f t="shared" si="0"/>
        <v>0.77118172264743357</v>
      </c>
      <c r="G22" s="232">
        <v>0.38103883234521957</v>
      </c>
      <c r="H22" s="233">
        <f t="shared" si="2"/>
        <v>0.51680255865260871</v>
      </c>
      <c r="I22" s="234"/>
      <c r="J22" s="234"/>
    </row>
    <row r="23" spans="2:10">
      <c r="B23" s="224">
        <v>3.8</v>
      </c>
      <c r="C23" s="230">
        <v>0.73973879644421581</v>
      </c>
      <c r="D23" s="231">
        <f t="shared" si="1"/>
        <v>0.87194347462806476</v>
      </c>
      <c r="E23" s="232">
        <v>0.71484652746511024</v>
      </c>
      <c r="F23" s="231">
        <f t="shared" si="0"/>
        <v>0.81675473942093801</v>
      </c>
      <c r="G23" s="232">
        <v>0.43730191755510278</v>
      </c>
      <c r="H23" s="233">
        <f t="shared" si="2"/>
        <v>0.59311212063398133</v>
      </c>
      <c r="I23" s="234"/>
      <c r="J23" s="234"/>
    </row>
    <row r="24" spans="2:10">
      <c r="B24" s="224">
        <v>4</v>
      </c>
      <c r="C24" s="230">
        <v>0.76535899761402326</v>
      </c>
      <c r="D24" s="231">
        <f t="shared" si="1"/>
        <v>0.90214246829454947</v>
      </c>
      <c r="E24" s="232">
        <v>0.74750325241197657</v>
      </c>
      <c r="F24" s="231">
        <f t="shared" si="0"/>
        <v>0.85406699296003197</v>
      </c>
      <c r="G24" s="232">
        <v>0.48877212775031892</v>
      </c>
      <c r="H24" s="233">
        <f t="shared" si="2"/>
        <v>0.66292111138581078</v>
      </c>
      <c r="I24" s="234"/>
      <c r="J24" s="234"/>
    </row>
    <row r="25" spans="2:10">
      <c r="B25" s="224">
        <v>4.2</v>
      </c>
      <c r="C25" s="230">
        <v>0.78559987798859077</v>
      </c>
      <c r="D25" s="231">
        <f t="shared" si="1"/>
        <v>0.92600075942131788</v>
      </c>
      <c r="E25" s="232">
        <v>0.77432079145539445</v>
      </c>
      <c r="F25" s="231">
        <f t="shared" si="0"/>
        <v>0.88470762877732867</v>
      </c>
      <c r="G25" s="232">
        <v>0.53550381986744877</v>
      </c>
      <c r="H25" s="233">
        <f t="shared" si="2"/>
        <v>0.72630325516274186</v>
      </c>
      <c r="I25" s="234"/>
      <c r="J25" s="234"/>
    </row>
    <row r="26" spans="2:10">
      <c r="B26" s="224">
        <v>4.4000000000000004</v>
      </c>
      <c r="C26" s="230">
        <v>0.80206716216104734</v>
      </c>
      <c r="D26" s="231">
        <f t="shared" si="1"/>
        <v>0.94541104457607561</v>
      </c>
      <c r="E26" s="232">
        <v>0.79652290917939195</v>
      </c>
      <c r="F26" s="231">
        <f t="shared" si="0"/>
        <v>0.91007487080697058</v>
      </c>
      <c r="G26" s="232">
        <v>0.57559652673157979</v>
      </c>
      <c r="H26" s="233">
        <f t="shared" si="2"/>
        <v>0.78068095037864482</v>
      </c>
      <c r="I26" s="234"/>
      <c r="J26" s="234"/>
    </row>
    <row r="27" spans="2:10">
      <c r="B27" s="224">
        <v>4.5999999999999996</v>
      </c>
      <c r="C27" s="230">
        <v>0.81489462177801708</v>
      </c>
      <c r="D27" s="231">
        <f t="shared" si="1"/>
        <v>0.96053100281381454</v>
      </c>
      <c r="E27" s="232">
        <v>0.8143794651690841</v>
      </c>
      <c r="F27" s="231">
        <f t="shared" si="0"/>
        <v>0.93047704969987743</v>
      </c>
      <c r="G27" s="232">
        <v>0.61079052194988248</v>
      </c>
      <c r="H27" s="233">
        <f t="shared" si="2"/>
        <v>0.82841452825594619</v>
      </c>
      <c r="I27" s="234"/>
      <c r="J27" s="234"/>
    </row>
    <row r="28" spans="2:10">
      <c r="B28" s="224">
        <v>4.8</v>
      </c>
      <c r="C28" s="230">
        <v>0.82498904367272052</v>
      </c>
      <c r="D28" s="231">
        <f t="shared" si="1"/>
        <v>0.97242948014599961</v>
      </c>
      <c r="E28" s="232">
        <v>0.82873195627220431</v>
      </c>
      <c r="F28" s="231">
        <f t="shared" si="0"/>
        <v>0.94687562573064987</v>
      </c>
      <c r="G28" s="232">
        <v>0.6409277745472074</v>
      </c>
      <c r="H28" s="233">
        <f t="shared" si="2"/>
        <v>0.86928965155295079</v>
      </c>
      <c r="I28" s="234"/>
      <c r="J28" s="234"/>
    </row>
    <row r="29" spans="2:10">
      <c r="B29" s="224">
        <v>5</v>
      </c>
      <c r="C29" s="230">
        <v>0.83259521304621864</v>
      </c>
      <c r="D29" s="231">
        <f t="shared" si="1"/>
        <v>0.98139500930847834</v>
      </c>
      <c r="E29" s="232">
        <v>0.84065148897107855</v>
      </c>
      <c r="F29" s="231">
        <f t="shared" si="0"/>
        <v>0.9604944018587378</v>
      </c>
      <c r="G29" s="232">
        <v>0.66588898512170447</v>
      </c>
      <c r="H29" s="233">
        <f t="shared" si="2"/>
        <v>0.90314451461918877</v>
      </c>
      <c r="I29" s="234"/>
      <c r="J29" s="234"/>
    </row>
    <row r="30" spans="2:10">
      <c r="B30" s="224">
        <v>5.2</v>
      </c>
      <c r="C30" s="230">
        <v>0.83831816301586115</v>
      </c>
      <c r="D30" s="231">
        <f t="shared" si="1"/>
        <v>0.98814075375995103</v>
      </c>
      <c r="E30" s="232">
        <v>0.84948984259270932</v>
      </c>
      <c r="F30" s="231">
        <f t="shared" si="0"/>
        <v>0.97059274735220102</v>
      </c>
      <c r="G30" s="232">
        <v>0.68627376197319656</v>
      </c>
      <c r="H30" s="233">
        <f t="shared" si="2"/>
        <v>0.93079236554706746</v>
      </c>
      <c r="I30" s="234"/>
      <c r="J30" s="234"/>
    </row>
    <row r="31" spans="2:10">
      <c r="B31" s="224">
        <v>5.4</v>
      </c>
      <c r="C31" s="230">
        <v>0.84255104192026442</v>
      </c>
      <c r="D31" s="231">
        <f t="shared" si="1"/>
        <v>0.99313012454505289</v>
      </c>
      <c r="E31" s="232">
        <v>0.8572011670381634</v>
      </c>
      <c r="F31" s="231">
        <f t="shared" si="0"/>
        <v>0.97940339487730155</v>
      </c>
      <c r="G31" s="232">
        <v>0.70267725035863859</v>
      </c>
      <c r="H31" s="233">
        <f t="shared" si="2"/>
        <v>0.95304039920875039</v>
      </c>
      <c r="I31" s="234"/>
      <c r="J31" s="234"/>
    </row>
    <row r="32" spans="2:10">
      <c r="B32" s="224">
        <v>5.6</v>
      </c>
      <c r="C32" s="230">
        <v>0.84531815917259623</v>
      </c>
      <c r="D32" s="231">
        <f t="shared" si="1"/>
        <v>0.99639177560796754</v>
      </c>
      <c r="E32" s="232">
        <v>0.86276957323028003</v>
      </c>
      <c r="F32" s="231">
        <f t="shared" si="0"/>
        <v>0.98576563064916678</v>
      </c>
      <c r="G32" s="232">
        <v>0.71526154120325058</v>
      </c>
      <c r="H32" s="233">
        <f t="shared" si="2"/>
        <v>0.97010845935184842</v>
      </c>
      <c r="I32" s="234"/>
      <c r="J32" s="234"/>
    </row>
    <row r="33" spans="2:10">
      <c r="B33" s="224">
        <v>5.8</v>
      </c>
      <c r="C33" s="230">
        <v>0.84720475328546341</v>
      </c>
      <c r="D33" s="231">
        <f t="shared" si="1"/>
        <v>0.99861553814941251</v>
      </c>
      <c r="E33" s="232">
        <v>0.86734080243709011</v>
      </c>
      <c r="F33" s="231">
        <f t="shared" si="0"/>
        <v>0.99098853231573991</v>
      </c>
      <c r="G33" s="232">
        <v>0.72476155280092136</v>
      </c>
      <c r="H33" s="233">
        <f t="shared" si="2"/>
        <v>0.98299331486824792</v>
      </c>
      <c r="I33" s="234"/>
      <c r="J33" s="234"/>
    </row>
    <row r="34" spans="2:10">
      <c r="B34" s="224">
        <v>6</v>
      </c>
      <c r="C34" s="230">
        <v>0.84827330005280865</v>
      </c>
      <c r="D34" s="231">
        <f t="shared" si="1"/>
        <v>0.99987505351564743</v>
      </c>
      <c r="E34" s="232">
        <v>0.87049167974161912</v>
      </c>
      <c r="F34" s="231">
        <f t="shared" si="0"/>
        <v>0.99458859732680416</v>
      </c>
      <c r="G34" s="232">
        <v>0.73108364623134425</v>
      </c>
      <c r="H34" s="233">
        <f t="shared" si="2"/>
        <v>0.99156796339100861</v>
      </c>
      <c r="I34" s="234"/>
      <c r="J34" s="234"/>
    </row>
    <row r="35" spans="2:10">
      <c r="B35" s="224">
        <v>6.2</v>
      </c>
      <c r="C35" s="230">
        <v>0.84837930206399903</v>
      </c>
      <c r="D35" s="231">
        <f t="shared" si="1"/>
        <v>1</v>
      </c>
      <c r="E35" s="232">
        <v>0.87287345430499985</v>
      </c>
      <c r="F35" s="231">
        <f t="shared" si="0"/>
        <v>0.99730991664239443</v>
      </c>
      <c r="G35" s="232">
        <v>0.73532336146374977</v>
      </c>
      <c r="H35" s="233">
        <f t="shared" si="2"/>
        <v>0.9973182846025761</v>
      </c>
      <c r="I35" s="234"/>
      <c r="J35" s="234"/>
    </row>
    <row r="36" spans="2:10">
      <c r="B36" s="224">
        <v>6.4</v>
      </c>
      <c r="C36" s="230">
        <v>0.84800401177495177</v>
      </c>
      <c r="D36" s="231">
        <f t="shared" si="1"/>
        <v>0.99955763856080149</v>
      </c>
      <c r="E36" s="232">
        <v>0.87366839064683</v>
      </c>
      <c r="F36" s="231">
        <f t="shared" si="0"/>
        <v>0.99821817876549668</v>
      </c>
      <c r="G36" s="232">
        <v>0.7373005918133454</v>
      </c>
      <c r="H36" s="233">
        <f t="shared" si="2"/>
        <v>1</v>
      </c>
      <c r="I36" s="234"/>
      <c r="J36" s="234"/>
    </row>
    <row r="37" spans="2:10">
      <c r="B37" s="224">
        <v>6.6</v>
      </c>
      <c r="C37" s="230">
        <v>0.84702242692701835</v>
      </c>
      <c r="D37" s="231">
        <f t="shared" si="1"/>
        <v>0.99840062677898955</v>
      </c>
      <c r="E37" s="232">
        <v>0.87449985047379941</v>
      </c>
      <c r="F37" s="231">
        <f t="shared" si="0"/>
        <v>0.99916817114599199</v>
      </c>
      <c r="G37" s="232">
        <v>0.73723137999458099</v>
      </c>
      <c r="H37" s="233">
        <f t="shared" si="2"/>
        <v>0.99990612808461987</v>
      </c>
      <c r="I37" s="234"/>
      <c r="J37" s="234"/>
    </row>
    <row r="38" spans="2:10">
      <c r="B38" s="224">
        <v>6.8</v>
      </c>
      <c r="C38" s="230">
        <v>0.84568595641517141</v>
      </c>
      <c r="D38" s="231">
        <f t="shared" si="1"/>
        <v>0.9968253048580098</v>
      </c>
      <c r="E38" s="232">
        <v>0.8752278902867725</v>
      </c>
      <c r="F38" s="231">
        <f t="shared" si="0"/>
        <v>1</v>
      </c>
      <c r="G38" s="232">
        <v>0.73544612413706623</v>
      </c>
      <c r="H38" s="233">
        <f t="shared" si="2"/>
        <v>0.99748478748441227</v>
      </c>
      <c r="I38" s="234"/>
      <c r="J38" s="234"/>
    </row>
    <row r="39" spans="2:10">
      <c r="B39" s="224">
        <v>7</v>
      </c>
      <c r="C39" s="230">
        <v>0.84388630643206342</v>
      </c>
      <c r="D39" s="231">
        <f t="shared" si="1"/>
        <v>0.99470402493200305</v>
      </c>
      <c r="E39" s="232">
        <v>0.87434145991512169</v>
      </c>
      <c r="F39" s="231">
        <f t="shared" si="0"/>
        <v>0.99898720049773504</v>
      </c>
      <c r="G39" s="232">
        <v>0.73198153702301727</v>
      </c>
      <c r="H39" s="233">
        <f t="shared" si="2"/>
        <v>0.99278577170642679</v>
      </c>
      <c r="I39" s="234"/>
      <c r="J39" s="234"/>
    </row>
    <row r="40" spans="2:10">
      <c r="B40" s="224">
        <v>7.2</v>
      </c>
      <c r="C40" s="230">
        <v>0.8420109108567243</v>
      </c>
      <c r="D40" s="231">
        <f t="shared" si="1"/>
        <v>0.99249346230892099</v>
      </c>
      <c r="E40" s="232">
        <v>0.87323162949658784</v>
      </c>
      <c r="F40" s="231">
        <f t="shared" si="0"/>
        <v>0.99771915313447035</v>
      </c>
      <c r="G40" s="232">
        <v>0.72781166337840353</v>
      </c>
      <c r="H40" s="233">
        <f t="shared" si="2"/>
        <v>0.98713017656529423</v>
      </c>
      <c r="I40" s="234"/>
      <c r="J40" s="234"/>
    </row>
    <row r="41" spans="2:10">
      <c r="B41" s="224">
        <v>7.4</v>
      </c>
      <c r="C41" s="230">
        <v>0.83973615543235725</v>
      </c>
      <c r="D41" s="231">
        <f t="shared" si="1"/>
        <v>0.9898121670217388</v>
      </c>
      <c r="E41" s="232">
        <v>0.87250838894462224</v>
      </c>
      <c r="F41" s="231">
        <f t="shared" si="0"/>
        <v>0.99689280772204458</v>
      </c>
      <c r="G41" s="232">
        <v>0.72226616350450989</v>
      </c>
      <c r="H41" s="233">
        <f t="shared" si="2"/>
        <v>0.97960882104833358</v>
      </c>
      <c r="I41" s="234"/>
      <c r="J41" s="234"/>
    </row>
    <row r="42" spans="2:10">
      <c r="B42" s="224">
        <v>7.6</v>
      </c>
      <c r="C42" s="230">
        <v>0.8373327244558072</v>
      </c>
      <c r="D42" s="231">
        <f t="shared" si="1"/>
        <v>0.98697919953808766</v>
      </c>
      <c r="E42" s="232">
        <v>0.87131999407954897</v>
      </c>
      <c r="F42" s="231">
        <f t="shared" si="0"/>
        <v>0.99553499579870208</v>
      </c>
      <c r="G42" s="232">
        <v>0.71589502787408743</v>
      </c>
      <c r="H42" s="233">
        <f t="shared" si="2"/>
        <v>0.970967656642439</v>
      </c>
      <c r="I42" s="234"/>
      <c r="J42" s="234"/>
    </row>
    <row r="43" spans="2:10">
      <c r="B43" s="224">
        <v>7.8</v>
      </c>
      <c r="C43" s="230">
        <v>0.83490827395752509</v>
      </c>
      <c r="D43" s="231">
        <f t="shared" si="1"/>
        <v>0.98412145596468392</v>
      </c>
      <c r="E43" s="232">
        <v>0.86965679093834913</v>
      </c>
      <c r="F43" s="231">
        <f t="shared" si="0"/>
        <v>0.99363468713662906</v>
      </c>
      <c r="G43" s="232">
        <v>0.70840531127031725</v>
      </c>
      <c r="H43" s="233">
        <f t="shared" si="2"/>
        <v>0.96080936206498635</v>
      </c>
      <c r="I43" s="234"/>
      <c r="J43" s="234"/>
    </row>
    <row r="44" spans="2:10">
      <c r="B44" s="224">
        <v>8</v>
      </c>
      <c r="C44" s="230">
        <v>0.83210199279455543</v>
      </c>
      <c r="D44" s="231">
        <f t="shared" si="1"/>
        <v>0.98081364169323437</v>
      </c>
      <c r="E44" s="232">
        <v>0.86712220594678391</v>
      </c>
      <c r="F44" s="231">
        <f t="shared" si="0"/>
        <v>0.99073877280426614</v>
      </c>
      <c r="G44" s="232">
        <v>0.700670340257048</v>
      </c>
      <c r="H44" s="233">
        <f t="shared" si="2"/>
        <v>0.9503184291956045</v>
      </c>
      <c r="I44" s="234"/>
      <c r="J44" s="234"/>
    </row>
    <row r="45" spans="2:10">
      <c r="B45" s="224">
        <v>8.1999999999999993</v>
      </c>
      <c r="C45" s="230">
        <v>0.82956928842679989</v>
      </c>
      <c r="D45" s="231">
        <f t="shared" si="1"/>
        <v>0.97782829732946486</v>
      </c>
      <c r="E45" s="232">
        <v>0.86556936632449277</v>
      </c>
      <c r="F45" s="231">
        <f t="shared" si="0"/>
        <v>0.98896456103665176</v>
      </c>
      <c r="G45" s="232">
        <v>0.6924088886228783</v>
      </c>
      <c r="H45" s="233">
        <f t="shared" si="2"/>
        <v>0.93911343122611812</v>
      </c>
      <c r="I45" s="234"/>
      <c r="J45" s="234"/>
    </row>
    <row r="46" spans="2:10">
      <c r="B46" s="224">
        <v>8.4</v>
      </c>
      <c r="C46" s="230">
        <v>0.82657169275110209</v>
      </c>
      <c r="D46" s="231">
        <f t="shared" si="1"/>
        <v>0.97429497718786662</v>
      </c>
      <c r="E46" s="232">
        <v>0.86295399077906954</v>
      </c>
      <c r="F46" s="231">
        <f t="shared" si="0"/>
        <v>0.98597633868399537</v>
      </c>
      <c r="G46" s="232">
        <v>0.68333415428289457</v>
      </c>
      <c r="H46" s="233">
        <f t="shared" si="2"/>
        <v>0.92680537879710134</v>
      </c>
      <c r="I46" s="234"/>
      <c r="J46" s="234"/>
    </row>
    <row r="47" spans="2:10">
      <c r="B47" s="224">
        <v>8.6</v>
      </c>
      <c r="C47" s="230">
        <v>0.82377866252673537</v>
      </c>
      <c r="D47" s="231">
        <f t="shared" si="1"/>
        <v>0.97100278203698109</v>
      </c>
      <c r="E47" s="232">
        <v>0.86021920105127392</v>
      </c>
      <c r="F47" s="231">
        <f t="shared" si="0"/>
        <v>0.98285167851474553</v>
      </c>
      <c r="G47" s="232">
        <v>0.67467710618537802</v>
      </c>
      <c r="H47" s="233">
        <f t="shared" si="2"/>
        <v>0.9150638337696857</v>
      </c>
      <c r="I47" s="234"/>
      <c r="J47" s="234"/>
    </row>
    <row r="48" spans="2:10">
      <c r="B48" s="224">
        <v>8.8000000000000007</v>
      </c>
      <c r="C48" s="230">
        <v>0.82087538165303153</v>
      </c>
      <c r="D48" s="231">
        <f t="shared" si="1"/>
        <v>0.9675806324552545</v>
      </c>
      <c r="E48" s="232">
        <v>0.85836759458109146</v>
      </c>
      <c r="F48" s="231">
        <f t="shared" si="0"/>
        <v>0.98073610782654941</v>
      </c>
      <c r="G48" s="232">
        <v>0.66552543667967212</v>
      </c>
      <c r="H48" s="233">
        <f t="shared" si="2"/>
        <v>0.90265143425811345</v>
      </c>
      <c r="I48" s="234"/>
      <c r="J48" s="234"/>
    </row>
    <row r="49" spans="2:10">
      <c r="B49" s="224">
        <v>9</v>
      </c>
      <c r="C49" s="230">
        <v>0.81788293857812222</v>
      </c>
      <c r="D49" s="231">
        <f t="shared" si="1"/>
        <v>0.96405338577723076</v>
      </c>
      <c r="E49" s="232">
        <v>0.85586296278971485</v>
      </c>
      <c r="F49" s="231">
        <f t="shared" si="0"/>
        <v>0.97787441680964637</v>
      </c>
      <c r="G49" s="232">
        <v>0.6559030079694339</v>
      </c>
      <c r="H49" s="233">
        <f t="shared" si="2"/>
        <v>0.8896005445435502</v>
      </c>
      <c r="I49" s="234"/>
      <c r="J49" s="234"/>
    </row>
    <row r="50" spans="2:10">
      <c r="B50" s="224">
        <v>9.1999999999999993</v>
      </c>
      <c r="C50" s="230">
        <v>0.81484063533096507</v>
      </c>
      <c r="D50" s="231">
        <f t="shared" si="1"/>
        <v>0.9604673680140019</v>
      </c>
      <c r="E50" s="232">
        <v>0.85342215998930693</v>
      </c>
      <c r="F50" s="231">
        <f t="shared" si="0"/>
        <v>0.97508565421707383</v>
      </c>
      <c r="G50" s="232">
        <v>0.64630745142126345</v>
      </c>
      <c r="H50" s="233">
        <f t="shared" si="2"/>
        <v>0.87658610151350902</v>
      </c>
      <c r="I50" s="234"/>
      <c r="J50" s="234"/>
    </row>
    <row r="51" spans="2:10">
      <c r="B51" s="224">
        <v>9.4</v>
      </c>
      <c r="C51" s="230">
        <v>0.8120808945367971</v>
      </c>
      <c r="D51" s="231">
        <f t="shared" si="1"/>
        <v>0.95721441171549981</v>
      </c>
      <c r="E51" s="232">
        <v>0.85098923489549883</v>
      </c>
      <c r="F51" s="231">
        <f t="shared" si="0"/>
        <v>0.97230589237354881</v>
      </c>
      <c r="G51" s="232">
        <v>0.63636191307060075</v>
      </c>
      <c r="H51" s="233">
        <f t="shared" si="2"/>
        <v>0.86309697854101519</v>
      </c>
      <c r="I51" s="234"/>
      <c r="J51" s="234"/>
    </row>
    <row r="52" spans="2:10">
      <c r="B52" s="224">
        <v>9.6</v>
      </c>
      <c r="C52" s="230">
        <v>0.80895239606377189</v>
      </c>
      <c r="D52" s="231">
        <f t="shared" si="1"/>
        <v>0.95352679408336993</v>
      </c>
      <c r="E52" s="232">
        <v>0.84843723493211587</v>
      </c>
      <c r="F52" s="231">
        <f t="shared" si="0"/>
        <v>0.9693900803985136</v>
      </c>
      <c r="G52" s="232">
        <v>0.62656083425875064</v>
      </c>
      <c r="H52" s="233">
        <f t="shared" si="2"/>
        <v>0.84980378588570349</v>
      </c>
      <c r="I52" s="234"/>
      <c r="J52" s="234"/>
    </row>
    <row r="53" spans="2:10">
      <c r="B53" s="224">
        <v>9.8000000000000007</v>
      </c>
      <c r="C53" s="230">
        <v>0.80601885916638083</v>
      </c>
      <c r="D53" s="231">
        <f t="shared" si="1"/>
        <v>0.95006898118028027</v>
      </c>
      <c r="E53" s="232">
        <v>0.84546373983820677</v>
      </c>
      <c r="F53" s="231">
        <f t="shared" si="0"/>
        <v>0.96599268512934</v>
      </c>
      <c r="G53" s="232">
        <v>0.61741050399712782</v>
      </c>
      <c r="H53" s="233">
        <f t="shared" si="2"/>
        <v>0.83739320278944129</v>
      </c>
      <c r="I53" s="234"/>
      <c r="J53" s="234"/>
    </row>
    <row r="54" spans="2:10" ht="15.75" thickBot="1">
      <c r="B54" s="248">
        <v>10</v>
      </c>
      <c r="C54" s="249">
        <v>0.80318397762633575</v>
      </c>
      <c r="D54" s="250">
        <f t="shared" si="1"/>
        <v>0.94672745512802026</v>
      </c>
      <c r="E54" s="251">
        <v>0.84253543040400503</v>
      </c>
      <c r="F54" s="250">
        <f t="shared" si="0"/>
        <v>0.96264691716798967</v>
      </c>
      <c r="G54" s="251">
        <v>0.60827061938200322</v>
      </c>
      <c r="H54" s="252">
        <f t="shared" si="2"/>
        <v>0.82499678711229441</v>
      </c>
      <c r="I54" s="234"/>
    </row>
  </sheetData>
  <mergeCells count="6">
    <mergeCell ref="C2:D2"/>
    <mergeCell ref="E2:F2"/>
    <mergeCell ref="G2:H2"/>
    <mergeCell ref="C3:D3"/>
    <mergeCell ref="E3:F3"/>
    <mergeCell ref="G3:H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I11"/>
  <sheetViews>
    <sheetView zoomScale="55" zoomScaleNormal="55" workbookViewId="0">
      <selection activeCell="E21" sqref="E21"/>
    </sheetView>
  </sheetViews>
  <sheetFormatPr defaultRowHeight="16.5"/>
  <cols>
    <col min="1" max="1" width="9" style="1"/>
    <col min="2" max="2" width="20.375" style="1" bestFit="1" customWidth="1"/>
    <col min="3" max="3" width="9.125" style="1" bestFit="1" customWidth="1"/>
    <col min="4" max="4" width="9" style="1" customWidth="1"/>
    <col min="5" max="5" width="9.625" style="1" customWidth="1"/>
    <col min="6" max="6" width="9" style="1" customWidth="1"/>
    <col min="7" max="7" width="7" style="1" customWidth="1"/>
    <col min="8" max="8" width="8.625" style="1" bestFit="1" customWidth="1"/>
    <col min="9" max="9" width="9.25" style="1" bestFit="1" customWidth="1"/>
    <col min="10" max="10" width="8.625" style="1" bestFit="1" customWidth="1"/>
    <col min="11" max="11" width="9.25" style="1" bestFit="1" customWidth="1"/>
    <col min="12" max="12" width="6.25" style="1" hidden="1" customWidth="1"/>
    <col min="13" max="14" width="8.5" style="1" hidden="1" customWidth="1"/>
    <col min="15" max="15" width="9.125" style="1" bestFit="1" customWidth="1"/>
    <col min="16" max="16" width="10.25" style="1" bestFit="1" customWidth="1"/>
    <col min="17" max="17" width="15.375" style="1" customWidth="1"/>
    <col min="18" max="18" width="15.5" style="1" bestFit="1" customWidth="1"/>
    <col min="19" max="19" width="12.125" style="1" bestFit="1" customWidth="1"/>
    <col min="20" max="20" width="15.125" style="1" customWidth="1"/>
    <col min="21" max="21" width="10.25" style="1" bestFit="1" customWidth="1"/>
    <col min="22" max="22" width="13.25" style="1" customWidth="1"/>
    <col min="23" max="23" width="15.125" style="1" customWidth="1"/>
    <col min="24" max="25" width="25.75" style="1" customWidth="1"/>
    <col min="26" max="26" width="37.375" style="1" customWidth="1"/>
    <col min="27" max="27" width="27" style="1" customWidth="1"/>
    <col min="28" max="28" width="27.625" style="1" customWidth="1"/>
    <col min="29" max="29" width="37.875" style="1" customWidth="1"/>
    <col min="30" max="30" width="21.75" style="1" customWidth="1"/>
    <col min="31" max="31" width="15.125" style="1" customWidth="1"/>
    <col min="32" max="33" width="8.25" style="1" customWidth="1"/>
    <col min="34" max="34" width="7.25" style="1" bestFit="1" customWidth="1"/>
    <col min="35" max="35" width="9.625" style="1" customWidth="1"/>
    <col min="36" max="16384" width="9" style="1"/>
  </cols>
  <sheetData>
    <row r="1" spans="2:35" ht="17.25" thickBot="1"/>
    <row r="2" spans="2:35">
      <c r="B2" s="263" t="s">
        <v>39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5"/>
    </row>
    <row r="3" spans="2:35">
      <c r="B3" s="165" t="s">
        <v>1</v>
      </c>
      <c r="C3" s="166" t="s">
        <v>2</v>
      </c>
      <c r="D3" s="166" t="s">
        <v>3</v>
      </c>
      <c r="E3" s="166" t="s">
        <v>4</v>
      </c>
      <c r="F3" s="166" t="s">
        <v>5</v>
      </c>
      <c r="G3" s="166" t="s">
        <v>6</v>
      </c>
      <c r="H3" s="166" t="s">
        <v>7</v>
      </c>
      <c r="I3" s="166" t="s">
        <v>8</v>
      </c>
      <c r="J3" s="166" t="s">
        <v>9</v>
      </c>
      <c r="K3" s="166" t="s">
        <v>8</v>
      </c>
      <c r="L3" s="166" t="s">
        <v>10</v>
      </c>
      <c r="M3" s="166" t="s">
        <v>11</v>
      </c>
      <c r="N3" s="166" t="s">
        <v>12</v>
      </c>
      <c r="O3" s="166" t="s">
        <v>13</v>
      </c>
      <c r="P3" s="166" t="s">
        <v>14</v>
      </c>
      <c r="Q3" s="166" t="s">
        <v>15</v>
      </c>
      <c r="R3" s="166" t="s">
        <v>16</v>
      </c>
      <c r="S3" s="166" t="s">
        <v>17</v>
      </c>
      <c r="T3" s="166" t="s">
        <v>18</v>
      </c>
      <c r="U3" s="167" t="s">
        <v>14</v>
      </c>
      <c r="V3" s="166" t="s">
        <v>19</v>
      </c>
      <c r="W3" s="166" t="s">
        <v>18</v>
      </c>
      <c r="X3" s="166" t="s">
        <v>20</v>
      </c>
      <c r="Y3" s="166" t="s">
        <v>21</v>
      </c>
      <c r="Z3" s="166" t="s">
        <v>22</v>
      </c>
      <c r="AA3" s="166" t="s">
        <v>23</v>
      </c>
      <c r="AB3" s="166" t="s">
        <v>24</v>
      </c>
      <c r="AC3" s="166" t="s">
        <v>25</v>
      </c>
      <c r="AD3" s="166" t="s">
        <v>26</v>
      </c>
      <c r="AE3" s="166" t="s">
        <v>27</v>
      </c>
      <c r="AF3" s="166" t="s">
        <v>28</v>
      </c>
      <c r="AG3" s="166" t="s">
        <v>29</v>
      </c>
      <c r="AH3" s="166" t="s">
        <v>30</v>
      </c>
      <c r="AI3" s="168" t="s">
        <v>31</v>
      </c>
    </row>
    <row r="4" spans="2:35">
      <c r="B4" s="209" t="s">
        <v>32</v>
      </c>
      <c r="C4" s="210">
        <v>5.274528285033476</v>
      </c>
      <c r="D4" s="52">
        <v>0.99</v>
      </c>
      <c r="E4" s="47">
        <v>0.11550000000000001</v>
      </c>
      <c r="F4" s="48">
        <f>E4*G4*1000</f>
        <v>323.40000000000003</v>
      </c>
      <c r="G4" s="211">
        <v>2.8</v>
      </c>
      <c r="H4" s="51">
        <v>0.28970959492542642</v>
      </c>
      <c r="I4" s="51">
        <f t="shared" ref="I4:I5" si="0">H4-$H$6</f>
        <v>3.8774243770883787E-3</v>
      </c>
      <c r="J4" s="51">
        <v>0.2962977850477162</v>
      </c>
      <c r="K4" s="51">
        <f t="shared" ref="K4:K5" si="1">J4-$J$6</f>
        <v>5.7061042867757039E-3</v>
      </c>
      <c r="L4" s="48">
        <v>659.97785949037325</v>
      </c>
      <c r="M4" s="51">
        <v>0.19391038700849467</v>
      </c>
      <c r="N4" s="51">
        <v>0.44622008778166861</v>
      </c>
      <c r="O4" s="52">
        <v>0.8398955090433593</v>
      </c>
      <c r="P4" s="52">
        <f t="shared" ref="P4:P5" si="2">(O4-$O$6)/$O$6</f>
        <v>-2.8740365365748845E-2</v>
      </c>
      <c r="Q4" s="55">
        <v>8.3172229305284837</v>
      </c>
      <c r="R4" s="55">
        <v>11.043754175898652</v>
      </c>
      <c r="S4" s="55">
        <v>19.360977106427139</v>
      </c>
      <c r="T4" s="55">
        <f>S4+2.1</f>
        <v>21.460977106427141</v>
      </c>
      <c r="U4" s="52">
        <f t="shared" ref="U4:U5" si="3">(T4-$T$6)/$T$6</f>
        <v>8.6318015455728994E-2</v>
      </c>
      <c r="V4" s="56">
        <f t="shared" ref="V4:V6" si="4">S4*((G4+0.15)/G4)^2</f>
        <v>21.490931539372728</v>
      </c>
      <c r="W4" s="56">
        <f t="shared" ref="W4:W5" si="5">V4+2.1</f>
        <v>23.590931539372729</v>
      </c>
      <c r="X4" s="56">
        <f>$X$6*S4/$S$6</f>
        <v>26.526387029996162</v>
      </c>
      <c r="Y4" s="56">
        <f>X4*((G4+0.15)/G4)^2</f>
        <v>29.444627950069084</v>
      </c>
      <c r="Z4" s="56">
        <f>Y4+3.7</f>
        <v>33.144627950069086</v>
      </c>
      <c r="AA4" s="56">
        <f>$AA$6*S4/$S$6</f>
        <v>22.14004771127005</v>
      </c>
      <c r="AB4" s="56">
        <f t="shared" ref="AB4:AB6" si="6">AA4*((G4+0.15)/G4)^2</f>
        <v>24.575735358077502</v>
      </c>
      <c r="AC4" s="56">
        <f>AB4+3.7</f>
        <v>28.275735358077501</v>
      </c>
      <c r="AD4" s="56">
        <v>52.822695035460988</v>
      </c>
      <c r="AE4" s="174">
        <v>2.9963852659975421E-2</v>
      </c>
      <c r="AF4" s="61">
        <f>AE4/$AE$6</f>
        <v>1.1449284035200531</v>
      </c>
      <c r="AG4" s="61">
        <f>O4/$O$6</f>
        <v>0.97125963463425113</v>
      </c>
      <c r="AH4" s="62">
        <f>(AG4/AF4)*$AH$6</f>
        <v>1357.303575172929</v>
      </c>
      <c r="AI4" s="63">
        <f>AH4-AH6</f>
        <v>-242.69642482707104</v>
      </c>
    </row>
    <row r="5" spans="2:35">
      <c r="B5" s="209" t="s">
        <v>33</v>
      </c>
      <c r="C5" s="210">
        <v>5.9634279262445169</v>
      </c>
      <c r="D5" s="52">
        <v>0.99</v>
      </c>
      <c r="E5" s="62">
        <v>0.11459999999999999</v>
      </c>
      <c r="F5" s="48">
        <f t="shared" ref="F5:F6" si="7">E5*G5*1000</f>
        <v>320.87999999999994</v>
      </c>
      <c r="G5" s="212">
        <v>2.8</v>
      </c>
      <c r="H5" s="51">
        <v>0.28066093789760238</v>
      </c>
      <c r="I5" s="51">
        <f t="shared" si="0"/>
        <v>-5.1712326507356576E-3</v>
      </c>
      <c r="J5" s="51">
        <v>0.28413065881526656</v>
      </c>
      <c r="K5" s="51">
        <f t="shared" si="1"/>
        <v>-6.4610219456739393E-3</v>
      </c>
      <c r="L5" s="48">
        <v>574.23409824384407</v>
      </c>
      <c r="M5" s="51">
        <v>0.19196246974457642</v>
      </c>
      <c r="N5" s="51">
        <v>0.43725519005612845</v>
      </c>
      <c r="O5" s="52">
        <v>0.72992758589521212</v>
      </c>
      <c r="P5" s="52">
        <f t="shared" si="2"/>
        <v>-0.1559078566885807</v>
      </c>
      <c r="Q5" s="55">
        <v>4.7507417977939381</v>
      </c>
      <c r="R5" s="55">
        <v>4.4881993241859703</v>
      </c>
      <c r="S5" s="55">
        <v>9.2389411219799058</v>
      </c>
      <c r="T5" s="55">
        <f t="shared" ref="T5" si="8">S5+2.1</f>
        <v>11.338941121979905</v>
      </c>
      <c r="U5" s="52">
        <f t="shared" si="3"/>
        <v>-0.42604216220380475</v>
      </c>
      <c r="V5" s="56">
        <f t="shared" si="4"/>
        <v>10.255342489034456</v>
      </c>
      <c r="W5" s="56">
        <f t="shared" si="5"/>
        <v>12.355342489034456</v>
      </c>
      <c r="X5" s="56">
        <f>$X$6*S5/$S$6</f>
        <v>12.658231379635779</v>
      </c>
      <c r="Y5" s="56">
        <f t="shared" ref="Y5" si="9">X5*((G5+0.15)/G5)^2</f>
        <v>14.05079828842862</v>
      </c>
      <c r="Z5" s="56">
        <f t="shared" ref="Z5:Z6" si="10">Y5+3.7</f>
        <v>17.750798288428619</v>
      </c>
      <c r="AA5" s="56">
        <f>$AA$6*S5/$S$6</f>
        <v>10.565096798464092</v>
      </c>
      <c r="AB5" s="56">
        <f t="shared" si="6"/>
        <v>11.727392205182879</v>
      </c>
      <c r="AC5" s="56">
        <f t="shared" ref="AC5:AC6" si="11">AB5+3.7</f>
        <v>15.42739220518288</v>
      </c>
      <c r="AD5" s="56">
        <v>27.915151515151514</v>
      </c>
      <c r="AE5" s="47">
        <v>3.1643891616883746E-2</v>
      </c>
      <c r="AF5" s="61">
        <f>AE5/$AE$6</f>
        <v>1.2091232299535015</v>
      </c>
      <c r="AG5" s="61">
        <f>O5/$O$6</f>
        <v>0.84409214331141924</v>
      </c>
      <c r="AH5" s="152">
        <f>(AG5/AF5)*$AH$6</f>
        <v>1116.9642562819738</v>
      </c>
      <c r="AI5" s="63">
        <f>AH5-AH6</f>
        <v>-483.0357437180262</v>
      </c>
    </row>
    <row r="6" spans="2:35" ht="17.25" thickBot="1">
      <c r="B6" s="213" t="s">
        <v>34</v>
      </c>
      <c r="C6" s="214">
        <v>5.762146240582446</v>
      </c>
      <c r="D6" s="77">
        <v>0.99</v>
      </c>
      <c r="E6" s="192">
        <v>0.1067</v>
      </c>
      <c r="F6" s="76">
        <f t="shared" si="7"/>
        <v>320.10000000000002</v>
      </c>
      <c r="G6" s="215">
        <v>3</v>
      </c>
      <c r="H6" s="75">
        <v>0.28583217054833804</v>
      </c>
      <c r="I6" s="75">
        <f>H6-$H$6</f>
        <v>0</v>
      </c>
      <c r="J6" s="75">
        <v>0.2905916807609405</v>
      </c>
      <c r="K6" s="75">
        <f>J6-$J$6</f>
        <v>0</v>
      </c>
      <c r="L6" s="76">
        <v>679.91582774236394</v>
      </c>
      <c r="M6" s="75">
        <v>0.19327885813161133</v>
      </c>
      <c r="N6" s="75">
        <v>0.44211875555370539</v>
      </c>
      <c r="O6" s="77">
        <v>0.86474870270876658</v>
      </c>
      <c r="P6" s="77">
        <f>(O6-$O$6)/$O$6</f>
        <v>0</v>
      </c>
      <c r="Q6" s="80">
        <v>7.831097953726573</v>
      </c>
      <c r="R6" s="80">
        <v>9.8246059940017467</v>
      </c>
      <c r="S6" s="80">
        <v>17.65570394772832</v>
      </c>
      <c r="T6" s="80">
        <f>S6+2.1</f>
        <v>19.755703947728321</v>
      </c>
      <c r="U6" s="77">
        <f>(T6-$T$6)/$T$6</f>
        <v>0</v>
      </c>
      <c r="V6" s="81">
        <f t="shared" si="4"/>
        <v>19.465413602370472</v>
      </c>
      <c r="W6" s="81">
        <f>V6+2.1</f>
        <v>21.565413602370473</v>
      </c>
      <c r="X6" s="81">
        <v>24.19</v>
      </c>
      <c r="Y6" s="81">
        <f>X6*((G6+0.15)/G6)^2</f>
        <v>26.669475000000002</v>
      </c>
      <c r="Z6" s="81">
        <f t="shared" si="10"/>
        <v>30.369475000000001</v>
      </c>
      <c r="AA6" s="81">
        <f>X6-4</f>
        <v>20.190000000000001</v>
      </c>
      <c r="AB6" s="81">
        <f t="shared" si="6"/>
        <v>22.259475000000002</v>
      </c>
      <c r="AC6" s="81">
        <f t="shared" si="11"/>
        <v>25.959475000000001</v>
      </c>
      <c r="AD6" s="81">
        <v>49.93150684931507</v>
      </c>
      <c r="AE6" s="192">
        <v>2.6170940093592159E-2</v>
      </c>
      <c r="AF6" s="86">
        <f>AE6/$AE$6</f>
        <v>1</v>
      </c>
      <c r="AG6" s="86">
        <f>O6/$O$6</f>
        <v>1</v>
      </c>
      <c r="AH6" s="87">
        <v>1600</v>
      </c>
      <c r="AI6" s="216">
        <f>AH6-AH6</f>
        <v>0</v>
      </c>
    </row>
    <row r="8" spans="2:35" ht="17.25" thickBot="1"/>
    <row r="9" spans="2:35">
      <c r="B9" s="263" t="s">
        <v>39</v>
      </c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5"/>
    </row>
    <row r="10" spans="2:35">
      <c r="B10" s="165" t="s">
        <v>1</v>
      </c>
      <c r="C10" s="166" t="s">
        <v>2</v>
      </c>
      <c r="D10" s="166" t="s">
        <v>3</v>
      </c>
      <c r="E10" s="166" t="s">
        <v>4</v>
      </c>
      <c r="F10" s="166" t="s">
        <v>5</v>
      </c>
      <c r="G10" s="166" t="s">
        <v>6</v>
      </c>
      <c r="H10" s="166" t="s">
        <v>7</v>
      </c>
      <c r="I10" s="166" t="s">
        <v>8</v>
      </c>
      <c r="J10" s="166" t="s">
        <v>9</v>
      </c>
      <c r="K10" s="166" t="s">
        <v>8</v>
      </c>
      <c r="L10" s="166" t="s">
        <v>10</v>
      </c>
      <c r="M10" s="166" t="s">
        <v>11</v>
      </c>
      <c r="N10" s="166" t="s">
        <v>12</v>
      </c>
      <c r="O10" s="166" t="s">
        <v>13</v>
      </c>
      <c r="P10" s="166" t="s">
        <v>14</v>
      </c>
      <c r="Q10" s="166" t="s">
        <v>15</v>
      </c>
      <c r="R10" s="166" t="s">
        <v>16</v>
      </c>
      <c r="S10" s="166" t="s">
        <v>17</v>
      </c>
      <c r="T10" s="166" t="s">
        <v>18</v>
      </c>
      <c r="U10" s="167" t="s">
        <v>14</v>
      </c>
      <c r="V10" s="166" t="s">
        <v>19</v>
      </c>
      <c r="W10" s="166" t="s">
        <v>18</v>
      </c>
      <c r="X10" s="166" t="s">
        <v>20</v>
      </c>
      <c r="Y10" s="166" t="s">
        <v>21</v>
      </c>
      <c r="Z10" s="166" t="s">
        <v>22</v>
      </c>
      <c r="AA10" s="166" t="s">
        <v>23</v>
      </c>
      <c r="AB10" s="166" t="s">
        <v>24</v>
      </c>
      <c r="AC10" s="166" t="s">
        <v>25</v>
      </c>
      <c r="AD10" s="166" t="s">
        <v>26</v>
      </c>
      <c r="AE10" s="166" t="s">
        <v>27</v>
      </c>
      <c r="AF10" s="166" t="s">
        <v>28</v>
      </c>
      <c r="AG10" s="166" t="s">
        <v>29</v>
      </c>
      <c r="AH10" s="166" t="s">
        <v>30</v>
      </c>
      <c r="AI10" s="168" t="s">
        <v>31</v>
      </c>
    </row>
    <row r="11" spans="2:35" ht="17.25" thickBot="1">
      <c r="B11" s="213" t="s">
        <v>33</v>
      </c>
      <c r="C11" s="214">
        <v>5.762146240582446</v>
      </c>
      <c r="D11" s="77">
        <v>0.98055461376400932</v>
      </c>
      <c r="E11" s="87">
        <v>0.11459999999999999</v>
      </c>
      <c r="F11" s="76">
        <f t="shared" ref="F11" si="12">E11*G11*1000</f>
        <v>320.87999999999994</v>
      </c>
      <c r="G11" s="217">
        <v>2.8</v>
      </c>
      <c r="H11" s="75">
        <v>0.28127928560573612</v>
      </c>
      <c r="I11" s="75">
        <f t="shared" ref="I11" si="13">H11-$H$6</f>
        <v>-4.5528849426019202E-3</v>
      </c>
      <c r="J11" s="75">
        <v>0.2850098384627523</v>
      </c>
      <c r="K11" s="75">
        <f t="shared" ref="K11" si="14">J11-$J$6</f>
        <v>-5.5818422981881999E-3</v>
      </c>
      <c r="L11" s="76">
        <v>568.70777587950101</v>
      </c>
      <c r="M11" s="75">
        <v>0.19207950756251538</v>
      </c>
      <c r="N11" s="75">
        <v>0.43791079721756271</v>
      </c>
      <c r="O11" s="77">
        <v>0.72296349703351048</v>
      </c>
      <c r="P11" s="77">
        <f t="shared" ref="P11" si="15">(O11-$O$6)/$O$6</f>
        <v>-0.1639611660949864</v>
      </c>
      <c r="Q11" s="80">
        <v>4.9002654305129116</v>
      </c>
      <c r="R11" s="80">
        <v>4.4812963611099246</v>
      </c>
      <c r="S11" s="80">
        <v>9.3815617916228362</v>
      </c>
      <c r="T11" s="80">
        <f t="shared" ref="T11" si="16">S11+2.1</f>
        <v>11.481561791622836</v>
      </c>
      <c r="U11" s="77">
        <f t="shared" ref="U11" si="17">(T11-$T$6)/$T$6</f>
        <v>-0.4188229474382722</v>
      </c>
      <c r="V11" s="81">
        <f t="shared" ref="V11" si="18">S11*((G11+0.15)/G11)^2</f>
        <v>10.413653251479303</v>
      </c>
      <c r="W11" s="81">
        <f t="shared" ref="W11" si="19">V11+2.1</f>
        <v>12.513653251479303</v>
      </c>
      <c r="X11" s="81">
        <f>$X$6*S11/$S$6</f>
        <v>12.853635313054498</v>
      </c>
      <c r="Y11" s="81">
        <f t="shared" ref="Y11" si="20">X11*((G11+0.15)/G11)^2</f>
        <v>14.267699146920508</v>
      </c>
      <c r="Z11" s="81">
        <f t="shared" ref="Z11" si="21">Y11+3.7</f>
        <v>17.967699146920509</v>
      </c>
      <c r="AA11" s="81">
        <f>$AA$6*S11/$S$6</f>
        <v>10.728189209200922</v>
      </c>
      <c r="AB11" s="81">
        <f t="shared" ref="AB11" si="22">AA11*((G11+0.15)/G11)^2</f>
        <v>11.9084268613611</v>
      </c>
      <c r="AC11" s="81">
        <f t="shared" ref="AC11" si="23">AB11+3.7</f>
        <v>15.608426861361099</v>
      </c>
      <c r="AD11" s="81">
        <v>27.915151515151514</v>
      </c>
      <c r="AE11" s="192">
        <v>3.1643891616883746E-2</v>
      </c>
      <c r="AF11" s="86">
        <f>AE11/$AE$6</f>
        <v>1.2091232299535015</v>
      </c>
      <c r="AG11" s="86">
        <f>O11/$O$6</f>
        <v>0.83603883390501355</v>
      </c>
      <c r="AH11" s="157">
        <f>(AG11/AF11)*$AH$6</f>
        <v>1106.3075302088632</v>
      </c>
      <c r="AI11" s="88">
        <f>AH11-AH12</f>
        <v>1106.3075302088632</v>
      </c>
    </row>
  </sheetData>
  <mergeCells count="2">
    <mergeCell ref="B2:AI2"/>
    <mergeCell ref="B9:AI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K48"/>
  <sheetViews>
    <sheetView tabSelected="1" zoomScale="70" zoomScaleNormal="70" workbookViewId="0">
      <selection activeCell="P24" sqref="P24"/>
    </sheetView>
  </sheetViews>
  <sheetFormatPr defaultRowHeight="15"/>
  <cols>
    <col min="1" max="1" width="2.625" style="164" customWidth="1"/>
    <col min="2" max="2" width="20.375" style="164" bestFit="1" customWidth="1"/>
    <col min="3" max="3" width="12" style="164" bestFit="1" customWidth="1"/>
    <col min="4" max="4" width="9" style="164" bestFit="1" customWidth="1"/>
    <col min="5" max="5" width="9.625" style="164" bestFit="1" customWidth="1"/>
    <col min="6" max="6" width="5.875" style="164" bestFit="1" customWidth="1"/>
    <col min="7" max="7" width="7.375" style="164" bestFit="1" customWidth="1"/>
    <col min="8" max="10" width="8.5" style="164" customWidth="1"/>
    <col min="11" max="11" width="7.625" style="164" customWidth="1"/>
    <col min="12" max="12" width="6.75" style="164" hidden="1" customWidth="1"/>
    <col min="13" max="14" width="7.625" style="164" hidden="1" customWidth="1"/>
    <col min="15" max="15" width="9" style="164" customWidth="1"/>
    <col min="16" max="16" width="23.625" style="164" customWidth="1"/>
    <col min="17" max="17" width="9" style="164" customWidth="1"/>
    <col min="18" max="18" width="13.625" style="164" customWidth="1"/>
    <col min="19" max="19" width="13.5" style="164" customWidth="1"/>
    <col min="20" max="20" width="12" style="164" customWidth="1"/>
    <col min="21" max="21" width="15.125" style="164" hidden="1" customWidth="1"/>
    <col min="22" max="22" width="10.75" style="164" hidden="1" customWidth="1"/>
    <col min="23" max="23" width="13.25" style="164" hidden="1" customWidth="1"/>
    <col min="24" max="24" width="15.125" style="164" hidden="1" customWidth="1"/>
    <col min="25" max="25" width="25.75" style="164" hidden="1" customWidth="1"/>
    <col min="26" max="26" width="27.125" style="164" bestFit="1" customWidth="1"/>
    <col min="27" max="27" width="37.375" style="164" hidden="1" customWidth="1"/>
    <col min="28" max="28" width="27" style="164" hidden="1" customWidth="1"/>
    <col min="29" max="29" width="27.625" style="164" bestFit="1" customWidth="1"/>
    <col min="30" max="30" width="37.875" style="164" hidden="1" customWidth="1"/>
    <col min="31" max="31" width="18" style="164" hidden="1" customWidth="1"/>
    <col min="32" max="32" width="13.125" style="164" customWidth="1"/>
    <col min="33" max="34" width="7.25" style="164" hidden="1" customWidth="1"/>
    <col min="35" max="35" width="6.375" style="164" bestFit="1" customWidth="1"/>
    <col min="36" max="36" width="6.5" style="164" customWidth="1"/>
    <col min="37" max="37" width="22.125" style="164" bestFit="1" customWidth="1"/>
    <col min="38" max="16384" width="9" style="164"/>
  </cols>
  <sheetData>
    <row r="1" spans="2:36" ht="13.5" customHeight="1" thickBot="1"/>
    <row r="2" spans="2:36" ht="16.5">
      <c r="B2" s="263" t="s">
        <v>37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5"/>
    </row>
    <row r="3" spans="2:36" ht="16.5">
      <c r="B3" s="165" t="s">
        <v>1</v>
      </c>
      <c r="C3" s="166" t="s">
        <v>2</v>
      </c>
      <c r="D3" s="166" t="s">
        <v>3</v>
      </c>
      <c r="E3" s="166" t="s">
        <v>4</v>
      </c>
      <c r="F3" s="166" t="s">
        <v>5</v>
      </c>
      <c r="G3" s="166" t="s">
        <v>6</v>
      </c>
      <c r="H3" s="166" t="s">
        <v>7</v>
      </c>
      <c r="I3" s="166" t="s">
        <v>8</v>
      </c>
      <c r="J3" s="166" t="s">
        <v>9</v>
      </c>
      <c r="K3" s="166" t="s">
        <v>8</v>
      </c>
      <c r="L3" s="166" t="s">
        <v>10</v>
      </c>
      <c r="M3" s="166" t="s">
        <v>11</v>
      </c>
      <c r="N3" s="166" t="s">
        <v>12</v>
      </c>
      <c r="O3" s="166" t="s">
        <v>13</v>
      </c>
      <c r="P3" t="s">
        <v>50</v>
      </c>
      <c r="Q3" s="166" t="s">
        <v>14</v>
      </c>
      <c r="R3" s="166" t="s">
        <v>15</v>
      </c>
      <c r="S3" s="166" t="s">
        <v>16</v>
      </c>
      <c r="T3" s="166" t="s">
        <v>17</v>
      </c>
      <c r="U3" s="166" t="s">
        <v>18</v>
      </c>
      <c r="V3" s="167" t="s">
        <v>14</v>
      </c>
      <c r="W3" s="166" t="s">
        <v>19</v>
      </c>
      <c r="X3" s="166" t="s">
        <v>18</v>
      </c>
      <c r="Y3" s="166" t="s">
        <v>20</v>
      </c>
      <c r="Z3" s="166" t="s">
        <v>21</v>
      </c>
      <c r="AA3" s="166" t="s">
        <v>22</v>
      </c>
      <c r="AB3" s="166" t="s">
        <v>23</v>
      </c>
      <c r="AC3" s="166" t="s">
        <v>24</v>
      </c>
      <c r="AD3" s="166" t="s">
        <v>25</v>
      </c>
      <c r="AE3" s="166" t="s">
        <v>26</v>
      </c>
      <c r="AF3" s="166" t="s">
        <v>27</v>
      </c>
      <c r="AG3" s="166" t="s">
        <v>28</v>
      </c>
      <c r="AH3" s="166" t="s">
        <v>29</v>
      </c>
      <c r="AI3" s="166" t="s">
        <v>30</v>
      </c>
      <c r="AJ3" s="168" t="s">
        <v>31</v>
      </c>
    </row>
    <row r="4" spans="2:36">
      <c r="B4" s="266" t="s">
        <v>32</v>
      </c>
      <c r="C4" s="268">
        <v>4.1388110043137196</v>
      </c>
      <c r="D4" s="30">
        <v>0.91251680163728188</v>
      </c>
      <c r="E4" s="31">
        <v>0.11550000000000001</v>
      </c>
      <c r="F4" s="32">
        <f>E4*G4*1000</f>
        <v>311.85000000000002</v>
      </c>
      <c r="G4" s="169">
        <v>2.7</v>
      </c>
      <c r="H4" s="35">
        <v>0.28416848918039611</v>
      </c>
      <c r="I4" s="35">
        <f>H4-$H$4</f>
        <v>0</v>
      </c>
      <c r="J4" s="35">
        <v>0.28859000123216721</v>
      </c>
      <c r="K4" s="35">
        <f>J4-$J$4</f>
        <v>0</v>
      </c>
      <c r="L4" s="32">
        <v>589.51192641616296</v>
      </c>
      <c r="M4" s="35">
        <v>0.19306320780566447</v>
      </c>
      <c r="N4" s="35">
        <v>0.44052226482854312</v>
      </c>
      <c r="O4" s="30">
        <v>0.74975241769498646</v>
      </c>
      <c r="P4" s="52">
        <f t="shared" ref="P4:P28" si="0">O4/$O$29</f>
        <v>0.97780088410478938</v>
      </c>
      <c r="Q4" s="30">
        <f>(O4-$O$4)/$O$4</f>
        <v>0</v>
      </c>
      <c r="R4" s="38">
        <v>11.100000000000001</v>
      </c>
      <c r="S4" s="38">
        <v>10.36705734313904</v>
      </c>
      <c r="T4" s="38">
        <v>21.467057343139039</v>
      </c>
      <c r="U4" s="38">
        <f>T4+2.1</f>
        <v>23.567057343139041</v>
      </c>
      <c r="V4" s="30">
        <f>(U4-$U$4)/$U$4</f>
        <v>0</v>
      </c>
      <c r="W4" s="39">
        <f>T4*((G4+0.15)/G4)^2</f>
        <v>23.918542286645661</v>
      </c>
      <c r="X4" s="39">
        <f>W4+2.1</f>
        <v>26.018542286645662</v>
      </c>
      <c r="Y4" s="39">
        <v>25</v>
      </c>
      <c r="Z4" s="170">
        <v>25.5</v>
      </c>
      <c r="AA4" s="39">
        <f t="shared" ref="AA4:AA28" si="1">Z4+3.7</f>
        <v>29.2</v>
      </c>
      <c r="AB4" s="39">
        <f t="shared" ref="AB4:AB28" si="2">Y4-4</f>
        <v>21</v>
      </c>
      <c r="AC4" s="39">
        <f t="shared" ref="AC4:AC28" si="3">AB4*((G4+0.15)/G4)^2</f>
        <v>23.398148148148149</v>
      </c>
      <c r="AD4" s="39">
        <f>AC4+3.7</f>
        <v>27.098148148148148</v>
      </c>
      <c r="AE4" s="39">
        <v>49.11702127659575</v>
      </c>
      <c r="AF4" s="31">
        <v>2.8893715064976302E-2</v>
      </c>
      <c r="AG4" s="44">
        <f>AF4/$AF$4</f>
        <v>1</v>
      </c>
      <c r="AH4" s="44">
        <f>O4/$O$4</f>
        <v>1</v>
      </c>
      <c r="AI4" s="45">
        <v>1600</v>
      </c>
      <c r="AJ4" s="171">
        <f>AI4-$AI$4</f>
        <v>0</v>
      </c>
    </row>
    <row r="5" spans="2:36">
      <c r="B5" s="266"/>
      <c r="C5" s="268"/>
      <c r="D5" s="30">
        <v>0.90549413152423597</v>
      </c>
      <c r="E5" s="31">
        <v>0.11550000000000001</v>
      </c>
      <c r="F5" s="32">
        <f t="shared" ref="F5:F28" si="4">E5*G5*1000</f>
        <v>300.3</v>
      </c>
      <c r="G5" s="169">
        <v>2.6</v>
      </c>
      <c r="H5" s="35">
        <v>0.28019872261125883</v>
      </c>
      <c r="I5" s="35">
        <f>H5-$H$4</f>
        <v>-3.9697665691372785E-3</v>
      </c>
      <c r="J5" s="35">
        <v>0.28302304032809289</v>
      </c>
      <c r="K5" s="35">
        <f>J5-$J$4</f>
        <v>-5.5669609040743251E-3</v>
      </c>
      <c r="L5" s="32">
        <v>566.45591820691629</v>
      </c>
      <c r="M5" s="35">
        <v>0.19359248661236111</v>
      </c>
      <c r="N5" s="35">
        <v>0.44185648589598236</v>
      </c>
      <c r="O5" s="30">
        <v>0.72009755311101209</v>
      </c>
      <c r="P5" s="52">
        <f t="shared" si="0"/>
        <v>0.93912604675332878</v>
      </c>
      <c r="Q5" s="30">
        <f>(O5-$O$4)/$O$4</f>
        <v>-3.9552876234990063E-2</v>
      </c>
      <c r="R5" s="38">
        <v>10.551729899101476</v>
      </c>
      <c r="S5" s="38">
        <v>9.647927612157817</v>
      </c>
      <c r="T5" s="38">
        <v>20.199657511259296</v>
      </c>
      <c r="U5" s="38">
        <f>T5+2.1</f>
        <v>22.299657511259298</v>
      </c>
      <c r="V5" s="30">
        <f>(U5-$U$4)/$U$4</f>
        <v>-5.3778450717298178E-2</v>
      </c>
      <c r="W5" s="39">
        <f t="shared" ref="W5:W28" si="5">T5*((G5+0.15)/G5)^2</f>
        <v>22.597619811967224</v>
      </c>
      <c r="X5" s="39">
        <f t="shared" ref="X5:X28" si="6">W5+2.1</f>
        <v>24.697619811967225</v>
      </c>
      <c r="Y5" s="39">
        <f t="shared" ref="Y5:Y41" si="7">$Y$4*T5/$T$4</f>
        <v>23.524017740739851</v>
      </c>
      <c r="Z5" s="39">
        <f t="shared" ref="Z5:Z41" si="8">$Z$4*T5/$T$4</f>
        <v>23.994498095554643</v>
      </c>
      <c r="AA5" s="39">
        <f t="shared" si="1"/>
        <v>27.694498095554643</v>
      </c>
      <c r="AB5" s="39">
        <f t="shared" si="2"/>
        <v>19.524017740739851</v>
      </c>
      <c r="AC5" s="39">
        <f t="shared" si="3"/>
        <v>21.841772805376497</v>
      </c>
      <c r="AD5" s="39">
        <f t="shared" ref="AD5:AD28" si="9">AC5+3.7</f>
        <v>25.541772805376496</v>
      </c>
      <c r="AE5" s="39">
        <v>45.546099290780148</v>
      </c>
      <c r="AF5" s="172">
        <v>2.7823577469977177E-2</v>
      </c>
      <c r="AG5" s="44">
        <f>AF5/$AF$4</f>
        <v>0.96296296296296291</v>
      </c>
      <c r="AH5" s="44">
        <f>O5/$O$4</f>
        <v>0.96044712376500996</v>
      </c>
      <c r="AI5" s="45">
        <f>(AH5/AG5)*$AI$4</f>
        <v>1595.8198364095551</v>
      </c>
      <c r="AJ5" s="46">
        <f>AI5-$AI$4</f>
        <v>-4.1801635904448631</v>
      </c>
    </row>
    <row r="6" spans="2:36">
      <c r="B6" s="266"/>
      <c r="C6" s="268"/>
      <c r="D6" s="52">
        <v>0.89779636006639751</v>
      </c>
      <c r="E6" s="47">
        <v>0.11550000000000001</v>
      </c>
      <c r="F6" s="48">
        <f t="shared" si="4"/>
        <v>288.75</v>
      </c>
      <c r="G6" s="173">
        <v>2.5</v>
      </c>
      <c r="H6" s="51">
        <v>0.2762289560421215</v>
      </c>
      <c r="I6" s="51">
        <f t="shared" ref="I6:I13" si="10">H6-$H$4</f>
        <v>-7.9395331382746126E-3</v>
      </c>
      <c r="J6" s="51">
        <v>0.27745607942401862</v>
      </c>
      <c r="K6" s="51">
        <f t="shared" ref="K6:K13" si="11">J6-$J$4</f>
        <v>-1.1133921808148595E-2</v>
      </c>
      <c r="L6" s="48">
        <v>543.39990999766962</v>
      </c>
      <c r="M6" s="51">
        <v>0.19237373722879059</v>
      </c>
      <c r="N6" s="51">
        <v>0.43945323845422224</v>
      </c>
      <c r="O6" s="52">
        <v>0.69044268852703772</v>
      </c>
      <c r="P6" s="52">
        <f t="shared" si="0"/>
        <v>0.90045120940186818</v>
      </c>
      <c r="Q6" s="52">
        <f t="shared" ref="Q6:Q13" si="12">(O6-$O$4)/$O$4</f>
        <v>-7.9105752469980126E-2</v>
      </c>
      <c r="R6" s="55">
        <v>10.00345979820295</v>
      </c>
      <c r="S6" s="55">
        <v>8.9287978811765942</v>
      </c>
      <c r="T6" s="55">
        <v>18.932257679379546</v>
      </c>
      <c r="U6" s="55">
        <f t="shared" ref="U6:U28" si="13">T6+2.1</f>
        <v>21.032257679379548</v>
      </c>
      <c r="V6" s="52">
        <f t="shared" ref="V6:V13" si="14">(U6-$U$4)/$U$4</f>
        <v>-0.10755690143459666</v>
      </c>
      <c r="W6" s="56">
        <f t="shared" si="5"/>
        <v>21.272284728550861</v>
      </c>
      <c r="X6" s="56">
        <f t="shared" si="6"/>
        <v>23.372284728550863</v>
      </c>
      <c r="Y6" s="56">
        <f t="shared" si="7"/>
        <v>22.048035481479687</v>
      </c>
      <c r="Z6" s="56">
        <f t="shared" si="8"/>
        <v>22.488996191109283</v>
      </c>
      <c r="AA6" s="56">
        <f t="shared" si="1"/>
        <v>26.188996191109283</v>
      </c>
      <c r="AB6" s="56">
        <f t="shared" si="2"/>
        <v>18.048035481479687</v>
      </c>
      <c r="AC6" s="56">
        <f t="shared" si="3"/>
        <v>20.27877266699058</v>
      </c>
      <c r="AD6" s="56">
        <f t="shared" si="9"/>
        <v>23.978772666990579</v>
      </c>
      <c r="AE6" s="56">
        <v>42.109929078014183</v>
      </c>
      <c r="AF6" s="174">
        <v>2.6753439874978056E-2</v>
      </c>
      <c r="AG6" s="44">
        <f t="shared" ref="AG6:AG13" si="15">AF6/$AF$4</f>
        <v>0.92592592592592582</v>
      </c>
      <c r="AH6" s="44">
        <f t="shared" ref="AH6:AH13" si="16">O6/$O$4</f>
        <v>0.92089424753001992</v>
      </c>
      <c r="AI6" s="45">
        <f>(AH6/AG6)*$AI$4</f>
        <v>1591.3052597318747</v>
      </c>
      <c r="AJ6" s="46">
        <f>AI6-$AI$4</f>
        <v>-8.6947402681253152</v>
      </c>
    </row>
    <row r="7" spans="2:36">
      <c r="B7" s="266"/>
      <c r="C7" s="268"/>
      <c r="D7" s="52">
        <v>0.88886258632915804</v>
      </c>
      <c r="E7" s="62">
        <v>0.11550000000000001</v>
      </c>
      <c r="F7" s="48">
        <f t="shared" si="4"/>
        <v>277.2</v>
      </c>
      <c r="G7" s="173">
        <v>2.4</v>
      </c>
      <c r="H7" s="51">
        <v>0.27225918947298422</v>
      </c>
      <c r="I7" s="51">
        <f t="shared" si="10"/>
        <v>-1.1909299707411891E-2</v>
      </c>
      <c r="J7" s="51">
        <v>0.2718891185199443</v>
      </c>
      <c r="K7" s="51">
        <f t="shared" si="11"/>
        <v>-1.670088271222292E-2</v>
      </c>
      <c r="L7" s="48">
        <v>520.34390178842295</v>
      </c>
      <c r="M7" s="62"/>
      <c r="N7" s="62"/>
      <c r="O7" s="52">
        <v>0.66078782394306335</v>
      </c>
      <c r="P7" s="52">
        <f t="shared" si="0"/>
        <v>0.86177637205040758</v>
      </c>
      <c r="Q7" s="52">
        <f t="shared" si="12"/>
        <v>-0.11865862870497018</v>
      </c>
      <c r="R7" s="55">
        <v>9.4551896973044265</v>
      </c>
      <c r="S7" s="55">
        <v>8.2096681501953714</v>
      </c>
      <c r="T7" s="55">
        <v>17.6648578474998</v>
      </c>
      <c r="U7" s="55">
        <f t="shared" si="13"/>
        <v>19.764857847499801</v>
      </c>
      <c r="V7" s="52">
        <f t="shared" si="14"/>
        <v>-0.16133535215189498</v>
      </c>
      <c r="W7" s="56">
        <f t="shared" si="5"/>
        <v>19.941968429404071</v>
      </c>
      <c r="X7" s="56">
        <f t="shared" si="6"/>
        <v>22.041968429404072</v>
      </c>
      <c r="Y7" s="56">
        <f t="shared" si="7"/>
        <v>20.572053222219534</v>
      </c>
      <c r="Z7" s="56">
        <f t="shared" si="8"/>
        <v>20.983494286663923</v>
      </c>
      <c r="AA7" s="56">
        <f t="shared" si="1"/>
        <v>24.683494286663922</v>
      </c>
      <c r="AB7" s="56">
        <f t="shared" si="2"/>
        <v>16.572053222219534</v>
      </c>
      <c r="AC7" s="56">
        <f t="shared" si="3"/>
        <v>18.708294457896269</v>
      </c>
      <c r="AD7" s="56">
        <f t="shared" si="9"/>
        <v>22.408294457896268</v>
      </c>
      <c r="AE7" s="56">
        <v>38.808510638297875</v>
      </c>
      <c r="AF7" s="174">
        <v>2.5683302279978931E-2</v>
      </c>
      <c r="AG7" s="44">
        <f t="shared" si="15"/>
        <v>0.88888888888888873</v>
      </c>
      <c r="AH7" s="44">
        <f t="shared" si="16"/>
        <v>0.88134137129502976</v>
      </c>
      <c r="AI7" s="45">
        <f t="shared" ref="AI7:AI40" si="17">(AH7/AG7)*$AI$4</f>
        <v>1586.4144683310537</v>
      </c>
      <c r="AJ7" s="46">
        <f t="shared" ref="AJ7:AJ40" si="18">AI7-$AI$4</f>
        <v>-13.58553166894626</v>
      </c>
    </row>
    <row r="8" spans="2:36">
      <c r="B8" s="266"/>
      <c r="C8" s="268"/>
      <c r="D8" s="52">
        <v>0.87872851627213167</v>
      </c>
      <c r="E8" s="62">
        <v>0.11550000000000001</v>
      </c>
      <c r="F8" s="48">
        <f t="shared" si="4"/>
        <v>265.64999999999998</v>
      </c>
      <c r="G8" s="173">
        <v>2.2999999999999998</v>
      </c>
      <c r="H8" s="51">
        <v>0.26828942290384694</v>
      </c>
      <c r="I8" s="51">
        <f t="shared" si="10"/>
        <v>-1.587906627654917E-2</v>
      </c>
      <c r="J8" s="51">
        <v>0.26632215761586997</v>
      </c>
      <c r="K8" s="51">
        <f t="shared" si="11"/>
        <v>-2.2267843616297245E-2</v>
      </c>
      <c r="L8" s="48">
        <v>497.28789357917628</v>
      </c>
      <c r="M8" s="62"/>
      <c r="N8" s="62"/>
      <c r="O8" s="52">
        <v>0.63113295935908897</v>
      </c>
      <c r="P8" s="52">
        <f t="shared" si="0"/>
        <v>0.82310153469894698</v>
      </c>
      <c r="Q8" s="52">
        <f t="shared" si="12"/>
        <v>-0.15821150493996025</v>
      </c>
      <c r="R8" s="55">
        <v>8.9069195964059009</v>
      </c>
      <c r="S8" s="55">
        <v>7.4905384192141486</v>
      </c>
      <c r="T8" s="55">
        <v>16.397458015620053</v>
      </c>
      <c r="U8" s="55">
        <f t="shared" si="13"/>
        <v>18.497458015620055</v>
      </c>
      <c r="V8" s="52">
        <f>(U8-$U$4)/$U$4</f>
        <v>-0.21511380286919332</v>
      </c>
      <c r="W8" s="56">
        <f t="shared" si="5"/>
        <v>18.606000328687976</v>
      </c>
      <c r="X8" s="56">
        <f t="shared" si="6"/>
        <v>20.706000328687978</v>
      </c>
      <c r="Y8" s="56">
        <f t="shared" si="7"/>
        <v>19.096070962959377</v>
      </c>
      <c r="Z8" s="56">
        <f t="shared" si="8"/>
        <v>19.477992382218567</v>
      </c>
      <c r="AA8" s="56">
        <f t="shared" si="1"/>
        <v>23.177992382218566</v>
      </c>
      <c r="AB8" s="56">
        <f t="shared" si="2"/>
        <v>15.096070962959377</v>
      </c>
      <c r="AC8" s="56">
        <f t="shared" si="3"/>
        <v>17.12933193859427</v>
      </c>
      <c r="AD8" s="56">
        <f t="shared" si="9"/>
        <v>20.829331938594269</v>
      </c>
      <c r="AE8" s="56">
        <v>35.641843971631204</v>
      </c>
      <c r="AF8" s="174">
        <v>2.4613164684979809E-2</v>
      </c>
      <c r="AG8" s="44">
        <f t="shared" si="15"/>
        <v>0.85185185185185175</v>
      </c>
      <c r="AH8" s="44">
        <f t="shared" si="16"/>
        <v>0.84178849506003972</v>
      </c>
      <c r="AI8" s="45">
        <f t="shared" si="17"/>
        <v>1581.0983907214661</v>
      </c>
      <c r="AJ8" s="46">
        <f t="shared" si="18"/>
        <v>-18.901609278533897</v>
      </c>
    </row>
    <row r="9" spans="2:36">
      <c r="B9" s="266"/>
      <c r="C9" s="268"/>
      <c r="D9" s="52">
        <v>0.86712899635860041</v>
      </c>
      <c r="E9" s="62">
        <v>0.11550000000000001</v>
      </c>
      <c r="F9" s="48">
        <f t="shared" si="4"/>
        <v>254.10000000000005</v>
      </c>
      <c r="G9" s="173">
        <v>2.2000000000000002</v>
      </c>
      <c r="H9" s="51">
        <v>0.26431965633470966</v>
      </c>
      <c r="I9" s="51">
        <f t="shared" si="10"/>
        <v>-1.9848832845686448E-2</v>
      </c>
      <c r="J9" s="51">
        <v>0.2607551967117957</v>
      </c>
      <c r="K9" s="51">
        <f t="shared" si="11"/>
        <v>-2.7834804520371514E-2</v>
      </c>
      <c r="L9" s="48">
        <v>474.23188536992978</v>
      </c>
      <c r="M9" s="62"/>
      <c r="N9" s="62"/>
      <c r="O9" s="52">
        <v>0.6014780947751146</v>
      </c>
      <c r="P9" s="52">
        <f t="shared" si="0"/>
        <v>0.78442669734748638</v>
      </c>
      <c r="Q9" s="52">
        <f t="shared" si="12"/>
        <v>-0.19776438117495029</v>
      </c>
      <c r="R9" s="55">
        <v>8.3586494955073789</v>
      </c>
      <c r="S9" s="55">
        <v>6.7714086882329276</v>
      </c>
      <c r="T9" s="55">
        <v>15.13005818374031</v>
      </c>
      <c r="U9" s="55">
        <f t="shared" si="13"/>
        <v>17.230058183740312</v>
      </c>
      <c r="V9" s="52">
        <f t="shared" si="14"/>
        <v>-0.26889225358649149</v>
      </c>
      <c r="W9" s="56">
        <f t="shared" si="5"/>
        <v>17.263583950352448</v>
      </c>
      <c r="X9" s="56">
        <f t="shared" si="6"/>
        <v>19.363583950352449</v>
      </c>
      <c r="Y9" s="56">
        <f t="shared" si="7"/>
        <v>17.620088703699228</v>
      </c>
      <c r="Z9" s="56">
        <f t="shared" si="8"/>
        <v>17.972490477773214</v>
      </c>
      <c r="AA9" s="56">
        <f t="shared" si="1"/>
        <v>21.672490477773213</v>
      </c>
      <c r="AB9" s="56">
        <f t="shared" si="2"/>
        <v>13.620088703699228</v>
      </c>
      <c r="AC9" s="56">
        <f t="shared" si="3"/>
        <v>15.540690054995656</v>
      </c>
      <c r="AD9" s="56">
        <f t="shared" si="9"/>
        <v>19.240690054995657</v>
      </c>
      <c r="AE9" s="56">
        <v>32.60992907801419</v>
      </c>
      <c r="AF9" s="174">
        <v>2.3543027089980691E-2</v>
      </c>
      <c r="AG9" s="44">
        <f t="shared" si="15"/>
        <v>0.81481481481481477</v>
      </c>
      <c r="AH9" s="44">
        <f t="shared" si="16"/>
        <v>0.80223561882504968</v>
      </c>
      <c r="AI9" s="45">
        <f t="shared" si="17"/>
        <v>1575.2990333291884</v>
      </c>
      <c r="AJ9" s="46">
        <f t="shared" si="18"/>
        <v>-24.700966670811567</v>
      </c>
    </row>
    <row r="10" spans="2:36">
      <c r="B10" s="266"/>
      <c r="C10" s="268"/>
      <c r="D10" s="52">
        <v>0.85360519620528419</v>
      </c>
      <c r="E10" s="62">
        <v>0.11550000000000001</v>
      </c>
      <c r="F10" s="48">
        <f t="shared" si="4"/>
        <v>242.55</v>
      </c>
      <c r="G10" s="175">
        <v>2.1</v>
      </c>
      <c r="H10" s="51">
        <v>0.26034988976557233</v>
      </c>
      <c r="I10" s="51">
        <f t="shared" si="10"/>
        <v>-2.3818599414823782E-2</v>
      </c>
      <c r="J10" s="51">
        <v>0.25518823580772143</v>
      </c>
      <c r="K10" s="51">
        <f t="shared" si="11"/>
        <v>-3.3401765424445784E-2</v>
      </c>
      <c r="L10" s="48">
        <v>451.17587716068317</v>
      </c>
      <c r="M10" s="62"/>
      <c r="N10" s="62"/>
      <c r="O10" s="52">
        <v>0.57182323019114023</v>
      </c>
      <c r="P10" s="52">
        <f t="shared" si="0"/>
        <v>0.74575185999602578</v>
      </c>
      <c r="Q10" s="52">
        <f t="shared" si="12"/>
        <v>-0.23731725740994036</v>
      </c>
      <c r="R10" s="55">
        <v>7.8103793946088533</v>
      </c>
      <c r="S10" s="55">
        <v>6.0522789572517031</v>
      </c>
      <c r="T10" s="55">
        <v>13.86265835186056</v>
      </c>
      <c r="U10" s="55">
        <f t="shared" si="13"/>
        <v>15.96265835186056</v>
      </c>
      <c r="V10" s="52">
        <f t="shared" si="14"/>
        <v>-0.32267070430379002</v>
      </c>
      <c r="W10" s="56">
        <f t="shared" si="5"/>
        <v>15.91376596514605</v>
      </c>
      <c r="X10" s="56">
        <f t="shared" si="6"/>
        <v>18.01376596514605</v>
      </c>
      <c r="Y10" s="56">
        <f t="shared" si="7"/>
        <v>16.144106444439068</v>
      </c>
      <c r="Z10" s="56">
        <f t="shared" si="8"/>
        <v>16.46698857332785</v>
      </c>
      <c r="AA10" s="56">
        <f t="shared" si="1"/>
        <v>20.166988573327849</v>
      </c>
      <c r="AB10" s="56">
        <f t="shared" si="2"/>
        <v>12.144106444439068</v>
      </c>
      <c r="AC10" s="56">
        <f t="shared" si="3"/>
        <v>13.940938520401989</v>
      </c>
      <c r="AD10" s="56">
        <f t="shared" si="9"/>
        <v>17.640938520401988</v>
      </c>
      <c r="AE10" s="56">
        <v>29.712765957446809</v>
      </c>
      <c r="AF10" s="174">
        <v>2.2472889494981566E-2</v>
      </c>
      <c r="AG10" s="44">
        <f t="shared" si="15"/>
        <v>0.77777777777777768</v>
      </c>
      <c r="AH10" s="44">
        <f t="shared" si="16"/>
        <v>0.76268274259005964</v>
      </c>
      <c r="AI10" s="45">
        <f t="shared" si="17"/>
        <v>1568.9473561852658</v>
      </c>
      <c r="AJ10" s="46">
        <f t="shared" si="18"/>
        <v>-31.052643814734211</v>
      </c>
    </row>
    <row r="11" spans="2:36">
      <c r="B11" s="266"/>
      <c r="C11" s="268"/>
      <c r="D11" s="52">
        <v>0.83848226187420383</v>
      </c>
      <c r="E11" s="62">
        <v>0.11550000000000001</v>
      </c>
      <c r="F11" s="48">
        <f t="shared" si="4"/>
        <v>231</v>
      </c>
      <c r="G11" s="176">
        <v>2</v>
      </c>
      <c r="H11" s="51">
        <v>0.25638012319643505</v>
      </c>
      <c r="I11" s="51">
        <f t="shared" si="10"/>
        <v>-2.7788365983961061E-2</v>
      </c>
      <c r="J11" s="51">
        <v>0.24962127490364711</v>
      </c>
      <c r="K11" s="51">
        <f t="shared" si="11"/>
        <v>-3.8968726328520109E-2</v>
      </c>
      <c r="L11" s="48">
        <v>428.1198689514365</v>
      </c>
      <c r="M11" s="62"/>
      <c r="N11" s="62"/>
      <c r="O11" s="65">
        <v>0.54216836560716586</v>
      </c>
      <c r="P11" s="52">
        <f t="shared" si="0"/>
        <v>0.70707702264456518</v>
      </c>
      <c r="Q11" s="52">
        <f t="shared" si="12"/>
        <v>-0.27687013364493041</v>
      </c>
      <c r="R11" s="55">
        <v>7.2621092937103278</v>
      </c>
      <c r="S11" s="55">
        <v>5.3331492262704803</v>
      </c>
      <c r="T11" s="66">
        <v>12.595258519980813</v>
      </c>
      <c r="U11" s="55">
        <f t="shared" si="13"/>
        <v>14.695258519980813</v>
      </c>
      <c r="V11" s="52">
        <f t="shared" si="14"/>
        <v>-0.37644915502108839</v>
      </c>
      <c r="W11" s="56">
        <f t="shared" si="5"/>
        <v>14.555395627152826</v>
      </c>
      <c r="X11" s="56">
        <f t="shared" si="6"/>
        <v>16.655395627152828</v>
      </c>
      <c r="Y11" s="56">
        <f t="shared" si="7"/>
        <v>14.668124185178915</v>
      </c>
      <c r="Z11" s="67">
        <f t="shared" si="8"/>
        <v>14.961486668882491</v>
      </c>
      <c r="AA11" s="67">
        <f t="shared" si="1"/>
        <v>18.661486668882493</v>
      </c>
      <c r="AB11" s="67">
        <f t="shared" si="2"/>
        <v>10.668124185178915</v>
      </c>
      <c r="AC11" s="67">
        <f t="shared" si="3"/>
        <v>12.328351011497382</v>
      </c>
      <c r="AD11" s="56">
        <f t="shared" si="9"/>
        <v>16.028351011497382</v>
      </c>
      <c r="AE11" s="56">
        <v>26.950354609929079</v>
      </c>
      <c r="AF11" s="174">
        <v>2.1402751899982444E-2</v>
      </c>
      <c r="AG11" s="44">
        <f t="shared" si="15"/>
        <v>0.7407407407407407</v>
      </c>
      <c r="AH11" s="44">
        <f t="shared" si="16"/>
        <v>0.72312986635506959</v>
      </c>
      <c r="AI11" s="68">
        <f t="shared" si="17"/>
        <v>1561.9605113269504</v>
      </c>
      <c r="AJ11" s="46">
        <f t="shared" si="18"/>
        <v>-38.039488673049618</v>
      </c>
    </row>
    <row r="12" spans="2:36">
      <c r="B12" s="266"/>
      <c r="C12" s="268"/>
      <c r="D12" s="52">
        <v>0.81958487624555743</v>
      </c>
      <c r="E12" s="62">
        <v>0.11550000000000001</v>
      </c>
      <c r="F12" s="48">
        <f t="shared" si="4"/>
        <v>219.45000000000002</v>
      </c>
      <c r="G12" s="175">
        <v>1.9</v>
      </c>
      <c r="H12" s="51">
        <v>0.25241035662729777</v>
      </c>
      <c r="I12" s="51">
        <f t="shared" si="10"/>
        <v>-3.1758132553098339E-2</v>
      </c>
      <c r="J12" s="51">
        <v>0.24405431399957281</v>
      </c>
      <c r="K12" s="51">
        <f t="shared" si="11"/>
        <v>-4.4535687232594406E-2</v>
      </c>
      <c r="L12" s="48">
        <v>405.06386074218983</v>
      </c>
      <c r="M12" s="62"/>
      <c r="N12" s="62"/>
      <c r="O12" s="52">
        <v>0.51251350102319149</v>
      </c>
      <c r="P12" s="52">
        <f t="shared" si="0"/>
        <v>0.66840218529310458</v>
      </c>
      <c r="Q12" s="52">
        <f t="shared" si="12"/>
        <v>-0.3164230098799205</v>
      </c>
      <c r="R12" s="55">
        <v>6.7138391928118022</v>
      </c>
      <c r="S12" s="55">
        <v>4.6140194952892575</v>
      </c>
      <c r="T12" s="55">
        <v>11.327858688101067</v>
      </c>
      <c r="U12" s="55">
        <f t="shared" si="13"/>
        <v>13.427858688101066</v>
      </c>
      <c r="V12" s="52">
        <f t="shared" si="14"/>
        <v>-0.4302276057383867</v>
      </c>
      <c r="W12" s="56">
        <f t="shared" si="5"/>
        <v>13.187070952006852</v>
      </c>
      <c r="X12" s="56">
        <f t="shared" si="6"/>
        <v>15.287070952006852</v>
      </c>
      <c r="Y12" s="56">
        <f t="shared" si="7"/>
        <v>13.192141925918758</v>
      </c>
      <c r="Z12" s="56">
        <f t="shared" si="8"/>
        <v>13.455984764437133</v>
      </c>
      <c r="AA12" s="56">
        <f t="shared" si="1"/>
        <v>17.155984764437132</v>
      </c>
      <c r="AB12" s="56">
        <f t="shared" si="2"/>
        <v>9.192141925918758</v>
      </c>
      <c r="AC12" s="56">
        <f t="shared" si="3"/>
        <v>10.700824499632573</v>
      </c>
      <c r="AD12" s="56">
        <f t="shared" si="9"/>
        <v>14.400824499632574</v>
      </c>
      <c r="AE12" s="56">
        <v>24.322695035460992</v>
      </c>
      <c r="AF12" s="174">
        <v>2.0332614304983322E-2</v>
      </c>
      <c r="AG12" s="44">
        <f t="shared" si="15"/>
        <v>0.70370370370370361</v>
      </c>
      <c r="AH12" s="44">
        <f t="shared" si="16"/>
        <v>0.68357699012007955</v>
      </c>
      <c r="AI12" s="45">
        <f t="shared" si="17"/>
        <v>1554.2382091151285</v>
      </c>
      <c r="AJ12" s="46">
        <f t="shared" si="18"/>
        <v>-45.761790884871516</v>
      </c>
    </row>
    <row r="13" spans="2:36" ht="15.75" thickBot="1">
      <c r="B13" s="267"/>
      <c r="C13" s="269"/>
      <c r="D13" s="119">
        <v>0.79790677329249737</v>
      </c>
      <c r="E13" s="71">
        <v>0.11550000000000001</v>
      </c>
      <c r="F13" s="72">
        <f t="shared" si="4"/>
        <v>207.9</v>
      </c>
      <c r="G13" s="177">
        <v>1.8</v>
      </c>
      <c r="H13" s="118">
        <v>0.24844059005816047</v>
      </c>
      <c r="I13" s="118">
        <f t="shared" si="10"/>
        <v>-3.5727899122235646E-2</v>
      </c>
      <c r="J13" s="118">
        <v>0.23848735309549851</v>
      </c>
      <c r="K13" s="118">
        <f t="shared" si="11"/>
        <v>-5.0102648136668704E-2</v>
      </c>
      <c r="L13" s="72">
        <v>382.00785253294328</v>
      </c>
      <c r="M13" s="71"/>
      <c r="N13" s="71"/>
      <c r="O13" s="119">
        <v>0.48285863643921711</v>
      </c>
      <c r="P13" s="52">
        <f t="shared" si="0"/>
        <v>0.62972734794164398</v>
      </c>
      <c r="Q13" s="119">
        <f t="shared" si="12"/>
        <v>-0.35597588611491054</v>
      </c>
      <c r="R13" s="154">
        <v>6.1655690919132784</v>
      </c>
      <c r="S13" s="154">
        <v>3.8948897643080347</v>
      </c>
      <c r="T13" s="154">
        <v>10.06045885622132</v>
      </c>
      <c r="U13" s="154">
        <f t="shared" si="13"/>
        <v>12.16045885622132</v>
      </c>
      <c r="V13" s="119">
        <f t="shared" si="14"/>
        <v>-0.48400605645568501</v>
      </c>
      <c r="W13" s="155">
        <f t="shared" si="5"/>
        <v>11.807066296537521</v>
      </c>
      <c r="X13" s="155">
        <f t="shared" si="6"/>
        <v>13.90706629653752</v>
      </c>
      <c r="Y13" s="155">
        <f t="shared" si="7"/>
        <v>11.716159666658603</v>
      </c>
      <c r="Z13" s="155">
        <f t="shared" si="8"/>
        <v>11.950482859991777</v>
      </c>
      <c r="AA13" s="155">
        <f t="shared" si="1"/>
        <v>15.650482859991776</v>
      </c>
      <c r="AB13" s="155">
        <f t="shared" si="2"/>
        <v>7.7161596666586032</v>
      </c>
      <c r="AC13" s="155">
        <f t="shared" si="3"/>
        <v>9.0557707198979429</v>
      </c>
      <c r="AD13" s="155">
        <f t="shared" si="9"/>
        <v>12.755770719897942</v>
      </c>
      <c r="AE13" s="155">
        <v>21.829787234042556</v>
      </c>
      <c r="AF13" s="178">
        <v>1.9262476709984201E-2</v>
      </c>
      <c r="AG13" s="179">
        <f t="shared" si="15"/>
        <v>0.66666666666666663</v>
      </c>
      <c r="AH13" s="179">
        <f t="shared" si="16"/>
        <v>0.6440241138850894</v>
      </c>
      <c r="AI13" s="180">
        <f t="shared" si="17"/>
        <v>1545.6578733242147</v>
      </c>
      <c r="AJ13" s="181">
        <f t="shared" si="18"/>
        <v>-54.342126675785266</v>
      </c>
    </row>
    <row r="14" spans="2:36">
      <c r="B14" s="270" t="s">
        <v>33</v>
      </c>
      <c r="C14" s="272">
        <v>4.1388110043137161</v>
      </c>
      <c r="D14" s="99">
        <v>0.71139671658857162</v>
      </c>
      <c r="E14" s="89">
        <v>0.11459999999999999</v>
      </c>
      <c r="F14" s="90">
        <f t="shared" si="4"/>
        <v>366.71999999999997</v>
      </c>
      <c r="G14" s="182">
        <v>3.2</v>
      </c>
      <c r="H14" s="93">
        <v>0.30034769460106781</v>
      </c>
      <c r="I14" s="93">
        <f t="shared" ref="I14:I28" si="19">H14-$H$19</f>
        <v>1.9589649126197928E-2</v>
      </c>
      <c r="J14" s="93">
        <v>0.31227887886708927</v>
      </c>
      <c r="K14" s="93">
        <f t="shared" ref="K14:K28" si="20">J14-$J$19</f>
        <v>2.7920245183790271E-2</v>
      </c>
      <c r="L14" s="90">
        <v>482.12228823033689</v>
      </c>
      <c r="M14" s="89"/>
      <c r="N14" s="89"/>
      <c r="O14" s="99">
        <v>0.61404340900227716</v>
      </c>
      <c r="P14" s="52">
        <f t="shared" si="0"/>
        <v>0.80081394074997769</v>
      </c>
      <c r="Q14" s="99">
        <f t="shared" ref="Q14:Q28" si="21">(O14-$O$19)/$O$19</f>
        <v>0.23302566677036252</v>
      </c>
      <c r="R14" s="97">
        <f>[1]RT941!Q67</f>
        <v>8.8484061922937265</v>
      </c>
      <c r="S14" s="97">
        <f>[1]RT941!R67</f>
        <v>5.3720985549759117</v>
      </c>
      <c r="T14" s="97">
        <f>[1]RT941!S67</f>
        <v>14.220504747269636</v>
      </c>
      <c r="U14" s="97">
        <f t="shared" si="13"/>
        <v>16.320504747269638</v>
      </c>
      <c r="V14" s="99">
        <f t="shared" ref="V14:V28" si="22">(U14-$U$19)/$U$19</f>
        <v>0.25233183245377089</v>
      </c>
      <c r="W14" s="100">
        <f t="shared" si="5"/>
        <v>15.584923293577489</v>
      </c>
      <c r="X14" s="100">
        <f t="shared" si="6"/>
        <v>17.684923293577491</v>
      </c>
      <c r="Y14" s="100">
        <f t="shared" si="7"/>
        <v>16.560845438621058</v>
      </c>
      <c r="Z14" s="100">
        <f t="shared" si="8"/>
        <v>16.892062347393484</v>
      </c>
      <c r="AA14" s="100">
        <f t="shared" si="1"/>
        <v>20.592062347393483</v>
      </c>
      <c r="AB14" s="100">
        <f t="shared" si="2"/>
        <v>12.560845438621058</v>
      </c>
      <c r="AC14" s="100">
        <f t="shared" si="3"/>
        <v>13.766024212395003</v>
      </c>
      <c r="AD14" s="100">
        <f t="shared" si="9"/>
        <v>17.466024212395002</v>
      </c>
      <c r="AE14" s="100">
        <v>36.460606060606075</v>
      </c>
      <c r="AF14" s="122">
        <v>3.6164447562152854E-2</v>
      </c>
      <c r="AG14" s="183">
        <f>AF14/$AF$4</f>
        <v>1.2516371633355592</v>
      </c>
      <c r="AH14" s="183">
        <f>O14/$O$4</f>
        <v>0.81899490353105031</v>
      </c>
      <c r="AI14" s="184">
        <f t="shared" si="17"/>
        <v>1046.9422641283218</v>
      </c>
      <c r="AJ14" s="185">
        <f t="shared" si="18"/>
        <v>-553.05773587167823</v>
      </c>
    </row>
    <row r="15" spans="2:36" ht="16.5" customHeight="1">
      <c r="B15" s="266"/>
      <c r="C15" s="268"/>
      <c r="D15" s="52">
        <v>0.71041751723438895</v>
      </c>
      <c r="E15" s="62">
        <v>0.11459999999999999</v>
      </c>
      <c r="F15" s="48">
        <f t="shared" si="4"/>
        <v>355.26</v>
      </c>
      <c r="G15" s="186">
        <v>3.1</v>
      </c>
      <c r="H15" s="51">
        <v>0.29642976477582822</v>
      </c>
      <c r="I15" s="51">
        <f t="shared" si="19"/>
        <v>1.5671719300958342E-2</v>
      </c>
      <c r="J15" s="51">
        <v>0.30669482983033125</v>
      </c>
      <c r="K15" s="51">
        <f t="shared" si="20"/>
        <v>2.233619614703225E-2</v>
      </c>
      <c r="L15" s="48">
        <v>464.04216610670704</v>
      </c>
      <c r="M15" s="62"/>
      <c r="N15" s="62"/>
      <c r="O15" s="52">
        <v>0.59083418008436028</v>
      </c>
      <c r="P15" s="52">
        <f t="shared" si="0"/>
        <v>0.77054527602849632</v>
      </c>
      <c r="Q15" s="52">
        <f t="shared" si="21"/>
        <v>0.18642053341628997</v>
      </c>
      <c r="R15" s="55">
        <f>[1]RT941!Q68</f>
        <v>8.4600735993941925</v>
      </c>
      <c r="S15" s="55">
        <f>[1]RT941!R68</f>
        <v>5.10274877284869</v>
      </c>
      <c r="T15" s="55">
        <f>[1]RT941!S68</f>
        <v>13.562822372242884</v>
      </c>
      <c r="U15" s="55">
        <f t="shared" si="13"/>
        <v>15.662822372242884</v>
      </c>
      <c r="V15" s="52">
        <f t="shared" si="22"/>
        <v>0.20186546596301672</v>
      </c>
      <c r="W15" s="56">
        <f t="shared" si="5"/>
        <v>14.907108356588497</v>
      </c>
      <c r="X15" s="56">
        <f t="shared" si="6"/>
        <v>17.007108356588496</v>
      </c>
      <c r="Y15" s="56">
        <f t="shared" si="7"/>
        <v>15.7949249348067</v>
      </c>
      <c r="Z15" s="56">
        <f t="shared" si="8"/>
        <v>16.110823433502837</v>
      </c>
      <c r="AA15" s="56">
        <f t="shared" si="1"/>
        <v>19.810823433502836</v>
      </c>
      <c r="AB15" s="56">
        <f t="shared" si="2"/>
        <v>11.7949249348067</v>
      </c>
      <c r="AC15" s="56">
        <f t="shared" si="3"/>
        <v>12.963984872413711</v>
      </c>
      <c r="AD15" s="56">
        <f t="shared" si="9"/>
        <v>16.66398487241371</v>
      </c>
      <c r="AE15" s="56">
        <v>34.217424242424251</v>
      </c>
      <c r="AF15" s="47">
        <v>3.5034308575835574E-2</v>
      </c>
      <c r="AG15" s="44">
        <f t="shared" ref="AG15:AG28" si="23">AF15/$AF$4</f>
        <v>1.212523501981323</v>
      </c>
      <c r="AH15" s="44">
        <f t="shared" ref="AH15:AH28" si="24">O15/$O$4</f>
        <v>0.78803904614379361</v>
      </c>
      <c r="AI15" s="45">
        <f t="shared" si="17"/>
        <v>1039.8664205434027</v>
      </c>
      <c r="AJ15" s="46">
        <f t="shared" si="18"/>
        <v>-560.13357945659732</v>
      </c>
    </row>
    <row r="16" spans="2:36" ht="16.5" customHeight="1">
      <c r="B16" s="266"/>
      <c r="C16" s="268"/>
      <c r="D16" s="52">
        <v>0.70936127304360164</v>
      </c>
      <c r="E16" s="62">
        <v>0.11459999999999999</v>
      </c>
      <c r="F16" s="48">
        <f t="shared" si="4"/>
        <v>343.8</v>
      </c>
      <c r="G16" s="187">
        <v>3</v>
      </c>
      <c r="H16" s="51">
        <v>0.29251183495058863</v>
      </c>
      <c r="I16" s="51">
        <f t="shared" si="19"/>
        <v>1.1753789475718757E-2</v>
      </c>
      <c r="J16" s="51">
        <v>0.30111078079357312</v>
      </c>
      <c r="K16" s="51">
        <f t="shared" si="20"/>
        <v>1.6752147110274118E-2</v>
      </c>
      <c r="L16" s="48">
        <v>445.96204398307719</v>
      </c>
      <c r="M16" s="62"/>
      <c r="N16" s="62"/>
      <c r="O16" s="65">
        <v>0.5676249511664434</v>
      </c>
      <c r="P16" s="52">
        <f t="shared" si="0"/>
        <v>0.74027661130701494</v>
      </c>
      <c r="Q16" s="52">
        <f t="shared" si="21"/>
        <v>0.13981540006221743</v>
      </c>
      <c r="R16" s="55">
        <f>[1]RT941!Q69</f>
        <v>8.0717410064946584</v>
      </c>
      <c r="S16" s="55">
        <f>[1]RT941!R69</f>
        <v>4.8333989907214701</v>
      </c>
      <c r="T16" s="66">
        <f>[1]RT941!S69</f>
        <v>12.905139997216128</v>
      </c>
      <c r="U16" s="55">
        <f>T16+2.1</f>
        <v>15.005139997216128</v>
      </c>
      <c r="V16" s="52">
        <f t="shared" si="22"/>
        <v>0.15139909947226241</v>
      </c>
      <c r="W16" s="56">
        <f t="shared" si="5"/>
        <v>14.227916846930782</v>
      </c>
      <c r="X16" s="56">
        <f t="shared" si="6"/>
        <v>16.327916846930783</v>
      </c>
      <c r="Y16" s="56">
        <f t="shared" si="7"/>
        <v>15.029004430992337</v>
      </c>
      <c r="Z16" s="67">
        <f t="shared" si="8"/>
        <v>15.329584519612183</v>
      </c>
      <c r="AA16" s="67">
        <f t="shared" si="1"/>
        <v>19.029584519612182</v>
      </c>
      <c r="AB16" s="67">
        <f t="shared" si="2"/>
        <v>11.029004430992337</v>
      </c>
      <c r="AC16" s="67">
        <f t="shared" si="3"/>
        <v>12.159477385169053</v>
      </c>
      <c r="AD16" s="56">
        <f t="shared" si="9"/>
        <v>15.859477385169054</v>
      </c>
      <c r="AE16" s="56">
        <v>32.045454545454547</v>
      </c>
      <c r="AF16" s="47">
        <v>3.39041695895183E-2</v>
      </c>
      <c r="AG16" s="44">
        <f t="shared" si="23"/>
        <v>1.1734098406270868</v>
      </c>
      <c r="AH16" s="44">
        <f t="shared" si="24"/>
        <v>0.75708318875653702</v>
      </c>
      <c r="AI16" s="68">
        <f t="shared" si="17"/>
        <v>1032.3188540528224</v>
      </c>
      <c r="AJ16" s="46">
        <f t="shared" si="18"/>
        <v>-567.68114594717758</v>
      </c>
    </row>
    <row r="17" spans="2:36" ht="16.5" customHeight="1">
      <c r="B17" s="266"/>
      <c r="C17" s="268"/>
      <c r="D17" s="52">
        <v>0.70821851864087093</v>
      </c>
      <c r="E17" s="62">
        <v>0.11459999999999999</v>
      </c>
      <c r="F17" s="48">
        <f t="shared" si="4"/>
        <v>332.34</v>
      </c>
      <c r="G17" s="186">
        <v>2.9</v>
      </c>
      <c r="H17" s="51">
        <v>0.28859390512534905</v>
      </c>
      <c r="I17" s="51">
        <f t="shared" si="19"/>
        <v>7.8358596504791711E-3</v>
      </c>
      <c r="J17" s="51">
        <v>0.2955267317568151</v>
      </c>
      <c r="K17" s="51">
        <f t="shared" si="20"/>
        <v>1.1168098073516097E-2</v>
      </c>
      <c r="L17" s="48">
        <v>427.88192185944723</v>
      </c>
      <c r="M17" s="62"/>
      <c r="N17" s="62"/>
      <c r="O17" s="52">
        <v>0.54441572224852652</v>
      </c>
      <c r="P17" s="52">
        <f t="shared" si="0"/>
        <v>0.71000794658553368</v>
      </c>
      <c r="Q17" s="52">
        <f t="shared" si="21"/>
        <v>9.3210266708144876E-2</v>
      </c>
      <c r="R17" s="55">
        <f>[1]RT941!Q70</f>
        <v>7.6834084135951262</v>
      </c>
      <c r="S17" s="55">
        <f>[1]RT941!R70</f>
        <v>4.5640492085942483</v>
      </c>
      <c r="T17" s="55">
        <f>[1]RT941!S70</f>
        <v>12.247457622189373</v>
      </c>
      <c r="U17" s="55">
        <f t="shared" si="13"/>
        <v>14.347457622189372</v>
      </c>
      <c r="V17" s="52">
        <f t="shared" si="22"/>
        <v>0.10093273298150809</v>
      </c>
      <c r="W17" s="56">
        <f t="shared" si="5"/>
        <v>13.547202679003167</v>
      </c>
      <c r="X17" s="56">
        <f t="shared" si="6"/>
        <v>15.647202679003167</v>
      </c>
      <c r="Y17" s="56">
        <f t="shared" si="7"/>
        <v>14.263083927177972</v>
      </c>
      <c r="Z17" s="56">
        <f t="shared" si="8"/>
        <v>14.548345605721531</v>
      </c>
      <c r="AA17" s="56">
        <f t="shared" si="1"/>
        <v>18.248345605721532</v>
      </c>
      <c r="AB17" s="56">
        <f t="shared" si="2"/>
        <v>10.263083927177972</v>
      </c>
      <c r="AC17" s="56">
        <f t="shared" si="3"/>
        <v>11.352239980091923</v>
      </c>
      <c r="AD17" s="56">
        <f t="shared" si="9"/>
        <v>15.052239980091922</v>
      </c>
      <c r="AE17" s="56">
        <v>29.944696969696974</v>
      </c>
      <c r="AF17" s="47">
        <v>3.277403060320102E-2</v>
      </c>
      <c r="AG17" s="44">
        <f t="shared" si="23"/>
        <v>1.1342961792728505</v>
      </c>
      <c r="AH17" s="44">
        <f t="shared" si="24"/>
        <v>0.72612733136928032</v>
      </c>
      <c r="AI17" s="45">
        <f t="shared" si="17"/>
        <v>1024.2507657353055</v>
      </c>
      <c r="AJ17" s="46">
        <f t="shared" si="18"/>
        <v>-575.74923426469445</v>
      </c>
    </row>
    <row r="18" spans="2:36" ht="16.5" customHeight="1">
      <c r="B18" s="266"/>
      <c r="C18" s="268"/>
      <c r="D18" s="52">
        <v>0.70691180655197294</v>
      </c>
      <c r="E18" s="62">
        <v>0.11459999999999999</v>
      </c>
      <c r="F18" s="48">
        <f t="shared" si="4"/>
        <v>320.87999999999994</v>
      </c>
      <c r="G18" s="186">
        <v>2.8</v>
      </c>
      <c r="H18" s="51">
        <v>0.28467597530010946</v>
      </c>
      <c r="I18" s="51">
        <f t="shared" si="19"/>
        <v>3.9179298252395856E-3</v>
      </c>
      <c r="J18" s="51">
        <v>0.28994268272005708</v>
      </c>
      <c r="K18" s="51">
        <f t="shared" si="20"/>
        <v>5.5840490367580764E-3</v>
      </c>
      <c r="L18" s="48">
        <v>409.80179973581738</v>
      </c>
      <c r="M18" s="62"/>
      <c r="N18" s="62"/>
      <c r="O18" s="52">
        <v>0.52120649333060964</v>
      </c>
      <c r="P18" s="52">
        <f t="shared" si="0"/>
        <v>0.6797392818640523</v>
      </c>
      <c r="Q18" s="52">
        <f t="shared" si="21"/>
        <v>4.6605133354072327E-2</v>
      </c>
      <c r="R18" s="55">
        <f>[1]RT941!Q71</f>
        <v>7.2950758206955921</v>
      </c>
      <c r="S18" s="55">
        <f>[1]RT941!R71</f>
        <v>4.2946994264670266</v>
      </c>
      <c r="T18" s="55">
        <f>[1]RT941!S71</f>
        <v>11.589775247162621</v>
      </c>
      <c r="U18" s="55">
        <f t="shared" si="13"/>
        <v>13.68977524716262</v>
      </c>
      <c r="V18" s="52">
        <f t="shared" si="22"/>
        <v>5.0466366490754047E-2</v>
      </c>
      <c r="W18" s="56">
        <f>T18*((G18+0.15)/G18)^2</f>
        <v>12.864798353116417</v>
      </c>
      <c r="X18" s="56">
        <f t="shared" si="6"/>
        <v>14.964798353116416</v>
      </c>
      <c r="Y18" s="56">
        <f t="shared" si="7"/>
        <v>13.497163423363613</v>
      </c>
      <c r="Z18" s="56">
        <f t="shared" si="8"/>
        <v>13.767106691830884</v>
      </c>
      <c r="AA18" s="56">
        <f t="shared" si="1"/>
        <v>17.467106691830885</v>
      </c>
      <c r="AB18" s="56">
        <f t="shared" si="2"/>
        <v>9.4971634233636131</v>
      </c>
      <c r="AC18" s="56">
        <f t="shared" si="3"/>
        <v>10.541972537222174</v>
      </c>
      <c r="AD18" s="56">
        <f t="shared" si="9"/>
        <v>14.241972537222175</v>
      </c>
      <c r="AE18" s="56">
        <v>27.915151515151514</v>
      </c>
      <c r="AF18" s="47">
        <v>3.1643891616883746E-2</v>
      </c>
      <c r="AG18" s="44">
        <f t="shared" si="23"/>
        <v>1.0951825179186143</v>
      </c>
      <c r="AH18" s="44">
        <f t="shared" si="24"/>
        <v>0.69517147398202372</v>
      </c>
      <c r="AI18" s="45">
        <f t="shared" si="17"/>
        <v>1015.6063853951089</v>
      </c>
      <c r="AJ18" s="46">
        <f t="shared" si="18"/>
        <v>-584.39361460489113</v>
      </c>
    </row>
    <row r="19" spans="2:36" ht="16.5" customHeight="1">
      <c r="B19" s="266"/>
      <c r="C19" s="268"/>
      <c r="D19" s="52">
        <v>0.7051314209078583</v>
      </c>
      <c r="E19" s="47">
        <v>0.11459999999999999</v>
      </c>
      <c r="F19" s="48">
        <f t="shared" si="4"/>
        <v>309.42</v>
      </c>
      <c r="G19" s="173">
        <v>2.7</v>
      </c>
      <c r="H19" s="51">
        <v>0.28075804547486988</v>
      </c>
      <c r="I19" s="51">
        <f t="shared" si="19"/>
        <v>0</v>
      </c>
      <c r="J19" s="51">
        <v>0.284358633683299</v>
      </c>
      <c r="K19" s="51">
        <f t="shared" si="20"/>
        <v>0</v>
      </c>
      <c r="L19" s="48">
        <v>391.72167761218759</v>
      </c>
      <c r="M19" s="51"/>
      <c r="N19" s="51"/>
      <c r="O19" s="52">
        <v>0.49799726441269287</v>
      </c>
      <c r="P19" s="52">
        <f t="shared" si="0"/>
        <v>0.64947061714257115</v>
      </c>
      <c r="Q19" s="52">
        <f t="shared" si="21"/>
        <v>0</v>
      </c>
      <c r="R19" s="55">
        <f>[1]RT941!Q65</f>
        <v>6.9067432277960599</v>
      </c>
      <c r="S19" s="55">
        <f>[1]RT941!R65</f>
        <v>4.0253496443398067</v>
      </c>
      <c r="T19" s="55">
        <f>[1]RT941!S65</f>
        <v>10.932092872135868</v>
      </c>
      <c r="U19" s="55">
        <f t="shared" si="13"/>
        <v>13.032092872135868</v>
      </c>
      <c r="V19" s="52">
        <f t="shared" si="22"/>
        <v>0</v>
      </c>
      <c r="W19" s="56">
        <f t="shared" si="5"/>
        <v>12.180510885311879</v>
      </c>
      <c r="X19" s="56">
        <f t="shared" si="6"/>
        <v>14.280510885311879</v>
      </c>
      <c r="Y19" s="56">
        <f t="shared" si="7"/>
        <v>12.731242919549253</v>
      </c>
      <c r="Z19" s="56">
        <f t="shared" si="8"/>
        <v>12.985867777940237</v>
      </c>
      <c r="AA19" s="56">
        <f t="shared" si="1"/>
        <v>16.685867777940238</v>
      </c>
      <c r="AB19" s="56">
        <f t="shared" si="2"/>
        <v>8.7312429195492527</v>
      </c>
      <c r="AC19" s="56">
        <f t="shared" si="3"/>
        <v>9.7283293023372845</v>
      </c>
      <c r="AD19" s="56">
        <f t="shared" si="9"/>
        <v>13.428329302337286</v>
      </c>
      <c r="AE19" s="56">
        <v>25.956818181818189</v>
      </c>
      <c r="AF19" s="47">
        <v>3.0513752630566472E-2</v>
      </c>
      <c r="AG19" s="44">
        <f t="shared" si="23"/>
        <v>1.0560688565643781</v>
      </c>
      <c r="AH19" s="44">
        <f t="shared" si="24"/>
        <v>0.66421561659476724</v>
      </c>
      <c r="AI19" s="45">
        <f t="shared" si="17"/>
        <v>1006.3216805852683</v>
      </c>
      <c r="AJ19" s="171">
        <f t="shared" si="18"/>
        <v>-593.67831941473173</v>
      </c>
    </row>
    <row r="20" spans="2:36" ht="16.5" customHeight="1">
      <c r="B20" s="266"/>
      <c r="C20" s="268"/>
      <c r="D20" s="52">
        <v>0.70318727032402428</v>
      </c>
      <c r="E20" s="62">
        <v>0.11459999999999999</v>
      </c>
      <c r="F20" s="48">
        <f t="shared" si="4"/>
        <v>297.95999999999998</v>
      </c>
      <c r="G20" s="186">
        <v>2.6</v>
      </c>
      <c r="H20" s="51">
        <v>0.27684011564963029</v>
      </c>
      <c r="I20" s="51">
        <f t="shared" si="19"/>
        <v>-3.9179298252395856E-3</v>
      </c>
      <c r="J20" s="51">
        <v>0.27877458464654092</v>
      </c>
      <c r="K20" s="51">
        <f t="shared" si="20"/>
        <v>-5.5840490367580764E-3</v>
      </c>
      <c r="L20" s="48">
        <v>373.64155548855774</v>
      </c>
      <c r="M20" s="62"/>
      <c r="N20" s="62"/>
      <c r="O20" s="52">
        <v>0.474788035494776</v>
      </c>
      <c r="P20" s="52">
        <f t="shared" si="0"/>
        <v>0.61920195242108989</v>
      </c>
      <c r="Q20" s="52">
        <f t="shared" si="21"/>
        <v>-4.6605133354072549E-2</v>
      </c>
      <c r="R20" s="55">
        <f>[1]RT941!Q72</f>
        <v>6.5184106348965276</v>
      </c>
      <c r="S20" s="55">
        <f>[1]RT941!R72</f>
        <v>3.7559998622125863</v>
      </c>
      <c r="T20" s="55">
        <f>[1]RT941!S72</f>
        <v>10.274410497109113</v>
      </c>
      <c r="U20" s="55">
        <f t="shared" si="13"/>
        <v>12.374410497109112</v>
      </c>
      <c r="V20" s="52">
        <f t="shared" si="22"/>
        <v>-5.0466366490754318E-2</v>
      </c>
      <c r="W20" s="56">
        <f t="shared" si="5"/>
        <v>11.494116772838412</v>
      </c>
      <c r="X20" s="56">
        <f t="shared" si="6"/>
        <v>13.594116772838412</v>
      </c>
      <c r="Y20" s="56">
        <f t="shared" si="7"/>
        <v>11.965322415734891</v>
      </c>
      <c r="Z20" s="56">
        <f t="shared" si="8"/>
        <v>12.204628864049589</v>
      </c>
      <c r="AA20" s="56">
        <f t="shared" si="1"/>
        <v>15.904628864049588</v>
      </c>
      <c r="AB20" s="56">
        <f t="shared" si="2"/>
        <v>7.9653224157348905</v>
      </c>
      <c r="AC20" s="56">
        <f t="shared" si="3"/>
        <v>8.9109098770702815</v>
      </c>
      <c r="AD20" s="56">
        <f t="shared" si="9"/>
        <v>12.610909877070281</v>
      </c>
      <c r="AE20" s="56">
        <v>24.069696969696974</v>
      </c>
      <c r="AF20" s="47">
        <v>2.9383613644249192E-2</v>
      </c>
      <c r="AG20" s="44">
        <f t="shared" si="23"/>
        <v>1.0169551952101419</v>
      </c>
      <c r="AH20" s="44">
        <f t="shared" si="24"/>
        <v>0.63325975920751054</v>
      </c>
      <c r="AI20" s="188">
        <f t="shared" si="17"/>
        <v>996.32276771313184</v>
      </c>
      <c r="AJ20" s="46">
        <f t="shared" si="18"/>
        <v>-603.67723228686816</v>
      </c>
    </row>
    <row r="21" spans="2:36" ht="16.5" customHeight="1">
      <c r="B21" s="266"/>
      <c r="C21" s="268"/>
      <c r="D21" s="52">
        <v>0.70105567016223547</v>
      </c>
      <c r="E21" s="62">
        <v>0.11459999999999999</v>
      </c>
      <c r="F21" s="48">
        <f t="shared" si="4"/>
        <v>286.5</v>
      </c>
      <c r="G21" s="186">
        <v>2.5</v>
      </c>
      <c r="H21" s="51">
        <v>0.27292218582439065</v>
      </c>
      <c r="I21" s="51">
        <f t="shared" si="19"/>
        <v>-7.8358596504792266E-3</v>
      </c>
      <c r="J21" s="51">
        <v>0.2731905356097829</v>
      </c>
      <c r="K21" s="51">
        <f t="shared" si="20"/>
        <v>-1.1168098073516097E-2</v>
      </c>
      <c r="L21" s="48">
        <v>355.56143336492784</v>
      </c>
      <c r="M21" s="62"/>
      <c r="N21" s="62"/>
      <c r="O21" s="52">
        <v>0.45157880657685912</v>
      </c>
      <c r="P21" s="52">
        <f t="shared" si="0"/>
        <v>0.58893328769960851</v>
      </c>
      <c r="Q21" s="52">
        <f t="shared" si="21"/>
        <v>-9.3210266708145098E-2</v>
      </c>
      <c r="R21" s="55">
        <f>[1]RT941!Q73</f>
        <v>6.1300780419969936</v>
      </c>
      <c r="S21" s="55">
        <f>[1]RT941!R73</f>
        <v>3.4866500800853646</v>
      </c>
      <c r="T21" s="55">
        <f>[1]RT941!S73</f>
        <v>9.6167281220823568</v>
      </c>
      <c r="U21" s="55">
        <f t="shared" si="13"/>
        <v>11.716728122082356</v>
      </c>
      <c r="V21" s="52">
        <f t="shared" si="22"/>
        <v>-0.10093273298150864</v>
      </c>
      <c r="W21" s="56">
        <f t="shared" si="5"/>
        <v>10.805355717971738</v>
      </c>
      <c r="X21" s="56">
        <f t="shared" si="6"/>
        <v>12.905355717971737</v>
      </c>
      <c r="Y21" s="56">
        <f t="shared" si="7"/>
        <v>11.199401911920525</v>
      </c>
      <c r="Z21" s="56">
        <f t="shared" si="8"/>
        <v>11.423389950158937</v>
      </c>
      <c r="AA21" s="56">
        <f t="shared" si="1"/>
        <v>15.123389950158938</v>
      </c>
      <c r="AB21" s="56">
        <f t="shared" si="2"/>
        <v>7.1994019119205248</v>
      </c>
      <c r="AC21" s="56">
        <f t="shared" si="3"/>
        <v>8.0892479882339021</v>
      </c>
      <c r="AD21" s="56">
        <f t="shared" si="9"/>
        <v>11.789247988233903</v>
      </c>
      <c r="AE21" s="56">
        <v>22.253787878787882</v>
      </c>
      <c r="AF21" s="47">
        <v>2.8253474657931914E-2</v>
      </c>
      <c r="AG21" s="44">
        <f t="shared" si="23"/>
        <v>0.97784153385590555</v>
      </c>
      <c r="AH21" s="44">
        <f t="shared" si="24"/>
        <v>0.60230390182025395</v>
      </c>
      <c r="AI21" s="188">
        <f t="shared" si="17"/>
        <v>985.52394181122486</v>
      </c>
      <c r="AJ21" s="46">
        <f t="shared" si="18"/>
        <v>-614.47605818877514</v>
      </c>
    </row>
    <row r="22" spans="2:36" ht="16.5" customHeight="1">
      <c r="B22" s="266"/>
      <c r="C22" s="268"/>
      <c r="D22" s="52">
        <v>0.6987081372395626</v>
      </c>
      <c r="E22" s="62">
        <v>0.11459999999999999</v>
      </c>
      <c r="F22" s="48">
        <f t="shared" si="4"/>
        <v>275.03999999999996</v>
      </c>
      <c r="G22" s="186">
        <v>2.4</v>
      </c>
      <c r="H22" s="51">
        <v>0.26900425599915112</v>
      </c>
      <c r="I22" s="51">
        <f t="shared" si="19"/>
        <v>-1.1753789475718757E-2</v>
      </c>
      <c r="J22" s="51">
        <v>0.26760648657302483</v>
      </c>
      <c r="K22" s="51">
        <f t="shared" si="20"/>
        <v>-1.6752147110274174E-2</v>
      </c>
      <c r="L22" s="48">
        <v>337.48131124129799</v>
      </c>
      <c r="M22" s="62"/>
      <c r="N22" s="62"/>
      <c r="O22" s="52">
        <v>0.42836957765894224</v>
      </c>
      <c r="P22" s="52">
        <f t="shared" si="0"/>
        <v>0.55866462297812713</v>
      </c>
      <c r="Q22" s="52">
        <f t="shared" si="21"/>
        <v>-0.13981540006221765</v>
      </c>
      <c r="R22" s="55">
        <f>[1]RT941!Q74</f>
        <v>5.7417454490974595</v>
      </c>
      <c r="S22" s="55">
        <f>[1]RT941!R74</f>
        <v>3.2173002979581438</v>
      </c>
      <c r="T22" s="55">
        <f>[1]RT941!S74</f>
        <v>8.9590457470556046</v>
      </c>
      <c r="U22" s="55">
        <f t="shared" si="13"/>
        <v>11.059045747055604</v>
      </c>
      <c r="V22" s="52">
        <f t="shared" si="22"/>
        <v>-0.15139909947226268</v>
      </c>
      <c r="W22" s="56">
        <f t="shared" si="5"/>
        <v>10.113922737886991</v>
      </c>
      <c r="X22" s="56">
        <f t="shared" si="6"/>
        <v>12.213922737886991</v>
      </c>
      <c r="Y22" s="56">
        <f t="shared" si="7"/>
        <v>10.433481408106166</v>
      </c>
      <c r="Z22" s="56">
        <f t="shared" si="8"/>
        <v>10.642151036268288</v>
      </c>
      <c r="AA22" s="56">
        <f t="shared" si="1"/>
        <v>14.342151036268287</v>
      </c>
      <c r="AB22" s="56">
        <f t="shared" si="2"/>
        <v>6.4334814081061662</v>
      </c>
      <c r="AC22" s="56">
        <f t="shared" si="3"/>
        <v>7.2627973708698521</v>
      </c>
      <c r="AD22" s="56">
        <f t="shared" si="9"/>
        <v>10.962797370869852</v>
      </c>
      <c r="AE22" s="56">
        <v>20.509090909090911</v>
      </c>
      <c r="AF22" s="47">
        <v>2.7123335671614637E-2</v>
      </c>
      <c r="AG22" s="44">
        <f t="shared" si="23"/>
        <v>0.93872787250166934</v>
      </c>
      <c r="AH22" s="44">
        <f t="shared" si="24"/>
        <v>0.57134804443299725</v>
      </c>
      <c r="AI22" s="188">
        <f t="shared" si="17"/>
        <v>973.82521375082524</v>
      </c>
      <c r="AJ22" s="46">
        <f t="shared" si="18"/>
        <v>-626.17478624917476</v>
      </c>
    </row>
    <row r="23" spans="2:36" ht="17.25" customHeight="1">
      <c r="B23" s="266"/>
      <c r="C23" s="268"/>
      <c r="D23" s="52">
        <v>0.6959758330421052</v>
      </c>
      <c r="E23" s="62">
        <v>0.11459999999999999</v>
      </c>
      <c r="F23" s="48">
        <f t="shared" si="4"/>
        <v>263.58</v>
      </c>
      <c r="G23" s="186">
        <v>2.2999999999999998</v>
      </c>
      <c r="H23" s="51">
        <v>0.26508632617391148</v>
      </c>
      <c r="I23" s="51">
        <f t="shared" si="19"/>
        <v>-1.5671719300958398E-2</v>
      </c>
      <c r="J23" s="51">
        <v>0.26202243753626675</v>
      </c>
      <c r="K23" s="51">
        <f t="shared" si="20"/>
        <v>-2.233619614703225E-2</v>
      </c>
      <c r="L23" s="48">
        <v>319.40118911766808</v>
      </c>
      <c r="M23" s="62"/>
      <c r="N23" s="62"/>
      <c r="O23" s="52">
        <v>0.40516034874102536</v>
      </c>
      <c r="P23" s="52">
        <f t="shared" si="0"/>
        <v>0.52839595825664587</v>
      </c>
      <c r="Q23" s="52">
        <f t="shared" si="21"/>
        <v>-0.1864205334162902</v>
      </c>
      <c r="R23" s="55">
        <f>[1]RT941!Q75</f>
        <v>5.3534128561979273</v>
      </c>
      <c r="S23" s="55">
        <f>[1]RT941!R75</f>
        <v>2.9479505158309229</v>
      </c>
      <c r="T23" s="55">
        <f>[1]RT941!S75</f>
        <v>8.3013633720288489</v>
      </c>
      <c r="U23" s="55">
        <f t="shared" si="13"/>
        <v>10.401363372028849</v>
      </c>
      <c r="V23" s="52">
        <f t="shared" si="22"/>
        <v>-0.20186546596301699</v>
      </c>
      <c r="W23" s="56">
        <f t="shared" si="5"/>
        <v>9.4194581551234737</v>
      </c>
      <c r="X23" s="56">
        <f t="shared" si="6"/>
        <v>11.519458155123473</v>
      </c>
      <c r="Y23" s="56">
        <f t="shared" si="7"/>
        <v>9.6675609042918023</v>
      </c>
      <c r="Z23" s="56">
        <f t="shared" si="8"/>
        <v>9.8609121223776377</v>
      </c>
      <c r="AA23" s="56">
        <f t="shared" si="1"/>
        <v>13.560912122377637</v>
      </c>
      <c r="AB23" s="56">
        <f t="shared" si="2"/>
        <v>5.6675609042918023</v>
      </c>
      <c r="AC23" s="56">
        <f t="shared" si="3"/>
        <v>6.430913861627892</v>
      </c>
      <c r="AD23" s="56">
        <f t="shared" si="9"/>
        <v>10.130913861627892</v>
      </c>
      <c r="AE23" s="56">
        <v>18.835606060606061</v>
      </c>
      <c r="AF23" s="47">
        <v>2.599319668529736E-2</v>
      </c>
      <c r="AG23" s="44">
        <f t="shared" si="23"/>
        <v>0.89961421114743312</v>
      </c>
      <c r="AH23" s="44">
        <f t="shared" si="24"/>
        <v>0.54039218704574055</v>
      </c>
      <c r="AI23" s="188">
        <f t="shared" si="17"/>
        <v>961.10920498952146</v>
      </c>
      <c r="AJ23" s="46">
        <f t="shared" si="18"/>
        <v>-638.89079501047854</v>
      </c>
    </row>
    <row r="24" spans="2:36" ht="17.25" customHeight="1">
      <c r="B24" s="266"/>
      <c r="C24" s="268"/>
      <c r="D24" s="52">
        <v>0.69255280477483883</v>
      </c>
      <c r="E24" s="62">
        <v>0.11459999999999999</v>
      </c>
      <c r="F24" s="48">
        <f t="shared" si="4"/>
        <v>252.12</v>
      </c>
      <c r="G24" s="189">
        <v>2.2000000000000002</v>
      </c>
      <c r="H24" s="51">
        <v>0.26116839634867195</v>
      </c>
      <c r="I24" s="51">
        <f t="shared" si="19"/>
        <v>-1.9589649126197928E-2</v>
      </c>
      <c r="J24" s="51">
        <v>0.25643838849950873</v>
      </c>
      <c r="K24" s="51">
        <f t="shared" si="20"/>
        <v>-2.7920245183790271E-2</v>
      </c>
      <c r="L24" s="48">
        <v>301.32106699403829</v>
      </c>
      <c r="M24" s="62"/>
      <c r="N24" s="62"/>
      <c r="O24" s="112">
        <v>0.38195111982310859</v>
      </c>
      <c r="P24" s="52">
        <f t="shared" si="0"/>
        <v>0.49812729353516466</v>
      </c>
      <c r="Q24" s="52">
        <f t="shared" si="21"/>
        <v>-0.23302566677036252</v>
      </c>
      <c r="R24" s="55">
        <v>4.965080263298395</v>
      </c>
      <c r="S24" s="55">
        <v>2.678600733703703</v>
      </c>
      <c r="T24" s="113">
        <v>7.6436809970020985</v>
      </c>
      <c r="U24" s="55">
        <f t="shared" si="13"/>
        <v>9.7436809970020981</v>
      </c>
      <c r="V24" s="52">
        <f t="shared" si="22"/>
        <v>-0.25233183245377089</v>
      </c>
      <c r="W24" s="56">
        <f t="shared" si="5"/>
        <v>8.7215347739553888</v>
      </c>
      <c r="X24" s="56">
        <f t="shared" si="6"/>
        <v>10.821534773955388</v>
      </c>
      <c r="Y24" s="56">
        <f t="shared" si="7"/>
        <v>8.9016404004774454</v>
      </c>
      <c r="Z24" s="114">
        <f t="shared" si="8"/>
        <v>9.0796732084869927</v>
      </c>
      <c r="AA24" s="114">
        <f t="shared" si="1"/>
        <v>12.779673208486994</v>
      </c>
      <c r="AB24" s="114">
        <f t="shared" si="2"/>
        <v>4.9016404004774454</v>
      </c>
      <c r="AC24" s="114">
        <f t="shared" si="3"/>
        <v>5.5928324610819606</v>
      </c>
      <c r="AD24" s="56">
        <f t="shared" si="9"/>
        <v>9.2928324610819608</v>
      </c>
      <c r="AE24" s="56">
        <v>17.233333333333338</v>
      </c>
      <c r="AF24" s="47">
        <v>2.4863057698980066E-2</v>
      </c>
      <c r="AG24" s="44">
        <f t="shared" si="23"/>
        <v>0.86050054979319623</v>
      </c>
      <c r="AH24" s="44">
        <f t="shared" si="24"/>
        <v>0.50943632965848407</v>
      </c>
      <c r="AI24" s="190">
        <f t="shared" si="17"/>
        <v>947.2371954317365</v>
      </c>
      <c r="AJ24" s="46">
        <f t="shared" si="18"/>
        <v>-652.7628045682635</v>
      </c>
    </row>
    <row r="25" spans="2:36" ht="17.25" customHeight="1">
      <c r="B25" s="266"/>
      <c r="C25" s="268"/>
      <c r="D25" s="52">
        <v>0.68872712725939489</v>
      </c>
      <c r="E25" s="62">
        <v>0.11459999999999999</v>
      </c>
      <c r="F25" s="48">
        <f t="shared" si="4"/>
        <v>240.66</v>
      </c>
      <c r="G25" s="186">
        <v>2.1</v>
      </c>
      <c r="H25" s="51">
        <v>0.25725046652343231</v>
      </c>
      <c r="I25" s="51">
        <f t="shared" si="19"/>
        <v>-2.3507578951437569E-2</v>
      </c>
      <c r="J25" s="51">
        <v>0.25085433946275071</v>
      </c>
      <c r="K25" s="51">
        <f t="shared" si="20"/>
        <v>-3.3504294220548292E-2</v>
      </c>
      <c r="L25" s="48">
        <v>283.24094487040844</v>
      </c>
      <c r="M25" s="62"/>
      <c r="N25" s="62"/>
      <c r="O25" s="52">
        <v>0.35874189090519165</v>
      </c>
      <c r="P25" s="52">
        <f t="shared" si="0"/>
        <v>0.46785862881368329</v>
      </c>
      <c r="Q25" s="52">
        <f t="shared" si="21"/>
        <v>-0.2796308001244352</v>
      </c>
      <c r="R25" s="55">
        <v>4.576747670398861</v>
      </c>
      <c r="S25" s="55">
        <v>2.4092509515764813</v>
      </c>
      <c r="T25" s="55">
        <v>6.9859986219753427</v>
      </c>
      <c r="U25" s="55">
        <f t="shared" si="13"/>
        <v>9.0859986219753424</v>
      </c>
      <c r="V25" s="52">
        <f t="shared" si="22"/>
        <v>-0.3027981989445252</v>
      </c>
      <c r="W25" s="56">
        <f t="shared" si="5"/>
        <v>8.019641275226796</v>
      </c>
      <c r="X25" s="56">
        <f t="shared" si="6"/>
        <v>10.119641275226796</v>
      </c>
      <c r="Y25" s="56">
        <f t="shared" si="7"/>
        <v>8.1357198966630815</v>
      </c>
      <c r="Z25" s="56">
        <f t="shared" si="8"/>
        <v>8.2984342945963423</v>
      </c>
      <c r="AA25" s="56">
        <f t="shared" si="1"/>
        <v>11.998434294596343</v>
      </c>
      <c r="AB25" s="56">
        <f t="shared" si="2"/>
        <v>4.1357198966630815</v>
      </c>
      <c r="AC25" s="56">
        <f t="shared" si="3"/>
        <v>4.747637636475476</v>
      </c>
      <c r="AD25" s="56">
        <f t="shared" si="9"/>
        <v>8.4476376364754771</v>
      </c>
      <c r="AE25" s="56">
        <v>15.70227272727273</v>
      </c>
      <c r="AF25" s="47">
        <v>2.3732918712662789E-2</v>
      </c>
      <c r="AG25" s="44">
        <f t="shared" si="23"/>
        <v>0.82138688843896002</v>
      </c>
      <c r="AH25" s="44">
        <f t="shared" si="24"/>
        <v>0.47848047227122736</v>
      </c>
      <c r="AI25" s="188">
        <f t="shared" si="17"/>
        <v>932.04404210654218</v>
      </c>
      <c r="AJ25" s="46">
        <f t="shared" si="18"/>
        <v>-667.95595789345782</v>
      </c>
    </row>
    <row r="26" spans="2:36" ht="17.25" customHeight="1">
      <c r="B26" s="266"/>
      <c r="C26" s="268"/>
      <c r="D26" s="52">
        <v>0.68442331570495241</v>
      </c>
      <c r="E26" s="62">
        <v>0.11459999999999999</v>
      </c>
      <c r="F26" s="48">
        <f t="shared" si="4"/>
        <v>229.2</v>
      </c>
      <c r="G26" s="186">
        <v>2</v>
      </c>
      <c r="H26" s="51">
        <v>0.25333253669819278</v>
      </c>
      <c r="I26" s="51">
        <f t="shared" si="19"/>
        <v>-2.7425508776677099E-2</v>
      </c>
      <c r="J26" s="51">
        <v>0.24527029042599263</v>
      </c>
      <c r="K26" s="51">
        <f t="shared" si="20"/>
        <v>-3.9088343257306368E-2</v>
      </c>
      <c r="L26" s="48">
        <v>265.16082274677854</v>
      </c>
      <c r="M26" s="62"/>
      <c r="N26" s="62"/>
      <c r="O26" s="52">
        <v>0.33553266198727477</v>
      </c>
      <c r="P26" s="52">
        <f t="shared" si="0"/>
        <v>0.43758996409220197</v>
      </c>
      <c r="Q26" s="52">
        <f t="shared" si="21"/>
        <v>-0.32623593347850777</v>
      </c>
      <c r="R26" s="55">
        <v>4.1884150774993278</v>
      </c>
      <c r="S26" s="55">
        <v>2.1399011694492605</v>
      </c>
      <c r="T26" s="55">
        <v>6.3283162469485887</v>
      </c>
      <c r="U26" s="55">
        <f t="shared" si="13"/>
        <v>8.4283162469485884</v>
      </c>
      <c r="V26" s="52">
        <f t="shared" si="22"/>
        <v>-0.3532645654352794</v>
      </c>
      <c r="W26" s="56">
        <f t="shared" si="5"/>
        <v>7.3131604628799627</v>
      </c>
      <c r="X26" s="56">
        <f t="shared" si="6"/>
        <v>9.4131604628799632</v>
      </c>
      <c r="Y26" s="56">
        <f t="shared" si="7"/>
        <v>7.3697993928487184</v>
      </c>
      <c r="Z26" s="56">
        <f t="shared" si="8"/>
        <v>7.5171953807056928</v>
      </c>
      <c r="AA26" s="56">
        <f t="shared" si="1"/>
        <v>11.217195380705693</v>
      </c>
      <c r="AB26" s="56">
        <f t="shared" si="2"/>
        <v>3.3697993928487184</v>
      </c>
      <c r="AC26" s="56">
        <f t="shared" si="3"/>
        <v>3.8942244233608001</v>
      </c>
      <c r="AD26" s="56">
        <f t="shared" si="9"/>
        <v>7.5942244233608003</v>
      </c>
      <c r="AE26" s="56">
        <v>14.242424242424244</v>
      </c>
      <c r="AF26" s="47">
        <v>2.2602779726345511E-2</v>
      </c>
      <c r="AG26" s="44">
        <f t="shared" si="23"/>
        <v>0.7822732270847238</v>
      </c>
      <c r="AH26" s="44">
        <f t="shared" si="24"/>
        <v>0.44752461488397072</v>
      </c>
      <c r="AI26" s="188">
        <f t="shared" si="17"/>
        <v>915.33157344882875</v>
      </c>
      <c r="AJ26" s="46">
        <f t="shared" si="18"/>
        <v>-684.66842655117125</v>
      </c>
    </row>
    <row r="27" spans="2:36" ht="16.5" customHeight="1">
      <c r="B27" s="266"/>
      <c r="C27" s="268"/>
      <c r="D27" s="52">
        <v>0.67925204724596322</v>
      </c>
      <c r="E27" s="62">
        <v>0.11459999999999999</v>
      </c>
      <c r="F27" s="48">
        <f t="shared" si="4"/>
        <v>217.73999999999998</v>
      </c>
      <c r="G27" s="186">
        <v>1.9</v>
      </c>
      <c r="H27" s="51">
        <v>0.24941460687295317</v>
      </c>
      <c r="I27" s="51">
        <f t="shared" si="19"/>
        <v>-3.1343438601916712E-2</v>
      </c>
      <c r="J27" s="51">
        <v>0.23968624138923456</v>
      </c>
      <c r="K27" s="51">
        <f t="shared" si="20"/>
        <v>-4.4672392294064445E-2</v>
      </c>
      <c r="L27" s="48">
        <v>247.08070062314863</v>
      </c>
      <c r="M27" s="62"/>
      <c r="N27" s="62"/>
      <c r="O27" s="52">
        <v>0.31232343306935789</v>
      </c>
      <c r="P27" s="52">
        <f t="shared" si="0"/>
        <v>0.40732129937072059</v>
      </c>
      <c r="Q27" s="52">
        <f t="shared" si="21"/>
        <v>-0.37284106683258028</v>
      </c>
      <c r="R27" s="55">
        <v>3.8000824845997947</v>
      </c>
      <c r="S27" s="55">
        <v>1.8705513873220396</v>
      </c>
      <c r="T27" s="55">
        <v>5.6706338719218348</v>
      </c>
      <c r="U27" s="55">
        <f t="shared" si="13"/>
        <v>7.7706338719218344</v>
      </c>
      <c r="V27" s="52">
        <f t="shared" si="22"/>
        <v>-0.4037309319260336</v>
      </c>
      <c r="W27" s="56">
        <f t="shared" si="5"/>
        <v>6.6013404007621919</v>
      </c>
      <c r="X27" s="56">
        <f t="shared" si="6"/>
        <v>8.7013404007621915</v>
      </c>
      <c r="Y27" s="56">
        <f t="shared" si="7"/>
        <v>6.6038788890343563</v>
      </c>
      <c r="Z27" s="56">
        <f t="shared" si="8"/>
        <v>6.7359564668150433</v>
      </c>
      <c r="AA27" s="56">
        <f t="shared" si="1"/>
        <v>10.435956466815043</v>
      </c>
      <c r="AB27" s="56">
        <f t="shared" si="2"/>
        <v>2.6038788890343563</v>
      </c>
      <c r="AC27" s="56">
        <f t="shared" si="3"/>
        <v>3.0312468230379177</v>
      </c>
      <c r="AD27" s="56">
        <f t="shared" si="9"/>
        <v>6.7312468230379174</v>
      </c>
      <c r="AE27" s="56">
        <v>12.85378787878788</v>
      </c>
      <c r="AF27" s="47">
        <v>2.1472640740028234E-2</v>
      </c>
      <c r="AG27" s="44">
        <f t="shared" si="23"/>
        <v>0.74315956573048758</v>
      </c>
      <c r="AH27" s="44">
        <f t="shared" si="24"/>
        <v>0.41656875749671407</v>
      </c>
      <c r="AI27" s="188">
        <f t="shared" si="17"/>
        <v>896.85989756398749</v>
      </c>
      <c r="AJ27" s="46">
        <f t="shared" si="18"/>
        <v>-703.14010243601251</v>
      </c>
    </row>
    <row r="28" spans="2:36" ht="17.25" customHeight="1" thickBot="1">
      <c r="B28" s="271"/>
      <c r="C28" s="273"/>
      <c r="D28" s="77">
        <v>0.67288622122708874</v>
      </c>
      <c r="E28" s="87">
        <v>0.11459999999999999</v>
      </c>
      <c r="F28" s="76">
        <f t="shared" si="4"/>
        <v>206.28</v>
      </c>
      <c r="G28" s="191">
        <v>1.8</v>
      </c>
      <c r="H28" s="75">
        <v>0.24549667704771358</v>
      </c>
      <c r="I28" s="75">
        <f t="shared" si="19"/>
        <v>-3.5261368427156298E-2</v>
      </c>
      <c r="J28" s="75">
        <v>0.23410219235247653</v>
      </c>
      <c r="K28" s="75">
        <f t="shared" si="20"/>
        <v>-5.0256441330822466E-2</v>
      </c>
      <c r="L28" s="76">
        <v>229.00057849951884</v>
      </c>
      <c r="M28" s="87"/>
      <c r="N28" s="87"/>
      <c r="O28" s="77">
        <v>0.28911420415144107</v>
      </c>
      <c r="P28" s="52">
        <f t="shared" si="0"/>
        <v>0.37705263464923938</v>
      </c>
      <c r="Q28" s="77">
        <f t="shared" si="21"/>
        <v>-0.41944620018665274</v>
      </c>
      <c r="R28" s="80">
        <v>3.4117498917002615</v>
      </c>
      <c r="S28" s="80">
        <v>1.6012016051948188</v>
      </c>
      <c r="T28" s="80">
        <v>5.0129514968950808</v>
      </c>
      <c r="U28" s="80">
        <f t="shared" si="13"/>
        <v>7.1129514968950804</v>
      </c>
      <c r="V28" s="77">
        <f t="shared" si="22"/>
        <v>-0.45419729841678774</v>
      </c>
      <c r="W28" s="81">
        <f t="shared" si="5"/>
        <v>5.8832555762171426</v>
      </c>
      <c r="X28" s="81">
        <f t="shared" si="6"/>
        <v>7.9832555762171431</v>
      </c>
      <c r="Y28" s="81">
        <f t="shared" si="7"/>
        <v>5.837958385219995</v>
      </c>
      <c r="Z28" s="81">
        <f t="shared" si="8"/>
        <v>5.9547175529243948</v>
      </c>
      <c r="AA28" s="81">
        <f t="shared" si="1"/>
        <v>9.6547175529243958</v>
      </c>
      <c r="AB28" s="81">
        <f t="shared" si="2"/>
        <v>1.837958385219995</v>
      </c>
      <c r="AC28" s="81">
        <f t="shared" si="3"/>
        <v>2.1570483826540214</v>
      </c>
      <c r="AD28" s="81">
        <f t="shared" si="9"/>
        <v>5.8570483826540212</v>
      </c>
      <c r="AE28" s="81">
        <v>11.536363636363639</v>
      </c>
      <c r="AF28" s="192">
        <v>2.0342501753710961E-2</v>
      </c>
      <c r="AG28" s="44">
        <f t="shared" si="23"/>
        <v>0.70404590437625136</v>
      </c>
      <c r="AH28" s="44">
        <f t="shared" si="24"/>
        <v>0.38561290010945748</v>
      </c>
      <c r="AI28" s="188">
        <f t="shared" si="17"/>
        <v>876.3358132474973</v>
      </c>
      <c r="AJ28" s="46">
        <f t="shared" si="18"/>
        <v>-723.6641867525027</v>
      </c>
    </row>
    <row r="29" spans="2:36">
      <c r="B29" s="274" t="s">
        <v>34</v>
      </c>
      <c r="C29" s="275">
        <v>4.1388110043137161</v>
      </c>
      <c r="D29" s="134">
        <v>0.87892886522116609</v>
      </c>
      <c r="E29" s="135">
        <v>0.10670000000000002</v>
      </c>
      <c r="F29" s="136">
        <f>E29*G29*1000</f>
        <v>320.10000000000002</v>
      </c>
      <c r="G29" s="193">
        <v>3</v>
      </c>
      <c r="H29" s="139">
        <f>'[1]LCM580 覆測'!U65</f>
        <v>0.28407733233787258</v>
      </c>
      <c r="I29" s="139">
        <f>H29-$H$29</f>
        <v>0</v>
      </c>
      <c r="J29" s="139">
        <f>'[1]LCM580 覆測'!V65</f>
        <v>0.28814234579545273</v>
      </c>
      <c r="K29" s="139">
        <f>J29-$J$29</f>
        <v>0</v>
      </c>
      <c r="L29" s="136">
        <f>'[1]LCM580 覆測'!T65</f>
        <v>603.01610861035124</v>
      </c>
      <c r="M29" s="139"/>
      <c r="N29" s="139"/>
      <c r="O29" s="134">
        <f>'[1]LCM580 覆測'!S65</f>
        <v>0.76677412536951306</v>
      </c>
      <c r="P29" s="284">
        <v>1</v>
      </c>
      <c r="Q29" s="134">
        <f>(O29-$O$29)/$O$29</f>
        <v>0</v>
      </c>
      <c r="R29" s="194">
        <v>12.134093981349469</v>
      </c>
      <c r="S29" s="194">
        <v>9.7461942236583159</v>
      </c>
      <c r="T29" s="194">
        <v>21.880288205007787</v>
      </c>
      <c r="U29" s="194">
        <f>T29+2.1</f>
        <v>23.980288205007788</v>
      </c>
      <c r="V29" s="134">
        <f>(U29-$U$29)/$U$29</f>
        <v>0</v>
      </c>
      <c r="W29" s="195">
        <f>T29*((G29+0.15)/G29)^2</f>
        <v>24.123017746021088</v>
      </c>
      <c r="X29" s="195">
        <f>W29+2.1</f>
        <v>26.223017746021089</v>
      </c>
      <c r="Y29" s="195">
        <f t="shared" si="7"/>
        <v>25.481238363581326</v>
      </c>
      <c r="Z29" s="195">
        <f t="shared" si="8"/>
        <v>25.990863130852954</v>
      </c>
      <c r="AA29" s="195">
        <f>Z29+3.7</f>
        <v>29.690863130852954</v>
      </c>
      <c r="AB29" s="195">
        <f>Y29-4</f>
        <v>21.481238363581326</v>
      </c>
      <c r="AC29" s="195">
        <f>AB29*((G29+0.15)/G29)^2</f>
        <v>23.683065295848412</v>
      </c>
      <c r="AD29" s="195">
        <f>AC29+3.7</f>
        <v>27.383065295848411</v>
      </c>
      <c r="AE29" s="195">
        <v>49.93150684931507</v>
      </c>
      <c r="AF29" s="135">
        <v>2.6170940093592159E-2</v>
      </c>
      <c r="AG29" s="27">
        <f>AF29/$AF$4</f>
        <v>0.90576583989766779</v>
      </c>
      <c r="AH29" s="27">
        <f>O29/$O$4</f>
        <v>1.0227031047487083</v>
      </c>
      <c r="AI29" s="28">
        <f t="shared" si="17"/>
        <v>1806.5651137636223</v>
      </c>
      <c r="AJ29" s="196">
        <f t="shared" si="18"/>
        <v>206.56511376362232</v>
      </c>
    </row>
    <row r="30" spans="2:36" ht="16.5" customHeight="1">
      <c r="B30" s="266"/>
      <c r="C30" s="268"/>
      <c r="D30" s="52">
        <v>0.87290862465692387</v>
      </c>
      <c r="E30" s="62">
        <v>0.10670000000000002</v>
      </c>
      <c r="F30" s="48">
        <f>E30*G30*1000</f>
        <v>309.43000000000006</v>
      </c>
      <c r="G30" s="186">
        <v>2.9</v>
      </c>
      <c r="H30" s="51">
        <f>'[1]LCM580 覆測'!U67</f>
        <v>0.28109068592865305</v>
      </c>
      <c r="I30" s="51">
        <f t="shared" ref="I30:I40" si="25">H30-$H$29</f>
        <v>-2.9866464092195288E-3</v>
      </c>
      <c r="J30" s="51">
        <f>'[1]LCM580 覆測'!V67</f>
        <v>0.28386805786378866</v>
      </c>
      <c r="K30" s="51">
        <f t="shared" ref="K30:K40" si="26">J30-$J$29</f>
        <v>-4.274287931664067E-3</v>
      </c>
      <c r="L30" s="48">
        <f>'[1]LCM580 覆測'!T67</f>
        <v>578.11187594987109</v>
      </c>
      <c r="M30" s="62"/>
      <c r="N30" s="62"/>
      <c r="O30" s="52">
        <f>'[1]LCM580 覆測'!S67</f>
        <v>0.73491976007403859</v>
      </c>
      <c r="P30" s="52">
        <f>O30/$O$29</f>
        <v>0.95845665073775976</v>
      </c>
      <c r="Q30" s="52">
        <f t="shared" ref="Q30:Q40" si="27">(O30-$O$29)/$O$29</f>
        <v>-4.1543349262240251E-2</v>
      </c>
      <c r="R30" s="55">
        <v>11.592196050453799</v>
      </c>
      <c r="S30" s="55">
        <v>9.2004379165072425</v>
      </c>
      <c r="T30" s="55">
        <v>20.792633966961045</v>
      </c>
      <c r="U30" s="55">
        <f>T30+2.1</f>
        <v>22.892633966961046</v>
      </c>
      <c r="V30" s="52">
        <f t="shared" ref="V30:V41" si="28">(U30-$U$29)/$U$29</f>
        <v>-4.5356178739320067E-2</v>
      </c>
      <c r="W30" s="56">
        <f>T30*((G30+0.15)/G30)^2</f>
        <v>22.999224432539254</v>
      </c>
      <c r="X30" s="56">
        <f>W30+2.1</f>
        <v>25.099224432539256</v>
      </c>
      <c r="Y30" s="56">
        <f t="shared" si="7"/>
        <v>24.214583343448393</v>
      </c>
      <c r="Z30" s="56">
        <f t="shared" si="8"/>
        <v>24.698875010317362</v>
      </c>
      <c r="AA30" s="56">
        <f t="shared" ref="AA30:AA41" si="29">Z30+3.7</f>
        <v>28.398875010317362</v>
      </c>
      <c r="AB30" s="56">
        <f t="shared" ref="AB30:AB41" si="30">Y30-4</f>
        <v>20.214583343448393</v>
      </c>
      <c r="AC30" s="56">
        <f t="shared" ref="AC30:AC40" si="31">AB30*((G30+0.15)/G30)^2</f>
        <v>22.359828959860721</v>
      </c>
      <c r="AD30" s="56">
        <f t="shared" ref="AD30:AD40" si="32">AC30+3.7</f>
        <v>26.05982895986072</v>
      </c>
      <c r="AE30" s="56">
        <v>46.658219178082199</v>
      </c>
      <c r="AF30" s="47">
        <v>2.5298575423805751E-2</v>
      </c>
      <c r="AG30" s="197">
        <f t="shared" ref="AG30:AG40" si="33">AF30/$AF$4</f>
        <v>0.87557364523441217</v>
      </c>
      <c r="AH30" s="197">
        <f t="shared" ref="AH30:AH40" si="34">O30/$O$4</f>
        <v>0.98021659247655524</v>
      </c>
      <c r="AI30" s="198">
        <f t="shared" si="17"/>
        <v>1791.2217395974774</v>
      </c>
      <c r="AJ30" s="199">
        <f t="shared" si="18"/>
        <v>191.22173959747738</v>
      </c>
    </row>
    <row r="31" spans="2:36" ht="16.5" customHeight="1">
      <c r="B31" s="266"/>
      <c r="C31" s="268"/>
      <c r="D31" s="52">
        <v>0.8664361788396362</v>
      </c>
      <c r="E31" s="62">
        <v>0.10670000000000002</v>
      </c>
      <c r="F31" s="48">
        <f t="shared" ref="F31:F39" si="35">E31*G31*1000</f>
        <v>298.76000000000005</v>
      </c>
      <c r="G31" s="173">
        <v>2.8</v>
      </c>
      <c r="H31" s="51">
        <f>'[1]LCM580 覆測'!U68</f>
        <v>0.27810403951943358</v>
      </c>
      <c r="I31" s="51">
        <f t="shared" si="25"/>
        <v>-5.9732928184390022E-3</v>
      </c>
      <c r="J31" s="51">
        <f>'[1]LCM580 覆測'!V68</f>
        <v>0.27959376993212459</v>
      </c>
      <c r="K31" s="51">
        <f t="shared" si="26"/>
        <v>-8.5485758633281339E-3</v>
      </c>
      <c r="L31" s="48">
        <f>'[1]LCM580 覆測'!T68</f>
        <v>553.20764328939117</v>
      </c>
      <c r="M31" s="51"/>
      <c r="N31" s="51"/>
      <c r="O31" s="52">
        <f>'[1]LCM580 覆測'!S68</f>
        <v>0.70306539477856411</v>
      </c>
      <c r="P31" s="52">
        <f t="shared" ref="P31:P41" si="36">O31/$O$29</f>
        <v>0.91691330147551953</v>
      </c>
      <c r="Q31" s="52">
        <f t="shared" si="27"/>
        <v>-8.3086698524480501E-2</v>
      </c>
      <c r="R31" s="55">
        <v>11.050298119558127</v>
      </c>
      <c r="S31" s="55">
        <v>8.6546816093561691</v>
      </c>
      <c r="T31" s="55">
        <v>19.704979728914299</v>
      </c>
      <c r="U31" s="55">
        <f>T31+2.1</f>
        <v>21.804979728914301</v>
      </c>
      <c r="V31" s="52">
        <f t="shared" si="28"/>
        <v>-9.0712357478640274E-2</v>
      </c>
      <c r="W31" s="56">
        <f>T31*((G31+0.15)/G31)^2</f>
        <v>21.872778838122027</v>
      </c>
      <c r="X31" s="56">
        <f>W31+2.1</f>
        <v>23.972778838122029</v>
      </c>
      <c r="Y31" s="56">
        <f t="shared" si="7"/>
        <v>22.947928323315459</v>
      </c>
      <c r="Z31" s="56">
        <f t="shared" si="8"/>
        <v>23.40688688978177</v>
      </c>
      <c r="AA31" s="56">
        <f t="shared" si="29"/>
        <v>27.106886889781769</v>
      </c>
      <c r="AB31" s="56">
        <f t="shared" si="30"/>
        <v>18.947928323315459</v>
      </c>
      <c r="AC31" s="56">
        <f t="shared" si="31"/>
        <v>21.032442121639388</v>
      </c>
      <c r="AD31" s="56">
        <f t="shared" si="32"/>
        <v>24.732442121639387</v>
      </c>
      <c r="AE31" s="56">
        <v>43.4958904109589</v>
      </c>
      <c r="AF31" s="47">
        <v>2.4426210754019347E-2</v>
      </c>
      <c r="AG31" s="197">
        <f t="shared" si="33"/>
        <v>0.84538145057115666</v>
      </c>
      <c r="AH31" s="197">
        <f t="shared" si="34"/>
        <v>0.93773008020440218</v>
      </c>
      <c r="AI31" s="198">
        <f t="shared" si="17"/>
        <v>1774.7824101337508</v>
      </c>
      <c r="AJ31" s="199">
        <f t="shared" si="18"/>
        <v>174.78241013375077</v>
      </c>
    </row>
    <row r="32" spans="2:36" ht="16.5" customHeight="1">
      <c r="B32" s="266"/>
      <c r="C32" s="268"/>
      <c r="D32" s="52">
        <v>0.85938644763352967</v>
      </c>
      <c r="E32" s="62">
        <v>0.10670000000000002</v>
      </c>
      <c r="F32" s="48">
        <f t="shared" si="35"/>
        <v>288.09000000000009</v>
      </c>
      <c r="G32" s="186">
        <v>2.7</v>
      </c>
      <c r="H32" s="51">
        <f>'[1]LCM580 覆測'!U69</f>
        <v>0.2751173931102141</v>
      </c>
      <c r="I32" s="51">
        <f t="shared" si="25"/>
        <v>-8.9599392276584755E-3</v>
      </c>
      <c r="J32" s="51">
        <f>'[1]LCM580 覆測'!V69</f>
        <v>0.27531948200046052</v>
      </c>
      <c r="K32" s="51">
        <f t="shared" si="26"/>
        <v>-1.2822863794992201E-2</v>
      </c>
      <c r="L32" s="48">
        <f>'[1]LCM580 覆測'!T69</f>
        <v>528.30341062891125</v>
      </c>
      <c r="M32" s="62"/>
      <c r="N32" s="62"/>
      <c r="O32" s="52">
        <f>'[1]LCM580 覆測'!S69</f>
        <v>0.67121102948308986</v>
      </c>
      <c r="P32" s="52">
        <f t="shared" si="36"/>
        <v>0.87536995221327951</v>
      </c>
      <c r="Q32" s="52">
        <f t="shared" si="27"/>
        <v>-0.12463004778672046</v>
      </c>
      <c r="R32" s="55">
        <v>10.508400188662456</v>
      </c>
      <c r="S32" s="55">
        <v>8.1089253022050993</v>
      </c>
      <c r="T32" s="55">
        <v>18.617325490867557</v>
      </c>
      <c r="U32" s="55">
        <f t="shared" ref="U32:U41" si="37">T32+2.1</f>
        <v>20.717325490867559</v>
      </c>
      <c r="V32" s="52">
        <f t="shared" si="28"/>
        <v>-0.13606853621796033</v>
      </c>
      <c r="W32" s="56">
        <f t="shared" ref="W32:W40" si="38">T32*((G32+0.15)/G32)^2</f>
        <v>20.743378093219718</v>
      </c>
      <c r="X32" s="56">
        <f t="shared" ref="X32:X40" si="39">W32+2.1</f>
        <v>22.843378093219719</v>
      </c>
      <c r="Y32" s="56">
        <f t="shared" si="7"/>
        <v>21.681273303182529</v>
      </c>
      <c r="Z32" s="56">
        <f t="shared" si="8"/>
        <v>22.114898769246182</v>
      </c>
      <c r="AA32" s="56">
        <f t="shared" si="29"/>
        <v>25.814898769246181</v>
      </c>
      <c r="AB32" s="56">
        <f t="shared" si="30"/>
        <v>17.681273303182529</v>
      </c>
      <c r="AC32" s="56">
        <f t="shared" si="31"/>
        <v>19.700431056941028</v>
      </c>
      <c r="AD32" s="56">
        <f t="shared" si="32"/>
        <v>23.400431056941027</v>
      </c>
      <c r="AE32" s="56">
        <v>40.444520547945217</v>
      </c>
      <c r="AF32" s="47">
        <v>2.3553846084232943E-2</v>
      </c>
      <c r="AG32" s="197">
        <f t="shared" si="33"/>
        <v>0.81518925590790103</v>
      </c>
      <c r="AH32" s="197">
        <f t="shared" si="34"/>
        <v>0.89524356793224946</v>
      </c>
      <c r="AI32" s="198">
        <f t="shared" si="17"/>
        <v>1757.1253525616</v>
      </c>
      <c r="AJ32" s="199">
        <f t="shared" si="18"/>
        <v>157.12535256160004</v>
      </c>
    </row>
    <row r="33" spans="2:37" ht="16.5" customHeight="1">
      <c r="B33" s="266"/>
      <c r="C33" s="268"/>
      <c r="D33" s="52">
        <v>0.8510965659810007</v>
      </c>
      <c r="E33" s="62">
        <v>0.10670000000000002</v>
      </c>
      <c r="F33" s="48">
        <f t="shared" si="35"/>
        <v>277.42000000000007</v>
      </c>
      <c r="G33" s="186">
        <v>2.6</v>
      </c>
      <c r="H33" s="51">
        <f>'[1]LCM580 覆測'!U70</f>
        <v>0.27213074670099463</v>
      </c>
      <c r="I33" s="51">
        <f t="shared" si="25"/>
        <v>-1.1946585636877949E-2</v>
      </c>
      <c r="J33" s="51">
        <f>'[1]LCM580 覆測'!V70</f>
        <v>0.27104519406879646</v>
      </c>
      <c r="K33" s="51">
        <f t="shared" si="26"/>
        <v>-1.7097151726656268E-2</v>
      </c>
      <c r="L33" s="48">
        <f>'[1]LCM580 覆測'!T70</f>
        <v>503.39917796843116</v>
      </c>
      <c r="M33" s="62"/>
      <c r="N33" s="62"/>
      <c r="O33" s="52">
        <f>'[1]LCM580 覆測'!S70</f>
        <v>0.63935666418761539</v>
      </c>
      <c r="P33" s="52">
        <f t="shared" si="36"/>
        <v>0.83382660295103928</v>
      </c>
      <c r="Q33" s="52">
        <f t="shared" si="27"/>
        <v>-0.16617339704896072</v>
      </c>
      <c r="R33" s="55">
        <v>9.9665022577667859</v>
      </c>
      <c r="S33" s="55">
        <v>7.563168995054026</v>
      </c>
      <c r="T33" s="55">
        <v>17.529671252820815</v>
      </c>
      <c r="U33" s="55">
        <f t="shared" si="37"/>
        <v>19.629671252820817</v>
      </c>
      <c r="V33" s="52">
        <f t="shared" si="28"/>
        <v>-0.18142471495728041</v>
      </c>
      <c r="W33" s="56">
        <f t="shared" si="38"/>
        <v>19.610671427434529</v>
      </c>
      <c r="X33" s="56">
        <f t="shared" si="39"/>
        <v>21.71067142743453</v>
      </c>
      <c r="Y33" s="56">
        <f t="shared" si="7"/>
        <v>20.414618283049599</v>
      </c>
      <c r="Z33" s="56">
        <f t="shared" si="8"/>
        <v>20.822910648710593</v>
      </c>
      <c r="AA33" s="56">
        <f t="shared" si="29"/>
        <v>24.522910648710592</v>
      </c>
      <c r="AB33" s="56">
        <f t="shared" si="30"/>
        <v>16.414618283049599</v>
      </c>
      <c r="AC33" s="56">
        <f t="shared" si="31"/>
        <v>18.363247154669022</v>
      </c>
      <c r="AD33" s="56">
        <f t="shared" si="32"/>
        <v>22.063247154669021</v>
      </c>
      <c r="AE33" s="56">
        <v>37.5041095890411</v>
      </c>
      <c r="AF33" s="47">
        <v>2.2681481414446539E-2</v>
      </c>
      <c r="AG33" s="197">
        <f t="shared" si="33"/>
        <v>0.78499706124464552</v>
      </c>
      <c r="AH33" s="197">
        <f t="shared" si="34"/>
        <v>0.85275705566009641</v>
      </c>
      <c r="AI33" s="198">
        <f t="shared" si="17"/>
        <v>1738.1100597915913</v>
      </c>
      <c r="AJ33" s="199">
        <f t="shared" si="18"/>
        <v>138.11005979159131</v>
      </c>
    </row>
    <row r="34" spans="2:37" ht="16.5" customHeight="1">
      <c r="B34" s="266"/>
      <c r="C34" s="268"/>
      <c r="D34" s="52">
        <v>0.84176872752666132</v>
      </c>
      <c r="E34" s="62">
        <v>0.10670000000000002</v>
      </c>
      <c r="F34" s="48">
        <f t="shared" si="35"/>
        <v>266.75000000000006</v>
      </c>
      <c r="G34" s="173">
        <v>2.5</v>
      </c>
      <c r="H34" s="51">
        <f>'[1]LCM580 覆測'!U71</f>
        <v>0.26914410029177516</v>
      </c>
      <c r="I34" s="51">
        <f t="shared" si="25"/>
        <v>-1.4933232046097422E-2</v>
      </c>
      <c r="J34" s="51">
        <f>'[1]LCM580 覆測'!V71</f>
        <v>0.26677090613713239</v>
      </c>
      <c r="K34" s="51">
        <f t="shared" si="26"/>
        <v>-2.1371439658320335E-2</v>
      </c>
      <c r="L34" s="48">
        <f>'[1]LCM580 覆測'!T71</f>
        <v>478.49494530795113</v>
      </c>
      <c r="M34" s="51"/>
      <c r="N34" s="51"/>
      <c r="O34" s="52">
        <f>'[1]LCM580 覆測'!S71</f>
        <v>0.60750229889214091</v>
      </c>
      <c r="P34" s="52">
        <f t="shared" si="36"/>
        <v>0.79228325368879904</v>
      </c>
      <c r="Q34" s="52">
        <f t="shared" si="27"/>
        <v>-0.20771674631120096</v>
      </c>
      <c r="R34" s="55">
        <v>9.4246043268711137</v>
      </c>
      <c r="S34" s="55">
        <v>7.0174126879029526</v>
      </c>
      <c r="T34" s="55">
        <v>16.44201701477407</v>
      </c>
      <c r="U34" s="55">
        <f t="shared" si="37"/>
        <v>18.542017014774071</v>
      </c>
      <c r="V34" s="52">
        <f t="shared" si="28"/>
        <v>-0.22678089369660062</v>
      </c>
      <c r="W34" s="56">
        <f t="shared" si="38"/>
        <v>18.474250317800148</v>
      </c>
      <c r="X34" s="56">
        <f t="shared" si="39"/>
        <v>20.57425031780015</v>
      </c>
      <c r="Y34" s="56">
        <f t="shared" si="7"/>
        <v>19.147963262916665</v>
      </c>
      <c r="Z34" s="56">
        <f t="shared" si="8"/>
        <v>19.530922528174997</v>
      </c>
      <c r="AA34" s="56">
        <f t="shared" si="29"/>
        <v>23.230922528174997</v>
      </c>
      <c r="AB34" s="56">
        <f t="shared" si="30"/>
        <v>15.147963262916665</v>
      </c>
      <c r="AC34" s="56">
        <f t="shared" si="31"/>
        <v>17.020251522213169</v>
      </c>
      <c r="AD34" s="56">
        <f t="shared" si="32"/>
        <v>20.720251522213168</v>
      </c>
      <c r="AE34" s="56">
        <v>34.674657534246577</v>
      </c>
      <c r="AF34" s="47">
        <v>2.1809116744660132E-2</v>
      </c>
      <c r="AG34" s="197">
        <f t="shared" si="33"/>
        <v>0.7548048665813899</v>
      </c>
      <c r="AH34" s="197">
        <f t="shared" si="34"/>
        <v>0.81027054338794324</v>
      </c>
      <c r="AI34" s="198">
        <f t="shared" si="17"/>
        <v>1717.5735435999816</v>
      </c>
      <c r="AJ34" s="199">
        <f t="shared" si="18"/>
        <v>117.57354359998158</v>
      </c>
    </row>
    <row r="35" spans="2:37" ht="16.5" customHeight="1">
      <c r="B35" s="266"/>
      <c r="C35" s="268"/>
      <c r="D35" s="52">
        <v>0.83129646922670053</v>
      </c>
      <c r="E35" s="62">
        <v>0.10670000000000002</v>
      </c>
      <c r="F35" s="48">
        <f t="shared" si="35"/>
        <v>256.08000000000004</v>
      </c>
      <c r="G35" s="186">
        <v>2.4</v>
      </c>
      <c r="H35" s="51">
        <f>'[1]LCM580 覆測'!U72</f>
        <v>0.26615745388255568</v>
      </c>
      <c r="I35" s="51">
        <f t="shared" si="25"/>
        <v>-1.7919878455316895E-2</v>
      </c>
      <c r="J35" s="51">
        <f>'[1]LCM580 覆測'!V72</f>
        <v>0.26249661820546832</v>
      </c>
      <c r="K35" s="51">
        <f t="shared" si="26"/>
        <v>-2.5645727589984402E-2</v>
      </c>
      <c r="L35" s="48">
        <f>'[1]LCM580 覆測'!T72</f>
        <v>453.59071264747109</v>
      </c>
      <c r="M35" s="62"/>
      <c r="N35" s="62"/>
      <c r="O35" s="52">
        <f>'[1]LCM580 覆測'!S72</f>
        <v>0.57564793359666655</v>
      </c>
      <c r="P35" s="52">
        <f t="shared" si="36"/>
        <v>0.75073990442655891</v>
      </c>
      <c r="Q35" s="52">
        <f t="shared" si="27"/>
        <v>-0.24926009557344106</v>
      </c>
      <c r="R35" s="55">
        <v>8.8827063959754415</v>
      </c>
      <c r="S35" s="55">
        <v>6.471656380751881</v>
      </c>
      <c r="T35" s="55">
        <v>15.354362776727324</v>
      </c>
      <c r="U35" s="55">
        <f t="shared" si="37"/>
        <v>17.454362776727326</v>
      </c>
      <c r="V35" s="52">
        <f t="shared" si="28"/>
        <v>-0.27213707243592083</v>
      </c>
      <c r="W35" s="56">
        <f t="shared" si="38"/>
        <v>17.333636103414833</v>
      </c>
      <c r="X35" s="56">
        <f t="shared" si="39"/>
        <v>19.433636103414834</v>
      </c>
      <c r="Y35" s="56">
        <f t="shared" si="7"/>
        <v>17.881308242783728</v>
      </c>
      <c r="Z35" s="56">
        <f t="shared" si="8"/>
        <v>18.238934407639405</v>
      </c>
      <c r="AA35" s="56">
        <f t="shared" si="29"/>
        <v>21.938934407639405</v>
      </c>
      <c r="AB35" s="56">
        <f t="shared" si="30"/>
        <v>13.881308242783728</v>
      </c>
      <c r="AC35" s="56">
        <f t="shared" si="31"/>
        <v>15.670695633455068</v>
      </c>
      <c r="AD35" s="56">
        <f t="shared" si="32"/>
        <v>19.370695633455068</v>
      </c>
      <c r="AE35" s="56">
        <v>31.956164383561646</v>
      </c>
      <c r="AF35" s="47">
        <v>2.0936752074873725E-2</v>
      </c>
      <c r="AG35" s="197">
        <f t="shared" si="33"/>
        <v>0.72461267191813417</v>
      </c>
      <c r="AH35" s="197">
        <f t="shared" si="34"/>
        <v>0.76778403111579041</v>
      </c>
      <c r="AI35" s="198">
        <f t="shared" si="17"/>
        <v>1695.3256510590722</v>
      </c>
      <c r="AJ35" s="199">
        <f t="shared" si="18"/>
        <v>95.325651059072243</v>
      </c>
    </row>
    <row r="36" spans="2:37" ht="16.5" customHeight="1">
      <c r="B36" s="266"/>
      <c r="C36" s="268"/>
      <c r="D36" s="52">
        <v>0.81985467554257507</v>
      </c>
      <c r="E36" s="62">
        <v>0.10670000000000002</v>
      </c>
      <c r="F36" s="48">
        <f t="shared" si="35"/>
        <v>245.41000000000003</v>
      </c>
      <c r="G36" s="186">
        <v>2.2999999999999998</v>
      </c>
      <c r="H36" s="51">
        <f>'[1]LCM580 覆測'!U73</f>
        <v>0.26317080747333621</v>
      </c>
      <c r="I36" s="51">
        <f t="shared" si="25"/>
        <v>-2.0906524864536369E-2</v>
      </c>
      <c r="J36" s="51">
        <f>'[1]LCM580 覆測'!V73</f>
        <v>0.25822233027380426</v>
      </c>
      <c r="K36" s="51">
        <f t="shared" si="26"/>
        <v>-2.9920015521648469E-2</v>
      </c>
      <c r="L36" s="48">
        <f>'[1]LCM580 覆測'!T73</f>
        <v>428.68647998699106</v>
      </c>
      <c r="M36" s="62"/>
      <c r="N36" s="62"/>
      <c r="O36" s="52">
        <f>'[1]LCM580 覆測'!S73</f>
        <v>0.54379356830119208</v>
      </c>
      <c r="P36" s="52">
        <f t="shared" si="36"/>
        <v>0.70919655516431868</v>
      </c>
      <c r="Q36" s="52">
        <f t="shared" si="27"/>
        <v>-0.29080344483568132</v>
      </c>
      <c r="R36" s="55">
        <v>8.3408084650797694</v>
      </c>
      <c r="S36" s="55">
        <v>5.9259000736008076</v>
      </c>
      <c r="T36" s="55">
        <v>14.266708538680579</v>
      </c>
      <c r="U36" s="55">
        <f t="shared" si="37"/>
        <v>16.36670853868058</v>
      </c>
      <c r="V36" s="52">
        <f t="shared" si="28"/>
        <v>-0.31749325117524108</v>
      </c>
      <c r="W36" s="56">
        <f t="shared" si="38"/>
        <v>16.188264272860149</v>
      </c>
      <c r="X36" s="56">
        <f t="shared" si="39"/>
        <v>18.28826427286015</v>
      </c>
      <c r="Y36" s="56">
        <f t="shared" si="7"/>
        <v>16.614653222650798</v>
      </c>
      <c r="Z36" s="56">
        <f t="shared" si="8"/>
        <v>16.94694628710381</v>
      </c>
      <c r="AA36" s="56">
        <f t="shared" si="29"/>
        <v>20.646946287103809</v>
      </c>
      <c r="AB36" s="56">
        <f t="shared" si="30"/>
        <v>12.614653222650798</v>
      </c>
      <c r="AC36" s="56">
        <f t="shared" si="31"/>
        <v>14.31369678052201</v>
      </c>
      <c r="AD36" s="56">
        <f t="shared" si="32"/>
        <v>18.013696780522011</v>
      </c>
      <c r="AE36" s="56">
        <v>29.348630136986298</v>
      </c>
      <c r="AF36" s="47">
        <v>2.0064387405087321E-2</v>
      </c>
      <c r="AG36" s="197">
        <f t="shared" si="33"/>
        <v>0.69442047725487865</v>
      </c>
      <c r="AH36" s="197">
        <f t="shared" si="34"/>
        <v>0.72529751884363736</v>
      </c>
      <c r="AI36" s="198">
        <f t="shared" si="17"/>
        <v>1671.1431591667783</v>
      </c>
      <c r="AJ36" s="199">
        <f t="shared" si="18"/>
        <v>71.143159166778332</v>
      </c>
    </row>
    <row r="37" spans="2:37" ht="16.5" customHeight="1">
      <c r="B37" s="266"/>
      <c r="C37" s="268"/>
      <c r="D37" s="52">
        <v>0.80659823064583192</v>
      </c>
      <c r="E37" s="62">
        <v>0.10670000000000002</v>
      </c>
      <c r="F37" s="48">
        <f t="shared" si="35"/>
        <v>234.74000000000007</v>
      </c>
      <c r="G37" s="186">
        <v>2.2000000000000002</v>
      </c>
      <c r="H37" s="51">
        <f>'[1]LCM580 覆測'!U74</f>
        <v>0.26018416106411668</v>
      </c>
      <c r="I37" s="51">
        <f t="shared" si="25"/>
        <v>-2.3893171273755898E-2</v>
      </c>
      <c r="J37" s="51">
        <f>'[1]LCM580 覆測'!V74</f>
        <v>0.25394804234214019</v>
      </c>
      <c r="K37" s="51">
        <f t="shared" si="26"/>
        <v>-3.4194303453312536E-2</v>
      </c>
      <c r="L37" s="48">
        <f>'[1]LCM580 覆測'!T74</f>
        <v>403.78224732651114</v>
      </c>
      <c r="M37" s="62"/>
      <c r="N37" s="62"/>
      <c r="O37" s="52">
        <f>'[1]LCM580 覆測'!S74</f>
        <v>0.51193920300571771</v>
      </c>
      <c r="P37" s="52">
        <f t="shared" si="36"/>
        <v>0.66765320590207855</v>
      </c>
      <c r="Q37" s="52">
        <f t="shared" si="27"/>
        <v>-0.33234679409792145</v>
      </c>
      <c r="R37" s="55">
        <v>7.7989105341841007</v>
      </c>
      <c r="S37" s="55">
        <v>5.380143766449736</v>
      </c>
      <c r="T37" s="55">
        <v>13.17905430063384</v>
      </c>
      <c r="U37" s="55">
        <f t="shared" si="37"/>
        <v>15.27905430063384</v>
      </c>
      <c r="V37" s="52">
        <f t="shared" si="28"/>
        <v>-0.36284942991456104</v>
      </c>
      <c r="W37" s="56">
        <f t="shared" si="38"/>
        <v>15.037464333729416</v>
      </c>
      <c r="X37" s="56">
        <f t="shared" si="39"/>
        <v>17.137464333729415</v>
      </c>
      <c r="Y37" s="56">
        <f t="shared" si="7"/>
        <v>15.34799820251787</v>
      </c>
      <c r="Z37" s="56">
        <f t="shared" si="8"/>
        <v>15.654958166568226</v>
      </c>
      <c r="AA37" s="56">
        <f t="shared" si="29"/>
        <v>19.354958166568228</v>
      </c>
      <c r="AB37" s="56">
        <f t="shared" si="30"/>
        <v>11.34799820251787</v>
      </c>
      <c r="AC37" s="56">
        <f t="shared" si="31"/>
        <v>12.948206626736555</v>
      </c>
      <c r="AD37" s="56">
        <f t="shared" si="32"/>
        <v>16.648206626736556</v>
      </c>
      <c r="AE37" s="56">
        <v>26.852054794520555</v>
      </c>
      <c r="AF37" s="47">
        <v>1.9192022735300917E-2</v>
      </c>
      <c r="AG37" s="197">
        <f t="shared" si="33"/>
        <v>0.66422828259162314</v>
      </c>
      <c r="AH37" s="197">
        <f t="shared" si="34"/>
        <v>0.68281100657148441</v>
      </c>
      <c r="AI37" s="198">
        <f t="shared" si="17"/>
        <v>1644.7622589206396</v>
      </c>
      <c r="AJ37" s="199">
        <f t="shared" si="18"/>
        <v>44.762258920639624</v>
      </c>
    </row>
    <row r="38" spans="2:37" ht="17.25" customHeight="1">
      <c r="B38" s="266"/>
      <c r="C38" s="268"/>
      <c r="D38" s="52">
        <v>0.79175995225482598</v>
      </c>
      <c r="E38" s="62">
        <v>0.10670000000000002</v>
      </c>
      <c r="F38" s="48">
        <f t="shared" si="35"/>
        <v>224.07000000000005</v>
      </c>
      <c r="G38" s="187">
        <v>2.1</v>
      </c>
      <c r="H38" s="51">
        <f>'[1]LCM580 覆測'!U75</f>
        <v>0.25719751465489721</v>
      </c>
      <c r="I38" s="51">
        <f t="shared" si="25"/>
        <v>-2.6879817682975371E-2</v>
      </c>
      <c r="J38" s="51">
        <f>'[1]LCM580 覆測'!V75</f>
        <v>0.24967375441047612</v>
      </c>
      <c r="K38" s="51">
        <f t="shared" si="26"/>
        <v>-3.8468591384976603E-2</v>
      </c>
      <c r="L38" s="48">
        <f>'[1]LCM580 覆測'!T75</f>
        <v>378.87801466603111</v>
      </c>
      <c r="M38" s="62"/>
      <c r="N38" s="62"/>
      <c r="O38" s="65">
        <f>'[1]LCM580 覆測'!S75</f>
        <v>0.48008483771024335</v>
      </c>
      <c r="P38" s="52">
        <f t="shared" si="36"/>
        <v>0.62610985663983842</v>
      </c>
      <c r="Q38" s="52">
        <f t="shared" si="27"/>
        <v>-0.37389014336016152</v>
      </c>
      <c r="R38" s="55">
        <v>7.2570126032884286</v>
      </c>
      <c r="S38" s="55">
        <v>4.8343874592986644</v>
      </c>
      <c r="T38" s="66">
        <v>12.091400062587095</v>
      </c>
      <c r="U38" s="55">
        <f t="shared" si="37"/>
        <v>14.191400062587094</v>
      </c>
      <c r="V38" s="52">
        <f t="shared" si="28"/>
        <v>-0.40820560865388128</v>
      </c>
      <c r="W38" s="56">
        <f t="shared" si="38"/>
        <v>13.880433745316816</v>
      </c>
      <c r="X38" s="56">
        <f t="shared" si="39"/>
        <v>15.980433745316816</v>
      </c>
      <c r="Y38" s="56">
        <f t="shared" si="7"/>
        <v>14.081343182384936</v>
      </c>
      <c r="Z38" s="67">
        <f t="shared" si="8"/>
        <v>14.362970046032634</v>
      </c>
      <c r="AA38" s="67">
        <f t="shared" si="29"/>
        <v>18.062970046032635</v>
      </c>
      <c r="AB38" s="67">
        <f t="shared" si="30"/>
        <v>10.081343182384936</v>
      </c>
      <c r="AC38" s="67">
        <f t="shared" si="31"/>
        <v>11.572970489982707</v>
      </c>
      <c r="AD38" s="56">
        <f t="shared" si="32"/>
        <v>15.272970489982708</v>
      </c>
      <c r="AE38" s="56">
        <v>24.466438356164385</v>
      </c>
      <c r="AF38" s="47">
        <v>1.8319658065514513E-2</v>
      </c>
      <c r="AG38" s="197">
        <f t="shared" si="33"/>
        <v>0.63403608792836752</v>
      </c>
      <c r="AH38" s="197">
        <f t="shared" si="34"/>
        <v>0.64032449429933147</v>
      </c>
      <c r="AI38" s="200">
        <f t="shared" si="17"/>
        <v>1615.8688919843928</v>
      </c>
      <c r="AJ38" s="199">
        <f t="shared" si="18"/>
        <v>15.868891984392803</v>
      </c>
    </row>
    <row r="39" spans="2:37" ht="17.25" customHeight="1">
      <c r="B39" s="266"/>
      <c r="C39" s="268"/>
      <c r="D39" s="52">
        <v>0.77458512091297838</v>
      </c>
      <c r="E39" s="62">
        <v>0.10670000000000002</v>
      </c>
      <c r="F39" s="48">
        <f t="shared" si="35"/>
        <v>213.40000000000003</v>
      </c>
      <c r="G39" s="201">
        <v>2</v>
      </c>
      <c r="H39" s="51">
        <f>'[1]LCM580 覆測'!U76</f>
        <v>0.25421086824567773</v>
      </c>
      <c r="I39" s="51">
        <f t="shared" si="25"/>
        <v>-2.9866464092194844E-2</v>
      </c>
      <c r="J39" s="51">
        <f>'[1]LCM580 覆測'!V76</f>
        <v>0.24539946647881206</v>
      </c>
      <c r="K39" s="51">
        <f t="shared" si="26"/>
        <v>-4.274287931664067E-2</v>
      </c>
      <c r="L39" s="48">
        <f>'[1]LCM580 覆測'!T76</f>
        <v>353.97378200555113</v>
      </c>
      <c r="M39" s="62"/>
      <c r="N39" s="62"/>
      <c r="O39" s="52">
        <f>'[1]LCM580 覆測'!S76</f>
        <v>0.44823047241476888</v>
      </c>
      <c r="P39" s="52">
        <f t="shared" si="36"/>
        <v>0.58456650737759819</v>
      </c>
      <c r="Q39" s="52">
        <f t="shared" si="27"/>
        <v>-0.41543349262240176</v>
      </c>
      <c r="R39" s="55">
        <v>6.7151146723927564</v>
      </c>
      <c r="S39" s="55">
        <v>4.2886311521475911</v>
      </c>
      <c r="T39" s="55">
        <v>11.003745824540349</v>
      </c>
      <c r="U39" s="55">
        <f t="shared" si="37"/>
        <v>13.103745824540349</v>
      </c>
      <c r="V39" s="52">
        <f t="shared" si="28"/>
        <v>-0.45356178739320147</v>
      </c>
      <c r="W39" s="56">
        <f t="shared" si="38"/>
        <v>12.716203768484441</v>
      </c>
      <c r="X39" s="56">
        <f t="shared" si="39"/>
        <v>14.81620376848444</v>
      </c>
      <c r="Y39" s="56">
        <f t="shared" si="7"/>
        <v>12.814688162252001</v>
      </c>
      <c r="Z39" s="56">
        <f t="shared" si="8"/>
        <v>13.070981925497041</v>
      </c>
      <c r="AA39" s="56">
        <f t="shared" si="29"/>
        <v>16.77098192549704</v>
      </c>
      <c r="AB39" s="56">
        <f t="shared" si="30"/>
        <v>8.8146881622520006</v>
      </c>
      <c r="AC39" s="56">
        <f t="shared" si="31"/>
        <v>10.186474007502467</v>
      </c>
      <c r="AD39" s="56">
        <f t="shared" si="32"/>
        <v>13.886474007502468</v>
      </c>
      <c r="AE39" s="56">
        <v>22.19178082191781</v>
      </c>
      <c r="AF39" s="47">
        <v>1.7447293395728106E-2</v>
      </c>
      <c r="AG39" s="197">
        <f t="shared" si="33"/>
        <v>0.6038438932651119</v>
      </c>
      <c r="AH39" s="197">
        <f t="shared" si="34"/>
        <v>0.59783798202717842</v>
      </c>
      <c r="AI39" s="198">
        <f t="shared" si="17"/>
        <v>1584.0861883545213</v>
      </c>
      <c r="AJ39" s="199">
        <f t="shared" si="18"/>
        <v>-15.913811645478745</v>
      </c>
    </row>
    <row r="40" spans="2:37" ht="17.25" customHeight="1" thickBot="1">
      <c r="B40" s="271"/>
      <c r="C40" s="273"/>
      <c r="D40" s="77">
        <v>0.75410790639573289</v>
      </c>
      <c r="E40" s="87">
        <v>0.10670000000000002</v>
      </c>
      <c r="F40" s="76">
        <f>E40*G40*1000</f>
        <v>202.73000000000002</v>
      </c>
      <c r="G40" s="202">
        <v>1.9</v>
      </c>
      <c r="H40" s="75">
        <f>'[1]LCM580 覆測'!U77</f>
        <v>0.25122422183645826</v>
      </c>
      <c r="I40" s="75">
        <f t="shared" si="25"/>
        <v>-3.2853110501414318E-2</v>
      </c>
      <c r="J40" s="75">
        <f>'[1]LCM580 覆測'!V77</f>
        <v>0.24112517854714799</v>
      </c>
      <c r="K40" s="75">
        <f t="shared" si="26"/>
        <v>-4.7017167248304736E-2</v>
      </c>
      <c r="L40" s="76">
        <f>'[1]LCM580 覆測'!T77</f>
        <v>329.0695493450711</v>
      </c>
      <c r="M40" s="87"/>
      <c r="N40" s="87"/>
      <c r="O40" s="77">
        <f>'[1]LCM580 覆測'!S77</f>
        <v>0.4163761071192944</v>
      </c>
      <c r="P40" s="52">
        <f t="shared" si="36"/>
        <v>0.54302315811535795</v>
      </c>
      <c r="Q40" s="77">
        <f t="shared" si="27"/>
        <v>-0.45697684188464205</v>
      </c>
      <c r="R40" s="80">
        <v>6.1732167414970842</v>
      </c>
      <c r="S40" s="80">
        <v>3.7428748449965177</v>
      </c>
      <c r="T40" s="80">
        <v>9.9160915864936037</v>
      </c>
      <c r="U40" s="80">
        <f t="shared" si="37"/>
        <v>12.016091586493603</v>
      </c>
      <c r="V40" s="77">
        <f t="shared" si="28"/>
        <v>-0.49891796613252171</v>
      </c>
      <c r="W40" s="81">
        <f t="shared" si="38"/>
        <v>11.543594152974896</v>
      </c>
      <c r="X40" s="81">
        <f t="shared" si="39"/>
        <v>13.643594152974895</v>
      </c>
      <c r="Y40" s="81">
        <f t="shared" si="7"/>
        <v>11.548033142119065</v>
      </c>
      <c r="Z40" s="81">
        <f t="shared" si="8"/>
        <v>11.778993804961447</v>
      </c>
      <c r="AA40" s="81">
        <f t="shared" si="29"/>
        <v>15.478993804961448</v>
      </c>
      <c r="AB40" s="81">
        <f t="shared" si="30"/>
        <v>7.5480331421190652</v>
      </c>
      <c r="AC40" s="81">
        <f t="shared" si="31"/>
        <v>8.7868723766635384</v>
      </c>
      <c r="AD40" s="81">
        <f t="shared" si="32"/>
        <v>12.486872376663538</v>
      </c>
      <c r="AE40" s="81">
        <v>20.028082191780822</v>
      </c>
      <c r="AF40" s="192">
        <v>1.6574928725941698E-2</v>
      </c>
      <c r="AG40" s="203">
        <f t="shared" si="33"/>
        <v>0.57365169860185616</v>
      </c>
      <c r="AH40" s="203">
        <f t="shared" si="34"/>
        <v>0.55535146975502536</v>
      </c>
      <c r="AI40" s="204">
        <f t="shared" si="17"/>
        <v>1548.9579369741371</v>
      </c>
      <c r="AJ40" s="205">
        <f t="shared" si="18"/>
        <v>-51.042063025862944</v>
      </c>
    </row>
    <row r="41" spans="2:37">
      <c r="G41" s="164">
        <f>TREND(G38:G40,T38:T40,T41)</f>
        <v>1.7238326556852659</v>
      </c>
      <c r="O41" s="283">
        <f>TREND(O38:O40,G38:G40,G41)</f>
        <v>0.36025911772994285</v>
      </c>
      <c r="P41" s="52">
        <f t="shared" si="36"/>
        <v>0.46983734298067481</v>
      </c>
      <c r="T41" s="164">
        <v>8</v>
      </c>
      <c r="U41" s="164">
        <f t="shared" si="37"/>
        <v>10.1</v>
      </c>
      <c r="V41" s="164">
        <f t="shared" si="28"/>
        <v>-0.57882074170022602</v>
      </c>
      <c r="Y41" s="164">
        <f t="shared" si="7"/>
        <v>9.3166006315216201</v>
      </c>
      <c r="Z41" s="164">
        <f t="shared" si="8"/>
        <v>9.5029326441520521</v>
      </c>
      <c r="AA41" s="164">
        <f t="shared" si="29"/>
        <v>13.202932644152053</v>
      </c>
      <c r="AB41" s="164">
        <f t="shared" si="30"/>
        <v>5.3166006315216201</v>
      </c>
    </row>
    <row r="42" spans="2:37" ht="16.5">
      <c r="G42" s="206" t="s">
        <v>38</v>
      </c>
    </row>
    <row r="43" spans="2:37">
      <c r="AK43" s="207"/>
    </row>
    <row r="48" spans="2:37">
      <c r="T48" s="208"/>
      <c r="U48" s="208"/>
    </row>
  </sheetData>
  <mergeCells count="7">
    <mergeCell ref="B29:B40"/>
    <mergeCell ref="C29:C40"/>
    <mergeCell ref="B2:AJ2"/>
    <mergeCell ref="B4:B13"/>
    <mergeCell ref="C4:C13"/>
    <mergeCell ref="B14:B28"/>
    <mergeCell ref="C14:C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G47"/>
  <sheetViews>
    <sheetView topLeftCell="D1" zoomScale="70" zoomScaleNormal="70" workbookViewId="0">
      <pane ySplit="3" topLeftCell="A4" activePane="bottomLeft" state="frozen"/>
      <selection pane="bottomLeft" activeCell="W29" sqref="W29"/>
    </sheetView>
  </sheetViews>
  <sheetFormatPr defaultRowHeight="16.5"/>
  <cols>
    <col min="1" max="1" width="9" style="1"/>
    <col min="2" max="2" width="20.375" style="1" bestFit="1" customWidth="1"/>
    <col min="3" max="3" width="9" style="1"/>
    <col min="4" max="4" width="9" style="1" customWidth="1"/>
    <col min="5" max="5" width="9.625" style="1" customWidth="1"/>
    <col min="6" max="6" width="9" style="1" customWidth="1"/>
    <col min="7" max="7" width="7" style="1" customWidth="1"/>
    <col min="8" max="11" width="8.5" style="1" bestFit="1" customWidth="1"/>
    <col min="12" max="12" width="6.25" style="1" hidden="1" customWidth="1"/>
    <col min="13" max="13" width="9" style="1" bestFit="1" customWidth="1"/>
    <col min="14" max="14" width="10.125" style="1" bestFit="1" customWidth="1"/>
    <col min="15" max="15" width="15.375" style="1" customWidth="1"/>
    <col min="16" max="16" width="15.375" style="1" bestFit="1" customWidth="1"/>
    <col min="17" max="17" width="12" style="1" bestFit="1" customWidth="1"/>
    <col min="18" max="18" width="15.125" style="1" hidden="1" customWidth="1"/>
    <col min="19" max="19" width="10.125" style="1" hidden="1" customWidth="1"/>
    <col min="20" max="20" width="13.25" style="1" hidden="1" customWidth="1"/>
    <col min="21" max="21" width="15.125" style="1" hidden="1" customWidth="1"/>
    <col min="22" max="22" width="25.75" style="1" hidden="1" customWidth="1"/>
    <col min="23" max="23" width="25.75" style="1" customWidth="1"/>
    <col min="24" max="24" width="37.375" style="1" hidden="1" customWidth="1"/>
    <col min="25" max="25" width="27" style="1" hidden="1" customWidth="1"/>
    <col min="26" max="26" width="27.625" style="1" customWidth="1"/>
    <col min="27" max="27" width="37.875" style="1" hidden="1" customWidth="1"/>
    <col min="28" max="28" width="21.75" style="1" hidden="1" customWidth="1"/>
    <col min="29" max="29" width="15.125" style="1" customWidth="1"/>
    <col min="30" max="31" width="8.25" style="1" customWidth="1"/>
    <col min="32" max="32" width="7.125" style="1" bestFit="1" customWidth="1"/>
    <col min="33" max="33" width="9.625" style="1" customWidth="1"/>
    <col min="34" max="16384" width="9" style="1"/>
  </cols>
  <sheetData>
    <row r="1" spans="2:33" ht="17.25" thickBot="1"/>
    <row r="2" spans="2:33" ht="17.25" thickBot="1">
      <c r="B2" s="276" t="s">
        <v>36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8"/>
    </row>
    <row r="3" spans="2:33" ht="17.25" thickBo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2" t="s">
        <v>7</v>
      </c>
      <c r="I3" s="3" t="s">
        <v>8</v>
      </c>
      <c r="J3" s="3" t="s">
        <v>9</v>
      </c>
      <c r="K3" s="3" t="s">
        <v>8</v>
      </c>
      <c r="L3" s="3" t="s">
        <v>10</v>
      </c>
      <c r="M3" s="3" t="s">
        <v>13</v>
      </c>
      <c r="N3" s="4" t="s">
        <v>14</v>
      </c>
      <c r="O3" s="5" t="s">
        <v>15</v>
      </c>
      <c r="P3" s="6" t="s">
        <v>16</v>
      </c>
      <c r="Q3" s="6" t="s">
        <v>17</v>
      </c>
      <c r="R3" s="6" t="s">
        <v>18</v>
      </c>
      <c r="S3" s="7" t="s">
        <v>14</v>
      </c>
      <c r="T3" s="8" t="s">
        <v>19</v>
      </c>
      <c r="U3" s="5" t="s">
        <v>18</v>
      </c>
      <c r="V3" s="6" t="s">
        <v>20</v>
      </c>
      <c r="W3" s="6" t="s">
        <v>21</v>
      </c>
      <c r="X3" s="6" t="s">
        <v>22</v>
      </c>
      <c r="Y3" s="6" t="s">
        <v>23</v>
      </c>
      <c r="Z3" s="6" t="s">
        <v>24</v>
      </c>
      <c r="AA3" s="6" t="s">
        <v>25</v>
      </c>
      <c r="AB3" s="9" t="s">
        <v>26</v>
      </c>
      <c r="AC3" s="10" t="s">
        <v>27</v>
      </c>
      <c r="AD3" s="2" t="s">
        <v>28</v>
      </c>
      <c r="AE3" s="3" t="s">
        <v>29</v>
      </c>
      <c r="AF3" s="3" t="s">
        <v>30</v>
      </c>
      <c r="AG3" s="11" t="s">
        <v>31</v>
      </c>
    </row>
    <row r="4" spans="2:33">
      <c r="B4" s="274" t="s">
        <v>32</v>
      </c>
      <c r="C4" s="279">
        <v>4.53</v>
      </c>
      <c r="D4" s="134">
        <v>0.95926657234349499</v>
      </c>
      <c r="E4" s="135">
        <v>0.11550000000000001</v>
      </c>
      <c r="F4" s="136">
        <f>E4*G4*1000</f>
        <v>334.95000000000005</v>
      </c>
      <c r="G4" s="137">
        <v>2.9</v>
      </c>
      <c r="H4" s="138">
        <v>0.29270047212210892</v>
      </c>
      <c r="I4" s="139">
        <f>H4-$H$4</f>
        <v>0</v>
      </c>
      <c r="J4" s="139">
        <v>0.30051860853155965</v>
      </c>
      <c r="K4" s="139">
        <f>J4-$J$4</f>
        <v>0</v>
      </c>
      <c r="L4" s="136">
        <v>659.67588625121425</v>
      </c>
      <c r="M4" s="134">
        <v>0.83975162995752206</v>
      </c>
      <c r="N4" s="140">
        <f>(M4-$M$4)/$M$4</f>
        <v>0</v>
      </c>
      <c r="O4" s="96">
        <v>10.733221121951097</v>
      </c>
      <c r="P4" s="97">
        <v>11.83890171618269</v>
      </c>
      <c r="Q4" s="97">
        <v>22.572122838133787</v>
      </c>
      <c r="R4" s="97">
        <f>Q4+2.1</f>
        <v>24.672122838133788</v>
      </c>
      <c r="S4" s="99">
        <f>(R4-$R$4)/$R$4</f>
        <v>0</v>
      </c>
      <c r="T4" s="100">
        <f t="shared" ref="T4:T47" si="0">Q4*((G4+0.15)/G4)^2</f>
        <v>24.967559179755</v>
      </c>
      <c r="U4" s="100">
        <f>T4+2.1</f>
        <v>27.067559179755001</v>
      </c>
      <c r="V4" s="100">
        <f t="shared" ref="V4:V34" si="1">$V$37*Q4/$Q$37</f>
        <v>30.926389647250094</v>
      </c>
      <c r="W4" s="100">
        <f t="shared" ref="W4:W47" si="2">V4*((G4+0.15)/G4)^2</f>
        <v>34.208411378542685</v>
      </c>
      <c r="X4" s="100">
        <f>W4+3.7</f>
        <v>37.908411378542688</v>
      </c>
      <c r="Y4" s="100">
        <f t="shared" ref="Y4:Y34" si="3">$Y$37*Q4/$Q$37</f>
        <v>26.543437507516828</v>
      </c>
      <c r="Z4" s="100">
        <f t="shared" ref="Z4:Z47" si="4">Y4*((G4+0.15)/G4)^2</f>
        <v>29.3603243060256</v>
      </c>
      <c r="AA4" s="102">
        <f>Z4+3.7</f>
        <v>33.060324306025599</v>
      </c>
      <c r="AB4" s="103">
        <v>56.663120567375891</v>
      </c>
      <c r="AC4" s="104">
        <v>3.1033990254974542E-2</v>
      </c>
      <c r="AD4" s="105">
        <f t="shared" ref="AD4:AD17" si="5">AC4/$AC$37</f>
        <v>1.1858187036457692</v>
      </c>
      <c r="AE4" s="106">
        <f t="shared" ref="AE4:AE19" si="6">M4/$M$37</f>
        <v>1.0393021304136849</v>
      </c>
      <c r="AF4" s="141">
        <f t="shared" ref="AF4:AF17" si="7">(AE4/AD4)*$AF$37</f>
        <v>1402.3082985193296</v>
      </c>
      <c r="AG4" s="108">
        <f>AF4-$AF$4</f>
        <v>0</v>
      </c>
    </row>
    <row r="5" spans="2:33">
      <c r="B5" s="266"/>
      <c r="C5" s="279"/>
      <c r="D5" s="52">
        <v>0.95505978716848161</v>
      </c>
      <c r="E5" s="47">
        <v>0.11550000000000001</v>
      </c>
      <c r="F5" s="48">
        <f>E5*G5*1000</f>
        <v>323.40000000000003</v>
      </c>
      <c r="G5" s="49">
        <v>2.8</v>
      </c>
      <c r="H5" s="50">
        <v>0.2886846791340193</v>
      </c>
      <c r="I5" s="51">
        <f t="shared" ref="I5:I14" si="8">H5-$H$4</f>
        <v>-4.0157929880896281E-3</v>
      </c>
      <c r="J5" s="51">
        <v>0.29489841348361667</v>
      </c>
      <c r="K5" s="51">
        <f t="shared" ref="K5:K14" si="9">J5-$J$4</f>
        <v>-5.6201950479429774E-3</v>
      </c>
      <c r="L5" s="48">
        <v>636.76412383995262</v>
      </c>
      <c r="M5" s="52">
        <v>0.81025295566738798</v>
      </c>
      <c r="N5" s="53">
        <f t="shared" ref="N5:N14" si="10">(M5-$M$4)/$M$4</f>
        <v>-3.5127855949057513E-2</v>
      </c>
      <c r="O5" s="54">
        <v>10.278533448900275</v>
      </c>
      <c r="P5" s="55">
        <v>11.116453584076584</v>
      </c>
      <c r="Q5" s="55">
        <v>21.394987032976864</v>
      </c>
      <c r="R5" s="55">
        <f>Q5+2.1</f>
        <v>23.494987032976866</v>
      </c>
      <c r="S5" s="52">
        <f t="shared" ref="S5:S14" si="11">(R5-$R$4)/$R$4</f>
        <v>-4.7711168304395549E-2</v>
      </c>
      <c r="T5" s="56">
        <f t="shared" si="0"/>
        <v>23.748708501847087</v>
      </c>
      <c r="U5" s="56">
        <f t="shared" ref="U5:U13" si="12">T5+2.1</f>
        <v>25.848708501847089</v>
      </c>
      <c r="V5" s="56">
        <f t="shared" si="1"/>
        <v>29.313578976358745</v>
      </c>
      <c r="W5" s="56">
        <f t="shared" si="2"/>
        <v>32.538446561449234</v>
      </c>
      <c r="X5" s="56">
        <f>W5+3.7</f>
        <v>36.238446561449237</v>
      </c>
      <c r="Y5" s="56">
        <f t="shared" si="3"/>
        <v>25.159197712876999</v>
      </c>
      <c r="Z5" s="56">
        <f t="shared" si="4"/>
        <v>27.927030369427563</v>
      </c>
      <c r="AA5" s="57">
        <f>Z5+3.7</f>
        <v>31.627030369427562</v>
      </c>
      <c r="AB5" s="58">
        <v>52.822695035460988</v>
      </c>
      <c r="AC5" s="59">
        <v>2.9963852659975421E-2</v>
      </c>
      <c r="AD5" s="60">
        <f t="shared" si="5"/>
        <v>1.1449284035200531</v>
      </c>
      <c r="AE5" s="61">
        <f t="shared" si="6"/>
        <v>1.0027936748889645</v>
      </c>
      <c r="AF5" s="62">
        <f t="shared" si="7"/>
        <v>1401.3713651346598</v>
      </c>
      <c r="AG5" s="63">
        <f t="shared" ref="AG5:AG14" si="13">AF5-$AF$4</f>
        <v>-0.93693338466982823</v>
      </c>
    </row>
    <row r="6" spans="2:33">
      <c r="B6" s="266"/>
      <c r="C6" s="279"/>
      <c r="D6" s="52">
        <v>0.9502488860220315</v>
      </c>
      <c r="E6" s="47">
        <v>0.11550000000000001</v>
      </c>
      <c r="F6" s="48">
        <f t="shared" ref="F6:F47" si="14">E6*G6*1000</f>
        <v>311.85000000000002</v>
      </c>
      <c r="G6" s="49">
        <v>2.7</v>
      </c>
      <c r="H6" s="138">
        <v>0.28466888614592967</v>
      </c>
      <c r="I6" s="51">
        <f t="shared" si="8"/>
        <v>-8.0315859761792563E-3</v>
      </c>
      <c r="J6" s="139">
        <v>0.2892782184356737</v>
      </c>
      <c r="K6" s="51">
        <f t="shared" si="9"/>
        <v>-1.1240390095885955E-2</v>
      </c>
      <c r="L6" s="136">
        <v>613.85236142869098</v>
      </c>
      <c r="M6" s="134">
        <v>0.780754281377254</v>
      </c>
      <c r="N6" s="53">
        <f t="shared" si="10"/>
        <v>-7.02557118981149E-2</v>
      </c>
      <c r="O6" s="54">
        <v>9.8238457758494544</v>
      </c>
      <c r="P6" s="55">
        <v>10.394005451970482</v>
      </c>
      <c r="Q6" s="55">
        <v>20.217851227819942</v>
      </c>
      <c r="R6" s="55">
        <f t="shared" ref="R6:R13" si="15">Q6+2.1</f>
        <v>22.317851227819943</v>
      </c>
      <c r="S6" s="52">
        <f t="shared" si="11"/>
        <v>-9.5422336608791097E-2</v>
      </c>
      <c r="T6" s="56">
        <f t="shared" si="0"/>
        <v>22.526679917416665</v>
      </c>
      <c r="U6" s="56">
        <f t="shared" si="12"/>
        <v>24.626679917416666</v>
      </c>
      <c r="V6" s="56">
        <f t="shared" si="1"/>
        <v>27.700768305467395</v>
      </c>
      <c r="W6" s="56">
        <f t="shared" si="2"/>
        <v>30.864127648992994</v>
      </c>
      <c r="X6" s="56">
        <f>W6+3.7</f>
        <v>34.564127648992994</v>
      </c>
      <c r="Y6" s="56">
        <f t="shared" si="3"/>
        <v>23.77495791823717</v>
      </c>
      <c r="Z6" s="56">
        <f t="shared" si="4"/>
        <v>26.489999408900058</v>
      </c>
      <c r="AA6" s="57">
        <f t="shared" ref="AA6:AA47" si="16">Z6+3.7</f>
        <v>30.189999408900057</v>
      </c>
      <c r="AB6" s="58">
        <v>49.11702127659575</v>
      </c>
      <c r="AC6" s="59">
        <v>2.8893715064976302E-2</v>
      </c>
      <c r="AD6" s="60">
        <f t="shared" si="5"/>
        <v>1.1040381033943372</v>
      </c>
      <c r="AE6" s="61">
        <f t="shared" si="6"/>
        <v>0.96628521936424405</v>
      </c>
      <c r="AF6" s="62">
        <f t="shared" si="7"/>
        <v>1400.3650292770508</v>
      </c>
      <c r="AG6" s="63">
        <f t="shared" si="13"/>
        <v>-1.9432692422788023</v>
      </c>
    </row>
    <row r="7" spans="2:33">
      <c r="B7" s="266"/>
      <c r="C7" s="279"/>
      <c r="D7" s="52">
        <v>0.94467414943040862</v>
      </c>
      <c r="E7" s="47">
        <v>0.11550000000000001</v>
      </c>
      <c r="F7" s="48">
        <f t="shared" si="14"/>
        <v>300.3</v>
      </c>
      <c r="G7" s="49">
        <v>2.6</v>
      </c>
      <c r="H7" s="50">
        <v>0.28065309315784004</v>
      </c>
      <c r="I7" s="51">
        <f t="shared" si="8"/>
        <v>-1.2047378964268884E-2</v>
      </c>
      <c r="J7" s="51">
        <v>0.28365802338773072</v>
      </c>
      <c r="K7" s="51">
        <f t="shared" si="9"/>
        <v>-1.6860585143828932E-2</v>
      </c>
      <c r="L7" s="48">
        <v>590.94059901742924</v>
      </c>
      <c r="M7" s="52">
        <v>0.75125560708711991</v>
      </c>
      <c r="N7" s="53">
        <f t="shared" si="10"/>
        <v>-0.10538356784717241</v>
      </c>
      <c r="O7" s="54">
        <v>9.3691581027986324</v>
      </c>
      <c r="P7" s="55">
        <v>9.6715573198643767</v>
      </c>
      <c r="Q7" s="55">
        <v>19.040715422663013</v>
      </c>
      <c r="R7" s="55">
        <f t="shared" si="15"/>
        <v>21.140715422663014</v>
      </c>
      <c r="S7" s="52">
        <f t="shared" si="11"/>
        <v>-0.14313350491318694</v>
      </c>
      <c r="T7" s="56">
        <f t="shared" si="0"/>
        <v>21.301096210634473</v>
      </c>
      <c r="U7" s="56">
        <f t="shared" si="12"/>
        <v>23.401096210634474</v>
      </c>
      <c r="V7" s="56">
        <f t="shared" si="1"/>
        <v>26.087957634576043</v>
      </c>
      <c r="W7" s="56">
        <f t="shared" si="2"/>
        <v>29.184937812349308</v>
      </c>
      <c r="X7" s="56">
        <f>W7+3.7</f>
        <v>32.884937812349307</v>
      </c>
      <c r="Y7" s="56">
        <f t="shared" si="3"/>
        <v>22.390718123597335</v>
      </c>
      <c r="Z7" s="56">
        <f t="shared" si="4"/>
        <v>25.048787841672315</v>
      </c>
      <c r="AA7" s="57">
        <f t="shared" si="16"/>
        <v>28.748787841672314</v>
      </c>
      <c r="AB7" s="58">
        <v>45.546099290780148</v>
      </c>
      <c r="AC7" s="59">
        <v>2.7823577469977177E-2</v>
      </c>
      <c r="AD7" s="60">
        <f t="shared" si="5"/>
        <v>1.0631478032686208</v>
      </c>
      <c r="AE7" s="61">
        <f t="shared" si="6"/>
        <v>0.92977676383952357</v>
      </c>
      <c r="AF7" s="62">
        <f t="shared" si="7"/>
        <v>1399.2812829688571</v>
      </c>
      <c r="AG7" s="63">
        <f t="shared" si="13"/>
        <v>-3.0270155504724698</v>
      </c>
    </row>
    <row r="8" spans="2:33">
      <c r="B8" s="266"/>
      <c r="C8" s="279"/>
      <c r="D8" s="52">
        <v>0.93851489469780291</v>
      </c>
      <c r="E8" s="47">
        <v>0.11550000000000001</v>
      </c>
      <c r="F8" s="48">
        <f t="shared" si="14"/>
        <v>288.75</v>
      </c>
      <c r="G8" s="49">
        <v>2.5</v>
      </c>
      <c r="H8" s="138">
        <v>0.27663730016975041</v>
      </c>
      <c r="I8" s="51">
        <f t="shared" si="8"/>
        <v>-1.6063171952358513E-2</v>
      </c>
      <c r="J8" s="139">
        <v>0.27803782833978774</v>
      </c>
      <c r="K8" s="51">
        <f t="shared" si="9"/>
        <v>-2.248078019177191E-2</v>
      </c>
      <c r="L8" s="136">
        <v>568.02883660616749</v>
      </c>
      <c r="M8" s="134">
        <v>0.72175693279698572</v>
      </c>
      <c r="N8" s="53">
        <f t="shared" si="10"/>
        <v>-0.14051142379623005</v>
      </c>
      <c r="O8" s="54">
        <v>8.9144704297478103</v>
      </c>
      <c r="P8" s="55">
        <v>8.9491091877582747</v>
      </c>
      <c r="Q8" s="55">
        <v>17.863579617506087</v>
      </c>
      <c r="R8" s="55">
        <f t="shared" si="15"/>
        <v>19.963579617506088</v>
      </c>
      <c r="S8" s="52">
        <f t="shared" si="11"/>
        <v>-0.19084467321758261</v>
      </c>
      <c r="T8" s="56">
        <f t="shared" si="0"/>
        <v>20.071518058229842</v>
      </c>
      <c r="U8" s="56">
        <f t="shared" si="12"/>
        <v>22.171518058229843</v>
      </c>
      <c r="V8" s="56">
        <f t="shared" si="1"/>
        <v>24.47514696368469</v>
      </c>
      <c r="W8" s="56">
        <f t="shared" si="2"/>
        <v>27.500275128396122</v>
      </c>
      <c r="X8" s="56">
        <f t="shared" ref="X8:X14" si="17">W8+3.7</f>
        <v>31.200275128396122</v>
      </c>
      <c r="Y8" s="56">
        <f t="shared" si="3"/>
        <v>21.006478328957506</v>
      </c>
      <c r="Z8" s="56">
        <f t="shared" si="4"/>
        <v>23.602879050416657</v>
      </c>
      <c r="AA8" s="57">
        <f t="shared" si="16"/>
        <v>27.302879050416657</v>
      </c>
      <c r="AB8" s="58">
        <v>42.109929078014183</v>
      </c>
      <c r="AC8" s="59">
        <v>2.6753439874978056E-2</v>
      </c>
      <c r="AD8" s="60">
        <f t="shared" si="5"/>
        <v>1.0222575031429046</v>
      </c>
      <c r="AE8" s="61">
        <f t="shared" si="6"/>
        <v>0.89326830831480286</v>
      </c>
      <c r="AF8" s="62">
        <f t="shared" si="7"/>
        <v>1398.1108369560072</v>
      </c>
      <c r="AG8" s="63">
        <f t="shared" si="13"/>
        <v>-4.1974615633223493</v>
      </c>
    </row>
    <row r="9" spans="2:33">
      <c r="B9" s="266"/>
      <c r="C9" s="279"/>
      <c r="D9" s="52">
        <v>0.93119522450089454</v>
      </c>
      <c r="E9" s="47">
        <v>0.11550000000000001</v>
      </c>
      <c r="F9" s="48">
        <f t="shared" si="14"/>
        <v>277.2</v>
      </c>
      <c r="G9" s="49">
        <v>2.4</v>
      </c>
      <c r="H9" s="50">
        <v>0.27262150718166073</v>
      </c>
      <c r="I9" s="51">
        <f t="shared" si="8"/>
        <v>-2.0078964940448196E-2</v>
      </c>
      <c r="J9" s="51">
        <v>0.27241763329184471</v>
      </c>
      <c r="K9" s="51">
        <f t="shared" si="9"/>
        <v>-2.8100975239714943E-2</v>
      </c>
      <c r="L9" s="48">
        <v>545.11707419490574</v>
      </c>
      <c r="M9" s="52">
        <v>0.69225825850685163</v>
      </c>
      <c r="N9" s="53">
        <f t="shared" si="10"/>
        <v>-0.17563927974528756</v>
      </c>
      <c r="O9" s="54">
        <v>8.4597827566969883</v>
      </c>
      <c r="P9" s="55">
        <v>8.2266610556521691</v>
      </c>
      <c r="Q9" s="55">
        <v>16.686443812349161</v>
      </c>
      <c r="R9" s="55">
        <f t="shared" si="15"/>
        <v>18.786443812349162</v>
      </c>
      <c r="S9" s="52">
        <f t="shared" si="11"/>
        <v>-0.23855584152197831</v>
      </c>
      <c r="T9" s="56">
        <f t="shared" si="0"/>
        <v>18.837430710034795</v>
      </c>
      <c r="U9" s="56">
        <f t="shared" si="12"/>
        <v>20.937430710034796</v>
      </c>
      <c r="V9" s="56">
        <f t="shared" si="1"/>
        <v>22.862336292793337</v>
      </c>
      <c r="W9" s="56">
        <f t="shared" si="2"/>
        <v>25.809434330536227</v>
      </c>
      <c r="X9" s="56">
        <f t="shared" si="17"/>
        <v>29.509434330536227</v>
      </c>
      <c r="Y9" s="56">
        <f t="shared" si="3"/>
        <v>19.622238534317674</v>
      </c>
      <c r="Z9" s="56">
        <f t="shared" si="4"/>
        <v>22.151667720382061</v>
      </c>
      <c r="AA9" s="57">
        <f t="shared" si="16"/>
        <v>25.851667720382061</v>
      </c>
      <c r="AB9" s="58">
        <v>38.808510638297903</v>
      </c>
      <c r="AC9" s="59">
        <v>2.5683302279978931E-2</v>
      </c>
      <c r="AD9" s="60">
        <f t="shared" si="5"/>
        <v>0.98136720301718838</v>
      </c>
      <c r="AE9" s="61">
        <f t="shared" si="6"/>
        <v>0.85675985279008238</v>
      </c>
      <c r="AF9" s="62">
        <f t="shared" si="7"/>
        <v>1396.8428537754205</v>
      </c>
      <c r="AG9" s="63">
        <f t="shared" si="13"/>
        <v>-5.4654447439090745</v>
      </c>
    </row>
    <row r="10" spans="2:33">
      <c r="B10" s="266"/>
      <c r="C10" s="279"/>
      <c r="D10" s="52">
        <v>0.92276237114173087</v>
      </c>
      <c r="E10" s="47">
        <v>0.11550000000000001</v>
      </c>
      <c r="F10" s="48">
        <f t="shared" si="14"/>
        <v>265.64999999999998</v>
      </c>
      <c r="G10" s="49">
        <v>2.2999999999999998</v>
      </c>
      <c r="H10" s="138">
        <v>0.2686057141935711</v>
      </c>
      <c r="I10" s="51">
        <f t="shared" si="8"/>
        <v>-2.4094757928537824E-2</v>
      </c>
      <c r="J10" s="139">
        <v>0.26679743824390173</v>
      </c>
      <c r="K10" s="51">
        <f t="shared" si="9"/>
        <v>-3.372117028765792E-2</v>
      </c>
      <c r="L10" s="136">
        <v>522.20531178364399</v>
      </c>
      <c r="M10" s="134">
        <v>0.66275958421671755</v>
      </c>
      <c r="N10" s="53">
        <f t="shared" si="10"/>
        <v>-0.21076713569434508</v>
      </c>
      <c r="O10" s="54">
        <v>8.0050950836461663</v>
      </c>
      <c r="P10" s="55">
        <v>7.5042129235460635</v>
      </c>
      <c r="Q10" s="55">
        <v>15.509308007192232</v>
      </c>
      <c r="R10" s="55">
        <f t="shared" si="15"/>
        <v>17.609308007192233</v>
      </c>
      <c r="S10" s="52">
        <f t="shared" si="11"/>
        <v>-0.28626700982637415</v>
      </c>
      <c r="T10" s="56">
        <f t="shared" si="0"/>
        <v>17.598227091336746</v>
      </c>
      <c r="U10" s="56">
        <f t="shared" si="12"/>
        <v>19.698227091336747</v>
      </c>
      <c r="V10" s="56">
        <f t="shared" si="1"/>
        <v>21.249525621901984</v>
      </c>
      <c r="W10" s="56">
        <f t="shared" si="2"/>
        <v>24.111583656988032</v>
      </c>
      <c r="X10" s="56">
        <f t="shared" si="17"/>
        <v>27.811583656988031</v>
      </c>
      <c r="Y10" s="56">
        <f t="shared" si="3"/>
        <v>18.237998739677838</v>
      </c>
      <c r="Z10" s="56">
        <f t="shared" si="4"/>
        <v>20.69443996879324</v>
      </c>
      <c r="AA10" s="57">
        <f t="shared" si="16"/>
        <v>24.39443996879324</v>
      </c>
      <c r="AB10" s="58">
        <v>35.641843971631204</v>
      </c>
      <c r="AC10" s="59">
        <v>2.4613164684979809E-2</v>
      </c>
      <c r="AD10" s="60">
        <f t="shared" si="5"/>
        <v>0.94047690289147223</v>
      </c>
      <c r="AE10" s="61">
        <f t="shared" si="6"/>
        <v>0.82025139726536189</v>
      </c>
      <c r="AF10" s="62">
        <f t="shared" si="7"/>
        <v>1395.464611187826</v>
      </c>
      <c r="AG10" s="63">
        <f t="shared" si="13"/>
        <v>-6.8436873315035882</v>
      </c>
    </row>
    <row r="11" spans="2:33">
      <c r="B11" s="266"/>
      <c r="C11" s="279"/>
      <c r="D11" s="52">
        <v>0.91294911988952931</v>
      </c>
      <c r="E11" s="47">
        <v>0.11550000000000001</v>
      </c>
      <c r="F11" s="48">
        <f t="shared" si="14"/>
        <v>254.10000000000005</v>
      </c>
      <c r="G11" s="49">
        <v>2.2000000000000002</v>
      </c>
      <c r="H11" s="50">
        <v>0.26458992120548147</v>
      </c>
      <c r="I11" s="51">
        <f t="shared" si="8"/>
        <v>-2.8110550916627453E-2</v>
      </c>
      <c r="J11" s="51">
        <v>0.26117724319595875</v>
      </c>
      <c r="K11" s="51">
        <f t="shared" si="9"/>
        <v>-3.9341365335600897E-2</v>
      </c>
      <c r="L11" s="48">
        <v>499.29354937238236</v>
      </c>
      <c r="M11" s="52">
        <v>0.63326090992658357</v>
      </c>
      <c r="N11" s="53">
        <f t="shared" si="10"/>
        <v>-0.24589499164340248</v>
      </c>
      <c r="O11" s="54">
        <v>7.550407410595346</v>
      </c>
      <c r="P11" s="55">
        <v>6.7817647914399632</v>
      </c>
      <c r="Q11" s="55">
        <v>14.332172202035313</v>
      </c>
      <c r="R11" s="55">
        <f t="shared" si="15"/>
        <v>16.432172202035314</v>
      </c>
      <c r="S11" s="52">
        <f t="shared" si="11"/>
        <v>-0.33397817813076952</v>
      </c>
      <c r="T11" s="56">
        <f t="shared" si="0"/>
        <v>16.353186154078514</v>
      </c>
      <c r="U11" s="56">
        <f t="shared" si="12"/>
        <v>18.453186154078516</v>
      </c>
      <c r="V11" s="56">
        <f t="shared" si="1"/>
        <v>19.636714951010639</v>
      </c>
      <c r="W11" s="56">
        <f t="shared" si="2"/>
        <v>22.405735189453768</v>
      </c>
      <c r="X11" s="56">
        <f t="shared" si="17"/>
        <v>26.105735189453767</v>
      </c>
      <c r="Y11" s="56">
        <f t="shared" si="3"/>
        <v>16.853758945038013</v>
      </c>
      <c r="Z11" s="56">
        <f t="shared" si="4"/>
        <v>19.230347887184383</v>
      </c>
      <c r="AA11" s="57">
        <f t="shared" si="16"/>
        <v>22.930347887184382</v>
      </c>
      <c r="AB11" s="58">
        <v>32.60992907801419</v>
      </c>
      <c r="AC11" s="59">
        <v>2.3543027089980691E-2</v>
      </c>
      <c r="AD11" s="60">
        <f t="shared" si="5"/>
        <v>0.89958660276575619</v>
      </c>
      <c r="AE11" s="61">
        <f t="shared" si="6"/>
        <v>0.78374294174064152</v>
      </c>
      <c r="AF11" s="62">
        <f t="shared" si="7"/>
        <v>1393.9610738195411</v>
      </c>
      <c r="AG11" s="63">
        <f t="shared" si="13"/>
        <v>-8.3472246997885122</v>
      </c>
    </row>
    <row r="12" spans="2:33">
      <c r="B12" s="266"/>
      <c r="C12" s="279"/>
      <c r="D12" s="52">
        <v>0.9012830441315236</v>
      </c>
      <c r="E12" s="47">
        <v>0.11550000000000001</v>
      </c>
      <c r="F12" s="48">
        <f t="shared" si="14"/>
        <v>242.55</v>
      </c>
      <c r="G12" s="69">
        <v>2.1</v>
      </c>
      <c r="H12" s="138">
        <v>0.26057412821739179</v>
      </c>
      <c r="I12" s="51">
        <f t="shared" si="8"/>
        <v>-3.2126343904717136E-2</v>
      </c>
      <c r="J12" s="139">
        <v>0.25555704814801578</v>
      </c>
      <c r="K12" s="51">
        <f t="shared" si="9"/>
        <v>-4.4961560383543875E-2</v>
      </c>
      <c r="L12" s="136">
        <v>476.38178696112067</v>
      </c>
      <c r="M12" s="134">
        <v>0.60376223563644937</v>
      </c>
      <c r="N12" s="53">
        <f t="shared" si="10"/>
        <v>-0.2810228475924601</v>
      </c>
      <c r="O12" s="54">
        <v>7.095719737544524</v>
      </c>
      <c r="P12" s="55">
        <v>6.0593166593338577</v>
      </c>
      <c r="Q12" s="55">
        <v>13.155036396878383</v>
      </c>
      <c r="R12" s="55">
        <f t="shared" si="15"/>
        <v>15.255036396878383</v>
      </c>
      <c r="S12" s="52">
        <f t="shared" si="11"/>
        <v>-0.38168934643516544</v>
      </c>
      <c r="T12" s="56">
        <f t="shared" si="0"/>
        <v>15.101444843355285</v>
      </c>
      <c r="U12" s="56">
        <f t="shared" si="12"/>
        <v>17.201444843355286</v>
      </c>
      <c r="V12" s="56">
        <f t="shared" si="1"/>
        <v>18.023904280119286</v>
      </c>
      <c r="W12" s="56">
        <f t="shared" si="2"/>
        <v>20.690706444014484</v>
      </c>
      <c r="X12" s="56">
        <f t="shared" si="17"/>
        <v>24.390706444014484</v>
      </c>
      <c r="Y12" s="56">
        <f t="shared" si="3"/>
        <v>15.469519150398179</v>
      </c>
      <c r="Z12" s="56">
        <f t="shared" si="4"/>
        <v>17.758376575712195</v>
      </c>
      <c r="AA12" s="57">
        <f t="shared" si="16"/>
        <v>21.458376575712194</v>
      </c>
      <c r="AB12" s="58">
        <v>29.712765957446809</v>
      </c>
      <c r="AC12" s="59">
        <v>2.2472889494981566E-2</v>
      </c>
      <c r="AD12" s="60">
        <f t="shared" si="5"/>
        <v>0.85869630264003982</v>
      </c>
      <c r="AE12" s="61">
        <f t="shared" si="6"/>
        <v>0.74723448621592081</v>
      </c>
      <c r="AF12" s="62">
        <f t="shared" si="7"/>
        <v>1392.3143424161813</v>
      </c>
      <c r="AG12" s="63">
        <f t="shared" si="13"/>
        <v>-9.9939561031483208</v>
      </c>
    </row>
    <row r="13" spans="2:33">
      <c r="B13" s="266"/>
      <c r="C13" s="279"/>
      <c r="D13" s="52">
        <v>0.88811860000418541</v>
      </c>
      <c r="E13" s="47">
        <v>0.11550000000000001</v>
      </c>
      <c r="F13" s="48">
        <f t="shared" si="14"/>
        <v>231</v>
      </c>
      <c r="G13" s="64">
        <v>2</v>
      </c>
      <c r="H13" s="50">
        <v>0.25655833522930216</v>
      </c>
      <c r="I13" s="51">
        <f t="shared" si="8"/>
        <v>-3.6142136892806764E-2</v>
      </c>
      <c r="J13" s="51">
        <v>0.24993685310007277</v>
      </c>
      <c r="K13" s="51">
        <f t="shared" si="9"/>
        <v>-5.058175543148688E-2</v>
      </c>
      <c r="L13" s="48">
        <v>453.47002454985892</v>
      </c>
      <c r="M13" s="65">
        <v>0.57426356134631529</v>
      </c>
      <c r="N13" s="53">
        <f t="shared" si="10"/>
        <v>-0.31615070354151764</v>
      </c>
      <c r="O13" s="54">
        <v>6.641032064493702</v>
      </c>
      <c r="P13" s="55">
        <v>5.3368685272277538</v>
      </c>
      <c r="Q13" s="66">
        <v>11.977900591721458</v>
      </c>
      <c r="R13" s="55">
        <f t="shared" si="15"/>
        <v>14.077900591721457</v>
      </c>
      <c r="S13" s="52">
        <f t="shared" si="11"/>
        <v>-0.42940051473956115</v>
      </c>
      <c r="T13" s="56">
        <f t="shared" si="0"/>
        <v>13.841961371308109</v>
      </c>
      <c r="U13" s="56">
        <f t="shared" si="12"/>
        <v>15.941961371308109</v>
      </c>
      <c r="V13" s="56">
        <f t="shared" si="1"/>
        <v>16.411093609227933</v>
      </c>
      <c r="W13" s="67">
        <f t="shared" si="2"/>
        <v>18.96507005216403</v>
      </c>
      <c r="X13" s="67">
        <f t="shared" si="17"/>
        <v>22.66507005216403</v>
      </c>
      <c r="Y13" s="67">
        <f t="shared" si="3"/>
        <v>14.085279355758345</v>
      </c>
      <c r="Z13" s="67">
        <f t="shared" si="4"/>
        <v>16.277300955498237</v>
      </c>
      <c r="AA13" s="57">
        <f t="shared" si="16"/>
        <v>19.977300955498237</v>
      </c>
      <c r="AB13" s="58">
        <v>26.950354609929079</v>
      </c>
      <c r="AC13" s="59">
        <v>2.1402751899982444E-2</v>
      </c>
      <c r="AD13" s="60">
        <f t="shared" si="5"/>
        <v>0.81780600251432367</v>
      </c>
      <c r="AE13" s="61">
        <f t="shared" si="6"/>
        <v>0.71072603069120033</v>
      </c>
      <c r="AF13" s="68">
        <f t="shared" si="7"/>
        <v>1390.5029378724857</v>
      </c>
      <c r="AG13" s="63">
        <f t="shared" si="13"/>
        <v>-11.805360646843837</v>
      </c>
    </row>
    <row r="14" spans="2:33" ht="17.25" thickBot="1">
      <c r="B14" s="267"/>
      <c r="C14" s="279"/>
      <c r="D14" s="119">
        <v>0.87115961169706091</v>
      </c>
      <c r="E14" s="71">
        <v>0.11550000000000001</v>
      </c>
      <c r="F14" s="72">
        <f t="shared" si="14"/>
        <v>219.45000000000002</v>
      </c>
      <c r="G14" s="73">
        <v>1.9</v>
      </c>
      <c r="H14" s="142">
        <v>0.25254254224121253</v>
      </c>
      <c r="I14" s="118">
        <f t="shared" si="8"/>
        <v>-4.0157929880896392E-2</v>
      </c>
      <c r="J14" s="143">
        <v>0.24431665805212976</v>
      </c>
      <c r="K14" s="118">
        <f t="shared" si="9"/>
        <v>-5.6201950479429885E-2</v>
      </c>
      <c r="L14" s="144">
        <v>430.55826213859717</v>
      </c>
      <c r="M14" s="145">
        <v>0.5447648870561812</v>
      </c>
      <c r="N14" s="120">
        <f t="shared" si="10"/>
        <v>-0.35127855949057513</v>
      </c>
      <c r="O14" s="54">
        <v>6.18634439144288</v>
      </c>
      <c r="P14" s="55">
        <v>4.61442039512165</v>
      </c>
      <c r="Q14" s="55">
        <v>10.800764786564532</v>
      </c>
      <c r="R14" s="80">
        <f>Q14+2.1</f>
        <v>12.900764786564531</v>
      </c>
      <c r="S14" s="77">
        <f t="shared" si="11"/>
        <v>-0.47711168304395685</v>
      </c>
      <c r="T14" s="81">
        <f t="shared" si="0"/>
        <v>12.573466486298463</v>
      </c>
      <c r="U14" s="81">
        <f>T14+2.1</f>
        <v>14.673466486298462</v>
      </c>
      <c r="V14" s="81">
        <f t="shared" si="1"/>
        <v>14.79828293833658</v>
      </c>
      <c r="W14" s="81">
        <f t="shared" si="2"/>
        <v>17.227086994005397</v>
      </c>
      <c r="X14" s="81">
        <f t="shared" si="17"/>
        <v>20.927086994005396</v>
      </c>
      <c r="Y14" s="81">
        <f t="shared" si="3"/>
        <v>12.701039561118517</v>
      </c>
      <c r="Z14" s="81">
        <f t="shared" si="4"/>
        <v>14.785628464155284</v>
      </c>
      <c r="AA14" s="82">
        <f t="shared" si="16"/>
        <v>18.485628464155283</v>
      </c>
      <c r="AB14" s="83">
        <v>24.322695035460992</v>
      </c>
      <c r="AC14" s="84">
        <v>2.0332614304983322E-2</v>
      </c>
      <c r="AD14" s="85">
        <f t="shared" si="5"/>
        <v>0.77691570238860752</v>
      </c>
      <c r="AE14" s="86">
        <f t="shared" si="6"/>
        <v>0.67421757516647984</v>
      </c>
      <c r="AF14" s="87">
        <f t="shared" si="7"/>
        <v>1388.5008591662959</v>
      </c>
      <c r="AG14" s="88">
        <f t="shared" si="13"/>
        <v>-13.807439353033715</v>
      </c>
    </row>
    <row r="15" spans="2:33">
      <c r="B15" s="270" t="s">
        <v>33</v>
      </c>
      <c r="C15" s="272">
        <v>4.53</v>
      </c>
      <c r="D15" s="99">
        <v>0.81028774794313385</v>
      </c>
      <c r="E15" s="89">
        <v>0.11459999999999999</v>
      </c>
      <c r="F15" s="90">
        <f t="shared" si="14"/>
        <v>366.71999999999997</v>
      </c>
      <c r="G15" s="146">
        <v>3.2</v>
      </c>
      <c r="H15" s="92">
        <v>0.29961834977506585</v>
      </c>
      <c r="I15" s="93">
        <f>H15-$H$21</f>
        <v>1.5444829498647561E-2</v>
      </c>
      <c r="J15" s="93">
        <v>0.31113202770245307</v>
      </c>
      <c r="K15" s="93">
        <f>J15-$J$21</f>
        <v>2.1979458947218866E-2</v>
      </c>
      <c r="L15" s="90">
        <v>549.20563408036514</v>
      </c>
      <c r="M15" s="99">
        <v>0.69940138802683627</v>
      </c>
      <c r="N15" s="147">
        <f>(M15-$M$21)/$M$21</f>
        <v>0.16945912296865814</v>
      </c>
      <c r="O15" s="148">
        <v>7.9020327566328081</v>
      </c>
      <c r="P15" s="97">
        <v>5.4665610544919545</v>
      </c>
      <c r="Q15" s="97">
        <v>13.368593811124761</v>
      </c>
      <c r="R15" s="97">
        <f>Q15+2.1</f>
        <v>15.468593811124761</v>
      </c>
      <c r="S15" s="99">
        <f>(R15-$R$21)/$R$21</f>
        <v>0.18989183162498174</v>
      </c>
      <c r="T15" s="100">
        <f t="shared" si="0"/>
        <v>14.65127383255348</v>
      </c>
      <c r="U15" s="100">
        <f>T15+2.1</f>
        <v>16.75127383255348</v>
      </c>
      <c r="V15" s="100">
        <f t="shared" si="1"/>
        <v>18.316502360167156</v>
      </c>
      <c r="W15" s="100">
        <f t="shared" si="2"/>
        <v>20.073920677439055</v>
      </c>
      <c r="X15" s="100">
        <f>W15+3.7</f>
        <v>23.773920677439055</v>
      </c>
      <c r="Y15" s="100">
        <f t="shared" si="3"/>
        <v>15.720649623148354</v>
      </c>
      <c r="Z15" s="100">
        <f t="shared" si="4"/>
        <v>17.229002968338126</v>
      </c>
      <c r="AA15" s="102">
        <f t="shared" si="16"/>
        <v>20.929002968338125</v>
      </c>
      <c r="AB15" s="103">
        <v>36.460606060606075</v>
      </c>
      <c r="AC15" s="104">
        <v>3.6164447562152854E-2</v>
      </c>
      <c r="AD15" s="105">
        <f t="shared" si="5"/>
        <v>1.3818551199468589</v>
      </c>
      <c r="AE15" s="106">
        <f t="shared" si="6"/>
        <v>0.86560040690525142</v>
      </c>
      <c r="AF15" s="141">
        <f t="shared" si="7"/>
        <v>1002.2473637479903</v>
      </c>
      <c r="AG15" s="108">
        <f>AF15-$AF$21</f>
        <v>22.798372267653235</v>
      </c>
    </row>
    <row r="16" spans="2:33">
      <c r="B16" s="266"/>
      <c r="C16" s="268"/>
      <c r="D16" s="52">
        <v>0.81049392405923237</v>
      </c>
      <c r="E16" s="62">
        <v>0.11459999999999999</v>
      </c>
      <c r="F16" s="48">
        <f t="shared" si="14"/>
        <v>355.26</v>
      </c>
      <c r="G16" s="129">
        <v>3.1</v>
      </c>
      <c r="H16" s="50">
        <v>0.29575714240040396</v>
      </c>
      <c r="I16" s="51">
        <f>H16-$H$21</f>
        <v>1.1583622123985671E-2</v>
      </c>
      <c r="J16" s="51">
        <v>0.30563716296564836</v>
      </c>
      <c r="K16" s="51">
        <f>J16-$J$21</f>
        <v>1.648459421041415E-2</v>
      </c>
      <c r="L16" s="48">
        <v>529.47256499970933</v>
      </c>
      <c r="M16" s="65">
        <v>0.67406490052370138</v>
      </c>
      <c r="N16" s="149">
        <f>(M16-$M$21)/$M$21</f>
        <v>0.12709434222649355</v>
      </c>
      <c r="O16" s="150">
        <v>7.558559949846936</v>
      </c>
      <c r="P16" s="55">
        <v>5.192885408496636</v>
      </c>
      <c r="Q16" s="66">
        <v>12.75144535834357</v>
      </c>
      <c r="R16" s="55">
        <f>Q16+2.1</f>
        <v>14.85144535834357</v>
      </c>
      <c r="S16" s="52">
        <f>(R16-$R$21)/$R$21</f>
        <v>0.14241887371873629</v>
      </c>
      <c r="T16" s="56">
        <f t="shared" si="0"/>
        <v>14.015311300468674</v>
      </c>
      <c r="U16" s="56">
        <f>T16+2.1</f>
        <v>16.115311300468676</v>
      </c>
      <c r="V16" s="56">
        <f t="shared" si="1"/>
        <v>17.470938402458046</v>
      </c>
      <c r="W16" s="67">
        <f t="shared" si="2"/>
        <v>19.202579279496682</v>
      </c>
      <c r="X16" s="67">
        <f t="shared" ref="X16:X47" si="18">W16+3.7</f>
        <v>22.902579279496681</v>
      </c>
      <c r="Y16" s="67">
        <f t="shared" si="3"/>
        <v>14.994920744800083</v>
      </c>
      <c r="Z16" s="67">
        <f t="shared" si="4"/>
        <v>16.481149882096865</v>
      </c>
      <c r="AA16" s="57">
        <f t="shared" si="16"/>
        <v>20.181149882096864</v>
      </c>
      <c r="AB16" s="58">
        <v>34.217424242424251</v>
      </c>
      <c r="AC16" s="110">
        <v>3.5034308575835574E-2</v>
      </c>
      <c r="AD16" s="60">
        <f t="shared" si="5"/>
        <v>1.3386721474485195</v>
      </c>
      <c r="AE16" s="61">
        <f t="shared" si="6"/>
        <v>0.8342432002029081</v>
      </c>
      <c r="AF16" s="151">
        <f t="shared" si="7"/>
        <v>997.09934420368165</v>
      </c>
      <c r="AG16" s="63">
        <f>AF16-$AF$21</f>
        <v>17.650352723344554</v>
      </c>
    </row>
    <row r="17" spans="2:33">
      <c r="B17" s="266"/>
      <c r="C17" s="268"/>
      <c r="D17" s="52">
        <v>0.81071632241353919</v>
      </c>
      <c r="E17" s="62">
        <v>0.11459999999999999</v>
      </c>
      <c r="F17" s="48">
        <f t="shared" si="14"/>
        <v>343.8</v>
      </c>
      <c r="G17" s="109">
        <v>3</v>
      </c>
      <c r="H17" s="50">
        <v>0.29189593502574207</v>
      </c>
      <c r="I17" s="51">
        <f>H17-$H$21</f>
        <v>7.7224147493237805E-3</v>
      </c>
      <c r="J17" s="51">
        <v>0.30014229822884364</v>
      </c>
      <c r="K17" s="51">
        <f>J17-$J$21</f>
        <v>1.0989729473609433E-2</v>
      </c>
      <c r="L17" s="48">
        <v>509.73949591905364</v>
      </c>
      <c r="M17" s="52">
        <v>0.6487284130205665</v>
      </c>
      <c r="N17" s="149">
        <f>(M17-$M$21)/$M$21</f>
        <v>8.4729561484328975E-2</v>
      </c>
      <c r="O17" s="150">
        <v>7.2150871430610657</v>
      </c>
      <c r="P17" s="55">
        <v>4.9192097625013176</v>
      </c>
      <c r="Q17" s="55">
        <v>12.13429690556238</v>
      </c>
      <c r="R17" s="55">
        <f>Q17+2.1</f>
        <v>14.234296905562379</v>
      </c>
      <c r="S17" s="52">
        <f>(R17-$R$21)/$R$21</f>
        <v>9.4945915812490872E-2</v>
      </c>
      <c r="T17" s="56">
        <f t="shared" si="0"/>
        <v>13.378062338382524</v>
      </c>
      <c r="U17" s="56">
        <f>T17+2.1</f>
        <v>15.478062338382523</v>
      </c>
      <c r="V17" s="56">
        <f t="shared" si="1"/>
        <v>16.625374444748935</v>
      </c>
      <c r="W17" s="56">
        <f t="shared" si="2"/>
        <v>18.3294753253357</v>
      </c>
      <c r="X17" s="56">
        <f t="shared" si="18"/>
        <v>22.029475325335699</v>
      </c>
      <c r="Y17" s="56">
        <f t="shared" si="3"/>
        <v>14.269191866451813</v>
      </c>
      <c r="Z17" s="56">
        <f t="shared" si="4"/>
        <v>15.731784032763125</v>
      </c>
      <c r="AA17" s="57">
        <f t="shared" si="16"/>
        <v>19.431784032763126</v>
      </c>
      <c r="AB17" s="58">
        <v>32.045454545454547</v>
      </c>
      <c r="AC17" s="110">
        <v>3.39041695895183E-2</v>
      </c>
      <c r="AD17" s="60">
        <f t="shared" si="5"/>
        <v>1.2954891749501802</v>
      </c>
      <c r="AE17" s="61">
        <f t="shared" si="6"/>
        <v>0.80288599350056467</v>
      </c>
      <c r="AF17" s="152">
        <f t="shared" si="7"/>
        <v>991.60812335641867</v>
      </c>
      <c r="AG17" s="63">
        <f>AF17-$AF$21</f>
        <v>12.159131876081574</v>
      </c>
    </row>
    <row r="18" spans="2:33" hidden="1">
      <c r="B18" s="266"/>
      <c r="C18" s="268"/>
      <c r="D18" s="52"/>
      <c r="E18" s="62">
        <v>0.11459999999999999</v>
      </c>
      <c r="F18" s="48">
        <f t="shared" si="14"/>
        <v>338.07</v>
      </c>
      <c r="G18" s="109">
        <v>2.95</v>
      </c>
      <c r="H18" s="50">
        <v>0.28996533133841113</v>
      </c>
      <c r="I18" s="51">
        <f t="shared" ref="I18:I36" si="19">H18-$H$21</f>
        <v>5.7918110619928354E-3</v>
      </c>
      <c r="J18" s="51">
        <v>0.29739486586044128</v>
      </c>
      <c r="K18" s="51">
        <f t="shared" ref="K18:K36" si="20">J18-$J$21</f>
        <v>8.2422971052070748E-3</v>
      </c>
      <c r="L18" s="48">
        <v>499.87296137872579</v>
      </c>
      <c r="M18" s="52">
        <v>0.63606016926899922</v>
      </c>
      <c r="N18" s="149">
        <f t="shared" ref="N18:N36" si="21">(M18-$M$21)/$M$21</f>
        <v>6.3547171113246967E-2</v>
      </c>
      <c r="O18" s="150">
        <v>7.0433507396681296</v>
      </c>
      <c r="P18" s="55">
        <v>4.7823719395036584</v>
      </c>
      <c r="Q18" s="55">
        <v>11.825722679171786</v>
      </c>
      <c r="R18" s="55">
        <f>Q18+2.1</f>
        <v>13.925722679171786</v>
      </c>
      <c r="S18" s="52">
        <f t="shared" ref="S18:S36" si="22">(R18-$R$21)/$R$21</f>
        <v>7.1209436859368286E-2</v>
      </c>
      <c r="T18" s="56">
        <f t="shared" si="0"/>
        <v>13.058913524486163</v>
      </c>
      <c r="U18" s="56">
        <f>T18+2.1</f>
        <v>15.158913524486163</v>
      </c>
      <c r="V18" s="56">
        <f t="shared" si="1"/>
        <v>16.20259246589438</v>
      </c>
      <c r="W18" s="56">
        <f t="shared" si="2"/>
        <v>17.892204952283247</v>
      </c>
      <c r="X18" s="56">
        <f t="shared" si="18"/>
        <v>21.592204952283247</v>
      </c>
      <c r="Y18" s="56">
        <f t="shared" si="3"/>
        <v>13.906327427277681</v>
      </c>
      <c r="Z18" s="56">
        <f t="shared" si="4"/>
        <v>15.35648452469273</v>
      </c>
      <c r="AA18" s="57">
        <f t="shared" si="16"/>
        <v>19.056484524692731</v>
      </c>
      <c r="AB18" s="58"/>
      <c r="AC18" s="110"/>
      <c r="AD18" s="60"/>
      <c r="AE18" s="61">
        <f t="shared" si="6"/>
        <v>0.78720739014939323</v>
      </c>
      <c r="AF18" s="152"/>
      <c r="AG18" s="63"/>
    </row>
    <row r="19" spans="2:33">
      <c r="B19" s="266"/>
      <c r="C19" s="268"/>
      <c r="D19" s="52">
        <v>0.81095693599585394</v>
      </c>
      <c r="E19" s="62">
        <v>0.11459999999999999</v>
      </c>
      <c r="F19" s="48">
        <f t="shared" si="14"/>
        <v>332.34</v>
      </c>
      <c r="G19" s="109">
        <v>2.9</v>
      </c>
      <c r="H19" s="50">
        <v>0.28803472765108018</v>
      </c>
      <c r="I19" s="51">
        <f t="shared" si="19"/>
        <v>3.8612073746618902E-3</v>
      </c>
      <c r="J19" s="51">
        <v>0.29464743349203892</v>
      </c>
      <c r="K19" s="51">
        <f t="shared" si="20"/>
        <v>5.4948647368047165E-3</v>
      </c>
      <c r="L19" s="48">
        <v>490.00642683839783</v>
      </c>
      <c r="M19" s="52">
        <v>0.62339192551743172</v>
      </c>
      <c r="N19" s="149">
        <f t="shared" si="21"/>
        <v>4.2364780742164578E-2</v>
      </c>
      <c r="O19" s="150">
        <v>6.8716143362751936</v>
      </c>
      <c r="P19" s="55">
        <v>4.6455341165059991</v>
      </c>
      <c r="Q19" s="55">
        <v>11.517148452781189</v>
      </c>
      <c r="R19" s="55">
        <f t="shared" ref="R19:R35" si="23">Q19+2.1</f>
        <v>13.617148452781189</v>
      </c>
      <c r="S19" s="52">
        <f t="shared" si="22"/>
        <v>4.7472957906245436E-2</v>
      </c>
      <c r="T19" s="56">
        <f t="shared" si="0"/>
        <v>12.739390425921167</v>
      </c>
      <c r="U19" s="56">
        <f t="shared" ref="U19:U35" si="24">T19+2.1</f>
        <v>14.839390425921167</v>
      </c>
      <c r="V19" s="56">
        <f t="shared" si="1"/>
        <v>15.779810487039821</v>
      </c>
      <c r="W19" s="56">
        <f t="shared" si="2"/>
        <v>17.454421766431384</v>
      </c>
      <c r="X19" s="56">
        <f t="shared" si="18"/>
        <v>21.154421766431383</v>
      </c>
      <c r="Y19" s="56">
        <f t="shared" si="3"/>
        <v>13.543462988103542</v>
      </c>
      <c r="Z19" s="56">
        <f t="shared" si="4"/>
        <v>14.980744880717383</v>
      </c>
      <c r="AA19" s="57">
        <f t="shared" si="16"/>
        <v>18.680744880717384</v>
      </c>
      <c r="AB19" s="58">
        <v>29.944696969696974</v>
      </c>
      <c r="AC19" s="110">
        <v>3.277403060320102E-2</v>
      </c>
      <c r="AD19" s="60">
        <f>AC19/$AC$37</f>
        <v>1.2523062024518408</v>
      </c>
      <c r="AE19" s="61">
        <f t="shared" si="6"/>
        <v>0.77152878679822146</v>
      </c>
      <c r="AF19" s="152">
        <f>(AE19/AD19)*$AF$37</f>
        <v>985.73819762313826</v>
      </c>
      <c r="AG19" s="63">
        <f>AF19-$AF$21</f>
        <v>6.289206142801163</v>
      </c>
    </row>
    <row r="20" spans="2:33" hidden="1">
      <c r="B20" s="266"/>
      <c r="C20" s="268"/>
      <c r="D20" s="52"/>
      <c r="E20" s="62">
        <v>0.11459999999999999</v>
      </c>
      <c r="F20" s="48">
        <f t="shared" si="14"/>
        <v>326.61</v>
      </c>
      <c r="G20" s="109">
        <v>2.85</v>
      </c>
      <c r="H20" s="50">
        <v>0.28610412396374924</v>
      </c>
      <c r="I20" s="51">
        <f t="shared" si="19"/>
        <v>1.9306036873309451E-3</v>
      </c>
      <c r="J20" s="51">
        <v>0.29190000112363657</v>
      </c>
      <c r="K20" s="51">
        <f t="shared" si="20"/>
        <v>2.7474323684023583E-3</v>
      </c>
      <c r="L20" s="48">
        <v>480.13989229806998</v>
      </c>
      <c r="M20" s="52">
        <v>0.61072368176586433</v>
      </c>
      <c r="N20" s="149">
        <f t="shared" si="21"/>
        <v>2.1182390371082382E-2</v>
      </c>
      <c r="O20" s="150">
        <v>6.6998779328822575</v>
      </c>
      <c r="P20" s="55">
        <v>4.5086962935083399</v>
      </c>
      <c r="Q20" s="55">
        <v>11.208574226390596</v>
      </c>
      <c r="R20" s="55">
        <f>Q20+2.1</f>
        <v>13.308574226390595</v>
      </c>
      <c r="S20" s="52">
        <f t="shared" si="22"/>
        <v>2.3736478953122853E-2</v>
      </c>
      <c r="T20" s="56">
        <f t="shared" si="0"/>
        <v>12.419472827025588</v>
      </c>
      <c r="U20" s="56">
        <f t="shared" si="24"/>
        <v>14.519472827025588</v>
      </c>
      <c r="V20" s="56">
        <f t="shared" si="1"/>
        <v>15.357028508185268</v>
      </c>
      <c r="W20" s="56">
        <f t="shared" si="2"/>
        <v>17.016098070011374</v>
      </c>
      <c r="X20" s="56">
        <f t="shared" si="18"/>
        <v>20.716098070011373</v>
      </c>
      <c r="Y20" s="56">
        <f t="shared" si="3"/>
        <v>13.180598548929407</v>
      </c>
      <c r="Z20" s="56">
        <f t="shared" si="4"/>
        <v>14.604541328453633</v>
      </c>
      <c r="AA20" s="57">
        <f t="shared" si="16"/>
        <v>18.304541328453634</v>
      </c>
      <c r="AB20" s="58"/>
      <c r="AC20" s="110"/>
      <c r="AD20" s="60"/>
      <c r="AE20" s="61"/>
      <c r="AF20" s="152"/>
      <c r="AG20" s="63"/>
    </row>
    <row r="21" spans="2:33">
      <c r="B21" s="266"/>
      <c r="C21" s="268"/>
      <c r="D21" s="52">
        <v>0.81114194760567937</v>
      </c>
      <c r="E21" s="62">
        <v>0.11459999999999999</v>
      </c>
      <c r="F21" s="48">
        <f t="shared" si="14"/>
        <v>320.87999999999994</v>
      </c>
      <c r="G21" s="109">
        <v>2.8</v>
      </c>
      <c r="H21" s="50">
        <v>0.28417352027641829</v>
      </c>
      <c r="I21" s="51">
        <f t="shared" si="19"/>
        <v>0</v>
      </c>
      <c r="J21" s="51">
        <v>0.28915256875523421</v>
      </c>
      <c r="K21" s="51">
        <f t="shared" si="20"/>
        <v>0</v>
      </c>
      <c r="L21" s="48">
        <v>470.27335775774202</v>
      </c>
      <c r="M21" s="52">
        <v>0.59805543801429684</v>
      </c>
      <c r="N21" s="149">
        <f t="shared" si="21"/>
        <v>0</v>
      </c>
      <c r="O21" s="150">
        <v>6.5281415294893215</v>
      </c>
      <c r="P21" s="55">
        <v>4.3718584705106789</v>
      </c>
      <c r="Q21" s="55">
        <v>10.899999999999999</v>
      </c>
      <c r="R21" s="55">
        <f>Q21+2.1</f>
        <v>12.999999999999998</v>
      </c>
      <c r="S21" s="52">
        <f t="shared" si="22"/>
        <v>0</v>
      </c>
      <c r="T21" s="56">
        <f t="shared" si="0"/>
        <v>12.099139030612244</v>
      </c>
      <c r="U21" s="56">
        <f t="shared" si="24"/>
        <v>14.199139030612244</v>
      </c>
      <c r="V21" s="56">
        <f t="shared" si="1"/>
        <v>14.934246529330711</v>
      </c>
      <c r="W21" s="56">
        <f t="shared" si="2"/>
        <v>16.577204135395473</v>
      </c>
      <c r="X21" s="56">
        <f t="shared" si="18"/>
        <v>20.277204135395472</v>
      </c>
      <c r="Y21" s="56">
        <f t="shared" si="3"/>
        <v>12.817734109755271</v>
      </c>
      <c r="Z21" s="56">
        <f t="shared" si="4"/>
        <v>14.227848353334855</v>
      </c>
      <c r="AA21" s="57">
        <f t="shared" si="16"/>
        <v>17.927848353334856</v>
      </c>
      <c r="AB21" s="58">
        <v>27.915151515151514</v>
      </c>
      <c r="AC21" s="110">
        <v>3.1643891616883746E-2</v>
      </c>
      <c r="AD21" s="60">
        <f>AC21/$AC$37</f>
        <v>1.2091232299535015</v>
      </c>
      <c r="AE21" s="61">
        <f>M21/$M$37</f>
        <v>0.74017158009587802</v>
      </c>
      <c r="AF21" s="152">
        <f>(AE21/AD21)*$AF$37</f>
        <v>979.4489914803371</v>
      </c>
      <c r="AG21" s="63">
        <f>AF21-$AF$21</f>
        <v>0</v>
      </c>
    </row>
    <row r="22" spans="2:33" hidden="1">
      <c r="B22" s="266"/>
      <c r="C22" s="268"/>
      <c r="D22" s="52"/>
      <c r="E22" s="62">
        <v>0.11459999999999999</v>
      </c>
      <c r="F22" s="48">
        <f t="shared" si="14"/>
        <v>315.14999999999998</v>
      </c>
      <c r="G22" s="109">
        <v>2.75</v>
      </c>
      <c r="H22" s="50">
        <v>0.28224291658908734</v>
      </c>
      <c r="I22" s="51">
        <f t="shared" si="19"/>
        <v>-1.9306036873309451E-3</v>
      </c>
      <c r="J22" s="51">
        <v>0.28640513638683185</v>
      </c>
      <c r="K22" s="51">
        <f t="shared" si="20"/>
        <v>-2.7474323684023583E-3</v>
      </c>
      <c r="L22" s="48">
        <v>460.40682321741417</v>
      </c>
      <c r="M22" s="52">
        <v>0.58538719426272945</v>
      </c>
      <c r="N22" s="149">
        <f t="shared" si="21"/>
        <v>-2.1182390371082199E-2</v>
      </c>
      <c r="O22" s="150">
        <v>6.3564051260963872</v>
      </c>
      <c r="P22" s="55">
        <v>4.2350206475130214</v>
      </c>
      <c r="Q22" s="55">
        <v>10.591425773609405</v>
      </c>
      <c r="R22" s="55">
        <f t="shared" si="23"/>
        <v>12.691425773609405</v>
      </c>
      <c r="S22" s="52">
        <f t="shared" si="22"/>
        <v>-2.3736478953122579E-2</v>
      </c>
      <c r="T22" s="56">
        <f t="shared" si="0"/>
        <v>11.778365719808937</v>
      </c>
      <c r="U22" s="56">
        <f t="shared" si="24"/>
        <v>13.878365719808937</v>
      </c>
      <c r="V22" s="56">
        <f t="shared" si="1"/>
        <v>14.511464550476159</v>
      </c>
      <c r="W22" s="56">
        <f t="shared" si="2"/>
        <v>16.137708015802247</v>
      </c>
      <c r="X22" s="56">
        <f t="shared" si="18"/>
        <v>19.837708015802246</v>
      </c>
      <c r="Y22" s="56">
        <f t="shared" si="3"/>
        <v>12.454869670581136</v>
      </c>
      <c r="Z22" s="56">
        <f t="shared" si="4"/>
        <v>13.85063853614378</v>
      </c>
      <c r="AA22" s="57">
        <f t="shared" si="16"/>
        <v>17.550638536143779</v>
      </c>
      <c r="AB22" s="58"/>
      <c r="AC22" s="110"/>
      <c r="AD22" s="60"/>
      <c r="AE22" s="61"/>
      <c r="AF22" s="152"/>
      <c r="AG22" s="63"/>
    </row>
    <row r="23" spans="2:33">
      <c r="B23" s="266"/>
      <c r="C23" s="268"/>
      <c r="D23" s="52">
        <v>0.81093242114704978</v>
      </c>
      <c r="E23" s="62">
        <v>0.11459999999999999</v>
      </c>
      <c r="F23" s="48">
        <f t="shared" si="14"/>
        <v>309.42</v>
      </c>
      <c r="G23" s="109">
        <v>2.7</v>
      </c>
      <c r="H23" s="50">
        <v>0.2803123129017564</v>
      </c>
      <c r="I23" s="51">
        <f t="shared" si="19"/>
        <v>-3.8612073746618902E-3</v>
      </c>
      <c r="J23" s="51">
        <v>0.28365770401842949</v>
      </c>
      <c r="K23" s="51">
        <f t="shared" si="20"/>
        <v>-5.4948647368047165E-3</v>
      </c>
      <c r="L23" s="48">
        <v>450.54028867708632</v>
      </c>
      <c r="M23" s="52">
        <v>0.57271895051116206</v>
      </c>
      <c r="N23" s="149">
        <f t="shared" si="21"/>
        <v>-4.2364780742164397E-2</v>
      </c>
      <c r="O23" s="150">
        <v>6.1846687227034511</v>
      </c>
      <c r="P23" s="55">
        <v>4.0981828245153622</v>
      </c>
      <c r="Q23" s="55">
        <v>10.282851547218812</v>
      </c>
      <c r="R23" s="55">
        <f t="shared" si="23"/>
        <v>12.382851547218811</v>
      </c>
      <c r="S23" s="52">
        <f t="shared" si="22"/>
        <v>-4.7472957906245158E-2</v>
      </c>
      <c r="T23" s="56">
        <f t="shared" si="0"/>
        <v>11.457127804154293</v>
      </c>
      <c r="U23" s="56">
        <f t="shared" si="24"/>
        <v>13.557127804154293</v>
      </c>
      <c r="V23" s="56">
        <f t="shared" si="1"/>
        <v>14.088682571621604</v>
      </c>
      <c r="W23" s="56">
        <f t="shared" si="2"/>
        <v>15.697575334430244</v>
      </c>
      <c r="X23" s="56">
        <f t="shared" si="18"/>
        <v>19.397575334430243</v>
      </c>
      <c r="Y23" s="56">
        <f t="shared" si="3"/>
        <v>12.092005231407002</v>
      </c>
      <c r="Z23" s="56">
        <f t="shared" si="4"/>
        <v>13.472882372030643</v>
      </c>
      <c r="AA23" s="57">
        <f t="shared" si="16"/>
        <v>17.172882372030642</v>
      </c>
      <c r="AB23" s="58">
        <v>25.956818181818189</v>
      </c>
      <c r="AC23" s="110">
        <v>3.0513752630566472E-2</v>
      </c>
      <c r="AD23" s="60">
        <f>AC23/$AC$37</f>
        <v>1.1659402574551623</v>
      </c>
      <c r="AE23" s="61">
        <f>M23/$M$37</f>
        <v>0.70881437339353481</v>
      </c>
      <c r="AF23" s="152">
        <f>(AE23/AD23)*$AF$37</f>
        <v>972.69391821584748</v>
      </c>
      <c r="AG23" s="63">
        <f t="shared" ref="AG23:AG36" si="25">AF23-$AF$21</f>
        <v>-6.7550732644896243</v>
      </c>
    </row>
    <row r="24" spans="2:33" hidden="1">
      <c r="B24" s="266"/>
      <c r="C24" s="268"/>
      <c r="D24" s="52"/>
      <c r="E24" s="62">
        <v>0.11459999999999999</v>
      </c>
      <c r="F24" s="48">
        <f t="shared" si="14"/>
        <v>303.68999999999994</v>
      </c>
      <c r="G24" s="109">
        <v>2.65</v>
      </c>
      <c r="H24" s="50">
        <v>0.27838170921442545</v>
      </c>
      <c r="I24" s="51">
        <f t="shared" si="19"/>
        <v>-5.7918110619928354E-3</v>
      </c>
      <c r="J24" s="51">
        <v>0.28091027165002713</v>
      </c>
      <c r="K24" s="51">
        <f t="shared" si="20"/>
        <v>-8.2422971052070748E-3</v>
      </c>
      <c r="L24" s="48">
        <v>440.67375413675848</v>
      </c>
      <c r="M24" s="52">
        <v>0.56005070675959456</v>
      </c>
      <c r="N24" s="149">
        <f t="shared" si="21"/>
        <v>-6.3547171113246773E-2</v>
      </c>
      <c r="O24" s="150">
        <v>6.0129323193105151</v>
      </c>
      <c r="P24" s="55">
        <v>3.9613450015177016</v>
      </c>
      <c r="Q24" s="55">
        <v>9.9742773208282145</v>
      </c>
      <c r="R24" s="55">
        <f t="shared" si="23"/>
        <v>12.074277320828214</v>
      </c>
      <c r="S24" s="52">
        <f t="shared" si="22"/>
        <v>-7.1209436859368022E-2</v>
      </c>
      <c r="T24" s="56">
        <f t="shared" si="0"/>
        <v>11.135398247816759</v>
      </c>
      <c r="U24" s="56">
        <f t="shared" si="24"/>
        <v>13.235398247816759</v>
      </c>
      <c r="V24" s="56">
        <f t="shared" si="1"/>
        <v>13.665900592767047</v>
      </c>
      <c r="W24" s="56">
        <f t="shared" si="2"/>
        <v>15.256769049098418</v>
      </c>
      <c r="X24" s="56">
        <f t="shared" si="18"/>
        <v>18.956769049098419</v>
      </c>
      <c r="Y24" s="56">
        <f t="shared" si="3"/>
        <v>11.729140792232865</v>
      </c>
      <c r="Z24" s="56">
        <f t="shared" si="4"/>
        <v>13.094548068509171</v>
      </c>
      <c r="AA24" s="57">
        <f t="shared" si="16"/>
        <v>16.794548068509172</v>
      </c>
      <c r="AB24" s="58"/>
      <c r="AC24" s="110"/>
      <c r="AD24" s="60"/>
      <c r="AE24" s="61"/>
      <c r="AF24" s="152"/>
      <c r="AG24" s="63"/>
    </row>
    <row r="25" spans="2:33">
      <c r="B25" s="266"/>
      <c r="C25" s="268"/>
      <c r="D25" s="52">
        <v>0.81070362184830214</v>
      </c>
      <c r="E25" s="62">
        <v>0.11459999999999999</v>
      </c>
      <c r="F25" s="48">
        <f t="shared" si="14"/>
        <v>297.95999999999998</v>
      </c>
      <c r="G25" s="109">
        <v>2.6</v>
      </c>
      <c r="H25" s="50">
        <v>0.27645110552709451</v>
      </c>
      <c r="I25" s="51">
        <f t="shared" si="19"/>
        <v>-7.7224147493237805E-3</v>
      </c>
      <c r="J25" s="51">
        <v>0.27816283928162477</v>
      </c>
      <c r="K25" s="51">
        <f t="shared" si="20"/>
        <v>-1.0989729473609433E-2</v>
      </c>
      <c r="L25" s="48">
        <v>430.80721959643063</v>
      </c>
      <c r="M25" s="52">
        <v>0.54738246300802729</v>
      </c>
      <c r="N25" s="149">
        <f t="shared" si="21"/>
        <v>-8.4729561484328794E-2</v>
      </c>
      <c r="O25" s="150">
        <v>5.8411959159175808</v>
      </c>
      <c r="P25" s="55">
        <v>3.8245071785200433</v>
      </c>
      <c r="Q25" s="55">
        <v>9.665703094437621</v>
      </c>
      <c r="R25" s="55">
        <f t="shared" si="23"/>
        <v>11.765703094437621</v>
      </c>
      <c r="S25" s="52">
        <f t="shared" si="22"/>
        <v>-9.4945915812490594E-2</v>
      </c>
      <c r="T25" s="56">
        <f t="shared" si="0"/>
        <v>10.813147877468122</v>
      </c>
      <c r="U25" s="56">
        <f t="shared" si="24"/>
        <v>12.913147877468122</v>
      </c>
      <c r="V25" s="56">
        <f t="shared" si="1"/>
        <v>13.243118613912493</v>
      </c>
      <c r="W25" s="56">
        <f t="shared" si="2"/>
        <v>14.815249189010832</v>
      </c>
      <c r="X25" s="56">
        <f t="shared" si="18"/>
        <v>18.515249189010831</v>
      </c>
      <c r="Y25" s="56">
        <f t="shared" si="3"/>
        <v>11.366276353058732</v>
      </c>
      <c r="Z25" s="56">
        <f t="shared" si="4"/>
        <v>12.715601319527611</v>
      </c>
      <c r="AA25" s="57">
        <f t="shared" si="16"/>
        <v>16.41560131952761</v>
      </c>
      <c r="AB25" s="58">
        <v>24.069696969696974</v>
      </c>
      <c r="AC25" s="110">
        <v>2.9383613644249192E-2</v>
      </c>
      <c r="AD25" s="60">
        <f>AC25/$AC$37</f>
        <v>1.1227572849568228</v>
      </c>
      <c r="AE25" s="61">
        <f>M25/$M$37</f>
        <v>0.6774571666911916</v>
      </c>
      <c r="AF25" s="152">
        <f>(AE25/AD25)*$AF$37</f>
        <v>965.41922393101254</v>
      </c>
      <c r="AG25" s="63">
        <f t="shared" si="25"/>
        <v>-14.029767549324561</v>
      </c>
    </row>
    <row r="26" spans="2:33" hidden="1">
      <c r="B26" s="266"/>
      <c r="C26" s="268"/>
      <c r="D26" s="52"/>
      <c r="E26" s="62">
        <v>0.11459999999999999</v>
      </c>
      <c r="F26" s="48">
        <f t="shared" si="14"/>
        <v>292.23</v>
      </c>
      <c r="G26" s="109">
        <v>2.5499999999999998</v>
      </c>
      <c r="H26" s="50">
        <v>0.27452050183976356</v>
      </c>
      <c r="I26" s="51">
        <f t="shared" si="19"/>
        <v>-9.6530184366547256E-3</v>
      </c>
      <c r="J26" s="51">
        <v>0.27541540691322242</v>
      </c>
      <c r="K26" s="51">
        <f t="shared" si="20"/>
        <v>-1.3737161842011791E-2</v>
      </c>
      <c r="L26" s="48">
        <v>420.94068505610267</v>
      </c>
      <c r="M26" s="52">
        <v>0.53471421925645979</v>
      </c>
      <c r="N26" s="149">
        <f t="shared" si="21"/>
        <v>-0.10591195185541118</v>
      </c>
      <c r="O26" s="150">
        <v>5.6694595125246448</v>
      </c>
      <c r="P26" s="55">
        <v>3.6876693555223832</v>
      </c>
      <c r="Q26" s="55">
        <v>9.3571288680470257</v>
      </c>
      <c r="R26" s="55">
        <f t="shared" si="23"/>
        <v>11.457128868047025</v>
      </c>
      <c r="S26" s="52">
        <f t="shared" si="22"/>
        <v>-0.11868239476561332</v>
      </c>
      <c r="T26" s="56">
        <f t="shared" si="0"/>
        <v>10.490345166945454</v>
      </c>
      <c r="U26" s="56">
        <f t="shared" si="24"/>
        <v>12.590345166945454</v>
      </c>
      <c r="V26" s="56">
        <f t="shared" si="1"/>
        <v>12.820336635057938</v>
      </c>
      <c r="W26" s="56">
        <f t="shared" si="2"/>
        <v>14.372972559718935</v>
      </c>
      <c r="X26" s="56">
        <f t="shared" si="18"/>
        <v>18.072972559718934</v>
      </c>
      <c r="Y26" s="56">
        <f t="shared" si="3"/>
        <v>11.003411913884596</v>
      </c>
      <c r="Z26" s="56">
        <f t="shared" si="4"/>
        <v>12.336005052244323</v>
      </c>
      <c r="AA26" s="57">
        <f t="shared" si="16"/>
        <v>16.036005052244324</v>
      </c>
      <c r="AB26" s="58"/>
      <c r="AC26" s="110"/>
      <c r="AD26" s="60"/>
      <c r="AE26" s="61"/>
      <c r="AF26" s="152"/>
      <c r="AG26" s="63"/>
    </row>
    <row r="27" spans="2:33">
      <c r="B27" s="266"/>
      <c r="C27" s="268"/>
      <c r="D27" s="52">
        <v>0.81045276235918506</v>
      </c>
      <c r="E27" s="62">
        <v>0.11459999999999999</v>
      </c>
      <c r="F27" s="48">
        <f t="shared" si="14"/>
        <v>286.5</v>
      </c>
      <c r="G27" s="109">
        <v>2.5</v>
      </c>
      <c r="H27" s="50">
        <v>0.27258989815243262</v>
      </c>
      <c r="I27" s="51">
        <f t="shared" si="19"/>
        <v>-1.1583622123985671E-2</v>
      </c>
      <c r="J27" s="51">
        <v>0.27266797454482006</v>
      </c>
      <c r="K27" s="51">
        <f t="shared" si="20"/>
        <v>-1.648459421041415E-2</v>
      </c>
      <c r="L27" s="48">
        <v>411.07415051577482</v>
      </c>
      <c r="M27" s="52">
        <v>0.5220459755048924</v>
      </c>
      <c r="N27" s="149">
        <f t="shared" si="21"/>
        <v>-0.12709434222649338</v>
      </c>
      <c r="O27" s="150">
        <v>5.4977231091317087</v>
      </c>
      <c r="P27" s="55">
        <v>3.5508315325247239</v>
      </c>
      <c r="Q27" s="55">
        <v>9.0485546416564322</v>
      </c>
      <c r="R27" s="55">
        <f t="shared" si="23"/>
        <v>11.148554641656432</v>
      </c>
      <c r="S27" s="52">
        <f t="shared" si="22"/>
        <v>-0.14241887371873591</v>
      </c>
      <c r="T27" s="56">
        <f t="shared" si="0"/>
        <v>10.166955995365168</v>
      </c>
      <c r="U27" s="56">
        <f t="shared" si="24"/>
        <v>12.266955995365167</v>
      </c>
      <c r="V27" s="56">
        <f t="shared" si="1"/>
        <v>12.397554656203383</v>
      </c>
      <c r="W27" s="56">
        <f t="shared" si="2"/>
        <v>13.929892411710123</v>
      </c>
      <c r="X27" s="56">
        <f t="shared" si="18"/>
        <v>17.629892411710124</v>
      </c>
      <c r="Y27" s="56">
        <f t="shared" si="3"/>
        <v>10.640547474710463</v>
      </c>
      <c r="Z27" s="56">
        <f t="shared" si="4"/>
        <v>11.955719142584677</v>
      </c>
      <c r="AA27" s="57">
        <f t="shared" si="16"/>
        <v>15.655719142584676</v>
      </c>
      <c r="AB27" s="58">
        <v>22.253787878787882</v>
      </c>
      <c r="AC27" s="110">
        <v>2.8253474657931914E-2</v>
      </c>
      <c r="AD27" s="60">
        <f>AC27/$AC$37</f>
        <v>1.0795743124584836</v>
      </c>
      <c r="AE27" s="61">
        <f>M27/$M$37</f>
        <v>0.64609995998884817</v>
      </c>
      <c r="AF27" s="152">
        <f>(AE27/AD27)*$AF$37</f>
        <v>957.56255410339031</v>
      </c>
      <c r="AG27" s="63">
        <f t="shared" si="25"/>
        <v>-21.886437376946787</v>
      </c>
    </row>
    <row r="28" spans="2:33" hidden="1">
      <c r="B28" s="266"/>
      <c r="C28" s="268"/>
      <c r="D28" s="52"/>
      <c r="E28" s="62">
        <v>0.11459999999999999</v>
      </c>
      <c r="F28" s="48">
        <f t="shared" si="14"/>
        <v>280.77000000000004</v>
      </c>
      <c r="G28" s="109">
        <v>2.4500000000000002</v>
      </c>
      <c r="H28" s="50">
        <v>0.27065929446510167</v>
      </c>
      <c r="I28" s="51">
        <f t="shared" si="19"/>
        <v>-1.3514225811316616E-2</v>
      </c>
      <c r="J28" s="51">
        <v>0.2699205421764177</v>
      </c>
      <c r="K28" s="51">
        <f t="shared" si="20"/>
        <v>-1.9232026578816508E-2</v>
      </c>
      <c r="L28" s="48">
        <v>401.20761597544703</v>
      </c>
      <c r="M28" s="52">
        <v>0.50937773175332501</v>
      </c>
      <c r="N28" s="149">
        <f t="shared" si="21"/>
        <v>-0.14827673259757557</v>
      </c>
      <c r="O28" s="150">
        <v>5.3259867057387744</v>
      </c>
      <c r="P28" s="55">
        <v>3.4139937095270656</v>
      </c>
      <c r="Q28" s="55">
        <v>8.7399804152658387</v>
      </c>
      <c r="R28" s="55">
        <f t="shared" si="23"/>
        <v>10.839980415265838</v>
      </c>
      <c r="S28" s="52">
        <f t="shared" si="22"/>
        <v>-0.16615535267185846</v>
      </c>
      <c r="T28" s="56">
        <f t="shared" si="0"/>
        <v>9.8429433747933484</v>
      </c>
      <c r="U28" s="56">
        <f t="shared" si="24"/>
        <v>11.942943374793348</v>
      </c>
      <c r="V28" s="56">
        <f t="shared" si="1"/>
        <v>11.974772677348831</v>
      </c>
      <c r="W28" s="56">
        <f t="shared" si="2"/>
        <v>13.485958067284981</v>
      </c>
      <c r="X28" s="56">
        <f t="shared" si="18"/>
        <v>17.185958067284982</v>
      </c>
      <c r="Y28" s="56">
        <f t="shared" si="3"/>
        <v>10.277683035536329</v>
      </c>
      <c r="Z28" s="56">
        <f t="shared" si="4"/>
        <v>11.574700094998015</v>
      </c>
      <c r="AA28" s="57">
        <f t="shared" si="16"/>
        <v>15.274700094998014</v>
      </c>
      <c r="AB28" s="58"/>
      <c r="AC28" s="110"/>
      <c r="AD28" s="60"/>
      <c r="AE28" s="61"/>
      <c r="AF28" s="152"/>
      <c r="AG28" s="63"/>
    </row>
    <row r="29" spans="2:33">
      <c r="B29" s="266"/>
      <c r="C29" s="268"/>
      <c r="D29" s="52">
        <v>0.81017649060793295</v>
      </c>
      <c r="E29" s="62">
        <v>0.11459999999999999</v>
      </c>
      <c r="F29" s="48">
        <f t="shared" si="14"/>
        <v>275.03999999999996</v>
      </c>
      <c r="G29" s="109">
        <v>2.4</v>
      </c>
      <c r="H29" s="50">
        <v>0.26872869077777073</v>
      </c>
      <c r="I29" s="51">
        <f t="shared" si="19"/>
        <v>-1.5444829498647561E-2</v>
      </c>
      <c r="J29" s="51">
        <v>0.26717310980801534</v>
      </c>
      <c r="K29" s="51">
        <f t="shared" si="20"/>
        <v>-2.1979458947218866E-2</v>
      </c>
      <c r="L29" s="48">
        <v>391.34108143511907</v>
      </c>
      <c r="M29" s="52">
        <v>0.49670948800175752</v>
      </c>
      <c r="N29" s="149">
        <f t="shared" si="21"/>
        <v>-0.16945912296865795</v>
      </c>
      <c r="O29" s="150">
        <v>5.1542503023458384</v>
      </c>
      <c r="P29" s="55">
        <v>3.2771558865294055</v>
      </c>
      <c r="Q29" s="55">
        <v>8.4314061888752416</v>
      </c>
      <c r="R29" s="55">
        <f t="shared" si="23"/>
        <v>10.531406188875241</v>
      </c>
      <c r="S29" s="52">
        <f t="shared" si="22"/>
        <v>-0.18989183162498133</v>
      </c>
      <c r="T29" s="56">
        <f t="shared" si="0"/>
        <v>9.5182671429099415</v>
      </c>
      <c r="U29" s="56">
        <f t="shared" si="24"/>
        <v>11.618267142909941</v>
      </c>
      <c r="V29" s="56">
        <f t="shared" si="1"/>
        <v>11.551990698494272</v>
      </c>
      <c r="W29" s="56">
        <f t="shared" si="2"/>
        <v>13.04111449947205</v>
      </c>
      <c r="X29" s="56">
        <f t="shared" si="18"/>
        <v>16.741114499472051</v>
      </c>
      <c r="Y29" s="56">
        <f t="shared" si="3"/>
        <v>9.914818596362192</v>
      </c>
      <c r="Z29" s="56">
        <f t="shared" si="4"/>
        <v>11.192900681049506</v>
      </c>
      <c r="AA29" s="57">
        <f t="shared" si="16"/>
        <v>14.892900681049507</v>
      </c>
      <c r="AB29" s="58">
        <v>20.509090909090911</v>
      </c>
      <c r="AC29" s="110">
        <v>2.7123335671614637E-2</v>
      </c>
      <c r="AD29" s="60">
        <f>AC29/$AC$37</f>
        <v>1.0363913399601441</v>
      </c>
      <c r="AE29" s="61">
        <f>M29/$M$37</f>
        <v>0.61474275328650485</v>
      </c>
      <c r="AF29" s="152">
        <f>(AE29/AD29)*$AF$37</f>
        <v>949.05116179013339</v>
      </c>
      <c r="AG29" s="63">
        <f t="shared" si="25"/>
        <v>-30.397829690203707</v>
      </c>
    </row>
    <row r="30" spans="2:33" hidden="1">
      <c r="B30" s="266"/>
      <c r="C30" s="268"/>
      <c r="D30" s="52"/>
      <c r="E30" s="62">
        <v>0.11459999999999999</v>
      </c>
      <c r="F30" s="48">
        <f t="shared" si="14"/>
        <v>269.31</v>
      </c>
      <c r="G30" s="109">
        <v>2.35</v>
      </c>
      <c r="H30" s="50">
        <v>0.26679808709043978</v>
      </c>
      <c r="I30" s="51">
        <f t="shared" si="19"/>
        <v>-1.7375433185978506E-2</v>
      </c>
      <c r="J30" s="51">
        <v>0.26442567743961298</v>
      </c>
      <c r="K30" s="51">
        <f t="shared" si="20"/>
        <v>-2.4726891315621224E-2</v>
      </c>
      <c r="L30" s="48">
        <v>381.47454689479122</v>
      </c>
      <c r="M30" s="52">
        <v>0.48404124425019013</v>
      </c>
      <c r="N30" s="149">
        <f t="shared" si="21"/>
        <v>-0.19064151333974014</v>
      </c>
      <c r="O30" s="150">
        <v>4.9825138989529023</v>
      </c>
      <c r="P30" s="55">
        <v>3.1403180635317471</v>
      </c>
      <c r="Q30" s="55">
        <v>8.1228319624846481</v>
      </c>
      <c r="R30" s="55">
        <f t="shared" si="23"/>
        <v>10.222831962484648</v>
      </c>
      <c r="S30" s="52">
        <f t="shared" si="22"/>
        <v>-0.21362831057810391</v>
      </c>
      <c r="T30" s="56">
        <f t="shared" si="0"/>
        <v>9.1928836153063003</v>
      </c>
      <c r="U30" s="56">
        <f t="shared" si="24"/>
        <v>11.2928836153063</v>
      </c>
      <c r="V30" s="56">
        <f t="shared" si="1"/>
        <v>11.129208719639719</v>
      </c>
      <c r="W30" s="56">
        <f t="shared" si="2"/>
        <v>12.595301855635714</v>
      </c>
      <c r="X30" s="56">
        <f t="shared" si="18"/>
        <v>16.295301855635714</v>
      </c>
      <c r="Y30" s="56">
        <f t="shared" si="3"/>
        <v>9.5519541571880584</v>
      </c>
      <c r="Z30" s="56">
        <f t="shared" si="4"/>
        <v>10.810269530543296</v>
      </c>
      <c r="AA30" s="57">
        <f t="shared" si="16"/>
        <v>14.510269530543297</v>
      </c>
      <c r="AB30" s="58"/>
      <c r="AC30" s="110"/>
      <c r="AD30" s="60"/>
      <c r="AE30" s="61"/>
      <c r="AF30" s="152"/>
      <c r="AG30" s="63"/>
    </row>
    <row r="31" spans="2:33">
      <c r="B31" s="266"/>
      <c r="C31" s="268"/>
      <c r="D31" s="52">
        <v>0.80971451849865095</v>
      </c>
      <c r="E31" s="62">
        <v>0.11459999999999999</v>
      </c>
      <c r="F31" s="48">
        <f t="shared" si="14"/>
        <v>263.58</v>
      </c>
      <c r="G31" s="111">
        <v>2.2999999999999998</v>
      </c>
      <c r="H31" s="50">
        <v>0.26486748340310884</v>
      </c>
      <c r="I31" s="51">
        <f t="shared" si="19"/>
        <v>-1.9306036873309451E-2</v>
      </c>
      <c r="J31" s="51">
        <v>0.26167824507121062</v>
      </c>
      <c r="K31" s="51">
        <f t="shared" si="20"/>
        <v>-2.7474323684023583E-2</v>
      </c>
      <c r="L31" s="48">
        <v>371.60801235446331</v>
      </c>
      <c r="M31" s="112">
        <v>0.47137300049862263</v>
      </c>
      <c r="N31" s="149">
        <f t="shared" si="21"/>
        <v>-0.21182390371082252</v>
      </c>
      <c r="O31" s="150">
        <v>4.8107774955599663</v>
      </c>
      <c r="P31" s="55">
        <v>3.003480240534087</v>
      </c>
      <c r="Q31" s="113">
        <v>7.8142577360940511</v>
      </c>
      <c r="R31" s="55">
        <f t="shared" si="23"/>
        <v>9.9142577360940507</v>
      </c>
      <c r="S31" s="52">
        <f t="shared" si="22"/>
        <v>-0.23736478953122678</v>
      </c>
      <c r="T31" s="56">
        <f t="shared" si="0"/>
        <v>8.8667451910972694</v>
      </c>
      <c r="U31" s="56">
        <f t="shared" si="24"/>
        <v>10.966745191097269</v>
      </c>
      <c r="V31" s="56">
        <f t="shared" si="1"/>
        <v>10.706426740785162</v>
      </c>
      <c r="W31" s="114">
        <f t="shared" si="2"/>
        <v>12.148454917119649</v>
      </c>
      <c r="X31" s="114">
        <f t="shared" si="18"/>
        <v>15.84845491711965</v>
      </c>
      <c r="Y31" s="114">
        <f t="shared" si="3"/>
        <v>9.1890897180139195</v>
      </c>
      <c r="Z31" s="114">
        <f t="shared" si="4"/>
        <v>10.42675066774642</v>
      </c>
      <c r="AA31" s="57">
        <f t="shared" si="16"/>
        <v>14.126750667746421</v>
      </c>
      <c r="AB31" s="58">
        <v>18.835606060606061</v>
      </c>
      <c r="AC31" s="110">
        <v>2.599319668529736E-2</v>
      </c>
      <c r="AD31" s="60">
        <f>AC31/$AC$37</f>
        <v>0.99320836746180474</v>
      </c>
      <c r="AE31" s="61">
        <f>M31/$M$37</f>
        <v>0.58338554658416142</v>
      </c>
      <c r="AF31" s="152">
        <f>(AE31/AD31)*$AF$37</f>
        <v>939.79964840615798</v>
      </c>
      <c r="AG31" s="63">
        <f t="shared" si="25"/>
        <v>-39.649343074179114</v>
      </c>
    </row>
    <row r="32" spans="2:33" hidden="1">
      <c r="B32" s="266"/>
      <c r="C32" s="268"/>
      <c r="D32" s="52"/>
      <c r="E32" s="62">
        <v>0.11459999999999999</v>
      </c>
      <c r="F32" s="48">
        <f t="shared" si="14"/>
        <v>257.84999999999997</v>
      </c>
      <c r="G32" s="109">
        <v>2.25</v>
      </c>
      <c r="H32" s="50">
        <v>0.26293687971577789</v>
      </c>
      <c r="I32" s="51">
        <f t="shared" si="19"/>
        <v>-2.1236640560640396E-2</v>
      </c>
      <c r="J32" s="51">
        <v>0.25893081270280827</v>
      </c>
      <c r="K32" s="51">
        <f t="shared" si="20"/>
        <v>-3.0221756052425941E-2</v>
      </c>
      <c r="L32" s="48">
        <v>361.74147781413546</v>
      </c>
      <c r="M32" s="52">
        <v>0.45870475674705524</v>
      </c>
      <c r="N32" s="149">
        <f t="shared" si="21"/>
        <v>-0.23300629408190474</v>
      </c>
      <c r="O32" s="150">
        <v>4.6390410921670311</v>
      </c>
      <c r="P32" s="55">
        <v>2.8666424175364278</v>
      </c>
      <c r="Q32" s="55">
        <v>7.5056835097034575</v>
      </c>
      <c r="R32" s="55">
        <f t="shared" si="23"/>
        <v>9.6056835097034572</v>
      </c>
      <c r="S32" s="52">
        <f t="shared" si="22"/>
        <v>-0.26110126848434934</v>
      </c>
      <c r="T32" s="56">
        <f t="shared" si="0"/>
        <v>8.5397999043737123</v>
      </c>
      <c r="U32" s="56">
        <f t="shared" si="24"/>
        <v>10.639799904373712</v>
      </c>
      <c r="V32" s="56">
        <f t="shared" si="1"/>
        <v>10.283644761930606</v>
      </c>
      <c r="W32" s="56">
        <f t="shared" si="2"/>
        <v>11.70050248468549</v>
      </c>
      <c r="X32" s="56">
        <f t="shared" si="18"/>
        <v>15.400502484685489</v>
      </c>
      <c r="Y32" s="56">
        <f t="shared" si="3"/>
        <v>8.8262252788397877</v>
      </c>
      <c r="Z32" s="56">
        <f t="shared" si="4"/>
        <v>10.04228298392438</v>
      </c>
      <c r="AA32" s="57">
        <f t="shared" si="16"/>
        <v>13.74228298392438</v>
      </c>
      <c r="AB32" s="58"/>
      <c r="AC32" s="110"/>
      <c r="AD32" s="60"/>
      <c r="AE32" s="61"/>
      <c r="AF32" s="152"/>
      <c r="AG32" s="63"/>
    </row>
    <row r="33" spans="2:33">
      <c r="B33" s="266"/>
      <c r="C33" s="268"/>
      <c r="D33" s="52">
        <v>0.80875227764766044</v>
      </c>
      <c r="E33" s="62">
        <v>0.11459999999999999</v>
      </c>
      <c r="F33" s="48">
        <f t="shared" si="14"/>
        <v>252.12</v>
      </c>
      <c r="G33" s="109">
        <v>2.2000000000000002</v>
      </c>
      <c r="H33" s="50">
        <v>0.26100627602844695</v>
      </c>
      <c r="I33" s="51">
        <f t="shared" si="19"/>
        <v>-2.3167244247971341E-2</v>
      </c>
      <c r="J33" s="51">
        <v>0.25618338033440591</v>
      </c>
      <c r="K33" s="51">
        <f t="shared" si="20"/>
        <v>-3.2969188420828299E-2</v>
      </c>
      <c r="L33" s="48">
        <v>351.87494327380762</v>
      </c>
      <c r="M33" s="52">
        <v>0.44603651299548797</v>
      </c>
      <c r="N33" s="149">
        <f t="shared" si="21"/>
        <v>-0.25418868445298676</v>
      </c>
      <c r="O33" s="150">
        <v>4.4673046887740959</v>
      </c>
      <c r="P33" s="55">
        <v>2.7298045945387694</v>
      </c>
      <c r="Q33" s="55">
        <v>7.197109283312864</v>
      </c>
      <c r="R33" s="55">
        <f t="shared" si="23"/>
        <v>9.2971092833128637</v>
      </c>
      <c r="S33" s="52">
        <f t="shared" si="22"/>
        <v>-0.28483774743747192</v>
      </c>
      <c r="T33" s="56">
        <f t="shared" si="0"/>
        <v>8.2119909126229924</v>
      </c>
      <c r="U33" s="56">
        <f t="shared" si="24"/>
        <v>10.311990912622992</v>
      </c>
      <c r="V33" s="56">
        <f t="shared" si="1"/>
        <v>9.8608627830760547</v>
      </c>
      <c r="W33" s="56">
        <f t="shared" si="2"/>
        <v>11.251366677590394</v>
      </c>
      <c r="X33" s="56">
        <f t="shared" si="18"/>
        <v>14.951366677590393</v>
      </c>
      <c r="Y33" s="56">
        <f t="shared" si="3"/>
        <v>8.4633608396656523</v>
      </c>
      <c r="Z33" s="56">
        <f t="shared" si="4"/>
        <v>9.6567996357548669</v>
      </c>
      <c r="AA33" s="57">
        <f t="shared" si="16"/>
        <v>13.356799635754868</v>
      </c>
      <c r="AB33" s="58">
        <v>17.233333333333338</v>
      </c>
      <c r="AC33" s="110">
        <v>2.4863057698980066E-2</v>
      </c>
      <c r="AD33" s="60">
        <f>AC33/$AC$37</f>
        <v>0.95002539496346472</v>
      </c>
      <c r="AE33" s="61">
        <f>M33/$M$37</f>
        <v>0.55202833988181832</v>
      </c>
      <c r="AF33" s="152">
        <f>(AE33/AD33)*$AF$37</f>
        <v>929.70708835091341</v>
      </c>
      <c r="AG33" s="63">
        <f t="shared" si="25"/>
        <v>-49.74190312942369</v>
      </c>
    </row>
    <row r="34" spans="2:33" hidden="1">
      <c r="B34" s="266"/>
      <c r="C34" s="268"/>
      <c r="D34" s="52"/>
      <c r="E34" s="62">
        <v>0.11459999999999999</v>
      </c>
      <c r="F34" s="48">
        <f t="shared" si="14"/>
        <v>246.38999999999996</v>
      </c>
      <c r="G34" s="109">
        <v>2.15</v>
      </c>
      <c r="H34" s="50">
        <v>0.259075672341116</v>
      </c>
      <c r="I34" s="51">
        <f t="shared" si="19"/>
        <v>-2.5097847935302287E-2</v>
      </c>
      <c r="J34" s="51">
        <v>0.25343594796600355</v>
      </c>
      <c r="K34" s="51">
        <f t="shared" si="20"/>
        <v>-3.5716620789230658E-2</v>
      </c>
      <c r="L34" s="48">
        <v>342.00840873347971</v>
      </c>
      <c r="M34" s="52">
        <v>0.43336826924392047</v>
      </c>
      <c r="N34" s="149">
        <f t="shared" si="21"/>
        <v>-0.27537107482406914</v>
      </c>
      <c r="O34" s="150">
        <v>4.2955682853811599</v>
      </c>
      <c r="P34" s="55">
        <v>2.5929667715411093</v>
      </c>
      <c r="Q34" s="55">
        <v>6.888535056922267</v>
      </c>
      <c r="R34" s="55">
        <f t="shared" si="23"/>
        <v>8.9885350569222666</v>
      </c>
      <c r="S34" s="52">
        <f t="shared" si="22"/>
        <v>-0.30857422639059479</v>
      </c>
      <c r="T34" s="56">
        <f t="shared" si="0"/>
        <v>7.8832559115454375</v>
      </c>
      <c r="U34" s="56">
        <f t="shared" si="24"/>
        <v>9.983255911545438</v>
      </c>
      <c r="V34" s="56">
        <f t="shared" si="1"/>
        <v>9.4380808042214959</v>
      </c>
      <c r="W34" s="56">
        <f t="shared" si="2"/>
        <v>10.800962131818649</v>
      </c>
      <c r="X34" s="56">
        <f t="shared" si="18"/>
        <v>14.50096213181865</v>
      </c>
      <c r="Y34" s="56">
        <f t="shared" si="3"/>
        <v>8.1004964004915152</v>
      </c>
      <c r="Z34" s="56">
        <f t="shared" si="4"/>
        <v>9.270227357187693</v>
      </c>
      <c r="AA34" s="57">
        <f t="shared" si="16"/>
        <v>12.970227357187692</v>
      </c>
      <c r="AB34" s="58"/>
      <c r="AC34" s="110"/>
      <c r="AD34" s="60"/>
      <c r="AE34" s="61"/>
      <c r="AF34" s="152"/>
      <c r="AG34" s="63"/>
    </row>
    <row r="35" spans="2:33">
      <c r="B35" s="266"/>
      <c r="C35" s="268"/>
      <c r="D35" s="52">
        <v>0.80767684884583602</v>
      </c>
      <c r="E35" s="62">
        <v>0.11459999999999999</v>
      </c>
      <c r="F35" s="48">
        <f t="shared" si="14"/>
        <v>240.66</v>
      </c>
      <c r="G35" s="109">
        <v>2.1</v>
      </c>
      <c r="H35" s="50">
        <v>0.25714506865378506</v>
      </c>
      <c r="I35" s="51">
        <f t="shared" si="19"/>
        <v>-2.7028451622633232E-2</v>
      </c>
      <c r="J35" s="51">
        <v>0.25068851559760119</v>
      </c>
      <c r="K35" s="51">
        <f t="shared" si="20"/>
        <v>-3.8464053157633016E-2</v>
      </c>
      <c r="L35" s="48">
        <v>332.14187419315186</v>
      </c>
      <c r="M35" s="52">
        <v>0.42070002549235308</v>
      </c>
      <c r="N35" s="149">
        <f t="shared" si="21"/>
        <v>-0.2965534651951513</v>
      </c>
      <c r="O35" s="150">
        <v>4.1238318819882247</v>
      </c>
      <c r="P35" s="55">
        <v>2.4561289485434501</v>
      </c>
      <c r="Q35" s="55">
        <v>6.5799608305316735</v>
      </c>
      <c r="R35" s="55">
        <f t="shared" si="23"/>
        <v>8.6799608305316731</v>
      </c>
      <c r="S35" s="52">
        <f t="shared" si="22"/>
        <v>-0.33231070534371737</v>
      </c>
      <c r="T35" s="56">
        <f t="shared" si="0"/>
        <v>7.5535264636205426</v>
      </c>
      <c r="U35" s="56">
        <f t="shared" si="24"/>
        <v>9.6535264636205422</v>
      </c>
      <c r="V35" s="56">
        <f>$V$37*Q35/$Q$37</f>
        <v>9.0152988253669424</v>
      </c>
      <c r="W35" s="56">
        <f t="shared" si="2"/>
        <v>10.349195080140621</v>
      </c>
      <c r="X35" s="56">
        <f t="shared" si="18"/>
        <v>14.04919508014062</v>
      </c>
      <c r="Y35" s="56">
        <f>$Y$37*Q35/$Q$37</f>
        <v>7.7376319613173816</v>
      </c>
      <c r="Z35" s="56">
        <f t="shared" si="4"/>
        <v>8.8824856698796459</v>
      </c>
      <c r="AA35" s="57">
        <f t="shared" si="16"/>
        <v>12.582485669879645</v>
      </c>
      <c r="AB35" s="58">
        <v>15.70227272727273</v>
      </c>
      <c r="AC35" s="110">
        <v>2.3732918712662789E-2</v>
      </c>
      <c r="AD35" s="60">
        <f>AC35/$AC$37</f>
        <v>0.90684242246512536</v>
      </c>
      <c r="AE35" s="61">
        <f>M35/$M$37</f>
        <v>0.52067113317947489</v>
      </c>
      <c r="AF35" s="152">
        <f>(AE35/AD35)*$AF$37</f>
        <v>918.65333209992991</v>
      </c>
      <c r="AG35" s="63">
        <f t="shared" si="25"/>
        <v>-60.795659380407187</v>
      </c>
    </row>
    <row r="36" spans="2:33" ht="17.25" thickBot="1">
      <c r="B36" s="267"/>
      <c r="C36" s="269"/>
      <c r="D36" s="119">
        <v>0.80646701270973009</v>
      </c>
      <c r="E36" s="71">
        <v>0.11459999999999999</v>
      </c>
      <c r="F36" s="72">
        <f t="shared" si="14"/>
        <v>229.2</v>
      </c>
      <c r="G36" s="116">
        <v>2</v>
      </c>
      <c r="H36" s="117">
        <v>0.25328386127912317</v>
      </c>
      <c r="I36" s="118">
        <f t="shared" si="19"/>
        <v>-3.0889658997295122E-2</v>
      </c>
      <c r="J36" s="118">
        <v>0.24519365086079647</v>
      </c>
      <c r="K36" s="118">
        <f t="shared" si="20"/>
        <v>-4.3958917894437732E-2</v>
      </c>
      <c r="L36" s="72">
        <v>312.40880511249611</v>
      </c>
      <c r="M36" s="119">
        <v>0.39536353798921819</v>
      </c>
      <c r="N36" s="153">
        <f t="shared" si="21"/>
        <v>-0.3389182459373159</v>
      </c>
      <c r="O36" s="150">
        <v>3.7803590752023535</v>
      </c>
      <c r="P36" s="55">
        <v>2.1824533025481316</v>
      </c>
      <c r="Q36" s="55">
        <v>5.9628123777504829</v>
      </c>
      <c r="R36" s="154">
        <f>Q36+2.1</f>
        <v>8.0628123777504825</v>
      </c>
      <c r="S36" s="119">
        <f t="shared" si="22"/>
        <v>-0.37978366324996282</v>
      </c>
      <c r="T36" s="155">
        <f t="shared" si="0"/>
        <v>6.8907750540379009</v>
      </c>
      <c r="U36" s="155">
        <f>T36+2.1</f>
        <v>8.9907750540379006</v>
      </c>
      <c r="V36" s="155">
        <f>$V$37*Q36/$Q$37</f>
        <v>8.1697348676578319</v>
      </c>
      <c r="W36" s="155">
        <f t="shared" si="2"/>
        <v>9.4411498564370806</v>
      </c>
      <c r="X36" s="155">
        <f t="shared" si="18"/>
        <v>13.141149856437082</v>
      </c>
      <c r="Y36" s="155">
        <f>$Y$37*Q36/$Q$37</f>
        <v>7.01190308296911</v>
      </c>
      <c r="Z36" s="155">
        <f t="shared" si="4"/>
        <v>8.1031305002561762</v>
      </c>
      <c r="AA36" s="156">
        <f t="shared" si="16"/>
        <v>11.803130500256177</v>
      </c>
      <c r="AB36" s="83">
        <v>14.242424242424244</v>
      </c>
      <c r="AC36" s="121">
        <v>2.2602779726345511E-2</v>
      </c>
      <c r="AD36" s="85">
        <f>AC36/$AC$37</f>
        <v>0.86365944996678601</v>
      </c>
      <c r="AE36" s="86">
        <f>M36/$M$37</f>
        <v>0.48931392647713157</v>
      </c>
      <c r="AF36" s="157">
        <f>(AE36/AD36)*$AF$37</f>
        <v>906.49420022384834</v>
      </c>
      <c r="AG36" s="63">
        <f t="shared" si="25"/>
        <v>-72.954791256488761</v>
      </c>
    </row>
    <row r="37" spans="2:33">
      <c r="B37" s="280" t="s">
        <v>34</v>
      </c>
      <c r="C37" s="272">
        <v>4.53</v>
      </c>
      <c r="D37" s="99">
        <v>0.92617982434396318</v>
      </c>
      <c r="E37" s="122">
        <v>0.1067</v>
      </c>
      <c r="F37" s="90">
        <f t="shared" si="14"/>
        <v>320.10000000000002</v>
      </c>
      <c r="G37" s="123">
        <v>3</v>
      </c>
      <c r="H37" s="92">
        <v>0.28450164951961843</v>
      </c>
      <c r="I37" s="93">
        <f>H37-$H$37</f>
        <v>0</v>
      </c>
      <c r="J37" s="93">
        <v>0.28870166000105246</v>
      </c>
      <c r="K37" s="93">
        <f>J37-$J$37</f>
        <v>0</v>
      </c>
      <c r="L37" s="90">
        <v>635.397302251322</v>
      </c>
      <c r="M37" s="99">
        <v>0.80799567843016584</v>
      </c>
      <c r="N37" s="95">
        <f>(M37-$M$37)/$M$37</f>
        <v>0</v>
      </c>
      <c r="O37" s="96">
        <v>10.789155618271682</v>
      </c>
      <c r="P37" s="97">
        <v>9.8107707496283361</v>
      </c>
      <c r="Q37" s="97">
        <v>20.599926367900025</v>
      </c>
      <c r="R37" s="97">
        <f>Q37+2.1</f>
        <v>22.699926367900026</v>
      </c>
      <c r="S37" s="99">
        <f>(R37-$R$37)/$R$37</f>
        <v>0</v>
      </c>
      <c r="T37" s="100">
        <f t="shared" si="0"/>
        <v>22.711418820609779</v>
      </c>
      <c r="U37" s="100">
        <f>T37+2.1</f>
        <v>24.811418820609781</v>
      </c>
      <c r="V37" s="100">
        <v>28.224254941676989</v>
      </c>
      <c r="W37" s="100">
        <f t="shared" si="2"/>
        <v>31.11724107319888</v>
      </c>
      <c r="X37" s="100">
        <f t="shared" si="18"/>
        <v>34.817241073198879</v>
      </c>
      <c r="Y37" s="100">
        <f>V37-4</f>
        <v>24.224254941676989</v>
      </c>
      <c r="Z37" s="100">
        <f t="shared" si="4"/>
        <v>26.70724107319888</v>
      </c>
      <c r="AA37" s="158">
        <f t="shared" si="16"/>
        <v>30.407241073198879</v>
      </c>
      <c r="AB37" s="159">
        <v>49.93150684931507</v>
      </c>
      <c r="AC37" s="125">
        <v>2.6170940093592159E-2</v>
      </c>
      <c r="AD37" s="126">
        <f>AC37/$AC$37</f>
        <v>1</v>
      </c>
      <c r="AE37" s="127">
        <f>M37/$M$37</f>
        <v>1</v>
      </c>
      <c r="AF37" s="89">
        <v>1600</v>
      </c>
      <c r="AG37" s="128">
        <f>AF37-$AF$37</f>
        <v>0</v>
      </c>
    </row>
    <row r="38" spans="2:33">
      <c r="B38" s="281"/>
      <c r="C38" s="268"/>
      <c r="D38" s="52">
        <v>0.92132437620917029</v>
      </c>
      <c r="E38" s="62">
        <v>0.1067</v>
      </c>
      <c r="F38" s="48">
        <f t="shared" si="14"/>
        <v>309.43</v>
      </c>
      <c r="G38" s="109">
        <v>2.9</v>
      </c>
      <c r="H38" s="50">
        <v>0.28149200583619766</v>
      </c>
      <c r="I38" s="51">
        <f t="shared" ref="I38:I47" si="26">H38-$H$37</f>
        <v>-3.0096436834207707E-3</v>
      </c>
      <c r="J38" s="51">
        <v>0.28440285415927752</v>
      </c>
      <c r="K38" s="51">
        <f t="shared" ref="K38:K47" si="27">J38-$J$37</f>
        <v>-4.2988058417749442E-3</v>
      </c>
      <c r="L38" s="48">
        <v>610.14516148941232</v>
      </c>
      <c r="M38" s="52">
        <v>0.77568197906181213</v>
      </c>
      <c r="N38" s="53">
        <f t="shared" ref="N38:N47" si="28">(M38-$M$37)/$M$37</f>
        <v>-3.9992416087094883E-2</v>
      </c>
      <c r="O38" s="54">
        <v>10.31589503023822</v>
      </c>
      <c r="P38" s="55">
        <v>9.2607512025949212</v>
      </c>
      <c r="Q38" s="55">
        <v>19.576646232833149</v>
      </c>
      <c r="R38" s="55">
        <f>Q38+2.1</f>
        <v>21.67664623283315</v>
      </c>
      <c r="S38" s="52">
        <f t="shared" ref="S38:S47" si="29">(R38-$R$37)/$R$37</f>
        <v>-4.5078566268562763E-2</v>
      </c>
      <c r="T38" s="56">
        <f t="shared" si="0"/>
        <v>21.654191626745583</v>
      </c>
      <c r="U38" s="56">
        <f>T38+2.1</f>
        <v>23.754191626745584</v>
      </c>
      <c r="V38" s="56">
        <f>$V$37*Q38/$Q$37</f>
        <v>26.822244133818682</v>
      </c>
      <c r="W38" s="56">
        <f t="shared" si="2"/>
        <v>29.668718912586002</v>
      </c>
      <c r="X38" s="56">
        <f t="shared" si="18"/>
        <v>33.368718912586004</v>
      </c>
      <c r="Y38" s="56">
        <f>$Y$37*Q38/$Q$37</f>
        <v>23.020940015889678</v>
      </c>
      <c r="Z38" s="56">
        <f t="shared" si="4"/>
        <v>25.464006480120538</v>
      </c>
      <c r="AA38" s="160">
        <f t="shared" si="16"/>
        <v>29.164006480120538</v>
      </c>
      <c r="AB38" s="161">
        <v>46.658219178082199</v>
      </c>
      <c r="AC38" s="110">
        <v>2.5298575423805751E-2</v>
      </c>
      <c r="AD38" s="60">
        <f t="shared" ref="AD38:AD47" si="30">AC38/$AC$37</f>
        <v>0.96666666666666656</v>
      </c>
      <c r="AE38" s="61">
        <f t="shared" ref="AE38:AE47" si="31">M38/$M$37</f>
        <v>0.96000758391290508</v>
      </c>
      <c r="AF38" s="62">
        <f t="shared" ref="AF38:AF47" si="32">(AE38/AD38)*$AF$37</f>
        <v>1588.9780699248086</v>
      </c>
      <c r="AG38" s="108">
        <f t="shared" ref="AG38:AG47" si="33">AF38-$AF$37</f>
        <v>-11.021930075191449</v>
      </c>
    </row>
    <row r="39" spans="2:33">
      <c r="B39" s="281"/>
      <c r="C39" s="268"/>
      <c r="D39" s="52">
        <v>0.91610421521464835</v>
      </c>
      <c r="E39" s="62">
        <v>0.1067</v>
      </c>
      <c r="F39" s="48">
        <f t="shared" si="14"/>
        <v>298.76</v>
      </c>
      <c r="G39" s="49">
        <v>2.8</v>
      </c>
      <c r="H39" s="50">
        <v>0.27848236215277689</v>
      </c>
      <c r="I39" s="51">
        <f t="shared" si="26"/>
        <v>-6.0192873668415414E-3</v>
      </c>
      <c r="J39" s="51">
        <v>0.28010404831750252</v>
      </c>
      <c r="K39" s="51">
        <f t="shared" si="27"/>
        <v>-8.5976116835499439E-3</v>
      </c>
      <c r="L39" s="48">
        <v>584.89302072750252</v>
      </c>
      <c r="M39" s="52">
        <v>0.74336827969345831</v>
      </c>
      <c r="N39" s="53">
        <f t="shared" si="28"/>
        <v>-7.9984832174189904E-2</v>
      </c>
      <c r="O39" s="54">
        <v>9.8426344422047585</v>
      </c>
      <c r="P39" s="55">
        <v>8.7107316555615064</v>
      </c>
      <c r="Q39" s="55">
        <v>18.553366097766272</v>
      </c>
      <c r="R39" s="55">
        <f>Q39+2.1</f>
        <v>20.653366097766273</v>
      </c>
      <c r="S39" s="52">
        <f t="shared" si="29"/>
        <v>-9.0157132537125526E-2</v>
      </c>
      <c r="T39" s="56">
        <f t="shared" si="0"/>
        <v>20.59447301859834</v>
      </c>
      <c r="U39" s="56">
        <f t="shared" ref="U39:U47" si="34">T39+2.1</f>
        <v>22.694473018598341</v>
      </c>
      <c r="V39" s="56">
        <f t="shared" ref="V39:V47" si="35">$V$37*Q39/$Q$37</f>
        <v>25.420233325960375</v>
      </c>
      <c r="W39" s="56">
        <f t="shared" si="2"/>
        <v>28.216783229485991</v>
      </c>
      <c r="X39" s="56">
        <f t="shared" si="18"/>
        <v>31.91678322948599</v>
      </c>
      <c r="Y39" s="56">
        <f t="shared" ref="Y39:Y47" si="36">$Y$37*Q39/$Q$37</f>
        <v>21.817625090102368</v>
      </c>
      <c r="Z39" s="56">
        <f t="shared" si="4"/>
        <v>24.217842136047942</v>
      </c>
      <c r="AA39" s="160">
        <f t="shared" si="16"/>
        <v>27.917842136047941</v>
      </c>
      <c r="AB39" s="161">
        <v>43.4958904109589</v>
      </c>
      <c r="AC39" s="110">
        <v>2.4426210754019347E-2</v>
      </c>
      <c r="AD39" s="60">
        <f t="shared" si="30"/>
        <v>0.93333333333333335</v>
      </c>
      <c r="AE39" s="61">
        <f t="shared" si="31"/>
        <v>0.92001516782581005</v>
      </c>
      <c r="AF39" s="62">
        <f t="shared" si="32"/>
        <v>1577.1688591299601</v>
      </c>
      <c r="AG39" s="108">
        <f t="shared" si="33"/>
        <v>-22.831140870039917</v>
      </c>
    </row>
    <row r="40" spans="2:33">
      <c r="B40" s="281"/>
      <c r="C40" s="268"/>
      <c r="D40" s="52">
        <v>0.91040022141730415</v>
      </c>
      <c r="E40" s="62">
        <v>0.1067</v>
      </c>
      <c r="F40" s="48">
        <f t="shared" si="14"/>
        <v>288.09000000000003</v>
      </c>
      <c r="G40" s="109">
        <v>2.7</v>
      </c>
      <c r="H40" s="50">
        <v>0.27547271846935617</v>
      </c>
      <c r="I40" s="51">
        <f t="shared" si="26"/>
        <v>-9.0289310502622566E-3</v>
      </c>
      <c r="J40" s="51">
        <v>0.27580524247572757</v>
      </c>
      <c r="K40" s="51">
        <f t="shared" si="27"/>
        <v>-1.2896417525324888E-2</v>
      </c>
      <c r="L40" s="48">
        <v>559.64087996559283</v>
      </c>
      <c r="M40" s="52">
        <v>0.71105458032510471</v>
      </c>
      <c r="N40" s="53">
        <f t="shared" si="28"/>
        <v>-0.11997724826128466</v>
      </c>
      <c r="O40" s="54">
        <v>9.3693738541712985</v>
      </c>
      <c r="P40" s="55">
        <v>8.1607121085280916</v>
      </c>
      <c r="Q40" s="55">
        <v>17.530085962699399</v>
      </c>
      <c r="R40" s="55">
        <f t="shared" ref="R40:R46" si="37">Q40+2.1</f>
        <v>19.6300859626994</v>
      </c>
      <c r="S40" s="52">
        <f t="shared" si="29"/>
        <v>-0.13523569880568811</v>
      </c>
      <c r="T40" s="56">
        <f t="shared" si="0"/>
        <v>19.5319784954768</v>
      </c>
      <c r="U40" s="56">
        <f t="shared" si="34"/>
        <v>21.631978495476801</v>
      </c>
      <c r="V40" s="56">
        <f t="shared" si="35"/>
        <v>24.018222518102068</v>
      </c>
      <c r="W40" s="56">
        <f t="shared" si="2"/>
        <v>26.761044225416192</v>
      </c>
      <c r="X40" s="56">
        <f t="shared" si="18"/>
        <v>30.461044225416192</v>
      </c>
      <c r="Y40" s="56">
        <f t="shared" si="36"/>
        <v>20.614310164315061</v>
      </c>
      <c r="Z40" s="56">
        <f t="shared" si="4"/>
        <v>22.968413485548574</v>
      </c>
      <c r="AA40" s="160">
        <f t="shared" si="16"/>
        <v>26.668413485548573</v>
      </c>
      <c r="AB40" s="161">
        <v>40.444520547945217</v>
      </c>
      <c r="AC40" s="110">
        <v>2.3553846084232943E-2</v>
      </c>
      <c r="AD40" s="60">
        <f t="shared" si="30"/>
        <v>0.9</v>
      </c>
      <c r="AE40" s="61">
        <f t="shared" si="31"/>
        <v>0.88002275173871536</v>
      </c>
      <c r="AF40" s="62">
        <f t="shared" si="32"/>
        <v>1564.4848919799383</v>
      </c>
      <c r="AG40" s="108">
        <f t="shared" si="33"/>
        <v>-35.515108020061689</v>
      </c>
    </row>
    <row r="41" spans="2:33">
      <c r="B41" s="281"/>
      <c r="C41" s="268"/>
      <c r="D41" s="52">
        <v>0.90352390978393637</v>
      </c>
      <c r="E41" s="62">
        <v>0.1067</v>
      </c>
      <c r="F41" s="48">
        <f t="shared" si="14"/>
        <v>277.42</v>
      </c>
      <c r="G41" s="49">
        <v>2.6</v>
      </c>
      <c r="H41" s="50">
        <v>0.27246307478593546</v>
      </c>
      <c r="I41" s="51">
        <f t="shared" si="26"/>
        <v>-1.2038574733682972E-2</v>
      </c>
      <c r="J41" s="51">
        <v>0.27150643663395257</v>
      </c>
      <c r="K41" s="51">
        <f t="shared" si="27"/>
        <v>-1.7195223367099888E-2</v>
      </c>
      <c r="L41" s="48">
        <v>534.38873920368314</v>
      </c>
      <c r="M41" s="52">
        <v>0.678740880956751</v>
      </c>
      <c r="N41" s="53">
        <f t="shared" si="28"/>
        <v>-0.15996966434837953</v>
      </c>
      <c r="O41" s="54">
        <v>8.8961132661378368</v>
      </c>
      <c r="P41" s="55">
        <v>7.6106925614946777</v>
      </c>
      <c r="Q41" s="55">
        <v>16.506805827632522</v>
      </c>
      <c r="R41" s="55">
        <f t="shared" si="37"/>
        <v>18.606805827632524</v>
      </c>
      <c r="S41" s="52">
        <f t="shared" si="29"/>
        <v>-0.18031426507425088</v>
      </c>
      <c r="T41" s="56">
        <f t="shared" si="0"/>
        <v>18.466378560868485</v>
      </c>
      <c r="U41" s="56">
        <f t="shared" si="34"/>
        <v>20.566378560868486</v>
      </c>
      <c r="V41" s="56">
        <f t="shared" si="35"/>
        <v>22.616211710243761</v>
      </c>
      <c r="W41" s="56">
        <f t="shared" si="2"/>
        <v>25.301050452473142</v>
      </c>
      <c r="X41" s="56">
        <f t="shared" si="18"/>
        <v>29.001050452473141</v>
      </c>
      <c r="Y41" s="56">
        <f t="shared" si="36"/>
        <v>19.410995238527754</v>
      </c>
      <c r="Z41" s="56">
        <f t="shared" si="4"/>
        <v>21.715333060852977</v>
      </c>
      <c r="AA41" s="160">
        <f t="shared" si="16"/>
        <v>25.415333060852976</v>
      </c>
      <c r="AB41" s="161">
        <v>37.5041095890411</v>
      </c>
      <c r="AC41" s="110">
        <v>2.2681481414446539E-2</v>
      </c>
      <c r="AD41" s="60">
        <f t="shared" si="30"/>
        <v>0.8666666666666667</v>
      </c>
      <c r="AE41" s="61">
        <f t="shared" si="31"/>
        <v>0.84003033565162044</v>
      </c>
      <c r="AF41" s="62">
        <f t="shared" si="32"/>
        <v>1550.8252350491452</v>
      </c>
      <c r="AG41" s="108">
        <f t="shared" si="33"/>
        <v>-49.174764950854751</v>
      </c>
    </row>
    <row r="42" spans="2:33">
      <c r="B42" s="281"/>
      <c r="C42" s="268"/>
      <c r="D42" s="52">
        <v>0.89570391268744887</v>
      </c>
      <c r="E42" s="62">
        <v>0.1067</v>
      </c>
      <c r="F42" s="48">
        <f t="shared" si="14"/>
        <v>266.75</v>
      </c>
      <c r="G42" s="109">
        <v>2.5</v>
      </c>
      <c r="H42" s="50">
        <v>0.26945343110251474</v>
      </c>
      <c r="I42" s="51">
        <f t="shared" si="26"/>
        <v>-1.5048218417103687E-2</v>
      </c>
      <c r="J42" s="51">
        <v>0.26720763079217763</v>
      </c>
      <c r="K42" s="51">
        <f t="shared" si="27"/>
        <v>-2.1494029208874832E-2</v>
      </c>
      <c r="L42" s="48">
        <v>509.13659844177346</v>
      </c>
      <c r="M42" s="52">
        <v>0.64642718158839718</v>
      </c>
      <c r="N42" s="53">
        <f t="shared" si="28"/>
        <v>-0.19996208043547456</v>
      </c>
      <c r="O42" s="54">
        <v>8.4228526781043751</v>
      </c>
      <c r="P42" s="55">
        <v>7.0606730144612628</v>
      </c>
      <c r="Q42" s="55">
        <v>15.483525692565646</v>
      </c>
      <c r="R42" s="55">
        <f t="shared" si="37"/>
        <v>17.583525692565647</v>
      </c>
      <c r="S42" s="52">
        <f t="shared" si="29"/>
        <v>-0.22539283134281365</v>
      </c>
      <c r="T42" s="56">
        <f t="shared" si="0"/>
        <v>17.397289468166761</v>
      </c>
      <c r="U42" s="56">
        <f t="shared" si="34"/>
        <v>19.497289468166763</v>
      </c>
      <c r="V42" s="56">
        <f t="shared" si="35"/>
        <v>21.21420090238545</v>
      </c>
      <c r="W42" s="56">
        <f t="shared" si="2"/>
        <v>23.836276133920293</v>
      </c>
      <c r="X42" s="56">
        <f t="shared" si="18"/>
        <v>27.536276133920293</v>
      </c>
      <c r="Y42" s="56">
        <f t="shared" si="36"/>
        <v>18.207680312740443</v>
      </c>
      <c r="Z42" s="56">
        <f t="shared" si="4"/>
        <v>20.458149599395163</v>
      </c>
      <c r="AA42" s="160">
        <f t="shared" si="16"/>
        <v>24.158149599395163</v>
      </c>
      <c r="AB42" s="161">
        <v>34.674657534246577</v>
      </c>
      <c r="AC42" s="110">
        <v>2.1809116744660132E-2</v>
      </c>
      <c r="AD42" s="60">
        <f t="shared" si="30"/>
        <v>0.83333333333333337</v>
      </c>
      <c r="AE42" s="61">
        <f t="shared" si="31"/>
        <v>0.80003791956452541</v>
      </c>
      <c r="AF42" s="62">
        <f t="shared" si="32"/>
        <v>1536.0728055638888</v>
      </c>
      <c r="AG42" s="108">
        <f t="shared" si="33"/>
        <v>-63.927194436111222</v>
      </c>
    </row>
    <row r="43" spans="2:33">
      <c r="B43" s="281"/>
      <c r="C43" s="268"/>
      <c r="D43" s="52">
        <v>0.88684478772354991</v>
      </c>
      <c r="E43" s="62">
        <v>0.1067</v>
      </c>
      <c r="F43" s="48">
        <f t="shared" si="14"/>
        <v>256.08</v>
      </c>
      <c r="G43" s="49">
        <v>2.4</v>
      </c>
      <c r="H43" s="50">
        <v>0.26644378741909397</v>
      </c>
      <c r="I43" s="51">
        <f t="shared" si="26"/>
        <v>-1.8057862100524458E-2</v>
      </c>
      <c r="J43" s="51">
        <v>0.26290882495040263</v>
      </c>
      <c r="K43" s="51">
        <f t="shared" si="27"/>
        <v>-2.5792835050649832E-2</v>
      </c>
      <c r="L43" s="48">
        <v>483.88445767986366</v>
      </c>
      <c r="M43" s="52">
        <v>0.61411348222004347</v>
      </c>
      <c r="N43" s="53">
        <f t="shared" si="28"/>
        <v>-0.23995449652256945</v>
      </c>
      <c r="O43" s="54">
        <v>7.9495920900709134</v>
      </c>
      <c r="P43" s="55">
        <v>6.510653467427848</v>
      </c>
      <c r="Q43" s="55">
        <v>14.460245557498766</v>
      </c>
      <c r="R43" s="55">
        <f t="shared" si="37"/>
        <v>16.560245557498767</v>
      </c>
      <c r="S43" s="52">
        <f t="shared" si="29"/>
        <v>-0.27047139761137656</v>
      </c>
      <c r="T43" s="56">
        <f t="shared" si="0"/>
        <v>16.324261586395092</v>
      </c>
      <c r="U43" s="56">
        <f t="shared" si="34"/>
        <v>18.424261586395094</v>
      </c>
      <c r="V43" s="56">
        <f t="shared" si="35"/>
        <v>19.812190094527139</v>
      </c>
      <c r="W43" s="56">
        <f t="shared" si="2"/>
        <v>22.36610522389978</v>
      </c>
      <c r="X43" s="56">
        <f t="shared" si="18"/>
        <v>26.066105223899779</v>
      </c>
      <c r="Y43" s="56">
        <f t="shared" si="36"/>
        <v>17.004365386953125</v>
      </c>
      <c r="Z43" s="56">
        <f t="shared" si="4"/>
        <v>19.196334362615051</v>
      </c>
      <c r="AA43" s="160">
        <f t="shared" si="16"/>
        <v>22.89633436261505</v>
      </c>
      <c r="AB43" s="161">
        <v>31.956164383561646</v>
      </c>
      <c r="AC43" s="110">
        <v>2.0936752074873725E-2</v>
      </c>
      <c r="AD43" s="60">
        <f t="shared" si="30"/>
        <v>0.79999999999999993</v>
      </c>
      <c r="AE43" s="61">
        <f t="shared" si="31"/>
        <v>0.76004550347743061</v>
      </c>
      <c r="AF43" s="62">
        <f t="shared" si="32"/>
        <v>1520.0910069548613</v>
      </c>
      <c r="AG43" s="108">
        <f t="shared" si="33"/>
        <v>-79.908993045138686</v>
      </c>
    </row>
    <row r="44" spans="2:33">
      <c r="B44" s="281"/>
      <c r="C44" s="268"/>
      <c r="D44" s="52">
        <v>0.87715504560072344</v>
      </c>
      <c r="E44" s="62">
        <v>0.1067</v>
      </c>
      <c r="F44" s="48">
        <f t="shared" si="14"/>
        <v>245.41</v>
      </c>
      <c r="G44" s="109">
        <v>2.2999999999999998</v>
      </c>
      <c r="H44" s="50">
        <v>0.26343414373567325</v>
      </c>
      <c r="I44" s="51">
        <f t="shared" si="26"/>
        <v>-2.1067505783945173E-2</v>
      </c>
      <c r="J44" s="51">
        <v>0.25861001910862769</v>
      </c>
      <c r="K44" s="51">
        <f t="shared" si="27"/>
        <v>-3.0091640892424776E-2</v>
      </c>
      <c r="L44" s="48">
        <v>458.63231691795397</v>
      </c>
      <c r="M44" s="52">
        <v>0.58179978285168976</v>
      </c>
      <c r="N44" s="53">
        <f t="shared" si="28"/>
        <v>-0.27994691260966431</v>
      </c>
      <c r="O44" s="54">
        <v>7.4763315020374499</v>
      </c>
      <c r="P44" s="55">
        <v>5.9606339203944332</v>
      </c>
      <c r="Q44" s="55">
        <v>13.436965422431889</v>
      </c>
      <c r="R44" s="55">
        <f t="shared" si="37"/>
        <v>15.536965422431889</v>
      </c>
      <c r="S44" s="52">
        <f t="shared" si="29"/>
        <v>-0.31554996387993939</v>
      </c>
      <c r="T44" s="56">
        <f t="shared" si="0"/>
        <v>15.246764640481556</v>
      </c>
      <c r="U44" s="56">
        <f t="shared" si="34"/>
        <v>17.346764640481556</v>
      </c>
      <c r="V44" s="56">
        <f t="shared" si="35"/>
        <v>18.410179286668829</v>
      </c>
      <c r="W44" s="56">
        <f t="shared" si="2"/>
        <v>20.889811184920543</v>
      </c>
      <c r="X44" s="56">
        <f t="shared" si="18"/>
        <v>24.589811184920542</v>
      </c>
      <c r="Y44" s="56">
        <f t="shared" si="36"/>
        <v>15.801050461165815</v>
      </c>
      <c r="Z44" s="56">
        <f t="shared" si="4"/>
        <v>17.929263779423028</v>
      </c>
      <c r="AA44" s="160">
        <f t="shared" si="16"/>
        <v>21.629263779423027</v>
      </c>
      <c r="AB44" s="161">
        <v>29.348630136986298</v>
      </c>
      <c r="AC44" s="110">
        <v>2.0064387405087321E-2</v>
      </c>
      <c r="AD44" s="60">
        <f t="shared" si="30"/>
        <v>0.76666666666666661</v>
      </c>
      <c r="AE44" s="61">
        <f t="shared" si="31"/>
        <v>0.72005308739033569</v>
      </c>
      <c r="AF44" s="62">
        <f t="shared" si="32"/>
        <v>1502.7194867276571</v>
      </c>
      <c r="AG44" s="108">
        <f t="shared" si="33"/>
        <v>-97.280513272342887</v>
      </c>
    </row>
    <row r="45" spans="2:33">
      <c r="B45" s="281"/>
      <c r="C45" s="268"/>
      <c r="D45" s="52">
        <v>0.86575612904803512</v>
      </c>
      <c r="E45" s="62">
        <v>0.1067</v>
      </c>
      <c r="F45" s="48">
        <f t="shared" si="14"/>
        <v>234.74000000000004</v>
      </c>
      <c r="G45" s="133">
        <v>2.2000000000000002</v>
      </c>
      <c r="H45" s="50">
        <v>0.26042450005225248</v>
      </c>
      <c r="I45" s="51">
        <f t="shared" si="26"/>
        <v>-2.4077149467365944E-2</v>
      </c>
      <c r="J45" s="51">
        <v>0.25431121326685269</v>
      </c>
      <c r="K45" s="51">
        <f t="shared" si="27"/>
        <v>-3.4390446734199775E-2</v>
      </c>
      <c r="L45" s="48">
        <v>433.38017615604429</v>
      </c>
      <c r="M45" s="65">
        <v>0.54948608348333616</v>
      </c>
      <c r="N45" s="53">
        <f t="shared" si="28"/>
        <v>-0.31993932869675906</v>
      </c>
      <c r="O45" s="54">
        <v>7.00307091400399</v>
      </c>
      <c r="P45" s="55">
        <v>5.4106143733610201</v>
      </c>
      <c r="Q45" s="66">
        <v>12.413685287365016</v>
      </c>
      <c r="R45" s="66">
        <f t="shared" si="37"/>
        <v>14.513685287365016</v>
      </c>
      <c r="S45" s="65">
        <f t="shared" si="29"/>
        <v>-0.36062853014850199</v>
      </c>
      <c r="T45" s="67">
        <f t="shared" si="0"/>
        <v>14.164168801544069</v>
      </c>
      <c r="U45" s="67">
        <f t="shared" si="34"/>
        <v>16.26416880154407</v>
      </c>
      <c r="V45" s="67">
        <f t="shared" si="35"/>
        <v>17.008168478810525</v>
      </c>
      <c r="W45" s="67">
        <f t="shared" si="2"/>
        <v>19.406531079386593</v>
      </c>
      <c r="X45" s="67">
        <f t="shared" si="18"/>
        <v>23.106531079386592</v>
      </c>
      <c r="Y45" s="67">
        <f t="shared" si="36"/>
        <v>14.597735535378508</v>
      </c>
      <c r="Z45" s="67">
        <f t="shared" si="4"/>
        <v>16.656197209530536</v>
      </c>
      <c r="AA45" s="160">
        <f t="shared" si="16"/>
        <v>20.356197209530535</v>
      </c>
      <c r="AB45" s="161">
        <v>26.852054794520555</v>
      </c>
      <c r="AC45" s="110">
        <v>1.9192022735300917E-2</v>
      </c>
      <c r="AD45" s="60">
        <f t="shared" si="30"/>
        <v>0.73333333333333339</v>
      </c>
      <c r="AE45" s="61">
        <f t="shared" si="31"/>
        <v>0.68006067130324088</v>
      </c>
      <c r="AF45" s="68">
        <f t="shared" si="32"/>
        <v>1483.7687373888891</v>
      </c>
      <c r="AG45" s="108">
        <f t="shared" si="33"/>
        <v>-116.23126261111088</v>
      </c>
    </row>
    <row r="46" spans="2:33">
      <c r="B46" s="281"/>
      <c r="C46" s="268"/>
      <c r="D46" s="52">
        <v>0.85292504572188399</v>
      </c>
      <c r="E46" s="62">
        <v>0.1067</v>
      </c>
      <c r="F46" s="48">
        <f t="shared" si="14"/>
        <v>224.07000000000002</v>
      </c>
      <c r="G46" s="109">
        <v>2.1</v>
      </c>
      <c r="H46" s="50">
        <v>0.25741485636883177</v>
      </c>
      <c r="I46" s="51">
        <f t="shared" si="26"/>
        <v>-2.7086793150786659E-2</v>
      </c>
      <c r="J46" s="51">
        <v>0.25001240742507774</v>
      </c>
      <c r="K46" s="51">
        <f t="shared" si="27"/>
        <v>-3.868925257597472E-2</v>
      </c>
      <c r="L46" s="48">
        <v>408.12803539413449</v>
      </c>
      <c r="M46" s="52">
        <v>0.51717238411498234</v>
      </c>
      <c r="N46" s="53">
        <f t="shared" si="28"/>
        <v>-0.35993174478385409</v>
      </c>
      <c r="O46" s="54">
        <v>6.5298103259705282</v>
      </c>
      <c r="P46" s="55">
        <v>4.8605948263276053</v>
      </c>
      <c r="Q46" s="55">
        <v>11.39040515229814</v>
      </c>
      <c r="R46" s="55">
        <f t="shared" si="37"/>
        <v>13.490405152298139</v>
      </c>
      <c r="S46" s="52">
        <f t="shared" si="29"/>
        <v>-0.40570709641706476</v>
      </c>
      <c r="T46" s="56">
        <f t="shared" si="0"/>
        <v>13.075720200342252</v>
      </c>
      <c r="U46" s="56">
        <f t="shared" si="34"/>
        <v>15.175720200342251</v>
      </c>
      <c r="V46" s="56">
        <f t="shared" si="35"/>
        <v>15.606157670952216</v>
      </c>
      <c r="W46" s="56">
        <f t="shared" si="2"/>
        <v>17.915232020225755</v>
      </c>
      <c r="X46" s="56">
        <f t="shared" si="18"/>
        <v>21.615232020225754</v>
      </c>
      <c r="Y46" s="56">
        <f t="shared" si="36"/>
        <v>13.394420609591197</v>
      </c>
      <c r="Z46" s="56">
        <f t="shared" si="4"/>
        <v>15.376248148765404</v>
      </c>
      <c r="AA46" s="160">
        <f t="shared" si="16"/>
        <v>19.076248148765405</v>
      </c>
      <c r="AB46" s="161">
        <v>24.466438356164385</v>
      </c>
      <c r="AC46" s="110">
        <v>1.8319658065514513E-2</v>
      </c>
      <c r="AD46" s="60">
        <f t="shared" si="30"/>
        <v>0.70000000000000007</v>
      </c>
      <c r="AE46" s="61">
        <f t="shared" si="31"/>
        <v>0.64006825521614585</v>
      </c>
      <c r="AF46" s="62">
        <f t="shared" si="32"/>
        <v>1463.0131547797619</v>
      </c>
      <c r="AG46" s="108">
        <f t="shared" si="33"/>
        <v>-136.98684522023814</v>
      </c>
    </row>
    <row r="47" spans="2:33" ht="17.25" thickBot="1">
      <c r="B47" s="282"/>
      <c r="C47" s="273"/>
      <c r="D47" s="77">
        <v>0.83788217460290637</v>
      </c>
      <c r="E47" s="87">
        <v>0.1067</v>
      </c>
      <c r="F47" s="76">
        <f t="shared" si="14"/>
        <v>213.4</v>
      </c>
      <c r="G47" s="131">
        <v>2</v>
      </c>
      <c r="H47" s="74">
        <v>0.25440521268541105</v>
      </c>
      <c r="I47" s="75">
        <f t="shared" si="26"/>
        <v>-3.0096436834207374E-2</v>
      </c>
      <c r="J47" s="75">
        <v>0.24571360158330274</v>
      </c>
      <c r="K47" s="75">
        <f t="shared" si="27"/>
        <v>-4.2988058417749719E-2</v>
      </c>
      <c r="L47" s="76">
        <v>382.8758946322248</v>
      </c>
      <c r="M47" s="77">
        <v>0.48485868474662863</v>
      </c>
      <c r="N47" s="78">
        <f t="shared" si="28"/>
        <v>-0.39992416087094901</v>
      </c>
      <c r="O47" s="79">
        <v>6.0565497379370665</v>
      </c>
      <c r="P47" s="80">
        <v>4.3105752792941905</v>
      </c>
      <c r="Q47" s="80">
        <v>10.367125017231263</v>
      </c>
      <c r="R47" s="80">
        <f>Q47+2.1</f>
        <v>12.467125017231263</v>
      </c>
      <c r="S47" s="77">
        <f t="shared" si="29"/>
        <v>-0.45078566268562753</v>
      </c>
      <c r="T47" s="81">
        <f t="shared" si="0"/>
        <v>11.980508848037877</v>
      </c>
      <c r="U47" s="81">
        <f t="shared" si="34"/>
        <v>14.080508848037876</v>
      </c>
      <c r="V47" s="81">
        <f t="shared" si="35"/>
        <v>14.204146863093907</v>
      </c>
      <c r="W47" s="81">
        <f t="shared" si="2"/>
        <v>16.414667218662895</v>
      </c>
      <c r="X47" s="81">
        <f t="shared" si="18"/>
        <v>20.114667218662895</v>
      </c>
      <c r="Y47" s="81">
        <f t="shared" si="36"/>
        <v>12.191105683803887</v>
      </c>
      <c r="Z47" s="81">
        <f t="shared" si="4"/>
        <v>14.088346505845866</v>
      </c>
      <c r="AA47" s="162">
        <f t="shared" si="16"/>
        <v>17.788346505845865</v>
      </c>
      <c r="AB47" s="163">
        <v>22.19178082191781</v>
      </c>
      <c r="AC47" s="121">
        <v>1.7447293395728106E-2</v>
      </c>
      <c r="AD47" s="85">
        <f t="shared" si="30"/>
        <v>0.66666666666666663</v>
      </c>
      <c r="AE47" s="86">
        <f t="shared" si="31"/>
        <v>0.60007583912905105</v>
      </c>
      <c r="AF47" s="87">
        <f t="shared" si="32"/>
        <v>1440.1820139097226</v>
      </c>
      <c r="AG47" s="132">
        <f t="shared" si="33"/>
        <v>-159.81798609027737</v>
      </c>
    </row>
  </sheetData>
  <mergeCells count="7">
    <mergeCell ref="B37:B47"/>
    <mergeCell ref="C37:C47"/>
    <mergeCell ref="B2:AG2"/>
    <mergeCell ref="B4:B14"/>
    <mergeCell ref="C4:C14"/>
    <mergeCell ref="B15:B36"/>
    <mergeCell ref="C15:C3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AI77"/>
  <sheetViews>
    <sheetView topLeftCell="A40" zoomScale="55" zoomScaleNormal="55" workbookViewId="0">
      <pane xSplit="7" topLeftCell="H1" activePane="topRight" state="frozen"/>
      <selection pane="topRight" activeCell="R67" sqref="R67"/>
    </sheetView>
  </sheetViews>
  <sheetFormatPr defaultRowHeight="16.5"/>
  <cols>
    <col min="1" max="1" width="9" style="1"/>
    <col min="2" max="2" width="20.375" style="1" bestFit="1" customWidth="1"/>
    <col min="3" max="3" width="9" style="1"/>
    <col min="4" max="4" width="9" style="1" customWidth="1"/>
    <col min="5" max="5" width="9.625" style="1" customWidth="1"/>
    <col min="6" max="6" width="9" style="1" customWidth="1"/>
    <col min="7" max="7" width="7" style="1" customWidth="1"/>
    <col min="8" max="8" width="7.625" style="1" bestFit="1" customWidth="1"/>
    <col min="9" max="9" width="8.5" style="1" bestFit="1" customWidth="1"/>
    <col min="10" max="10" width="7.875" style="1" bestFit="1" customWidth="1"/>
    <col min="11" max="11" width="8.5" style="1" bestFit="1" customWidth="1"/>
    <col min="12" max="12" width="6.25" style="1" hidden="1" customWidth="1"/>
    <col min="13" max="14" width="8.5" style="1" hidden="1" customWidth="1"/>
    <col min="15" max="15" width="8.25" style="1" bestFit="1" customWidth="1"/>
    <col min="16" max="16" width="10.125" style="1" bestFit="1" customWidth="1"/>
    <col min="17" max="17" width="15.375" style="1" customWidth="1"/>
    <col min="18" max="18" width="15.375" style="1" bestFit="1" customWidth="1"/>
    <col min="19" max="19" width="12" style="1" bestFit="1" customWidth="1"/>
    <col min="20" max="20" width="15.125" style="1" hidden="1" customWidth="1"/>
    <col min="21" max="21" width="10.125" style="1" hidden="1" customWidth="1"/>
    <col min="22" max="22" width="13.25" style="1" hidden="1" customWidth="1"/>
    <col min="23" max="23" width="15.125" style="1" hidden="1" customWidth="1"/>
    <col min="24" max="24" width="25.75" style="1" hidden="1" customWidth="1"/>
    <col min="25" max="25" width="25.75" style="1" customWidth="1"/>
    <col min="26" max="26" width="37.375" style="1" hidden="1" customWidth="1"/>
    <col min="27" max="27" width="27" style="1" hidden="1" customWidth="1"/>
    <col min="28" max="28" width="27.625" style="1" customWidth="1"/>
    <col min="29" max="29" width="37.875" style="1" hidden="1" customWidth="1"/>
    <col min="30" max="30" width="21.75" style="1" hidden="1" customWidth="1"/>
    <col min="31" max="31" width="15.125" style="1" customWidth="1"/>
    <col min="32" max="33" width="8.25" style="1" customWidth="1"/>
    <col min="34" max="34" width="7.125" style="1" bestFit="1" customWidth="1"/>
    <col min="35" max="35" width="9.625" style="1" customWidth="1"/>
    <col min="36" max="16384" width="9" style="1"/>
  </cols>
  <sheetData>
    <row r="1" spans="2:35" ht="17.25" thickBot="1"/>
    <row r="2" spans="2:35" ht="17.25" thickBot="1">
      <c r="B2" s="276" t="s">
        <v>0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8"/>
    </row>
    <row r="3" spans="2:35" ht="17.25" thickBo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2" t="s">
        <v>7</v>
      </c>
      <c r="I3" s="3" t="s">
        <v>8</v>
      </c>
      <c r="J3" s="3" t="s">
        <v>9</v>
      </c>
      <c r="K3" s="3" t="s">
        <v>8</v>
      </c>
      <c r="L3" s="3" t="s">
        <v>10</v>
      </c>
      <c r="M3" s="3" t="s">
        <v>11</v>
      </c>
      <c r="N3" s="3" t="s">
        <v>12</v>
      </c>
      <c r="O3" s="3" t="s">
        <v>13</v>
      </c>
      <c r="P3" s="4" t="s">
        <v>14</v>
      </c>
      <c r="Q3" s="5" t="s">
        <v>15</v>
      </c>
      <c r="R3" s="6" t="s">
        <v>16</v>
      </c>
      <c r="S3" s="6" t="s">
        <v>17</v>
      </c>
      <c r="T3" s="6" t="s">
        <v>18</v>
      </c>
      <c r="U3" s="7" t="s">
        <v>14</v>
      </c>
      <c r="V3" s="8" t="s">
        <v>19</v>
      </c>
      <c r="W3" s="5" t="s">
        <v>18</v>
      </c>
      <c r="X3" s="6" t="s">
        <v>20</v>
      </c>
      <c r="Y3" s="6" t="s">
        <v>21</v>
      </c>
      <c r="Z3" s="6" t="s">
        <v>22</v>
      </c>
      <c r="AA3" s="6" t="s">
        <v>23</v>
      </c>
      <c r="AB3" s="6" t="s">
        <v>24</v>
      </c>
      <c r="AC3" s="6" t="s">
        <v>25</v>
      </c>
      <c r="AD3" s="9" t="s">
        <v>26</v>
      </c>
      <c r="AE3" s="10" t="s">
        <v>27</v>
      </c>
      <c r="AF3" s="2" t="s">
        <v>28</v>
      </c>
      <c r="AG3" s="3" t="s">
        <v>29</v>
      </c>
      <c r="AH3" s="3" t="s">
        <v>30</v>
      </c>
      <c r="AI3" s="11" t="s">
        <v>31</v>
      </c>
    </row>
    <row r="4" spans="2:35">
      <c r="B4" s="274" t="s">
        <v>32</v>
      </c>
      <c r="C4" s="279">
        <v>5.26</v>
      </c>
      <c r="D4" s="12">
        <v>0.99172255103887363</v>
      </c>
      <c r="E4" s="13">
        <v>0.11550000000000001</v>
      </c>
      <c r="F4" s="14">
        <f>E4*G4*1000</f>
        <v>334.95000000000005</v>
      </c>
      <c r="G4" s="15">
        <v>2.9</v>
      </c>
      <c r="H4" s="16">
        <v>0.29379720296681111</v>
      </c>
      <c r="I4" s="17">
        <f>H4-$H$4</f>
        <v>0</v>
      </c>
      <c r="J4" s="17">
        <v>0.30201208037296468</v>
      </c>
      <c r="K4" s="17">
        <f>J4-$J$4</f>
        <v>0</v>
      </c>
      <c r="L4" s="14">
        <v>681.90125229206865</v>
      </c>
      <c r="M4" s="17">
        <v>0.19467886510190932</v>
      </c>
      <c r="N4" s="17">
        <v>0.45027515250583833</v>
      </c>
      <c r="O4" s="12">
        <v>0.86816392096931783</v>
      </c>
      <c r="P4" s="18">
        <f>(O4-$O$4)/$O$4</f>
        <v>0</v>
      </c>
      <c r="Q4" s="19">
        <v>8.6593271939125778</v>
      </c>
      <c r="R4" s="20">
        <v>11.762620290065829</v>
      </c>
      <c r="S4" s="20">
        <v>20.421947483978414</v>
      </c>
      <c r="T4" s="20">
        <f>S4+2.1</f>
        <v>22.521947483978416</v>
      </c>
      <c r="U4" s="21">
        <f>(T4-$T$4)/$T$4</f>
        <v>0</v>
      </c>
      <c r="V4" s="22">
        <f>S4*((G4+0.15)/G4)^2</f>
        <v>22.589199342414886</v>
      </c>
      <c r="W4" s="22">
        <f>V4+2.1</f>
        <v>24.689199342414888</v>
      </c>
      <c r="X4" s="22">
        <f>$X$28*S4/$S$28</f>
        <v>27.980403516952173</v>
      </c>
      <c r="Y4" s="22">
        <f>X4*((G4+0.15)/G4)^2</f>
        <v>30.949786410992576</v>
      </c>
      <c r="Z4" s="22">
        <f>Y4+3.7</f>
        <v>34.649786410992576</v>
      </c>
      <c r="AA4" s="22">
        <f>$AA$28*S4/$S$28</f>
        <v>23.591320612332225</v>
      </c>
      <c r="AB4" s="22">
        <f t="shared" ref="AB4:AB38" si="0">AA4*((G4+0.15)/G4)^2</f>
        <v>26.094917954366291</v>
      </c>
      <c r="AC4" s="23">
        <f>AB4+3.7</f>
        <v>29.794917954366291</v>
      </c>
      <c r="AD4" s="24">
        <v>56.663120567375891</v>
      </c>
      <c r="AE4" s="25">
        <v>3.1033990254974542E-2</v>
      </c>
      <c r="AF4" s="26">
        <f t="shared" ref="AF4:AF27" si="1">AE4/$AE$28</f>
        <v>1.1858187036457692</v>
      </c>
      <c r="AG4" s="27">
        <f t="shared" ref="AG4:AG27" si="2">O4/$O$28</f>
        <v>1.0196918681448286</v>
      </c>
      <c r="AH4" s="28">
        <f>(AG4/AF4)*$AH$28</f>
        <v>1375.8485879972202</v>
      </c>
      <c r="AI4" s="29">
        <f>AH4-$AH$4</f>
        <v>0</v>
      </c>
    </row>
    <row r="5" spans="2:35">
      <c r="B5" s="266"/>
      <c r="C5" s="279"/>
      <c r="D5" s="30">
        <v>0.98973041777014026</v>
      </c>
      <c r="E5" s="31">
        <v>0.11550000000000001</v>
      </c>
      <c r="F5" s="32">
        <f>E5*G5*1000</f>
        <v>323.40000000000003</v>
      </c>
      <c r="G5" s="33">
        <v>2.8</v>
      </c>
      <c r="H5" s="34">
        <v>0.28969524870633084</v>
      </c>
      <c r="I5" s="35">
        <f t="shared" ref="I5:I14" si="3">H5-$H$4</f>
        <v>-4.1019542604802672E-3</v>
      </c>
      <c r="J5" s="35">
        <v>0.29627981820832561</v>
      </c>
      <c r="K5" s="35">
        <f t="shared" ref="K5:K14" si="4">J5-$J$4</f>
        <v>-5.7322621646390681E-3</v>
      </c>
      <c r="L5" s="32">
        <v>659.79945450078526</v>
      </c>
      <c r="M5" s="35">
        <v>0.19390684931230498</v>
      </c>
      <c r="N5" s="35">
        <v>0.44620698551440441</v>
      </c>
      <c r="O5" s="30">
        <v>0.83966680105934222</v>
      </c>
      <c r="P5" s="36">
        <f t="shared" ref="P5:P14" si="5">(O5-$O$4)/$O$4</f>
        <v>-3.2824584415070086E-2</v>
      </c>
      <c r="Q5" s="37">
        <v>8.3397235547265574</v>
      </c>
      <c r="R5" s="38">
        <v>11.044049324998063</v>
      </c>
      <c r="S5" s="38">
        <v>19.383772879724628</v>
      </c>
      <c r="T5" s="38">
        <f>S5+2.1</f>
        <v>21.483772879724629</v>
      </c>
      <c r="U5" s="30">
        <f t="shared" ref="U5:U14" si="6">(T5-$T$4)/$T$4</f>
        <v>-4.6096129341937207E-2</v>
      </c>
      <c r="V5" s="39">
        <f t="shared" ref="V5:V38" si="7">S5*((G5+0.15)/G5)^2</f>
        <v>21.516235138495354</v>
      </c>
      <c r="W5" s="39">
        <f t="shared" ref="W5:W13" si="8">V5+2.1</f>
        <v>23.616235138495355</v>
      </c>
      <c r="X5" s="39">
        <f t="shared" ref="X5:X27" si="9">$X$28*S5/$S$28</f>
        <v>26.557985582969017</v>
      </c>
      <c r="Y5" s="39">
        <f>X5*((G5+0.15)/G5)^2</f>
        <v>29.47970274691172</v>
      </c>
      <c r="Z5" s="39">
        <f>Y5+3.7</f>
        <v>33.179702746911722</v>
      </c>
      <c r="AA5" s="39">
        <f t="shared" ref="AA5:AA27" si="10">$AA$28*S5/$S$28</f>
        <v>22.392027060150347</v>
      </c>
      <c r="AB5" s="39">
        <f t="shared" si="0"/>
        <v>24.855435649356941</v>
      </c>
      <c r="AC5" s="40">
        <f>AB5+3.7</f>
        <v>28.555435649356941</v>
      </c>
      <c r="AD5" s="41">
        <v>52.822695035460988</v>
      </c>
      <c r="AE5" s="42">
        <v>2.9963852659975421E-2</v>
      </c>
      <c r="AF5" s="43">
        <f t="shared" si="1"/>
        <v>1.1449284035200531</v>
      </c>
      <c r="AG5" s="44">
        <f t="shared" si="2"/>
        <v>0.98622090634154824</v>
      </c>
      <c r="AH5" s="45">
        <f t="shared" ref="AH5:AH38" si="11">(AG5/AF5)*$AH$28</f>
        <v>1378.2114630880844</v>
      </c>
      <c r="AI5" s="46">
        <f t="shared" ref="AI5:AI14" si="12">AH5-$AH$4</f>
        <v>2.362875090864236</v>
      </c>
    </row>
    <row r="6" spans="2:35">
      <c r="B6" s="266"/>
      <c r="C6" s="279"/>
      <c r="D6" s="30">
        <v>0.98726719055233869</v>
      </c>
      <c r="E6" s="31">
        <v>0.11550000000000001</v>
      </c>
      <c r="F6" s="32">
        <f t="shared" ref="F6:F38" si="13">E6*G6*1000</f>
        <v>311.85000000000002</v>
      </c>
      <c r="G6" s="33">
        <v>2.7</v>
      </c>
      <c r="H6" s="34">
        <v>0.28559329444585063</v>
      </c>
      <c r="I6" s="35">
        <f t="shared" si="3"/>
        <v>-8.203908520960479E-3</v>
      </c>
      <c r="J6" s="35">
        <v>0.29054755604368643</v>
      </c>
      <c r="K6" s="35">
        <f t="shared" si="4"/>
        <v>-1.1464524329278247E-2</v>
      </c>
      <c r="L6" s="32">
        <v>637.69765670950198</v>
      </c>
      <c r="M6" s="35">
        <v>0.19311902010628035</v>
      </c>
      <c r="N6" s="35">
        <v>0.44205548911498493</v>
      </c>
      <c r="O6" s="30">
        <v>0.81116968114936661</v>
      </c>
      <c r="P6" s="36">
        <f t="shared" si="5"/>
        <v>-6.5649168830140173E-2</v>
      </c>
      <c r="Q6" s="37">
        <v>8.0201199155405369</v>
      </c>
      <c r="R6" s="38">
        <v>10.325478359930301</v>
      </c>
      <c r="S6" s="38">
        <v>18.345598275470845</v>
      </c>
      <c r="T6" s="38">
        <f t="shared" ref="T6:T13" si="14">S6+2.1</f>
        <v>20.445598275470847</v>
      </c>
      <c r="U6" s="30">
        <f t="shared" si="6"/>
        <v>-9.2192258683874248E-2</v>
      </c>
      <c r="V6" s="39">
        <f t="shared" si="7"/>
        <v>20.440620300756098</v>
      </c>
      <c r="W6" s="39">
        <f t="shared" si="8"/>
        <v>22.5406203007561</v>
      </c>
      <c r="X6" s="39">
        <f t="shared" si="9"/>
        <v>25.135567648985866</v>
      </c>
      <c r="Y6" s="39">
        <f>X6*((G6+0.15)/G6)^2</f>
        <v>28.005987411370057</v>
      </c>
      <c r="Z6" s="39">
        <f>Y6+3.7</f>
        <v>31.705987411370057</v>
      </c>
      <c r="AA6" s="39">
        <f t="shared" si="10"/>
        <v>21.192733507968477</v>
      </c>
      <c r="AB6" s="39">
        <f t="shared" si="0"/>
        <v>23.612891346841423</v>
      </c>
      <c r="AC6" s="40">
        <f t="shared" ref="AC6:AC38" si="15">AB6+3.7</f>
        <v>27.312891346841422</v>
      </c>
      <c r="AD6" s="41">
        <v>49.11702127659575</v>
      </c>
      <c r="AE6" s="42">
        <v>2.8893715064976302E-2</v>
      </c>
      <c r="AF6" s="43">
        <f t="shared" si="1"/>
        <v>1.1040381033943372</v>
      </c>
      <c r="AG6" s="44">
        <f t="shared" si="2"/>
        <v>0.95274994453826778</v>
      </c>
      <c r="AH6" s="45">
        <f t="shared" si="11"/>
        <v>1380.7493659634567</v>
      </c>
      <c r="AI6" s="46">
        <f t="shared" si="12"/>
        <v>4.9007779662365465</v>
      </c>
    </row>
    <row r="7" spans="2:35">
      <c r="B7" s="266"/>
      <c r="C7" s="279"/>
      <c r="D7" s="30">
        <v>0.98417972404643783</v>
      </c>
      <c r="E7" s="47">
        <v>0.11550000000000001</v>
      </c>
      <c r="F7" s="48">
        <f t="shared" si="13"/>
        <v>300.3</v>
      </c>
      <c r="G7" s="49">
        <v>2.6</v>
      </c>
      <c r="H7" s="50">
        <v>0.28149134018537042</v>
      </c>
      <c r="I7" s="51">
        <f t="shared" si="3"/>
        <v>-1.2305862781440691E-2</v>
      </c>
      <c r="J7" s="51">
        <v>0.28481529387904736</v>
      </c>
      <c r="K7" s="51">
        <f t="shared" si="4"/>
        <v>-1.7196786493917315E-2</v>
      </c>
      <c r="L7" s="48">
        <v>615.5958589182186</v>
      </c>
      <c r="M7" s="51">
        <v>0.19231488659030005</v>
      </c>
      <c r="N7" s="51">
        <v>0.43781807652515498</v>
      </c>
      <c r="O7" s="52">
        <v>0.782672561239391</v>
      </c>
      <c r="P7" s="53">
        <f t="shared" si="5"/>
        <v>-9.8473753245210266E-2</v>
      </c>
      <c r="Q7" s="54">
        <v>7.7005162763545156</v>
      </c>
      <c r="R7" s="55">
        <v>9.6069073948625352</v>
      </c>
      <c r="S7" s="55">
        <v>17.307423671217059</v>
      </c>
      <c r="T7" s="55">
        <f t="shared" si="14"/>
        <v>19.40742367121706</v>
      </c>
      <c r="U7" s="52">
        <f t="shared" si="6"/>
        <v>-0.13828838802581145</v>
      </c>
      <c r="V7" s="56">
        <f t="shared" si="7"/>
        <v>19.362040164730622</v>
      </c>
      <c r="W7" s="56">
        <f t="shared" si="8"/>
        <v>21.462040164730624</v>
      </c>
      <c r="X7" s="56">
        <f t="shared" si="9"/>
        <v>23.713149715002714</v>
      </c>
      <c r="Y7" s="56">
        <f t="shared" ref="Y7:Y13" si="16">X7*((G7+0.15)/G7)^2</f>
        <v>26.528209278063315</v>
      </c>
      <c r="Z7" s="56">
        <f>Y7+3.7</f>
        <v>30.228209278063314</v>
      </c>
      <c r="AA7" s="56">
        <f t="shared" si="10"/>
        <v>19.993439955786599</v>
      </c>
      <c r="AB7" s="56">
        <f t="shared" si="0"/>
        <v>22.366921548171028</v>
      </c>
      <c r="AC7" s="57">
        <f t="shared" si="15"/>
        <v>26.066921548171027</v>
      </c>
      <c r="AD7" s="58">
        <v>45.546099290780148</v>
      </c>
      <c r="AE7" s="59">
        <v>2.7823577469977177E-2</v>
      </c>
      <c r="AF7" s="60">
        <f t="shared" si="1"/>
        <v>1.0631478032686208</v>
      </c>
      <c r="AG7" s="61">
        <f t="shared" si="2"/>
        <v>0.91927898273498732</v>
      </c>
      <c r="AH7" s="62">
        <f t="shared" si="11"/>
        <v>1383.4824921369354</v>
      </c>
      <c r="AI7" s="63">
        <f t="shared" si="12"/>
        <v>7.6339041397152414</v>
      </c>
    </row>
    <row r="8" spans="2:35">
      <c r="B8" s="266"/>
      <c r="C8" s="279"/>
      <c r="D8" s="30">
        <v>0.98066932611236135</v>
      </c>
      <c r="E8" s="47">
        <v>0.11550000000000001</v>
      </c>
      <c r="F8" s="48">
        <f t="shared" si="13"/>
        <v>288.75</v>
      </c>
      <c r="G8" s="49">
        <v>2.5</v>
      </c>
      <c r="H8" s="50">
        <v>0.27738938592489015</v>
      </c>
      <c r="I8" s="51">
        <f t="shared" si="3"/>
        <v>-1.6407817041920958E-2</v>
      </c>
      <c r="J8" s="51">
        <v>0.27908303171440818</v>
      </c>
      <c r="K8" s="51">
        <f t="shared" si="4"/>
        <v>-2.2929048658556495E-2</v>
      </c>
      <c r="L8" s="48">
        <v>593.49406112693509</v>
      </c>
      <c r="M8" s="51">
        <v>0.19149393734007097</v>
      </c>
      <c r="N8" s="51">
        <v>0.43349205277486835</v>
      </c>
      <c r="O8" s="52">
        <v>0.75417544132941527</v>
      </c>
      <c r="P8" s="53">
        <f t="shared" si="5"/>
        <v>-0.13129833766028048</v>
      </c>
      <c r="Q8" s="54">
        <v>7.3809126371684952</v>
      </c>
      <c r="R8" s="55">
        <v>8.8883364297947693</v>
      </c>
      <c r="S8" s="55">
        <v>16.269249066963273</v>
      </c>
      <c r="T8" s="55">
        <f t="shared" si="14"/>
        <v>18.369249066963274</v>
      </c>
      <c r="U8" s="52">
        <f t="shared" si="6"/>
        <v>-0.18438451736774866</v>
      </c>
      <c r="V8" s="56">
        <f t="shared" si="7"/>
        <v>18.280128251639937</v>
      </c>
      <c r="W8" s="56">
        <f t="shared" si="8"/>
        <v>20.380128251639938</v>
      </c>
      <c r="X8" s="56">
        <f t="shared" si="9"/>
        <v>22.290731781019556</v>
      </c>
      <c r="Y8" s="56">
        <f t="shared" si="16"/>
        <v>25.045866229153575</v>
      </c>
      <c r="Z8" s="56">
        <f t="shared" ref="Z8:Z14" si="17">Y8+3.7</f>
        <v>28.745866229153574</v>
      </c>
      <c r="AA8" s="56">
        <f t="shared" si="10"/>
        <v>18.794146403604724</v>
      </c>
      <c r="AB8" s="56">
        <f t="shared" si="0"/>
        <v>21.11710289909027</v>
      </c>
      <c r="AC8" s="57">
        <f t="shared" si="15"/>
        <v>24.817102899090269</v>
      </c>
      <c r="AD8" s="58">
        <v>42.109929078014183</v>
      </c>
      <c r="AE8" s="59">
        <v>2.6753439874978056E-2</v>
      </c>
      <c r="AF8" s="60">
        <f t="shared" si="1"/>
        <v>1.0222575031429046</v>
      </c>
      <c r="AG8" s="61">
        <f t="shared" si="2"/>
        <v>0.88580802093170674</v>
      </c>
      <c r="AH8" s="62">
        <f t="shared" si="11"/>
        <v>1386.4342684042915</v>
      </c>
      <c r="AI8" s="63">
        <f t="shared" si="12"/>
        <v>10.585680407071322</v>
      </c>
    </row>
    <row r="9" spans="2:35">
      <c r="B9" s="266"/>
      <c r="C9" s="279"/>
      <c r="D9" s="30">
        <v>0.9761504165903987</v>
      </c>
      <c r="E9" s="47">
        <v>0.11550000000000001</v>
      </c>
      <c r="F9" s="48">
        <f t="shared" si="13"/>
        <v>277.2</v>
      </c>
      <c r="G9" s="49">
        <v>2.4</v>
      </c>
      <c r="H9" s="50">
        <v>0.27328743166440994</v>
      </c>
      <c r="I9" s="51">
        <f t="shared" si="3"/>
        <v>-2.050977130240117E-2</v>
      </c>
      <c r="J9" s="51">
        <v>0.27335076954976906</v>
      </c>
      <c r="K9" s="51">
        <f t="shared" si="4"/>
        <v>-2.8661310823195618E-2</v>
      </c>
      <c r="L9" s="48">
        <v>571.39226333565171</v>
      </c>
      <c r="M9" s="51">
        <v>0.19065563931587259</v>
      </c>
      <c r="N9" s="51">
        <v>0.42907460899075073</v>
      </c>
      <c r="O9" s="52">
        <v>0.72567832141943955</v>
      </c>
      <c r="P9" s="53">
        <f t="shared" si="5"/>
        <v>-0.1641229220753507</v>
      </c>
      <c r="Q9" s="54">
        <v>7.0613089979824739</v>
      </c>
      <c r="R9" s="55">
        <v>8.1697654647270035</v>
      </c>
      <c r="S9" s="55">
        <v>15.231074462709486</v>
      </c>
      <c r="T9" s="55">
        <f t="shared" si="14"/>
        <v>17.331074462709488</v>
      </c>
      <c r="U9" s="52">
        <f t="shared" si="6"/>
        <v>-0.23048064670968588</v>
      </c>
      <c r="V9" s="56">
        <f t="shared" si="7"/>
        <v>17.194455155168132</v>
      </c>
      <c r="W9" s="56">
        <f t="shared" si="8"/>
        <v>19.294455155168134</v>
      </c>
      <c r="X9" s="56">
        <f t="shared" si="9"/>
        <v>20.868313847036401</v>
      </c>
      <c r="Y9" s="56">
        <f t="shared" si="16"/>
        <v>23.558369928880936</v>
      </c>
      <c r="Z9" s="56">
        <f t="shared" si="17"/>
        <v>27.258369928880935</v>
      </c>
      <c r="AA9" s="56">
        <f t="shared" si="10"/>
        <v>17.59485285142285</v>
      </c>
      <c r="AB9" s="56">
        <f t="shared" si="0"/>
        <v>19.862939351801575</v>
      </c>
      <c r="AC9" s="57">
        <f t="shared" si="15"/>
        <v>23.562939351801575</v>
      </c>
      <c r="AD9" s="58">
        <v>38.808510638297903</v>
      </c>
      <c r="AE9" s="59">
        <v>2.5683302279978931E-2</v>
      </c>
      <c r="AF9" s="60">
        <f t="shared" si="1"/>
        <v>0.98136720301718838</v>
      </c>
      <c r="AG9" s="61">
        <f t="shared" si="2"/>
        <v>0.85233705912842617</v>
      </c>
      <c r="AH9" s="62">
        <f t="shared" si="11"/>
        <v>1389.632026027261</v>
      </c>
      <c r="AI9" s="63">
        <f t="shared" si="12"/>
        <v>13.78343803004077</v>
      </c>
    </row>
    <row r="10" spans="2:35">
      <c r="B10" s="266"/>
      <c r="C10" s="279"/>
      <c r="D10" s="30">
        <v>0.97068770326518361</v>
      </c>
      <c r="E10" s="47">
        <v>0.11550000000000001</v>
      </c>
      <c r="F10" s="48">
        <f t="shared" si="13"/>
        <v>265.64999999999998</v>
      </c>
      <c r="G10" s="49">
        <v>2.2999999999999998</v>
      </c>
      <c r="H10" s="50">
        <v>0.26918547740392973</v>
      </c>
      <c r="I10" s="51">
        <f t="shared" si="3"/>
        <v>-2.4611725562881381E-2</v>
      </c>
      <c r="J10" s="51">
        <v>0.26761850738512993</v>
      </c>
      <c r="K10" s="51">
        <f t="shared" si="4"/>
        <v>-3.4393572987834742E-2</v>
      </c>
      <c r="L10" s="48">
        <v>549.29046554436832</v>
      </c>
      <c r="M10" s="51">
        <v>0.18979943670838745</v>
      </c>
      <c r="N10" s="51">
        <v>0.42456281631415765</v>
      </c>
      <c r="O10" s="52">
        <v>0.69718120150946394</v>
      </c>
      <c r="P10" s="53">
        <f t="shared" si="5"/>
        <v>-0.19694750649042078</v>
      </c>
      <c r="Q10" s="54">
        <v>6.7417053587964535</v>
      </c>
      <c r="R10" s="55">
        <v>7.4511944996592376</v>
      </c>
      <c r="S10" s="55">
        <v>14.1928998584557</v>
      </c>
      <c r="T10" s="55">
        <f t="shared" si="14"/>
        <v>16.292899858455701</v>
      </c>
      <c r="U10" s="52">
        <f t="shared" si="6"/>
        <v>-0.27657677605162306</v>
      </c>
      <c r="V10" s="56">
        <f t="shared" si="7"/>
        <v>16.104514442415947</v>
      </c>
      <c r="W10" s="56">
        <f t="shared" si="8"/>
        <v>18.204514442415949</v>
      </c>
      <c r="X10" s="56">
        <f t="shared" si="9"/>
        <v>19.445895913053249</v>
      </c>
      <c r="Y10" s="56">
        <f t="shared" si="16"/>
        <v>22.065026506257496</v>
      </c>
      <c r="Z10" s="56">
        <f t="shared" si="17"/>
        <v>25.765026506257495</v>
      </c>
      <c r="AA10" s="56">
        <f t="shared" si="10"/>
        <v>16.395559299240972</v>
      </c>
      <c r="AB10" s="56">
        <f t="shared" si="0"/>
        <v>18.603845877824945</v>
      </c>
      <c r="AC10" s="57">
        <f t="shared" si="15"/>
        <v>22.303845877824944</v>
      </c>
      <c r="AD10" s="58">
        <v>35.641843971631204</v>
      </c>
      <c r="AE10" s="59">
        <v>2.4613164684979809E-2</v>
      </c>
      <c r="AF10" s="60">
        <f t="shared" si="1"/>
        <v>0.94047690289147223</v>
      </c>
      <c r="AG10" s="61">
        <f t="shared" si="2"/>
        <v>0.8188660973251457</v>
      </c>
      <c r="AH10" s="62">
        <f t="shared" si="11"/>
        <v>1393.1078495304887</v>
      </c>
      <c r="AI10" s="63">
        <f t="shared" si="12"/>
        <v>17.2592615332685</v>
      </c>
    </row>
    <row r="11" spans="2:35">
      <c r="B11" s="266"/>
      <c r="C11" s="279"/>
      <c r="D11" s="30">
        <v>0.96401741242983974</v>
      </c>
      <c r="E11" s="47">
        <v>0.11550000000000001</v>
      </c>
      <c r="F11" s="48">
        <f t="shared" si="13"/>
        <v>254.10000000000005</v>
      </c>
      <c r="G11" s="49">
        <v>2.2000000000000002</v>
      </c>
      <c r="H11" s="50">
        <v>0.26508352314344952</v>
      </c>
      <c r="I11" s="51">
        <f t="shared" si="3"/>
        <v>-2.8713679823361593E-2</v>
      </c>
      <c r="J11" s="51">
        <v>0.26188624522049081</v>
      </c>
      <c r="K11" s="51">
        <f t="shared" si="4"/>
        <v>-4.0125835152473865E-2</v>
      </c>
      <c r="L11" s="48">
        <v>527.18866775308504</v>
      </c>
      <c r="M11" s="51">
        <v>0.18892474970978007</v>
      </c>
      <c r="N11" s="51">
        <v>0.41995361942532844</v>
      </c>
      <c r="O11" s="52">
        <v>0.66868408159948833</v>
      </c>
      <c r="P11" s="53">
        <f t="shared" si="5"/>
        <v>-0.22977209090549089</v>
      </c>
      <c r="Q11" s="54">
        <v>6.422101719610434</v>
      </c>
      <c r="R11" s="55">
        <v>6.7326235345914771</v>
      </c>
      <c r="S11" s="55">
        <v>13.154725254201917</v>
      </c>
      <c r="T11" s="55">
        <f t="shared" si="14"/>
        <v>15.254725254201917</v>
      </c>
      <c r="U11" s="52">
        <f t="shared" si="6"/>
        <v>-0.32267290539356019</v>
      </c>
      <c r="V11" s="56">
        <f t="shared" si="7"/>
        <v>15.009704590150843</v>
      </c>
      <c r="W11" s="56">
        <f t="shared" si="8"/>
        <v>17.109704590150844</v>
      </c>
      <c r="X11" s="56">
        <f t="shared" si="9"/>
        <v>18.023477979070098</v>
      </c>
      <c r="Y11" s="56">
        <f t="shared" si="16"/>
        <v>20.565011805664174</v>
      </c>
      <c r="Z11" s="56">
        <f t="shared" si="17"/>
        <v>24.265011805664173</v>
      </c>
      <c r="AA11" s="56">
        <f t="shared" si="10"/>
        <v>15.196265747059099</v>
      </c>
      <c r="AB11" s="56">
        <f t="shared" si="0"/>
        <v>17.339127600854106</v>
      </c>
      <c r="AC11" s="57">
        <f t="shared" si="15"/>
        <v>21.039127600854105</v>
      </c>
      <c r="AD11" s="58">
        <v>32.60992907801419</v>
      </c>
      <c r="AE11" s="59">
        <v>2.3543027089980691E-2</v>
      </c>
      <c r="AF11" s="60">
        <f t="shared" si="1"/>
        <v>0.89958660276575619</v>
      </c>
      <c r="AG11" s="61">
        <f t="shared" si="2"/>
        <v>0.78539513552186524</v>
      </c>
      <c r="AH11" s="62">
        <f t="shared" si="11"/>
        <v>1396.8996569885551</v>
      </c>
      <c r="AI11" s="63">
        <f t="shared" si="12"/>
        <v>21.051068991334887</v>
      </c>
    </row>
    <row r="12" spans="2:35">
      <c r="B12" s="266"/>
      <c r="C12" s="279"/>
      <c r="D12" s="30">
        <v>0.95565707755240359</v>
      </c>
      <c r="E12" s="47">
        <v>0.11550000000000001</v>
      </c>
      <c r="F12" s="48">
        <f t="shared" si="13"/>
        <v>242.55</v>
      </c>
      <c r="G12" s="64">
        <v>2.1</v>
      </c>
      <c r="H12" s="50">
        <v>0.26098156888296931</v>
      </c>
      <c r="I12" s="51">
        <f t="shared" si="3"/>
        <v>-3.2815634083841805E-2</v>
      </c>
      <c r="J12" s="51">
        <v>0.25615398305585169</v>
      </c>
      <c r="K12" s="51">
        <f t="shared" si="4"/>
        <v>-4.5858097317112989E-2</v>
      </c>
      <c r="L12" s="48">
        <v>505.0868699618016</v>
      </c>
      <c r="M12" s="51">
        <v>0.18803097320431478</v>
      </c>
      <c r="N12" s="51">
        <v>0.41524382964354584</v>
      </c>
      <c r="O12" s="65">
        <v>0.64018696168951272</v>
      </c>
      <c r="P12" s="53">
        <f t="shared" si="5"/>
        <v>-0.26259667532056097</v>
      </c>
      <c r="Q12" s="54">
        <v>6.1024980804244127</v>
      </c>
      <c r="R12" s="55">
        <v>6.0140525695237113</v>
      </c>
      <c r="S12" s="66">
        <v>12.116550649948131</v>
      </c>
      <c r="T12" s="55">
        <f t="shared" si="14"/>
        <v>14.216550649948131</v>
      </c>
      <c r="U12" s="52">
        <f t="shared" si="6"/>
        <v>-0.36876903473549744</v>
      </c>
      <c r="V12" s="56">
        <f t="shared" si="7"/>
        <v>13.9093055930527</v>
      </c>
      <c r="W12" s="56">
        <f t="shared" si="8"/>
        <v>16.009305593052702</v>
      </c>
      <c r="X12" s="56">
        <f t="shared" si="9"/>
        <v>16.601060045086943</v>
      </c>
      <c r="Y12" s="67">
        <f t="shared" si="16"/>
        <v>19.057339337472254</v>
      </c>
      <c r="Z12" s="56">
        <f t="shared" si="17"/>
        <v>22.757339337472253</v>
      </c>
      <c r="AA12" s="56">
        <f t="shared" si="10"/>
        <v>13.996972194877225</v>
      </c>
      <c r="AB12" s="67">
        <f t="shared" si="0"/>
        <v>16.067952774731506</v>
      </c>
      <c r="AC12" s="57">
        <f t="shared" si="15"/>
        <v>19.767952774731505</v>
      </c>
      <c r="AD12" s="58">
        <v>29.712765957446809</v>
      </c>
      <c r="AE12" s="59">
        <v>2.2472889494981566E-2</v>
      </c>
      <c r="AF12" s="60">
        <f t="shared" si="1"/>
        <v>0.85869630264003982</v>
      </c>
      <c r="AG12" s="61">
        <f t="shared" si="2"/>
        <v>0.75192417371858478</v>
      </c>
      <c r="AH12" s="68">
        <f t="shared" si="11"/>
        <v>1401.052588966438</v>
      </c>
      <c r="AI12" s="63">
        <f t="shared" si="12"/>
        <v>25.204000969217759</v>
      </c>
    </row>
    <row r="13" spans="2:35">
      <c r="B13" s="266"/>
      <c r="C13" s="279"/>
      <c r="D13" s="30">
        <v>0.94599964630249267</v>
      </c>
      <c r="E13" s="47">
        <v>0.11550000000000001</v>
      </c>
      <c r="F13" s="48">
        <f t="shared" si="13"/>
        <v>231</v>
      </c>
      <c r="G13" s="69">
        <v>2</v>
      </c>
      <c r="H13" s="50">
        <v>0.25687961462248904</v>
      </c>
      <c r="I13" s="51">
        <f t="shared" si="3"/>
        <v>-3.6917588344322072E-2</v>
      </c>
      <c r="J13" s="51">
        <v>0.25042172089121256</v>
      </c>
      <c r="K13" s="51">
        <f t="shared" si="4"/>
        <v>-5.1590359481752113E-2</v>
      </c>
      <c r="L13" s="48">
        <v>482.98507217051821</v>
      </c>
      <c r="M13" s="51">
        <v>0.18711747537229811</v>
      </c>
      <c r="N13" s="51">
        <v>0.4104301175705567</v>
      </c>
      <c r="O13" s="52">
        <v>0.611689841779537</v>
      </c>
      <c r="P13" s="53">
        <f t="shared" si="5"/>
        <v>-0.29542125973563116</v>
      </c>
      <c r="Q13" s="54">
        <v>5.7828944412383922</v>
      </c>
      <c r="R13" s="55">
        <v>5.2954816044559454</v>
      </c>
      <c r="S13" s="55">
        <v>11.078376045694345</v>
      </c>
      <c r="T13" s="55">
        <f t="shared" si="14"/>
        <v>13.178376045694344</v>
      </c>
      <c r="U13" s="52">
        <f t="shared" si="6"/>
        <v>-0.41486516407743462</v>
      </c>
      <c r="V13" s="56">
        <f t="shared" si="7"/>
        <v>12.802448317805526</v>
      </c>
      <c r="W13" s="56">
        <f t="shared" si="8"/>
        <v>14.902448317805526</v>
      </c>
      <c r="X13" s="56">
        <f t="shared" si="9"/>
        <v>15.178642111103784</v>
      </c>
      <c r="Y13" s="56">
        <f t="shared" si="16"/>
        <v>17.54081828964431</v>
      </c>
      <c r="Z13" s="56">
        <f t="shared" si="17"/>
        <v>21.240818289644309</v>
      </c>
      <c r="AA13" s="56">
        <f t="shared" si="10"/>
        <v>12.797678642695349</v>
      </c>
      <c r="AB13" s="56">
        <f t="shared" si="0"/>
        <v>14.78931738146481</v>
      </c>
      <c r="AC13" s="57">
        <f t="shared" si="15"/>
        <v>18.489317381464812</v>
      </c>
      <c r="AD13" s="58">
        <v>26.950354609929079</v>
      </c>
      <c r="AE13" s="59">
        <v>2.1402751899982444E-2</v>
      </c>
      <c r="AF13" s="60">
        <f t="shared" si="1"/>
        <v>0.81780600251432367</v>
      </c>
      <c r="AG13" s="61">
        <f t="shared" si="2"/>
        <v>0.7184532119153042</v>
      </c>
      <c r="AH13" s="62">
        <f t="shared" si="11"/>
        <v>1405.6208141421082</v>
      </c>
      <c r="AI13" s="63">
        <f t="shared" si="12"/>
        <v>29.772226144888009</v>
      </c>
    </row>
    <row r="14" spans="2:35" ht="17.25" thickBot="1">
      <c r="B14" s="267"/>
      <c r="C14" s="279"/>
      <c r="D14" s="70">
        <v>0.93261140209288818</v>
      </c>
      <c r="E14" s="71">
        <v>0.11550000000000001</v>
      </c>
      <c r="F14" s="72">
        <f t="shared" si="13"/>
        <v>219.45000000000002</v>
      </c>
      <c r="G14" s="73">
        <v>1.9</v>
      </c>
      <c r="H14" s="74">
        <v>0.25277766036200883</v>
      </c>
      <c r="I14" s="75">
        <f t="shared" si="3"/>
        <v>-4.1019542604802284E-2</v>
      </c>
      <c r="J14" s="75">
        <v>0.24468945872657341</v>
      </c>
      <c r="K14" s="75">
        <f t="shared" si="4"/>
        <v>-5.7322621646391264E-2</v>
      </c>
      <c r="L14" s="76">
        <v>460.88327437923482</v>
      </c>
      <c r="M14" s="75">
        <v>0.18618359620057792</v>
      </c>
      <c r="N14" s="75">
        <v>0.40550900524158817</v>
      </c>
      <c r="O14" s="77">
        <v>0.58319272186956128</v>
      </c>
      <c r="P14" s="78">
        <f t="shared" si="5"/>
        <v>-0.3282458441507014</v>
      </c>
      <c r="Q14" s="79">
        <v>5.4632908020523718</v>
      </c>
      <c r="R14" s="80">
        <v>4.5769106393881795</v>
      </c>
      <c r="S14" s="80">
        <v>10.040201441440558</v>
      </c>
      <c r="T14" s="80">
        <f>S14+2.1</f>
        <v>12.140201441440558</v>
      </c>
      <c r="U14" s="77">
        <f t="shared" si="6"/>
        <v>-0.46096129341937181</v>
      </c>
      <c r="V14" s="81">
        <f t="shared" si="7"/>
        <v>11.688073838685305</v>
      </c>
      <c r="W14" s="81">
        <f>V14+2.1</f>
        <v>13.788073838685305</v>
      </c>
      <c r="X14" s="81">
        <f t="shared" si="9"/>
        <v>13.756224177120631</v>
      </c>
      <c r="Y14" s="81">
        <f>X14*((G14+0.15)/G14)^2</f>
        <v>16.013997812839186</v>
      </c>
      <c r="Z14" s="81">
        <f t="shared" si="17"/>
        <v>19.713997812839185</v>
      </c>
      <c r="AA14" s="81">
        <f t="shared" si="10"/>
        <v>11.598385090513473</v>
      </c>
      <c r="AB14" s="81">
        <f t="shared" si="0"/>
        <v>13.501998155923234</v>
      </c>
      <c r="AC14" s="82">
        <f t="shared" si="15"/>
        <v>17.201998155923235</v>
      </c>
      <c r="AD14" s="83">
        <v>24.322695035460992</v>
      </c>
      <c r="AE14" s="84">
        <v>2.0332614304983322E-2</v>
      </c>
      <c r="AF14" s="85">
        <f t="shared" si="1"/>
        <v>0.77691570238860752</v>
      </c>
      <c r="AG14" s="86">
        <f t="shared" si="2"/>
        <v>0.68498225011202363</v>
      </c>
      <c r="AH14" s="87">
        <f t="shared" si="11"/>
        <v>1410.6699051257442</v>
      </c>
      <c r="AI14" s="88">
        <f t="shared" si="12"/>
        <v>34.821317128524015</v>
      </c>
    </row>
    <row r="15" spans="2:35">
      <c r="B15" s="270" t="s">
        <v>33</v>
      </c>
      <c r="C15" s="272">
        <v>5.26</v>
      </c>
      <c r="D15" s="21">
        <v>0.93139746425064329</v>
      </c>
      <c r="E15" s="89">
        <v>0.11459999999999999</v>
      </c>
      <c r="F15" s="90">
        <f t="shared" si="13"/>
        <v>366.71999999999997</v>
      </c>
      <c r="G15" s="91">
        <v>3.2</v>
      </c>
      <c r="H15" s="92">
        <v>0.29749885754842209</v>
      </c>
      <c r="I15" s="93">
        <f t="shared" ref="I15:I18" si="18">H15-$H$19</f>
        <v>1.484372581378679E-2</v>
      </c>
      <c r="J15" s="93">
        <v>0.30822250985145594</v>
      </c>
      <c r="K15" s="93">
        <f t="shared" ref="K15:K18" si="19">J15-$J$19</f>
        <v>2.1200740256490991E-2</v>
      </c>
      <c r="L15" s="90">
        <v>631.75276420961563</v>
      </c>
      <c r="M15" s="93">
        <v>0.19496384333885267</v>
      </c>
      <c r="N15" s="93">
        <v>0.45448091009026598</v>
      </c>
      <c r="O15" s="94">
        <v>0.80429056548620337</v>
      </c>
      <c r="P15" s="95">
        <f t="shared" ref="P15:P18" si="20">(O15-$O$19)/$O$19</f>
        <v>0.16310986727122623</v>
      </c>
      <c r="Q15" s="96">
        <v>6.5721126057540102</v>
      </c>
      <c r="R15" s="97">
        <v>5.5618612146192241</v>
      </c>
      <c r="S15" s="98">
        <v>12.133973820373233</v>
      </c>
      <c r="T15" s="97">
        <f>S15+2.1</f>
        <v>14.233973820373233</v>
      </c>
      <c r="U15" s="99">
        <f t="shared" ref="U15:U18" si="21">(T15-$T$19)/$T$19</f>
        <v>0.18713279084943782</v>
      </c>
      <c r="V15" s="100">
        <f t="shared" si="7"/>
        <v>13.29819542960338</v>
      </c>
      <c r="W15" s="100">
        <f>V15+2.1</f>
        <v>15.39819542960338</v>
      </c>
      <c r="X15" s="100">
        <f t="shared" si="9"/>
        <v>16.624931781091622</v>
      </c>
      <c r="Y15" s="101">
        <f>X15*((G15+0.15)/G15)^2</f>
        <v>18.220048526689524</v>
      </c>
      <c r="Z15" s="101">
        <f>Y15+3.7</f>
        <v>21.920048526689524</v>
      </c>
      <c r="AA15" s="101">
        <f t="shared" si="10"/>
        <v>14.017099344841958</v>
      </c>
      <c r="AB15" s="101">
        <f t="shared" si="0"/>
        <v>15.362001698973522</v>
      </c>
      <c r="AC15" s="102">
        <f t="shared" si="15"/>
        <v>19.062001698973521</v>
      </c>
      <c r="AD15" s="103">
        <v>36.460606060606075</v>
      </c>
      <c r="AE15" s="104">
        <v>3.6164447562152854E-2</v>
      </c>
      <c r="AF15" s="105">
        <f t="shared" si="1"/>
        <v>1.3818551199468589</v>
      </c>
      <c r="AG15" s="106">
        <f t="shared" si="2"/>
        <v>0.9446701589904839</v>
      </c>
      <c r="AH15" s="107">
        <f t="shared" si="11"/>
        <v>1093.7993662048304</v>
      </c>
      <c r="AI15" s="108">
        <f t="shared" ref="AI15:AI18" si="22">AH15-$AH$19</f>
        <v>19.045850913480081</v>
      </c>
    </row>
    <row r="16" spans="2:35">
      <c r="B16" s="266"/>
      <c r="C16" s="268"/>
      <c r="D16" s="30">
        <v>0.93276199616891642</v>
      </c>
      <c r="E16" s="62">
        <v>0.11459999999999999</v>
      </c>
      <c r="F16" s="48">
        <f t="shared" si="13"/>
        <v>355.26</v>
      </c>
      <c r="G16" s="109">
        <v>3.1</v>
      </c>
      <c r="H16" s="50">
        <v>0.29378792609497539</v>
      </c>
      <c r="I16" s="51">
        <f t="shared" si="18"/>
        <v>1.1132794360340093E-2</v>
      </c>
      <c r="J16" s="51">
        <v>0.30292232478733316</v>
      </c>
      <c r="K16" s="51">
        <f t="shared" si="19"/>
        <v>1.5900555192368215E-2</v>
      </c>
      <c r="L16" s="48">
        <v>609.78296250605399</v>
      </c>
      <c r="M16" s="51">
        <v>0.19432050436533607</v>
      </c>
      <c r="N16" s="51">
        <v>0.45081513174105664</v>
      </c>
      <c r="O16" s="52">
        <v>0.77609294394686124</v>
      </c>
      <c r="P16" s="53">
        <f t="shared" si="20"/>
        <v>0.12233240045341971</v>
      </c>
      <c r="Q16" s="54">
        <v>6.2890186682112175</v>
      </c>
      <c r="R16" s="55">
        <v>5.2840146941071211</v>
      </c>
      <c r="S16" s="55">
        <v>11.573033362318339</v>
      </c>
      <c r="T16" s="55">
        <f>S16+2.1</f>
        <v>13.673033362318339</v>
      </c>
      <c r="U16" s="52">
        <f t="shared" si="21"/>
        <v>0.14034959313707843</v>
      </c>
      <c r="V16" s="56">
        <f t="shared" si="7"/>
        <v>12.720100404733346</v>
      </c>
      <c r="W16" s="56">
        <f>V16+2.1</f>
        <v>14.820100404733346</v>
      </c>
      <c r="X16" s="56">
        <f t="shared" si="9"/>
        <v>15.856379204131301</v>
      </c>
      <c r="Y16" s="56">
        <f>X16*((G16+0.15)/G16)^2</f>
        <v>17.427992231387812</v>
      </c>
      <c r="Z16" s="56">
        <f t="shared" ref="Z16:Z38" si="23">Y16+3.7</f>
        <v>21.127992231387811</v>
      </c>
      <c r="AA16" s="56">
        <f t="shared" si="10"/>
        <v>13.369104034855804</v>
      </c>
      <c r="AB16" s="56">
        <f t="shared" si="0"/>
        <v>14.694189528425017</v>
      </c>
      <c r="AC16" s="57">
        <f t="shared" si="15"/>
        <v>18.394189528425017</v>
      </c>
      <c r="AD16" s="58">
        <v>34.217424242424251</v>
      </c>
      <c r="AE16" s="110">
        <v>3.5034308575835574E-2</v>
      </c>
      <c r="AF16" s="60">
        <f t="shared" si="1"/>
        <v>1.3386721474485195</v>
      </c>
      <c r="AG16" s="61">
        <f t="shared" si="2"/>
        <v>0.91155096952613757</v>
      </c>
      <c r="AH16" s="62">
        <f t="shared" si="11"/>
        <v>1089.4986901921093</v>
      </c>
      <c r="AI16" s="63">
        <f t="shared" si="22"/>
        <v>14.745174900758911</v>
      </c>
    </row>
    <row r="17" spans="2:35">
      <c r="B17" s="266"/>
      <c r="C17" s="268"/>
      <c r="D17" s="30">
        <v>0.93423389145322555</v>
      </c>
      <c r="E17" s="62">
        <v>0.11459999999999999</v>
      </c>
      <c r="F17" s="48">
        <f t="shared" si="13"/>
        <v>343.8</v>
      </c>
      <c r="G17" s="109">
        <v>3</v>
      </c>
      <c r="H17" s="50">
        <v>0.2900769946415287</v>
      </c>
      <c r="I17" s="51">
        <f t="shared" si="18"/>
        <v>7.421862906893395E-3</v>
      </c>
      <c r="J17" s="51">
        <v>0.29762213972321044</v>
      </c>
      <c r="K17" s="51">
        <f t="shared" si="19"/>
        <v>1.0600370128245495E-2</v>
      </c>
      <c r="L17" s="48">
        <v>587.81316080249258</v>
      </c>
      <c r="M17" s="51">
        <v>0.19366510024961189</v>
      </c>
      <c r="N17" s="51">
        <v>0.44708060559495438</v>
      </c>
      <c r="O17" s="52">
        <v>0.7478953224075191</v>
      </c>
      <c r="P17" s="53">
        <f t="shared" si="20"/>
        <v>8.1554933635613197E-2</v>
      </c>
      <c r="Q17" s="54">
        <v>6.0059247306684247</v>
      </c>
      <c r="R17" s="55">
        <v>5.0061681735950199</v>
      </c>
      <c r="S17" s="55">
        <v>11.012092904263445</v>
      </c>
      <c r="T17" s="55">
        <f>S17+2.1</f>
        <v>13.112092904263445</v>
      </c>
      <c r="U17" s="52">
        <f t="shared" si="21"/>
        <v>9.3566395424719048E-2</v>
      </c>
      <c r="V17" s="56">
        <f t="shared" si="7"/>
        <v>12.14083242695045</v>
      </c>
      <c r="W17" s="56">
        <f>V17+2.1</f>
        <v>14.240832426950449</v>
      </c>
      <c r="X17" s="56">
        <f t="shared" si="9"/>
        <v>15.087826627170983</v>
      </c>
      <c r="Y17" s="56">
        <f>X17*((G17+0.15)/G17)^2</f>
        <v>16.634328856456008</v>
      </c>
      <c r="Z17" s="56">
        <f t="shared" si="23"/>
        <v>20.334328856456008</v>
      </c>
      <c r="AA17" s="56">
        <f t="shared" si="10"/>
        <v>12.721108724869651</v>
      </c>
      <c r="AB17" s="56">
        <f t="shared" si="0"/>
        <v>14.025022369168791</v>
      </c>
      <c r="AC17" s="57">
        <f t="shared" si="15"/>
        <v>17.725022369168791</v>
      </c>
      <c r="AD17" s="58">
        <v>32.045454545454547</v>
      </c>
      <c r="AE17" s="110">
        <v>3.39041695895183E-2</v>
      </c>
      <c r="AF17" s="60">
        <f t="shared" si="1"/>
        <v>1.2954891749501802</v>
      </c>
      <c r="AG17" s="61">
        <f t="shared" si="2"/>
        <v>0.87843178006179123</v>
      </c>
      <c r="AH17" s="62">
        <f t="shared" si="11"/>
        <v>1084.9113024452065</v>
      </c>
      <c r="AI17" s="63">
        <f t="shared" si="22"/>
        <v>10.157787153856134</v>
      </c>
    </row>
    <row r="18" spans="2:35">
      <c r="B18" s="266"/>
      <c r="C18" s="268"/>
      <c r="D18" s="30">
        <v>0.93582634027441125</v>
      </c>
      <c r="E18" s="62">
        <v>0.11459999999999999</v>
      </c>
      <c r="F18" s="48">
        <f t="shared" si="13"/>
        <v>332.34</v>
      </c>
      <c r="G18" s="109">
        <v>2.9</v>
      </c>
      <c r="H18" s="50">
        <v>0.286366063188082</v>
      </c>
      <c r="I18" s="51">
        <f t="shared" si="18"/>
        <v>3.7109314534466975E-3</v>
      </c>
      <c r="J18" s="51">
        <v>0.29232195465908772</v>
      </c>
      <c r="K18" s="51">
        <f t="shared" si="19"/>
        <v>5.3001850641227755E-3</v>
      </c>
      <c r="L18" s="48">
        <v>565.84335909893093</v>
      </c>
      <c r="M18" s="51">
        <v>0.19299728837550076</v>
      </c>
      <c r="N18" s="51">
        <v>0.44327537940745931</v>
      </c>
      <c r="O18" s="52">
        <v>0.71969770086817686</v>
      </c>
      <c r="P18" s="53">
        <f t="shared" si="20"/>
        <v>4.0777466817806515E-2</v>
      </c>
      <c r="Q18" s="54">
        <v>5.7228307931256319</v>
      </c>
      <c r="R18" s="55">
        <v>4.7283216530829186</v>
      </c>
      <c r="S18" s="55">
        <v>10.451152446208548</v>
      </c>
      <c r="T18" s="55">
        <f t="shared" ref="T18:T26" si="24">S18+2.1</f>
        <v>12.551152446208548</v>
      </c>
      <c r="U18" s="52">
        <f t="shared" si="21"/>
        <v>4.6783197712359378E-2</v>
      </c>
      <c r="V18" s="56">
        <f t="shared" si="7"/>
        <v>11.560267019126636</v>
      </c>
      <c r="W18" s="56">
        <f t="shared" ref="W18:W26" si="25">V18+2.1</f>
        <v>13.660267019126636</v>
      </c>
      <c r="X18" s="56">
        <f t="shared" si="9"/>
        <v>14.319274050210659</v>
      </c>
      <c r="Y18" s="56">
        <f t="shared" ref="Y18:Y26" si="26">X18*((G18+0.15)/G18)^2</f>
        <v>15.838887853993418</v>
      </c>
      <c r="Z18" s="56">
        <f t="shared" si="23"/>
        <v>19.538887853993419</v>
      </c>
      <c r="AA18" s="56">
        <f t="shared" si="10"/>
        <v>12.073113414883498</v>
      </c>
      <c r="AB18" s="56">
        <f t="shared" si="0"/>
        <v>13.35435642591602</v>
      </c>
      <c r="AC18" s="57">
        <f t="shared" si="15"/>
        <v>17.054356425916019</v>
      </c>
      <c r="AD18" s="58">
        <v>29.944696969696974</v>
      </c>
      <c r="AE18" s="110">
        <v>3.277403060320102E-2</v>
      </c>
      <c r="AF18" s="60">
        <f t="shared" si="1"/>
        <v>1.2523062024518408</v>
      </c>
      <c r="AG18" s="61">
        <f t="shared" si="2"/>
        <v>0.84531259059744479</v>
      </c>
      <c r="AH18" s="62">
        <f t="shared" si="11"/>
        <v>1080.0075431295518</v>
      </c>
      <c r="AI18" s="63">
        <f t="shared" si="22"/>
        <v>5.2540278382014094</v>
      </c>
    </row>
    <row r="19" spans="2:35">
      <c r="B19" s="266"/>
      <c r="C19" s="268"/>
      <c r="D19" s="30">
        <v>0.93746677564557213</v>
      </c>
      <c r="E19" s="62">
        <v>0.11459999999999999</v>
      </c>
      <c r="F19" s="48">
        <f t="shared" si="13"/>
        <v>320.87999999999994</v>
      </c>
      <c r="G19" s="109">
        <v>2.8</v>
      </c>
      <c r="H19" s="50">
        <v>0.2826551317346353</v>
      </c>
      <c r="I19" s="51">
        <f>H19-$H$19</f>
        <v>0</v>
      </c>
      <c r="J19" s="51">
        <v>0.28702176959496495</v>
      </c>
      <c r="K19" s="51">
        <f>J19-$J$19</f>
        <v>0</v>
      </c>
      <c r="L19" s="48">
        <v>543.87355739536952</v>
      </c>
      <c r="M19" s="51">
        <v>0.19231671303040532</v>
      </c>
      <c r="N19" s="51">
        <v>0.43939742631001316</v>
      </c>
      <c r="O19" s="52">
        <v>0.69150007932883473</v>
      </c>
      <c r="P19" s="53">
        <f>(O19-$O$19)/$O$19</f>
        <v>0</v>
      </c>
      <c r="Q19" s="54">
        <v>5.4397368555828383</v>
      </c>
      <c r="R19" s="55">
        <v>4.4504751325708156</v>
      </c>
      <c r="S19" s="55">
        <v>9.8902119881536539</v>
      </c>
      <c r="T19" s="55">
        <f t="shared" si="24"/>
        <v>11.990211988153654</v>
      </c>
      <c r="U19" s="52">
        <f>(T19-$T$19)/$T$19</f>
        <v>0</v>
      </c>
      <c r="V19" s="56">
        <f t="shared" si="7"/>
        <v>10.978261457513671</v>
      </c>
      <c r="W19" s="56">
        <f t="shared" si="25"/>
        <v>13.078261457513671</v>
      </c>
      <c r="X19" s="56">
        <f t="shared" si="9"/>
        <v>13.55072147325034</v>
      </c>
      <c r="Y19" s="56">
        <f t="shared" si="26"/>
        <v>15.041473676142996</v>
      </c>
      <c r="Z19" s="56">
        <f t="shared" si="23"/>
        <v>18.741473676142995</v>
      </c>
      <c r="AA19" s="56">
        <f t="shared" si="10"/>
        <v>11.425118104897345</v>
      </c>
      <c r="AB19" s="56">
        <f t="shared" si="0"/>
        <v>12.682026824983311</v>
      </c>
      <c r="AC19" s="57">
        <f t="shared" si="15"/>
        <v>16.38202682498331</v>
      </c>
      <c r="AD19" s="58">
        <v>27.915151515151514</v>
      </c>
      <c r="AE19" s="110">
        <v>3.1643891616883746E-2</v>
      </c>
      <c r="AF19" s="60">
        <f t="shared" si="1"/>
        <v>1.2091232299535015</v>
      </c>
      <c r="AG19" s="61">
        <f t="shared" si="2"/>
        <v>0.81219340113309846</v>
      </c>
      <c r="AH19" s="62">
        <f t="shared" si="11"/>
        <v>1074.7535152913504</v>
      </c>
      <c r="AI19" s="63">
        <f>AH19-$AH$19</f>
        <v>0</v>
      </c>
    </row>
    <row r="20" spans="2:35">
      <c r="B20" s="266"/>
      <c r="C20" s="268"/>
      <c r="D20" s="30">
        <v>0.93877740534742149</v>
      </c>
      <c r="E20" s="62">
        <v>0.11459999999999999</v>
      </c>
      <c r="F20" s="48">
        <f t="shared" si="13"/>
        <v>309.42</v>
      </c>
      <c r="G20" s="109">
        <v>2.7</v>
      </c>
      <c r="H20" s="50">
        <v>0.2789442002811886</v>
      </c>
      <c r="I20" s="51">
        <f t="shared" ref="I20:I27" si="27">H20-$H$19</f>
        <v>-3.7109314534466975E-3</v>
      </c>
      <c r="J20" s="51">
        <v>0.28172158453084217</v>
      </c>
      <c r="K20" s="51">
        <f t="shared" ref="K20:K27" si="28">J20-$J$19</f>
        <v>-5.3001850641227755E-3</v>
      </c>
      <c r="L20" s="48">
        <v>521.90375569180787</v>
      </c>
      <c r="M20" s="51">
        <v>0.19162300477351382</v>
      </c>
      <c r="N20" s="51">
        <v>0.43544464120998999</v>
      </c>
      <c r="O20" s="52">
        <v>0.66330245778949271</v>
      </c>
      <c r="P20" s="53">
        <f t="shared" ref="P20:P27" si="29">(O20-$O$19)/$O$19</f>
        <v>-4.0777466817806356E-2</v>
      </c>
      <c r="Q20" s="54">
        <v>5.1566429180400473</v>
      </c>
      <c r="R20" s="55">
        <v>4.1726286120587144</v>
      </c>
      <c r="S20" s="55">
        <v>9.3292715300987616</v>
      </c>
      <c r="T20" s="55">
        <f t="shared" si="24"/>
        <v>11.429271530098761</v>
      </c>
      <c r="U20" s="52">
        <f t="shared" ref="U20:U27" si="30">(T20-$T$19)/$T$19</f>
        <v>-4.6783197712359233E-2</v>
      </c>
      <c r="V20" s="56">
        <f t="shared" si="7"/>
        <v>10.394651303597694</v>
      </c>
      <c r="W20" s="56">
        <f t="shared" si="25"/>
        <v>12.494651303597694</v>
      </c>
      <c r="X20" s="56">
        <f t="shared" si="9"/>
        <v>12.782168896290024</v>
      </c>
      <c r="Y20" s="56">
        <f t="shared" si="26"/>
        <v>14.24186102333549</v>
      </c>
      <c r="Z20" s="56">
        <f t="shared" si="23"/>
        <v>17.941861023335491</v>
      </c>
      <c r="AA20" s="56">
        <f t="shared" si="10"/>
        <v>10.777122794911195</v>
      </c>
      <c r="AB20" s="56">
        <f t="shared" si="0"/>
        <v>12.007843607910313</v>
      </c>
      <c r="AC20" s="57">
        <f t="shared" si="15"/>
        <v>15.707843607910313</v>
      </c>
      <c r="AD20" s="58">
        <v>25.956818181818189</v>
      </c>
      <c r="AE20" s="110">
        <v>3.0513752630566472E-2</v>
      </c>
      <c r="AF20" s="60">
        <f t="shared" si="1"/>
        <v>1.1659402574551623</v>
      </c>
      <c r="AG20" s="61">
        <f t="shared" si="2"/>
        <v>0.77907421166875224</v>
      </c>
      <c r="AH20" s="62">
        <f t="shared" si="11"/>
        <v>1069.1103002058749</v>
      </c>
      <c r="AI20" s="63">
        <f t="shared" ref="AI20:AI27" si="31">AH20-$AH$19</f>
        <v>-5.6432150854755037</v>
      </c>
    </row>
    <row r="21" spans="2:35">
      <c r="B21" s="266"/>
      <c r="C21" s="268"/>
      <c r="D21" s="30">
        <v>0.94020859050018046</v>
      </c>
      <c r="E21" s="62">
        <v>0.11459999999999999</v>
      </c>
      <c r="F21" s="48">
        <f t="shared" si="13"/>
        <v>297.95999999999998</v>
      </c>
      <c r="G21" s="109">
        <v>2.6</v>
      </c>
      <c r="H21" s="50">
        <v>0.27523326882774191</v>
      </c>
      <c r="I21" s="51">
        <f t="shared" si="27"/>
        <v>-7.421862906893395E-3</v>
      </c>
      <c r="J21" s="51">
        <v>0.27642139946671945</v>
      </c>
      <c r="K21" s="51">
        <f t="shared" si="28"/>
        <v>-1.0600370128245495E-2</v>
      </c>
      <c r="L21" s="48">
        <v>499.9339539882464</v>
      </c>
      <c r="M21" s="51">
        <v>0.19091577976707202</v>
      </c>
      <c r="N21" s="51">
        <v>0.43141483698025002</v>
      </c>
      <c r="O21" s="52">
        <v>0.63510483625015057</v>
      </c>
      <c r="P21" s="53">
        <f t="shared" si="29"/>
        <v>-8.1554933635612878E-2</v>
      </c>
      <c r="Q21" s="54">
        <v>4.8735489804972536</v>
      </c>
      <c r="R21" s="55">
        <v>3.8947820915466136</v>
      </c>
      <c r="S21" s="55">
        <v>8.7683310720438676</v>
      </c>
      <c r="T21" s="55">
        <f t="shared" si="24"/>
        <v>10.868331072043867</v>
      </c>
      <c r="U21" s="52">
        <f t="shared" si="30"/>
        <v>-9.3566395424718604E-2</v>
      </c>
      <c r="V21" s="56">
        <f t="shared" si="7"/>
        <v>9.8092461142502589</v>
      </c>
      <c r="W21" s="56">
        <f t="shared" si="25"/>
        <v>11.909246114250259</v>
      </c>
      <c r="X21" s="56">
        <f t="shared" si="9"/>
        <v>12.013616319329703</v>
      </c>
      <c r="Y21" s="56">
        <f t="shared" si="26"/>
        <v>13.43978896670575</v>
      </c>
      <c r="Z21" s="56">
        <f t="shared" si="23"/>
        <v>17.139788966705751</v>
      </c>
      <c r="AA21" s="56">
        <f t="shared" si="10"/>
        <v>10.129127484925043</v>
      </c>
      <c r="AB21" s="56">
        <f t="shared" si="0"/>
        <v>11.331586775849946</v>
      </c>
      <c r="AC21" s="57">
        <f t="shared" si="15"/>
        <v>15.031586775849945</v>
      </c>
      <c r="AD21" s="58">
        <v>24.069696969696974</v>
      </c>
      <c r="AE21" s="110">
        <v>2.9383613644249192E-2</v>
      </c>
      <c r="AF21" s="60">
        <f t="shared" si="1"/>
        <v>1.1227572849568228</v>
      </c>
      <c r="AG21" s="61">
        <f t="shared" si="2"/>
        <v>0.7459550222044059</v>
      </c>
      <c r="AH21" s="62">
        <f t="shared" si="11"/>
        <v>1063.032991652286</v>
      </c>
      <c r="AI21" s="63">
        <f t="shared" si="31"/>
        <v>-11.720523639064368</v>
      </c>
    </row>
    <row r="22" spans="2:35">
      <c r="B22" s="266"/>
      <c r="C22" s="268"/>
      <c r="D22" s="30">
        <v>0.94177776653445311</v>
      </c>
      <c r="E22" s="62">
        <v>0.11459999999999999</v>
      </c>
      <c r="F22" s="48">
        <f t="shared" si="13"/>
        <v>286.5</v>
      </c>
      <c r="G22" s="109">
        <v>2.5</v>
      </c>
      <c r="H22" s="50">
        <v>0.27152233737429521</v>
      </c>
      <c r="I22" s="51">
        <f t="shared" si="27"/>
        <v>-1.1132794360340093E-2</v>
      </c>
      <c r="J22" s="51">
        <v>0.27112121440259673</v>
      </c>
      <c r="K22" s="51">
        <f t="shared" si="28"/>
        <v>-1.5900555192368215E-2</v>
      </c>
      <c r="L22" s="48">
        <v>477.96415228468487</v>
      </c>
      <c r="M22" s="51">
        <v>0.19019463906818068</v>
      </c>
      <c r="N22" s="51">
        <v>0.42730574042376529</v>
      </c>
      <c r="O22" s="52">
        <v>0.60690721471080844</v>
      </c>
      <c r="P22" s="53">
        <f t="shared" si="29"/>
        <v>-0.12233240045341939</v>
      </c>
      <c r="Q22" s="54">
        <v>4.5904550429544608</v>
      </c>
      <c r="R22" s="55">
        <v>3.6169355710345115</v>
      </c>
      <c r="S22" s="55">
        <v>8.2073906139889719</v>
      </c>
      <c r="T22" s="55">
        <f t="shared" si="24"/>
        <v>10.307390613988971</v>
      </c>
      <c r="U22" s="52">
        <f t="shared" si="30"/>
        <v>-0.14034959313707815</v>
      </c>
      <c r="V22" s="56">
        <f t="shared" si="7"/>
        <v>9.2218240938780092</v>
      </c>
      <c r="W22" s="56">
        <f t="shared" si="25"/>
        <v>11.321824093878009</v>
      </c>
      <c r="X22" s="56">
        <f t="shared" si="9"/>
        <v>11.245063742369382</v>
      </c>
      <c r="Y22" s="56">
        <f t="shared" si="26"/>
        <v>12.63495362092624</v>
      </c>
      <c r="Z22" s="56">
        <f t="shared" si="23"/>
        <v>16.334953620926239</v>
      </c>
      <c r="AA22" s="56">
        <f t="shared" si="10"/>
        <v>9.4811321749388906</v>
      </c>
      <c r="AB22" s="56">
        <f t="shared" si="0"/>
        <v>10.653000111761338</v>
      </c>
      <c r="AC22" s="57">
        <f t="shared" si="15"/>
        <v>14.353000111761339</v>
      </c>
      <c r="AD22" s="58">
        <v>22.253787878787882</v>
      </c>
      <c r="AE22" s="110">
        <v>2.8253474657931914E-2</v>
      </c>
      <c r="AF22" s="60">
        <f t="shared" si="1"/>
        <v>1.0795743124584836</v>
      </c>
      <c r="AG22" s="61">
        <f t="shared" si="2"/>
        <v>0.71283583274005957</v>
      </c>
      <c r="AH22" s="62">
        <f t="shared" si="11"/>
        <v>1056.4694984144098</v>
      </c>
      <c r="AI22" s="63">
        <f t="shared" si="31"/>
        <v>-18.284016876940541</v>
      </c>
    </row>
    <row r="23" spans="2:35">
      <c r="B23" s="266"/>
      <c r="C23" s="268"/>
      <c r="D23" s="30">
        <v>0.94350590132631462</v>
      </c>
      <c r="E23" s="62">
        <v>0.11459999999999999</v>
      </c>
      <c r="F23" s="48">
        <f t="shared" si="13"/>
        <v>275.03999999999996</v>
      </c>
      <c r="G23" s="111">
        <v>2.4</v>
      </c>
      <c r="H23" s="50">
        <v>0.26781140592084851</v>
      </c>
      <c r="I23" s="51">
        <f t="shared" si="27"/>
        <v>-1.484372581378679E-2</v>
      </c>
      <c r="J23" s="51">
        <v>0.26582102933847396</v>
      </c>
      <c r="K23" s="51">
        <f t="shared" si="28"/>
        <v>-2.1200740256490991E-2</v>
      </c>
      <c r="L23" s="48">
        <v>455.99435058112334</v>
      </c>
      <c r="M23" s="51">
        <v>0.18945916787837283</v>
      </c>
      <c r="N23" s="51">
        <v>0.42311498799767228</v>
      </c>
      <c r="O23" s="112">
        <v>0.57870959317146631</v>
      </c>
      <c r="P23" s="53">
        <f t="shared" si="29"/>
        <v>-0.16310986727122592</v>
      </c>
      <c r="Q23" s="54">
        <v>4.3073611054116681</v>
      </c>
      <c r="R23" s="55">
        <v>3.3390890505224093</v>
      </c>
      <c r="S23" s="113">
        <v>7.6464501559340778</v>
      </c>
      <c r="T23" s="55">
        <f t="shared" si="24"/>
        <v>9.7464501559340775</v>
      </c>
      <c r="U23" s="52">
        <f t="shared" si="30"/>
        <v>-0.18713279084943751</v>
      </c>
      <c r="V23" s="56">
        <f t="shared" si="7"/>
        <v>8.6321253713474544</v>
      </c>
      <c r="W23" s="56">
        <f t="shared" si="25"/>
        <v>10.732125371347454</v>
      </c>
      <c r="X23" s="56">
        <f t="shared" si="9"/>
        <v>10.476511165409063</v>
      </c>
      <c r="Y23" s="114">
        <f t="shared" si="26"/>
        <v>11.826998932825076</v>
      </c>
      <c r="Z23" s="114">
        <f t="shared" si="23"/>
        <v>15.526998932825077</v>
      </c>
      <c r="AA23" s="114">
        <f t="shared" si="10"/>
        <v>8.8331368649527384</v>
      </c>
      <c r="AB23" s="114">
        <f t="shared" si="0"/>
        <v>9.9717834139505523</v>
      </c>
      <c r="AC23" s="57">
        <f t="shared" si="15"/>
        <v>13.671783413950553</v>
      </c>
      <c r="AD23" s="58">
        <v>20.509090909090911</v>
      </c>
      <c r="AE23" s="110">
        <v>2.7123335671614637E-2</v>
      </c>
      <c r="AF23" s="60">
        <f t="shared" si="1"/>
        <v>1.0363913399601441</v>
      </c>
      <c r="AG23" s="61">
        <f t="shared" si="2"/>
        <v>0.67971664327571324</v>
      </c>
      <c r="AH23" s="115">
        <f t="shared" si="11"/>
        <v>1049.3590474067107</v>
      </c>
      <c r="AI23" s="63">
        <f t="shared" si="31"/>
        <v>-25.394467884639653</v>
      </c>
    </row>
    <row r="24" spans="2:35">
      <c r="B24" s="266"/>
      <c r="C24" s="268"/>
      <c r="D24" s="30">
        <v>0.94523607028958734</v>
      </c>
      <c r="E24" s="62">
        <v>0.11459999999999999</v>
      </c>
      <c r="F24" s="48">
        <f t="shared" si="13"/>
        <v>263.58</v>
      </c>
      <c r="G24" s="49">
        <v>2.2999999999999998</v>
      </c>
      <c r="H24" s="50">
        <v>0.26410047446740176</v>
      </c>
      <c r="I24" s="51">
        <f t="shared" si="27"/>
        <v>-1.8554657267233543E-2</v>
      </c>
      <c r="J24" s="51">
        <v>0.26052084427435118</v>
      </c>
      <c r="K24" s="51">
        <f t="shared" si="28"/>
        <v>-2.6500925320613766E-2</v>
      </c>
      <c r="L24" s="48">
        <v>434.02454887756181</v>
      </c>
      <c r="M24" s="51">
        <v>0.18870893474800496</v>
      </c>
      <c r="N24" s="51">
        <v>0.41884012127985321</v>
      </c>
      <c r="O24" s="52">
        <v>0.55051197163212418</v>
      </c>
      <c r="P24" s="53">
        <f t="shared" si="29"/>
        <v>-0.20388733408903242</v>
      </c>
      <c r="Q24" s="54">
        <v>4.0242671678688753</v>
      </c>
      <c r="R24" s="55">
        <v>3.0612425300103081</v>
      </c>
      <c r="S24" s="55">
        <v>7.0855096978791838</v>
      </c>
      <c r="T24" s="55">
        <f t="shared" si="24"/>
        <v>9.1855096978791835</v>
      </c>
      <c r="U24" s="52">
        <f t="shared" si="30"/>
        <v>-0.23391598856179691</v>
      </c>
      <c r="V24" s="56">
        <f t="shared" si="7"/>
        <v>8.0398434709867317</v>
      </c>
      <c r="W24" s="56">
        <f t="shared" si="25"/>
        <v>10.139843470986731</v>
      </c>
      <c r="X24" s="56">
        <f t="shared" si="9"/>
        <v>9.7079585884487436</v>
      </c>
      <c r="Y24" s="56">
        <f t="shared" si="26"/>
        <v>11.015504995683099</v>
      </c>
      <c r="Z24" s="56">
        <f t="shared" si="23"/>
        <v>14.715504995683098</v>
      </c>
      <c r="AA24" s="56">
        <f t="shared" si="10"/>
        <v>8.1851415549665862</v>
      </c>
      <c r="AB24" s="56">
        <f t="shared" si="0"/>
        <v>9.287582643419082</v>
      </c>
      <c r="AC24" s="57">
        <f t="shared" si="15"/>
        <v>12.987582643419081</v>
      </c>
      <c r="AD24" s="58">
        <v>18.835606060606061</v>
      </c>
      <c r="AE24" s="110">
        <v>2.599319668529736E-2</v>
      </c>
      <c r="AF24" s="60">
        <f t="shared" si="1"/>
        <v>0.99320836746180474</v>
      </c>
      <c r="AG24" s="61">
        <f t="shared" si="2"/>
        <v>0.6465974538113668</v>
      </c>
      <c r="AH24" s="62">
        <f t="shared" si="11"/>
        <v>1041.6302963113851</v>
      </c>
      <c r="AI24" s="63">
        <f t="shared" si="31"/>
        <v>-33.123218979965259</v>
      </c>
    </row>
    <row r="25" spans="2:35">
      <c r="B25" s="266"/>
      <c r="C25" s="268"/>
      <c r="D25" s="30">
        <v>0.94663562523173528</v>
      </c>
      <c r="E25" s="62">
        <v>0.11459999999999999</v>
      </c>
      <c r="F25" s="48">
        <f t="shared" si="13"/>
        <v>252.12</v>
      </c>
      <c r="G25" s="109">
        <v>2.2000000000000002</v>
      </c>
      <c r="H25" s="50">
        <v>0.26038954301395512</v>
      </c>
      <c r="I25" s="51">
        <f t="shared" si="27"/>
        <v>-2.2265588720680185E-2</v>
      </c>
      <c r="J25" s="51">
        <v>0.25522065921022846</v>
      </c>
      <c r="K25" s="51">
        <f t="shared" si="28"/>
        <v>-3.1801110384736486E-2</v>
      </c>
      <c r="L25" s="48">
        <v>412.05474717400034</v>
      </c>
      <c r="M25" s="51">
        <v>0.18794349073225558</v>
      </c>
      <c r="N25" s="51">
        <v>0.41447858215977129</v>
      </c>
      <c r="O25" s="52">
        <v>0.52231435009278215</v>
      </c>
      <c r="P25" s="53">
        <f t="shared" si="29"/>
        <v>-0.24466480090683879</v>
      </c>
      <c r="Q25" s="54">
        <v>3.7411732303260834</v>
      </c>
      <c r="R25" s="55">
        <v>2.7833960094982069</v>
      </c>
      <c r="S25" s="55">
        <v>6.5245692398242916</v>
      </c>
      <c r="T25" s="55">
        <f t="shared" si="24"/>
        <v>8.6245692398242912</v>
      </c>
      <c r="U25" s="52">
        <f t="shared" si="30"/>
        <v>-0.28069918627415613</v>
      </c>
      <c r="V25" s="56">
        <f t="shared" si="7"/>
        <v>7.4446143857292659</v>
      </c>
      <c r="W25" s="56">
        <f t="shared" si="25"/>
        <v>9.5446143857292665</v>
      </c>
      <c r="X25" s="56">
        <f t="shared" si="9"/>
        <v>8.9394060114884262</v>
      </c>
      <c r="Y25" s="56">
        <f t="shared" si="26"/>
        <v>10.19997307819108</v>
      </c>
      <c r="Z25" s="56">
        <f t="shared" si="23"/>
        <v>13.899973078191081</v>
      </c>
      <c r="AA25" s="56">
        <f t="shared" si="10"/>
        <v>7.5371462449804385</v>
      </c>
      <c r="AB25" s="56">
        <f t="shared" si="0"/>
        <v>8.5999773012199316</v>
      </c>
      <c r="AC25" s="57">
        <f t="shared" si="15"/>
        <v>12.299977301219933</v>
      </c>
      <c r="AD25" s="58">
        <v>17.233333333333338</v>
      </c>
      <c r="AE25" s="110">
        <v>2.4863057698980066E-2</v>
      </c>
      <c r="AF25" s="60">
        <f t="shared" si="1"/>
        <v>0.95002539496346472</v>
      </c>
      <c r="AG25" s="61">
        <f t="shared" si="2"/>
        <v>0.61347826434702069</v>
      </c>
      <c r="AH25" s="62">
        <f t="shared" si="11"/>
        <v>1033.1989314801226</v>
      </c>
      <c r="AI25" s="63">
        <f t="shared" si="31"/>
        <v>-41.554583811227758</v>
      </c>
    </row>
    <row r="26" spans="2:35">
      <c r="B26" s="266"/>
      <c r="C26" s="268"/>
      <c r="D26" s="30">
        <v>0.94819980918107816</v>
      </c>
      <c r="E26" s="62">
        <v>0.11459999999999999</v>
      </c>
      <c r="F26" s="48">
        <f t="shared" si="13"/>
        <v>240.66</v>
      </c>
      <c r="G26" s="109">
        <v>2.1</v>
      </c>
      <c r="H26" s="50">
        <v>0.25667861156050836</v>
      </c>
      <c r="I26" s="51">
        <f t="shared" si="27"/>
        <v>-2.5976520174126938E-2</v>
      </c>
      <c r="J26" s="51">
        <v>0.24992047414610569</v>
      </c>
      <c r="K26" s="51">
        <f t="shared" si="28"/>
        <v>-3.7101295448859262E-2</v>
      </c>
      <c r="L26" s="48">
        <v>390.08494547043881</v>
      </c>
      <c r="M26" s="51">
        <v>0.18716236849526185</v>
      </c>
      <c r="N26" s="51">
        <v>0.41002770773379726</v>
      </c>
      <c r="O26" s="52">
        <v>0.49411672855344002</v>
      </c>
      <c r="P26" s="53">
        <f t="shared" si="29"/>
        <v>-0.28544226772464532</v>
      </c>
      <c r="Q26" s="54">
        <v>3.4580792927832906</v>
      </c>
      <c r="R26" s="55">
        <v>2.5055494889861056</v>
      </c>
      <c r="S26" s="55">
        <v>5.9636287817693958</v>
      </c>
      <c r="T26" s="55">
        <f t="shared" si="24"/>
        <v>8.0636287817693955</v>
      </c>
      <c r="U26" s="52">
        <f t="shared" si="30"/>
        <v>-0.32748238398651563</v>
      </c>
      <c r="V26" s="56">
        <f t="shared" si="7"/>
        <v>6.8460024280516016</v>
      </c>
      <c r="W26" s="56">
        <f t="shared" si="25"/>
        <v>8.9460024280516013</v>
      </c>
      <c r="X26" s="56">
        <f t="shared" si="9"/>
        <v>8.1708534345281052</v>
      </c>
      <c r="Y26" s="56">
        <f t="shared" si="26"/>
        <v>9.379806238616446</v>
      </c>
      <c r="Z26" s="56">
        <f t="shared" si="23"/>
        <v>13.079806238616445</v>
      </c>
      <c r="AA26" s="56">
        <f t="shared" si="10"/>
        <v>6.8891509349942845</v>
      </c>
      <c r="AB26" s="56">
        <f t="shared" si="0"/>
        <v>7.9084640835393563</v>
      </c>
      <c r="AC26" s="57">
        <f t="shared" si="15"/>
        <v>11.608464083539356</v>
      </c>
      <c r="AD26" s="58">
        <v>15.70227272727273</v>
      </c>
      <c r="AE26" s="110">
        <v>2.3732918712662789E-2</v>
      </c>
      <c r="AF26" s="60">
        <f t="shared" si="1"/>
        <v>0.90684242246512536</v>
      </c>
      <c r="AG26" s="61">
        <f t="shared" si="2"/>
        <v>0.58035907488267435</v>
      </c>
      <c r="AH26" s="62">
        <f t="shared" si="11"/>
        <v>1023.9645795220717</v>
      </c>
      <c r="AI26" s="63">
        <f t="shared" si="31"/>
        <v>-50.788935769278623</v>
      </c>
    </row>
    <row r="27" spans="2:35" ht="17.25" thickBot="1">
      <c r="B27" s="267"/>
      <c r="C27" s="269"/>
      <c r="D27" s="70">
        <v>0.94995948519330786</v>
      </c>
      <c r="E27" s="71">
        <v>0.11459999999999999</v>
      </c>
      <c r="F27" s="72">
        <f t="shared" si="13"/>
        <v>229.2</v>
      </c>
      <c r="G27" s="116">
        <v>2</v>
      </c>
      <c r="H27" s="117">
        <v>0.25296768010706167</v>
      </c>
      <c r="I27" s="118">
        <f t="shared" si="27"/>
        <v>-2.9687451627573636E-2</v>
      </c>
      <c r="J27" s="118">
        <v>0.24462028908198297</v>
      </c>
      <c r="K27" s="118">
        <f t="shared" si="28"/>
        <v>-4.2401480512981982E-2</v>
      </c>
      <c r="L27" s="72">
        <v>368.11514376687728</v>
      </c>
      <c r="M27" s="118">
        <v>0.18636508135863836</v>
      </c>
      <c r="N27" s="118">
        <v>0.40548472488361859</v>
      </c>
      <c r="O27" s="119">
        <v>0.46591910701409789</v>
      </c>
      <c r="P27" s="120">
        <f t="shared" si="29"/>
        <v>-0.32621973454245184</v>
      </c>
      <c r="Q27" s="79">
        <v>3.1749853552404979</v>
      </c>
      <c r="R27" s="80">
        <v>2.2277029684740035</v>
      </c>
      <c r="S27" s="80">
        <v>5.4026883237145018</v>
      </c>
      <c r="T27" s="80">
        <f>S27+2.1</f>
        <v>7.5026883237145015</v>
      </c>
      <c r="U27" s="77">
        <f t="shared" si="30"/>
        <v>-0.37426558169887503</v>
      </c>
      <c r="V27" s="81">
        <f t="shared" si="7"/>
        <v>6.243481694092571</v>
      </c>
      <c r="W27" s="81">
        <f>V27+2.1</f>
        <v>8.3434816940925707</v>
      </c>
      <c r="X27" s="81">
        <f t="shared" si="9"/>
        <v>7.4023008575677851</v>
      </c>
      <c r="Y27" s="81">
        <f>X27*((G27+0.15)/G27)^2</f>
        <v>8.5542839285267718</v>
      </c>
      <c r="Z27" s="81">
        <f t="shared" si="23"/>
        <v>12.254283928526771</v>
      </c>
      <c r="AA27" s="81">
        <f t="shared" si="10"/>
        <v>6.2411556250081333</v>
      </c>
      <c r="AB27" s="81">
        <f t="shared" si="0"/>
        <v>7.212435469150023</v>
      </c>
      <c r="AC27" s="82">
        <f t="shared" si="15"/>
        <v>10.912435469150022</v>
      </c>
      <c r="AD27" s="83">
        <v>14.242424242424244</v>
      </c>
      <c r="AE27" s="121">
        <v>2.2602779726345511E-2</v>
      </c>
      <c r="AF27" s="85">
        <f t="shared" si="1"/>
        <v>0.86365944996678601</v>
      </c>
      <c r="AG27" s="86">
        <f t="shared" si="2"/>
        <v>0.54723988541832791</v>
      </c>
      <c r="AH27" s="87">
        <f t="shared" si="11"/>
        <v>1013.8067923682156</v>
      </c>
      <c r="AI27" s="63">
        <f t="shared" si="31"/>
        <v>-60.946722923134757</v>
      </c>
    </row>
    <row r="28" spans="2:35">
      <c r="B28" s="280" t="s">
        <v>34</v>
      </c>
      <c r="C28" s="272">
        <v>5.26</v>
      </c>
      <c r="D28" s="21">
        <v>0.97339990879206351</v>
      </c>
      <c r="E28" s="122">
        <v>0.1067</v>
      </c>
      <c r="F28" s="90">
        <f t="shared" si="13"/>
        <v>320.10000000000002</v>
      </c>
      <c r="G28" s="123">
        <v>3</v>
      </c>
      <c r="H28" s="92">
        <v>0.28533387444878311</v>
      </c>
      <c r="I28" s="93">
        <f>H28-$H$28</f>
        <v>0</v>
      </c>
      <c r="J28" s="93">
        <v>0.28987579620593745</v>
      </c>
      <c r="K28" s="93">
        <f>J28-$J$28</f>
        <v>0</v>
      </c>
      <c r="L28" s="90">
        <v>669.44912416239481</v>
      </c>
      <c r="M28" s="93">
        <v>0.19318992203182439</v>
      </c>
      <c r="N28" s="93">
        <v>0.4415964834048397</v>
      </c>
      <c r="O28" s="99">
        <v>0.85139829794740596</v>
      </c>
      <c r="P28" s="95">
        <f>(O28-$O$28)/$O$28</f>
        <v>0</v>
      </c>
      <c r="Q28" s="96">
        <v>8.7999999999999989</v>
      </c>
      <c r="R28" s="97">
        <v>9.811585087611153</v>
      </c>
      <c r="S28" s="97">
        <v>18.611585087611147</v>
      </c>
      <c r="T28" s="97">
        <f>S28+2.1</f>
        <v>20.711585087611148</v>
      </c>
      <c r="U28" s="99">
        <f>(T28-$T$28)/$T$28</f>
        <v>0</v>
      </c>
      <c r="V28" s="100">
        <f t="shared" si="7"/>
        <v>20.519272559091291</v>
      </c>
      <c r="W28" s="100">
        <f>V28+2.1</f>
        <v>22.619272559091293</v>
      </c>
      <c r="X28" s="100">
        <v>25.5</v>
      </c>
      <c r="Y28" s="100">
        <f>X28*((G28+0.15)/G28)^2</f>
        <v>28.11375</v>
      </c>
      <c r="Z28" s="100">
        <f t="shared" si="23"/>
        <v>31.813749999999999</v>
      </c>
      <c r="AA28" s="100">
        <f>X28-4</f>
        <v>21.5</v>
      </c>
      <c r="AB28" s="100">
        <f t="shared" si="0"/>
        <v>23.703749999999999</v>
      </c>
      <c r="AC28" s="102">
        <f t="shared" si="15"/>
        <v>27.403749999999999</v>
      </c>
      <c r="AD28" s="124">
        <v>49.93150684931507</v>
      </c>
      <c r="AE28" s="125">
        <v>2.6170940093592159E-2</v>
      </c>
      <c r="AF28" s="126">
        <f>AE28/$AE$28</f>
        <v>1</v>
      </c>
      <c r="AG28" s="127">
        <f>O28/$O$28</f>
        <v>1</v>
      </c>
      <c r="AH28" s="89">
        <v>1600</v>
      </c>
      <c r="AI28" s="128">
        <f>AH28-$AH$28</f>
        <v>0</v>
      </c>
    </row>
    <row r="29" spans="2:35">
      <c r="B29" s="281"/>
      <c r="C29" s="268"/>
      <c r="D29" s="30">
        <v>0.97064446396840598</v>
      </c>
      <c r="E29" s="62">
        <v>0.1067</v>
      </c>
      <c r="F29" s="48">
        <f t="shared" si="13"/>
        <v>309.43</v>
      </c>
      <c r="G29" s="109">
        <v>2.9</v>
      </c>
      <c r="H29" s="50">
        <v>0.28227280754200051</v>
      </c>
      <c r="I29" s="51">
        <f t="shared" ref="I29:I38" si="32">H29-$H$28</f>
        <v>-3.0610669067825946E-3</v>
      </c>
      <c r="J29" s="51">
        <v>0.28550478664488588</v>
      </c>
      <c r="K29" s="51">
        <f t="shared" ref="K29:K38" si="33">J29-$J$28</f>
        <v>-4.3710095610515753E-3</v>
      </c>
      <c r="L29" s="48">
        <v>644.31783870388301</v>
      </c>
      <c r="M29" s="51">
        <v>0.1926279881273685</v>
      </c>
      <c r="N29" s="51">
        <v>0.43837548343688187</v>
      </c>
      <c r="O29" s="52">
        <v>0.81921128284337585</v>
      </c>
      <c r="P29" s="53">
        <f t="shared" ref="P29:P38" si="34">(O29-$O$28)/$O$28</f>
        <v>-3.7804885423929298E-2</v>
      </c>
      <c r="Q29" s="54">
        <v>8.4352474028245474</v>
      </c>
      <c r="R29" s="55">
        <v>9.2608365530253671</v>
      </c>
      <c r="S29" s="55">
        <v>17.696083955849907</v>
      </c>
      <c r="T29" s="55">
        <f>S29+2.1</f>
        <v>19.796083955849909</v>
      </c>
      <c r="U29" s="52">
        <f t="shared" ref="U29:U38" si="35">(T29-$T$28)/$T$28</f>
        <v>-4.4202369248351532E-2</v>
      </c>
      <c r="V29" s="56">
        <f t="shared" si="7"/>
        <v>19.574057193732909</v>
      </c>
      <c r="W29" s="56">
        <f>V29+2.1</f>
        <v>21.67405719373291</v>
      </c>
      <c r="X29" s="56">
        <f>$X$28*S29/$S$28</f>
        <v>24.245658752329941</v>
      </c>
      <c r="Y29" s="56">
        <f t="shared" ref="Y29:Y37" si="36">X29*((G29+0.15)/G29)^2</f>
        <v>26.81869685416757</v>
      </c>
      <c r="Z29" s="56">
        <f t="shared" si="23"/>
        <v>30.518696854167569</v>
      </c>
      <c r="AA29" s="56">
        <f>$AA$28*S29/$S$28</f>
        <v>20.442418163729165</v>
      </c>
      <c r="AB29" s="56">
        <f t="shared" si="0"/>
        <v>22.611842445670696</v>
      </c>
      <c r="AC29" s="57">
        <f t="shared" si="15"/>
        <v>26.311842445670695</v>
      </c>
      <c r="AD29" s="58">
        <v>46.658219178082199</v>
      </c>
      <c r="AE29" s="110">
        <v>2.5298575423805751E-2</v>
      </c>
      <c r="AF29" s="60">
        <f t="shared" ref="AF29:AF38" si="37">AE29/$AE$28</f>
        <v>0.96666666666666656</v>
      </c>
      <c r="AG29" s="61">
        <f t="shared" ref="AG29:AG38" si="38">O29/$O$28</f>
        <v>0.96219511457607065</v>
      </c>
      <c r="AH29" s="62">
        <f t="shared" si="11"/>
        <v>1592.5988103328068</v>
      </c>
      <c r="AI29" s="108">
        <f t="shared" ref="AI29:AI38" si="39">AH29-$AH$28</f>
        <v>-7.4011896671931936</v>
      </c>
    </row>
    <row r="30" spans="2:35">
      <c r="B30" s="281"/>
      <c r="C30" s="268"/>
      <c r="D30" s="30">
        <v>0.96768225463415991</v>
      </c>
      <c r="E30" s="62">
        <v>0.1067</v>
      </c>
      <c r="F30" s="48">
        <f t="shared" si="13"/>
        <v>298.76</v>
      </c>
      <c r="G30" s="49">
        <v>2.8</v>
      </c>
      <c r="H30" s="50">
        <v>0.27921174063521792</v>
      </c>
      <c r="I30" s="51">
        <f t="shared" si="32"/>
        <v>-6.1221338135651893E-3</v>
      </c>
      <c r="J30" s="51">
        <v>0.2811337770838343</v>
      </c>
      <c r="K30" s="51">
        <f t="shared" si="33"/>
        <v>-8.7420191221031507E-3</v>
      </c>
      <c r="L30" s="48">
        <v>619.18655324537133</v>
      </c>
      <c r="M30" s="51">
        <v>0.19205710028552223</v>
      </c>
      <c r="N30" s="51">
        <v>0.43510315958221996</v>
      </c>
      <c r="O30" s="52">
        <v>0.78702426773934575</v>
      </c>
      <c r="P30" s="53">
        <f t="shared" si="34"/>
        <v>-7.5609770847858596E-2</v>
      </c>
      <c r="Q30" s="54">
        <v>8.0704948056490959</v>
      </c>
      <c r="R30" s="55">
        <v>8.7100880184395812</v>
      </c>
      <c r="S30" s="55">
        <v>16.780582824088675</v>
      </c>
      <c r="T30" s="55">
        <f>S30+2.1</f>
        <v>18.880582824088677</v>
      </c>
      <c r="U30" s="52">
        <f t="shared" si="35"/>
        <v>-8.8404738496702717E-2</v>
      </c>
      <c r="V30" s="56">
        <f t="shared" si="7"/>
        <v>18.626660972784656</v>
      </c>
      <c r="W30" s="56">
        <f t="shared" ref="W30:W38" si="40">V30+2.1</f>
        <v>20.726660972784657</v>
      </c>
      <c r="X30" s="56">
        <f t="shared" ref="X30:X38" si="41">$X$28*S30/$S$28</f>
        <v>22.991317504659893</v>
      </c>
      <c r="Y30" s="56">
        <f t="shared" si="36"/>
        <v>25.520655686773306</v>
      </c>
      <c r="Z30" s="56">
        <f t="shared" si="23"/>
        <v>29.220655686773306</v>
      </c>
      <c r="AA30" s="56">
        <f t="shared" ref="AA30:AA38" si="42">$AA$28*S30/$S$28</f>
        <v>19.384836327458345</v>
      </c>
      <c r="AB30" s="56">
        <f t="shared" si="0"/>
        <v>21.517415579044165</v>
      </c>
      <c r="AC30" s="57">
        <f t="shared" si="15"/>
        <v>25.217415579044165</v>
      </c>
      <c r="AD30" s="58">
        <v>43.4958904109589</v>
      </c>
      <c r="AE30" s="110">
        <v>2.4426210754019347E-2</v>
      </c>
      <c r="AF30" s="60">
        <f t="shared" si="37"/>
        <v>0.93333333333333335</v>
      </c>
      <c r="AG30" s="61">
        <f t="shared" si="38"/>
        <v>0.92439022915214142</v>
      </c>
      <c r="AH30" s="62">
        <f t="shared" si="11"/>
        <v>1584.6689642608139</v>
      </c>
      <c r="AI30" s="108">
        <f t="shared" si="39"/>
        <v>-15.331035739186063</v>
      </c>
    </row>
    <row r="31" spans="2:35">
      <c r="B31" s="281"/>
      <c r="C31" s="268"/>
      <c r="D31" s="30">
        <v>0.96430896916061248</v>
      </c>
      <c r="E31" s="62">
        <v>0.1067</v>
      </c>
      <c r="F31" s="48">
        <f t="shared" si="13"/>
        <v>288.09000000000003</v>
      </c>
      <c r="G31" s="109">
        <v>2.7</v>
      </c>
      <c r="H31" s="50">
        <v>0.27615067372843527</v>
      </c>
      <c r="I31" s="51">
        <f t="shared" si="32"/>
        <v>-9.1832007203478394E-3</v>
      </c>
      <c r="J31" s="51">
        <v>0.27676276752278278</v>
      </c>
      <c r="K31" s="51">
        <f t="shared" si="33"/>
        <v>-1.3113028683154671E-2</v>
      </c>
      <c r="L31" s="48">
        <v>594.05526778685964</v>
      </c>
      <c r="M31" s="51">
        <v>0.19147704277752794</v>
      </c>
      <c r="N31" s="51">
        <v>0.43177827528560109</v>
      </c>
      <c r="O31" s="52">
        <v>0.75483725263531576</v>
      </c>
      <c r="P31" s="53">
        <f t="shared" si="34"/>
        <v>-0.11341465627178778</v>
      </c>
      <c r="Q31" s="54">
        <v>7.7057422084736462</v>
      </c>
      <c r="R31" s="55">
        <v>8.1593394838537989</v>
      </c>
      <c r="S31" s="55">
        <v>15.865081692327442</v>
      </c>
      <c r="T31" s="55">
        <f t="shared" ref="T31:T37" si="43">S31+2.1</f>
        <v>17.965081692327441</v>
      </c>
      <c r="U31" s="52">
        <f t="shared" si="35"/>
        <v>-0.13260710774505408</v>
      </c>
      <c r="V31" s="56">
        <f t="shared" si="7"/>
        <v>17.676834848550019</v>
      </c>
      <c r="W31" s="56">
        <f t="shared" si="40"/>
        <v>19.77683484855002</v>
      </c>
      <c r="X31" s="56">
        <f t="shared" si="41"/>
        <v>21.736976256989845</v>
      </c>
      <c r="Y31" s="56">
        <f t="shared" si="36"/>
        <v>24.219285273991773</v>
      </c>
      <c r="Z31" s="56">
        <f t="shared" si="23"/>
        <v>27.919285273991772</v>
      </c>
      <c r="AA31" s="56">
        <f t="shared" si="42"/>
        <v>18.327254491187517</v>
      </c>
      <c r="AB31" s="56">
        <f t="shared" si="0"/>
        <v>20.420181701600907</v>
      </c>
      <c r="AC31" s="57">
        <f t="shared" si="15"/>
        <v>24.120181701600906</v>
      </c>
      <c r="AD31" s="58">
        <v>40.444520547945217</v>
      </c>
      <c r="AE31" s="110">
        <v>2.3553846084232943E-2</v>
      </c>
      <c r="AF31" s="60">
        <f t="shared" si="37"/>
        <v>0.9</v>
      </c>
      <c r="AG31" s="61">
        <f t="shared" si="38"/>
        <v>0.88658534372821218</v>
      </c>
      <c r="AH31" s="62">
        <f t="shared" si="11"/>
        <v>1576.1517221834883</v>
      </c>
      <c r="AI31" s="108">
        <f t="shared" si="39"/>
        <v>-23.848277816511654</v>
      </c>
    </row>
    <row r="32" spans="2:35">
      <c r="B32" s="281"/>
      <c r="C32" s="268"/>
      <c r="D32" s="30">
        <v>0.96002554780088434</v>
      </c>
      <c r="E32" s="62">
        <v>0.1067</v>
      </c>
      <c r="F32" s="48">
        <f t="shared" si="13"/>
        <v>277.42</v>
      </c>
      <c r="G32" s="49">
        <v>2.6</v>
      </c>
      <c r="H32" s="50">
        <v>0.27308960682165268</v>
      </c>
      <c r="I32" s="51">
        <f t="shared" si="32"/>
        <v>-1.2244267627130434E-2</v>
      </c>
      <c r="J32" s="51">
        <v>0.27239175796173121</v>
      </c>
      <c r="K32" s="51">
        <f t="shared" si="33"/>
        <v>-1.7484038244206246E-2</v>
      </c>
      <c r="L32" s="48">
        <v>568.92398232834785</v>
      </c>
      <c r="M32" s="51">
        <v>0.19088759288840104</v>
      </c>
      <c r="N32" s="51">
        <v>0.42839955394678303</v>
      </c>
      <c r="O32" s="52">
        <v>0.72265023753128566</v>
      </c>
      <c r="P32" s="53">
        <f t="shared" si="34"/>
        <v>-0.15121954169571708</v>
      </c>
      <c r="Q32" s="54">
        <v>7.3409896112981947</v>
      </c>
      <c r="R32" s="55">
        <v>7.6085909492680122</v>
      </c>
      <c r="S32" s="55">
        <v>14.949580560566202</v>
      </c>
      <c r="T32" s="55">
        <f t="shared" si="43"/>
        <v>17.049580560566202</v>
      </c>
      <c r="U32" s="52">
        <f t="shared" si="35"/>
        <v>-0.1768094769934056</v>
      </c>
      <c r="V32" s="56">
        <f t="shared" si="7"/>
        <v>16.724290383029867</v>
      </c>
      <c r="W32" s="56">
        <f t="shared" si="40"/>
        <v>18.824290383029869</v>
      </c>
      <c r="X32" s="56">
        <f t="shared" si="41"/>
        <v>20.482635009319786</v>
      </c>
      <c r="Y32" s="56">
        <f t="shared" si="36"/>
        <v>22.914190422778237</v>
      </c>
      <c r="Z32" s="56">
        <f t="shared" si="23"/>
        <v>26.614190422778236</v>
      </c>
      <c r="AA32" s="56">
        <f t="shared" si="42"/>
        <v>17.269672654916686</v>
      </c>
      <c r="AB32" s="56">
        <f t="shared" si="0"/>
        <v>19.319807611362048</v>
      </c>
      <c r="AC32" s="57">
        <f t="shared" si="15"/>
        <v>23.019807611362047</v>
      </c>
      <c r="AD32" s="58">
        <v>37.5041095890411</v>
      </c>
      <c r="AE32" s="110">
        <v>2.2681481414446539E-2</v>
      </c>
      <c r="AF32" s="60">
        <f t="shared" si="37"/>
        <v>0.8666666666666667</v>
      </c>
      <c r="AG32" s="61">
        <f t="shared" si="38"/>
        <v>0.84878045830428295</v>
      </c>
      <c r="AH32" s="62">
        <f t="shared" si="11"/>
        <v>1566.9793076386761</v>
      </c>
      <c r="AI32" s="108">
        <f t="shared" si="39"/>
        <v>-33.020692361323881</v>
      </c>
    </row>
    <row r="33" spans="2:35">
      <c r="B33" s="281"/>
      <c r="C33" s="268"/>
      <c r="D33" s="30">
        <v>0.95488873192036872</v>
      </c>
      <c r="E33" s="62">
        <v>0.1067</v>
      </c>
      <c r="F33" s="48">
        <f t="shared" si="13"/>
        <v>266.75</v>
      </c>
      <c r="G33" s="109">
        <v>2.5</v>
      </c>
      <c r="H33" s="50">
        <v>0.27002853991487008</v>
      </c>
      <c r="I33" s="51">
        <f t="shared" si="32"/>
        <v>-1.5305334533913029E-2</v>
      </c>
      <c r="J33" s="51">
        <v>0.26802074840067969</v>
      </c>
      <c r="K33" s="51">
        <f t="shared" si="33"/>
        <v>-2.1855047805257766E-2</v>
      </c>
      <c r="L33" s="48">
        <v>543.79269686983605</v>
      </c>
      <c r="M33" s="51">
        <v>0.19028852063181637</v>
      </c>
      <c r="N33" s="51">
        <v>0.42496567728626716</v>
      </c>
      <c r="O33" s="52">
        <v>0.69046322242725555</v>
      </c>
      <c r="P33" s="53">
        <f t="shared" si="34"/>
        <v>-0.18902442711964637</v>
      </c>
      <c r="Q33" s="54">
        <v>6.9762370141227432</v>
      </c>
      <c r="R33" s="55">
        <v>7.0578424146822263</v>
      </c>
      <c r="S33" s="55">
        <v>14.034079428804967</v>
      </c>
      <c r="T33" s="55">
        <f t="shared" si="43"/>
        <v>16.134079428804966</v>
      </c>
      <c r="U33" s="52">
        <f t="shared" si="35"/>
        <v>-0.22101184624175696</v>
      </c>
      <c r="V33" s="56">
        <f t="shared" si="7"/>
        <v>15.768691646205262</v>
      </c>
      <c r="W33" s="56">
        <f t="shared" si="40"/>
        <v>17.868691646205264</v>
      </c>
      <c r="X33" s="56">
        <f t="shared" si="41"/>
        <v>19.228293761649734</v>
      </c>
      <c r="Y33" s="56">
        <f t="shared" si="36"/>
        <v>21.604910870589645</v>
      </c>
      <c r="Z33" s="56">
        <f t="shared" si="23"/>
        <v>25.304910870589644</v>
      </c>
      <c r="AA33" s="56">
        <f t="shared" si="42"/>
        <v>16.212090818645855</v>
      </c>
      <c r="AB33" s="56">
        <f t="shared" si="0"/>
        <v>18.215905243830484</v>
      </c>
      <c r="AC33" s="57">
        <f t="shared" si="15"/>
        <v>21.915905243830483</v>
      </c>
      <c r="AD33" s="58">
        <v>34.674657534246577</v>
      </c>
      <c r="AE33" s="110">
        <v>2.1809116744660132E-2</v>
      </c>
      <c r="AF33" s="60">
        <f t="shared" si="37"/>
        <v>0.83333333333333337</v>
      </c>
      <c r="AG33" s="61">
        <f t="shared" si="38"/>
        <v>0.8109755728803536</v>
      </c>
      <c r="AH33" s="62">
        <f t="shared" si="11"/>
        <v>1557.0730999302789</v>
      </c>
      <c r="AI33" s="108">
        <f t="shared" si="39"/>
        <v>-42.926900069721114</v>
      </c>
    </row>
    <row r="34" spans="2:35">
      <c r="B34" s="281"/>
      <c r="C34" s="268"/>
      <c r="D34" s="30">
        <v>0.94893463504606179</v>
      </c>
      <c r="E34" s="62">
        <v>0.1067</v>
      </c>
      <c r="F34" s="48">
        <f t="shared" si="13"/>
        <v>256.08</v>
      </c>
      <c r="G34" s="49">
        <v>2.4</v>
      </c>
      <c r="H34" s="50">
        <v>0.26696747300808749</v>
      </c>
      <c r="I34" s="51">
        <f t="shared" si="32"/>
        <v>-1.8366401440695623E-2</v>
      </c>
      <c r="J34" s="51">
        <v>0.26364973883962811</v>
      </c>
      <c r="K34" s="51">
        <f t="shared" si="33"/>
        <v>-2.6226057366309341E-2</v>
      </c>
      <c r="L34" s="48">
        <v>518.66141141132425</v>
      </c>
      <c r="M34" s="51">
        <v>0.18967958845091715</v>
      </c>
      <c r="N34" s="51">
        <v>0.42147528363033698</v>
      </c>
      <c r="O34" s="52">
        <v>0.65827620732322545</v>
      </c>
      <c r="P34" s="53">
        <f t="shared" si="34"/>
        <v>-0.22682931254357566</v>
      </c>
      <c r="Q34" s="54">
        <v>6.6114844169472917</v>
      </c>
      <c r="R34" s="55">
        <v>6.5070938800964422</v>
      </c>
      <c r="S34" s="55">
        <v>13.118578297043728</v>
      </c>
      <c r="T34" s="55">
        <f t="shared" si="43"/>
        <v>15.218578297043727</v>
      </c>
      <c r="U34" s="52">
        <f t="shared" si="35"/>
        <v>-0.26521421549010848</v>
      </c>
      <c r="V34" s="56">
        <f t="shared" si="7"/>
        <v>14.809645030647021</v>
      </c>
      <c r="W34" s="56">
        <f t="shared" si="40"/>
        <v>16.90964503064702</v>
      </c>
      <c r="X34" s="56">
        <f t="shared" si="41"/>
        <v>17.973952513979679</v>
      </c>
      <c r="Y34" s="56">
        <f t="shared" si="36"/>
        <v>20.290907330234873</v>
      </c>
      <c r="Z34" s="56">
        <f t="shared" si="23"/>
        <v>23.990907330234872</v>
      </c>
      <c r="AA34" s="56">
        <f t="shared" si="42"/>
        <v>15.154508982375024</v>
      </c>
      <c r="AB34" s="56">
        <f t="shared" si="0"/>
        <v>17.108019905884305</v>
      </c>
      <c r="AC34" s="57">
        <f t="shared" si="15"/>
        <v>20.808019905884304</v>
      </c>
      <c r="AD34" s="58">
        <v>31.956164383561646</v>
      </c>
      <c r="AE34" s="110">
        <v>2.0936752074873725E-2</v>
      </c>
      <c r="AF34" s="60">
        <f t="shared" si="37"/>
        <v>0.79999999999999993</v>
      </c>
      <c r="AG34" s="61">
        <f t="shared" si="38"/>
        <v>0.77317068745642437</v>
      </c>
      <c r="AH34" s="62">
        <f t="shared" si="11"/>
        <v>1546.3413749128488</v>
      </c>
      <c r="AI34" s="108">
        <f t="shared" si="39"/>
        <v>-53.658625087151222</v>
      </c>
    </row>
    <row r="35" spans="2:35">
      <c r="B35" s="281"/>
      <c r="C35" s="268"/>
      <c r="D35" s="30">
        <v>0.94225292721717813</v>
      </c>
      <c r="E35" s="62">
        <v>0.1067</v>
      </c>
      <c r="F35" s="48">
        <f t="shared" si="13"/>
        <v>245.41</v>
      </c>
      <c r="G35" s="129">
        <v>2.2999999999999998</v>
      </c>
      <c r="H35" s="50">
        <v>0.26390640610130484</v>
      </c>
      <c r="I35" s="51">
        <f t="shared" si="32"/>
        <v>-2.1427468347478273E-2</v>
      </c>
      <c r="J35" s="51">
        <v>0.25927872927857654</v>
      </c>
      <c r="K35" s="51">
        <f t="shared" si="33"/>
        <v>-3.0597066927360916E-2</v>
      </c>
      <c r="L35" s="48">
        <v>493.53012595281245</v>
      </c>
      <c r="M35" s="51">
        <v>0.18906055090422799</v>
      </c>
      <c r="N35" s="51">
        <v>0.41792696611071534</v>
      </c>
      <c r="O35" s="65">
        <v>0.62608919221919535</v>
      </c>
      <c r="P35" s="53">
        <f t="shared" si="34"/>
        <v>-0.26463419796750498</v>
      </c>
      <c r="Q35" s="54">
        <v>6.2467318197718402</v>
      </c>
      <c r="R35" s="55">
        <v>5.9563453455106563</v>
      </c>
      <c r="S35" s="66">
        <v>12.203077165282492</v>
      </c>
      <c r="T35" s="55">
        <f t="shared" si="43"/>
        <v>14.303077165282492</v>
      </c>
      <c r="U35" s="52">
        <f t="shared" si="35"/>
        <v>-0.30941658473845984</v>
      </c>
      <c r="V35" s="56">
        <f t="shared" si="7"/>
        <v>13.846686329793606</v>
      </c>
      <c r="W35" s="56">
        <f t="shared" si="40"/>
        <v>15.946686329793605</v>
      </c>
      <c r="X35" s="56">
        <f t="shared" si="41"/>
        <v>16.719611266309627</v>
      </c>
      <c r="Y35" s="67">
        <f t="shared" si="36"/>
        <v>18.971543785637724</v>
      </c>
      <c r="Z35" s="67">
        <f t="shared" si="23"/>
        <v>22.671543785637724</v>
      </c>
      <c r="AA35" s="67">
        <f t="shared" si="42"/>
        <v>14.096927146104195</v>
      </c>
      <c r="AB35" s="67">
        <f t="shared" si="0"/>
        <v>15.995615348674942</v>
      </c>
      <c r="AC35" s="57">
        <f t="shared" si="15"/>
        <v>19.695615348674941</v>
      </c>
      <c r="AD35" s="58">
        <v>29.348630136986298</v>
      </c>
      <c r="AE35" s="110">
        <v>2.0064387405087321E-2</v>
      </c>
      <c r="AF35" s="60">
        <f t="shared" si="37"/>
        <v>0.76666666666666661</v>
      </c>
      <c r="AG35" s="61">
        <f t="shared" si="38"/>
        <v>0.73536580203249502</v>
      </c>
      <c r="AH35" s="68">
        <f t="shared" si="11"/>
        <v>1534.676456415642</v>
      </c>
      <c r="AI35" s="108">
        <f t="shared" si="39"/>
        <v>-65.323543584358049</v>
      </c>
    </row>
    <row r="36" spans="2:35">
      <c r="B36" s="281"/>
      <c r="C36" s="268"/>
      <c r="D36" s="30">
        <v>0.9346521412688481</v>
      </c>
      <c r="E36" s="62">
        <v>0.1067</v>
      </c>
      <c r="F36" s="48">
        <f t="shared" si="13"/>
        <v>234.74000000000004</v>
      </c>
      <c r="G36" s="49">
        <v>2.2000000000000002</v>
      </c>
      <c r="H36" s="50">
        <v>0.26084533919452224</v>
      </c>
      <c r="I36" s="51">
        <f t="shared" si="32"/>
        <v>-2.4488535254260868E-2</v>
      </c>
      <c r="J36" s="51">
        <v>0.25490771971752502</v>
      </c>
      <c r="K36" s="51">
        <f t="shared" si="33"/>
        <v>-3.4968076488412436E-2</v>
      </c>
      <c r="L36" s="48">
        <v>468.39884049430077</v>
      </c>
      <c r="M36" s="51">
        <v>0.18843115433580099</v>
      </c>
      <c r="N36" s="51">
        <v>0.41431927077384278</v>
      </c>
      <c r="O36" s="52">
        <v>0.59390217711516535</v>
      </c>
      <c r="P36" s="53">
        <f t="shared" si="34"/>
        <v>-0.30243908339143416</v>
      </c>
      <c r="Q36" s="54">
        <v>5.8819792225963905</v>
      </c>
      <c r="R36" s="55">
        <v>5.4055968109248722</v>
      </c>
      <c r="S36" s="55">
        <v>11.28757603352126</v>
      </c>
      <c r="T36" s="55">
        <f t="shared" si="43"/>
        <v>13.38757603352126</v>
      </c>
      <c r="U36" s="52">
        <f t="shared" si="35"/>
        <v>-0.35361895398681104</v>
      </c>
      <c r="V36" s="56">
        <f t="shared" si="7"/>
        <v>12.879264182876272</v>
      </c>
      <c r="W36" s="56">
        <f t="shared" si="40"/>
        <v>14.979264182876271</v>
      </c>
      <c r="X36" s="56">
        <f t="shared" si="41"/>
        <v>15.465270018639577</v>
      </c>
      <c r="Y36" s="56">
        <f t="shared" si="36"/>
        <v>17.646064809491126</v>
      </c>
      <c r="Z36" s="56">
        <f t="shared" si="23"/>
        <v>21.346064809491125</v>
      </c>
      <c r="AA36" s="56">
        <f t="shared" si="42"/>
        <v>13.039345309833369</v>
      </c>
      <c r="AB36" s="56">
        <f t="shared" si="0"/>
        <v>14.878054643296441</v>
      </c>
      <c r="AC36" s="57">
        <f t="shared" si="15"/>
        <v>18.57805464329644</v>
      </c>
      <c r="AD36" s="58">
        <v>26.852054794520555</v>
      </c>
      <c r="AE36" s="110">
        <v>1.9192022735300917E-2</v>
      </c>
      <c r="AF36" s="60">
        <f t="shared" si="37"/>
        <v>0.73333333333333339</v>
      </c>
      <c r="AG36" s="61">
        <f t="shared" si="38"/>
        <v>0.6975609166085659</v>
      </c>
      <c r="AH36" s="62">
        <f t="shared" si="11"/>
        <v>1521.9510907823255</v>
      </c>
      <c r="AI36" s="108">
        <f t="shared" si="39"/>
        <v>-78.048909217674463</v>
      </c>
    </row>
    <row r="37" spans="2:35">
      <c r="B37" s="281"/>
      <c r="C37" s="268"/>
      <c r="D37" s="30">
        <v>0.92531146684021714</v>
      </c>
      <c r="E37" s="62">
        <v>0.1067</v>
      </c>
      <c r="F37" s="48">
        <f t="shared" si="13"/>
        <v>224.07000000000002</v>
      </c>
      <c r="G37" s="109">
        <v>2.1</v>
      </c>
      <c r="H37" s="50">
        <v>0.25778427228773965</v>
      </c>
      <c r="I37" s="51">
        <f t="shared" si="32"/>
        <v>-2.7549602161043463E-2</v>
      </c>
      <c r="J37" s="51">
        <v>0.25053671015647344</v>
      </c>
      <c r="K37" s="51">
        <f t="shared" si="33"/>
        <v>-3.9339086049464012E-2</v>
      </c>
      <c r="L37" s="48">
        <v>443.26755503578897</v>
      </c>
      <c r="M37" s="51">
        <v>0.18779113652866136</v>
      </c>
      <c r="N37" s="51">
        <v>0.41065069459443371</v>
      </c>
      <c r="O37" s="52">
        <v>0.56171516201113525</v>
      </c>
      <c r="P37" s="53">
        <f t="shared" si="34"/>
        <v>-0.34024396881536345</v>
      </c>
      <c r="Q37" s="54">
        <v>5.517226625420939</v>
      </c>
      <c r="R37" s="55">
        <v>4.8548482763390881</v>
      </c>
      <c r="S37" s="55">
        <v>10.372074901760021</v>
      </c>
      <c r="T37" s="55">
        <f t="shared" si="43"/>
        <v>12.472074901760021</v>
      </c>
      <c r="U37" s="52">
        <f t="shared" si="35"/>
        <v>-0.39782132323516256</v>
      </c>
      <c r="V37" s="56">
        <f t="shared" si="7"/>
        <v>11.906718637224513</v>
      </c>
      <c r="W37" s="56">
        <f t="shared" si="40"/>
        <v>14.006718637224512</v>
      </c>
      <c r="X37" s="56">
        <f t="shared" si="41"/>
        <v>14.21092877096952</v>
      </c>
      <c r="Y37" s="56">
        <f t="shared" si="36"/>
        <v>16.313566191163989</v>
      </c>
      <c r="Z37" s="56">
        <f t="shared" si="23"/>
        <v>20.013566191163989</v>
      </c>
      <c r="AA37" s="56">
        <f t="shared" si="42"/>
        <v>11.981763473562538</v>
      </c>
      <c r="AB37" s="56">
        <f t="shared" si="0"/>
        <v>13.754575416079442</v>
      </c>
      <c r="AC37" s="57">
        <f t="shared" si="15"/>
        <v>17.454575416079443</v>
      </c>
      <c r="AD37" s="58">
        <v>24.466438356164385</v>
      </c>
      <c r="AE37" s="110">
        <v>1.8319658065514513E-2</v>
      </c>
      <c r="AF37" s="60">
        <f t="shared" si="37"/>
        <v>0.70000000000000007</v>
      </c>
      <c r="AG37" s="61">
        <f t="shared" si="38"/>
        <v>0.65975603118463655</v>
      </c>
      <c r="AH37" s="62">
        <f t="shared" si="11"/>
        <v>1508.0137855648834</v>
      </c>
      <c r="AI37" s="108">
        <f t="shared" si="39"/>
        <v>-91.986214435116608</v>
      </c>
    </row>
    <row r="38" spans="2:35" ht="17.25" thickBot="1">
      <c r="B38" s="282"/>
      <c r="C38" s="273"/>
      <c r="D38" s="130">
        <v>0.91448085362074372</v>
      </c>
      <c r="E38" s="87">
        <v>0.1067</v>
      </c>
      <c r="F38" s="76">
        <f t="shared" si="13"/>
        <v>213.4</v>
      </c>
      <c r="G38" s="131">
        <v>2</v>
      </c>
      <c r="H38" s="74">
        <v>0.25472320538095705</v>
      </c>
      <c r="I38" s="75">
        <f t="shared" si="32"/>
        <v>-3.0610669067826057E-2</v>
      </c>
      <c r="J38" s="75">
        <v>0.24616570059542189</v>
      </c>
      <c r="K38" s="75">
        <f t="shared" si="33"/>
        <v>-4.3710095610515559E-2</v>
      </c>
      <c r="L38" s="76">
        <v>418.13626957727723</v>
      </c>
      <c r="M38" s="75">
        <v>0.18714022634056027</v>
      </c>
      <c r="N38" s="75">
        <v>0.4069196833876137</v>
      </c>
      <c r="O38" s="77">
        <v>0.52952814690710515</v>
      </c>
      <c r="P38" s="78">
        <f t="shared" si="34"/>
        <v>-0.37804885423929274</v>
      </c>
      <c r="Q38" s="79">
        <v>5.1524740282454875</v>
      </c>
      <c r="R38" s="80">
        <v>4.3040997417533022</v>
      </c>
      <c r="S38" s="80">
        <v>9.4565737699987853</v>
      </c>
      <c r="T38" s="80">
        <f>S38+2.1</f>
        <v>11.556573769998785</v>
      </c>
      <c r="U38" s="77">
        <f t="shared" si="35"/>
        <v>-0.44202369248351392</v>
      </c>
      <c r="V38" s="81">
        <f t="shared" si="7"/>
        <v>10.928253062954845</v>
      </c>
      <c r="W38" s="81">
        <f t="shared" si="40"/>
        <v>13.028253062954844</v>
      </c>
      <c r="X38" s="81">
        <f t="shared" si="41"/>
        <v>12.956587523299469</v>
      </c>
      <c r="Y38" s="81">
        <f>X38*((G38+0.15)/G38)^2</f>
        <v>14.972956456612946</v>
      </c>
      <c r="Z38" s="81">
        <f t="shared" si="23"/>
        <v>18.672956456612948</v>
      </c>
      <c r="AA38" s="81">
        <f t="shared" si="42"/>
        <v>10.924181637291708</v>
      </c>
      <c r="AB38" s="81">
        <f t="shared" si="0"/>
        <v>12.624257404595228</v>
      </c>
      <c r="AC38" s="82">
        <f t="shared" si="15"/>
        <v>16.32425740459523</v>
      </c>
      <c r="AD38" s="83">
        <v>22.19178082191781</v>
      </c>
      <c r="AE38" s="121">
        <v>1.7447293395728106E-2</v>
      </c>
      <c r="AF38" s="85">
        <f t="shared" si="37"/>
        <v>0.66666666666666663</v>
      </c>
      <c r="AG38" s="86">
        <f t="shared" si="38"/>
        <v>0.6219511457607072</v>
      </c>
      <c r="AH38" s="87">
        <f t="shared" si="11"/>
        <v>1492.6827498256973</v>
      </c>
      <c r="AI38" s="132">
        <f t="shared" si="39"/>
        <v>-107.31725017430267</v>
      </c>
    </row>
    <row r="40" spans="2:35" ht="17.25" thickBot="1"/>
    <row r="41" spans="2:35" ht="17.25" thickBot="1">
      <c r="B41" s="276" t="s">
        <v>35</v>
      </c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77"/>
      <c r="AB41" s="277"/>
      <c r="AC41" s="277"/>
      <c r="AD41" s="277"/>
      <c r="AE41" s="277"/>
      <c r="AF41" s="277"/>
      <c r="AG41" s="277"/>
      <c r="AH41" s="277"/>
      <c r="AI41" s="278"/>
    </row>
    <row r="42" spans="2:35" ht="17.25" thickBot="1">
      <c r="B42" s="2" t="s">
        <v>1</v>
      </c>
      <c r="C42" s="3" t="s">
        <v>2</v>
      </c>
      <c r="D42" s="3" t="s">
        <v>3</v>
      </c>
      <c r="E42" s="3" t="s">
        <v>4</v>
      </c>
      <c r="F42" s="3" t="s">
        <v>5</v>
      </c>
      <c r="G42" s="4" t="s">
        <v>6</v>
      </c>
      <c r="H42" s="2" t="s">
        <v>7</v>
      </c>
      <c r="I42" s="3" t="s">
        <v>8</v>
      </c>
      <c r="J42" s="3" t="s">
        <v>9</v>
      </c>
      <c r="K42" s="3" t="s">
        <v>8</v>
      </c>
      <c r="L42" s="3" t="s">
        <v>10</v>
      </c>
      <c r="M42" s="3" t="s">
        <v>11</v>
      </c>
      <c r="N42" s="3" t="s">
        <v>12</v>
      </c>
      <c r="O42" s="3" t="s">
        <v>13</v>
      </c>
      <c r="P42" s="4" t="s">
        <v>14</v>
      </c>
      <c r="Q42" s="5" t="s">
        <v>15</v>
      </c>
      <c r="R42" s="6" t="s">
        <v>16</v>
      </c>
      <c r="S42" s="6" t="s">
        <v>17</v>
      </c>
      <c r="T42" s="6" t="s">
        <v>18</v>
      </c>
      <c r="U42" s="7" t="s">
        <v>14</v>
      </c>
      <c r="V42" s="8" t="s">
        <v>19</v>
      </c>
      <c r="W42" s="5" t="s">
        <v>18</v>
      </c>
      <c r="X42" s="6" t="s">
        <v>20</v>
      </c>
      <c r="Y42" s="6" t="s">
        <v>21</v>
      </c>
      <c r="Z42" s="6" t="s">
        <v>22</v>
      </c>
      <c r="AA42" s="6" t="s">
        <v>23</v>
      </c>
      <c r="AB42" s="6" t="s">
        <v>24</v>
      </c>
      <c r="AC42" s="6" t="s">
        <v>25</v>
      </c>
      <c r="AD42" s="9" t="s">
        <v>26</v>
      </c>
      <c r="AE42" s="10" t="s">
        <v>27</v>
      </c>
      <c r="AF42" s="2" t="s">
        <v>28</v>
      </c>
      <c r="AG42" s="3" t="s">
        <v>29</v>
      </c>
      <c r="AH42" s="3" t="s">
        <v>30</v>
      </c>
      <c r="AI42" s="11" t="s">
        <v>31</v>
      </c>
    </row>
    <row r="43" spans="2:35">
      <c r="B43" s="274" t="s">
        <v>32</v>
      </c>
      <c r="C43" s="279">
        <v>5.66</v>
      </c>
      <c r="D43" s="12">
        <v>0.99801688811743372</v>
      </c>
      <c r="E43" s="13">
        <v>0.11550000000000001</v>
      </c>
      <c r="F43" s="14">
        <f>E43*G43*1000</f>
        <v>334.95000000000005</v>
      </c>
      <c r="G43" s="15">
        <v>2.9</v>
      </c>
      <c r="H43" s="16">
        <v>0.29437755747587813</v>
      </c>
      <c r="I43" s="17">
        <f>H43-$H$43</f>
        <v>0</v>
      </c>
      <c r="J43" s="17">
        <v>0.30281509998883582</v>
      </c>
      <c r="K43" s="17">
        <f>J43-$J$43</f>
        <v>0</v>
      </c>
      <c r="L43" s="14">
        <v>686.19304104343757</v>
      </c>
      <c r="M43" s="17">
        <v>0.19478993363520136</v>
      </c>
      <c r="N43" s="17">
        <v>0.45083939450662786</v>
      </c>
      <c r="O43" s="12">
        <v>0.87367404711528551</v>
      </c>
      <c r="P43" s="18">
        <f>(O43-$O$43)/$O$43</f>
        <v>0</v>
      </c>
      <c r="Q43" s="19">
        <v>7.824048964749565</v>
      </c>
      <c r="R43" s="20">
        <v>11.7484168846324</v>
      </c>
      <c r="S43" s="20">
        <v>19.572465849381956</v>
      </c>
      <c r="T43" s="20">
        <f>S43+2.1</f>
        <v>21.672465849381958</v>
      </c>
      <c r="U43" s="21">
        <f>(T43-$T$43)/$T$43</f>
        <v>0</v>
      </c>
      <c r="V43" s="22">
        <f>S43*((G43+0.15)/G43)^2</f>
        <v>21.649567605692702</v>
      </c>
      <c r="W43" s="22">
        <f>V43+2.1</f>
        <v>23.749567605692704</v>
      </c>
      <c r="X43" s="22">
        <f>$X$28*S43/$S$28</f>
        <v>26.81651653041985</v>
      </c>
      <c r="Y43" s="22">
        <f>X43*((G43+0.15)/G43)^2</f>
        <v>29.662383474938245</v>
      </c>
      <c r="Z43" s="22">
        <f>Y43+3.7</f>
        <v>33.362383474938248</v>
      </c>
      <c r="AA43" s="22">
        <f>$AA$28*S43/$S$28</f>
        <v>22.610004133491245</v>
      </c>
      <c r="AB43" s="22">
        <f>AA43*((G43+0.15)/G43)^2</f>
        <v>25.009460576908715</v>
      </c>
      <c r="AC43" s="23">
        <f>AB43+3.7</f>
        <v>28.709460576908715</v>
      </c>
      <c r="AD43" s="24">
        <v>56.663120567375891</v>
      </c>
      <c r="AE43" s="25">
        <v>3.1033990254974542E-2</v>
      </c>
      <c r="AF43" s="26">
        <f t="shared" ref="AF43:AF66" si="44">AE43/$AE$67</f>
        <v>1.1858187036457692</v>
      </c>
      <c r="AG43" s="27">
        <f t="shared" ref="AG43:AG66" si="45">O43/$O$67</f>
        <v>1.0125976428303567</v>
      </c>
      <c r="AH43" s="28">
        <f t="shared" ref="AH43:AH65" si="46">(AG43/AF43)*$AH$67</f>
        <v>1366.2765004021626</v>
      </c>
      <c r="AI43" s="29">
        <f>AH43-$AH$43</f>
        <v>0</v>
      </c>
    </row>
    <row r="44" spans="2:35">
      <c r="B44" s="266"/>
      <c r="C44" s="279"/>
      <c r="D44" s="30">
        <v>0.99710028885174129</v>
      </c>
      <c r="E44" s="31">
        <v>0.11550000000000001</v>
      </c>
      <c r="F44" s="32">
        <f>E44*G44*1000</f>
        <v>323.40000000000003</v>
      </c>
      <c r="G44" s="33">
        <v>2.8</v>
      </c>
      <c r="H44" s="34">
        <v>0.29022689506889854</v>
      </c>
      <c r="I44" s="35">
        <f t="shared" ref="I44:I53" si="47">H44-$H$43</f>
        <v>-4.1506624069795883E-3</v>
      </c>
      <c r="J44" s="35">
        <v>0.29702068993077813</v>
      </c>
      <c r="K44" s="35">
        <f t="shared" ref="K44:K53" si="48">J44-$J$43</f>
        <v>-5.7944100580576974E-3</v>
      </c>
      <c r="L44" s="32">
        <v>664.68135628014238</v>
      </c>
      <c r="M44" s="35">
        <v>0.19400859812340976</v>
      </c>
      <c r="N44" s="35">
        <v>0.44673763684181117</v>
      </c>
      <c r="O44" s="30">
        <v>0.84591924714385236</v>
      </c>
      <c r="P44" s="36">
        <f t="shared" ref="P44:P53" si="49">(O44-$O$43)/$O$43</f>
        <v>-3.176791168637149E-2</v>
      </c>
      <c r="Q44" s="37">
        <v>7.5649242703803026</v>
      </c>
      <c r="R44" s="38">
        <v>11.031035702116283</v>
      </c>
      <c r="S44" s="38">
        <v>18.595959972496576</v>
      </c>
      <c r="T44" s="38">
        <f>S44+2.1</f>
        <v>20.695959972496578</v>
      </c>
      <c r="U44" s="30">
        <f t="shared" ref="U44:U53" si="50">(T44-$T$43)/$T$43</f>
        <v>-4.5057442179023077E-2</v>
      </c>
      <c r="V44" s="39">
        <f t="shared" ref="V44:V77" si="51">S44*((G44+0.15)/G44)^2</f>
        <v>20.641752762838198</v>
      </c>
      <c r="W44" s="39">
        <f>V44+2.1</f>
        <v>22.7417527628382</v>
      </c>
      <c r="X44" s="39">
        <f t="shared" ref="X44:X77" si="52">$X$28*S44/$S$28</f>
        <v>25.478591805397233</v>
      </c>
      <c r="Y44" s="39">
        <f>X44*((G44+0.15)/G44)^2</f>
        <v>28.281561886029266</v>
      </c>
      <c r="Z44" s="39">
        <f>Y44+3.7</f>
        <v>31.981561886029265</v>
      </c>
      <c r="AA44" s="39">
        <f t="shared" ref="AA44:AA77" si="53">$AA$28*S44/$S$28</f>
        <v>21.481949953570215</v>
      </c>
      <c r="AB44" s="39">
        <f>AA44*((G44+0.15)/G44)^2</f>
        <v>23.845238452926633</v>
      </c>
      <c r="AC44" s="40">
        <f>AB44+3.7</f>
        <v>27.545238452926633</v>
      </c>
      <c r="AD44" s="41">
        <v>52.822695035460988</v>
      </c>
      <c r="AE44" s="42">
        <v>2.9963852659975421E-2</v>
      </c>
      <c r="AF44" s="43">
        <f t="shared" si="44"/>
        <v>1.1449284035200531</v>
      </c>
      <c r="AG44" s="44">
        <f t="shared" si="45"/>
        <v>0.98042953033909397</v>
      </c>
      <c r="AH44" s="45">
        <f t="shared" si="46"/>
        <v>1370.1182045267299</v>
      </c>
      <c r="AI44" s="46">
        <f t="shared" ref="AI44:AI53" si="54">AH44-$AH$43</f>
        <v>3.8417041245672863</v>
      </c>
    </row>
    <row r="45" spans="2:35">
      <c r="B45" s="266"/>
      <c r="C45" s="279"/>
      <c r="D45" s="30">
        <v>0.99578045622366618</v>
      </c>
      <c r="E45" s="31">
        <v>0.11550000000000001</v>
      </c>
      <c r="F45" s="32">
        <f t="shared" ref="F45:F77" si="55">E45*G45*1000</f>
        <v>311.85000000000002</v>
      </c>
      <c r="G45" s="33">
        <v>2.7</v>
      </c>
      <c r="H45" s="34">
        <v>0.28607623266191901</v>
      </c>
      <c r="I45" s="35">
        <f t="shared" si="47"/>
        <v>-8.3013248139591211E-3</v>
      </c>
      <c r="J45" s="35">
        <v>0.29122627987272043</v>
      </c>
      <c r="K45" s="35">
        <f t="shared" si="48"/>
        <v>-1.1588820116115395E-2</v>
      </c>
      <c r="L45" s="32">
        <v>643.16967151684719</v>
      </c>
      <c r="M45" s="35">
        <v>0.19321110662605245</v>
      </c>
      <c r="N45" s="35">
        <v>0.44255106550012097</v>
      </c>
      <c r="O45" s="30">
        <v>0.81816444717241943</v>
      </c>
      <c r="P45" s="36">
        <f t="shared" si="49"/>
        <v>-6.3535823372742717E-2</v>
      </c>
      <c r="Q45" s="37">
        <v>7.305799576011041</v>
      </c>
      <c r="R45" s="38">
        <v>10.313654519600169</v>
      </c>
      <c r="S45" s="38">
        <v>17.6194540956112</v>
      </c>
      <c r="T45" s="38">
        <f t="shared" ref="T45:T52" si="56">S45+2.1</f>
        <v>19.719454095611201</v>
      </c>
      <c r="U45" s="30">
        <f t="shared" si="50"/>
        <v>-9.0114884358045988E-2</v>
      </c>
      <c r="V45" s="39">
        <f t="shared" si="51"/>
        <v>19.631552248505074</v>
      </c>
      <c r="W45" s="39">
        <f>V45+2.1</f>
        <v>21.731552248505075</v>
      </c>
      <c r="X45" s="39">
        <f t="shared" si="52"/>
        <v>24.14066708037462</v>
      </c>
      <c r="Y45" s="39">
        <f>X45*((G45+0.15)/G45)^2</f>
        <v>26.897471654368019</v>
      </c>
      <c r="Z45" s="39">
        <f>Y45+3.7</f>
        <v>30.597471654368018</v>
      </c>
      <c r="AA45" s="39">
        <f t="shared" si="53"/>
        <v>20.353895773649189</v>
      </c>
      <c r="AB45" s="39">
        <f t="shared" ref="AB45:AB52" si="57">AA45*((G45+0.15)/G45)^2</f>
        <v>22.678260414467154</v>
      </c>
      <c r="AC45" s="40">
        <f t="shared" ref="AC45:AC77" si="58">AB45+3.7</f>
        <v>26.378260414467153</v>
      </c>
      <c r="AD45" s="41">
        <v>49.11702127659575</v>
      </c>
      <c r="AE45" s="42">
        <v>2.8893715064976302E-2</v>
      </c>
      <c r="AF45" s="43">
        <f t="shared" si="44"/>
        <v>1.1040381033943372</v>
      </c>
      <c r="AG45" s="44">
        <f t="shared" si="45"/>
        <v>0.94826141784783147</v>
      </c>
      <c r="AH45" s="45">
        <f t="shared" si="46"/>
        <v>1374.2444793271909</v>
      </c>
      <c r="AI45" s="46">
        <f t="shared" si="54"/>
        <v>7.9679789250283193</v>
      </c>
    </row>
    <row r="46" spans="2:35">
      <c r="B46" s="266"/>
      <c r="C46" s="279"/>
      <c r="D46" s="30">
        <v>0.99390880297894635</v>
      </c>
      <c r="E46" s="31">
        <v>0.11550000000000001</v>
      </c>
      <c r="F46" s="32">
        <f t="shared" si="55"/>
        <v>300.3</v>
      </c>
      <c r="G46" s="33">
        <v>2.6</v>
      </c>
      <c r="H46" s="34">
        <v>0.28192557025493947</v>
      </c>
      <c r="I46" s="35">
        <f t="shared" si="47"/>
        <v>-1.2451987220938654E-2</v>
      </c>
      <c r="J46" s="35">
        <v>0.28543186981466268</v>
      </c>
      <c r="K46" s="35">
        <f t="shared" si="48"/>
        <v>-1.7383230174173148E-2</v>
      </c>
      <c r="L46" s="32">
        <v>621.657986753552</v>
      </c>
      <c r="M46" s="35">
        <v>0.19239695281270949</v>
      </c>
      <c r="N46" s="35">
        <v>0.43827702241130462</v>
      </c>
      <c r="O46" s="30">
        <v>0.79040964720098628</v>
      </c>
      <c r="P46" s="36">
        <f t="shared" si="49"/>
        <v>-9.5303735059114214E-2</v>
      </c>
      <c r="Q46" s="37">
        <v>7.0466748816417795</v>
      </c>
      <c r="R46" s="38">
        <v>9.5962733370840478</v>
      </c>
      <c r="S46" s="38">
        <v>16.64294821872582</v>
      </c>
      <c r="T46" s="38">
        <f t="shared" si="56"/>
        <v>18.742948218725822</v>
      </c>
      <c r="U46" s="30">
        <f t="shared" si="50"/>
        <v>-0.13517232653706907</v>
      </c>
      <c r="V46" s="39">
        <f t="shared" si="51"/>
        <v>18.618682826052368</v>
      </c>
      <c r="W46" s="39">
        <f t="shared" ref="W46:W52" si="59">V46+2.1</f>
        <v>20.718682826052369</v>
      </c>
      <c r="X46" s="39">
        <f t="shared" si="52"/>
        <v>22.802742355352002</v>
      </c>
      <c r="Y46" s="39">
        <f t="shared" ref="Y46:Y52" si="60">X46*((G46+0.15)/G46)^2</f>
        <v>25.509724713365312</v>
      </c>
      <c r="Z46" s="39">
        <f>Y46+3.7</f>
        <v>29.209724713365311</v>
      </c>
      <c r="AA46" s="39">
        <f t="shared" si="53"/>
        <v>19.225841593728159</v>
      </c>
      <c r="AB46" s="39">
        <f t="shared" si="57"/>
        <v>21.508199268131538</v>
      </c>
      <c r="AC46" s="40">
        <f t="shared" si="58"/>
        <v>25.208199268131537</v>
      </c>
      <c r="AD46" s="41">
        <v>45.546099290780148</v>
      </c>
      <c r="AE46" s="42">
        <v>2.7823577469977177E-2</v>
      </c>
      <c r="AF46" s="43">
        <f t="shared" si="44"/>
        <v>1.0631478032686208</v>
      </c>
      <c r="AG46" s="44">
        <f t="shared" si="45"/>
        <v>0.91609330535656874</v>
      </c>
      <c r="AH46" s="45">
        <f t="shared" si="46"/>
        <v>1378.6881598815341</v>
      </c>
      <c r="AI46" s="46">
        <f t="shared" si="54"/>
        <v>12.411659479371565</v>
      </c>
    </row>
    <row r="47" spans="2:35">
      <c r="B47" s="266"/>
      <c r="C47" s="279"/>
      <c r="D47" s="30">
        <v>0.99169526625072446</v>
      </c>
      <c r="E47" s="31">
        <v>0.11550000000000001</v>
      </c>
      <c r="F47" s="32">
        <f t="shared" si="55"/>
        <v>288.75</v>
      </c>
      <c r="G47" s="33">
        <v>2.5</v>
      </c>
      <c r="H47" s="34">
        <v>0.27777490784795988</v>
      </c>
      <c r="I47" s="35">
        <f t="shared" si="47"/>
        <v>-1.6602649627918242E-2</v>
      </c>
      <c r="J47" s="35">
        <v>0.27963745975660492</v>
      </c>
      <c r="K47" s="35">
        <f t="shared" si="48"/>
        <v>-2.3177640232230901E-2</v>
      </c>
      <c r="L47" s="32">
        <v>600.1463019902568</v>
      </c>
      <c r="M47" s="35">
        <v>0.19156560897165945</v>
      </c>
      <c r="N47" s="35">
        <v>0.43391273726022256</v>
      </c>
      <c r="O47" s="30">
        <v>0.76265484722955323</v>
      </c>
      <c r="P47" s="36">
        <f t="shared" si="49"/>
        <v>-0.12707164674548557</v>
      </c>
      <c r="Q47" s="37">
        <v>6.787550187272517</v>
      </c>
      <c r="R47" s="38">
        <v>8.8788921545679305</v>
      </c>
      <c r="S47" s="38">
        <v>15.66644234184044</v>
      </c>
      <c r="T47" s="38">
        <f t="shared" si="56"/>
        <v>17.766442341840442</v>
      </c>
      <c r="U47" s="30">
        <f t="shared" si="50"/>
        <v>-0.18022976871609214</v>
      </c>
      <c r="V47" s="39">
        <f t="shared" si="51"/>
        <v>17.602814615291923</v>
      </c>
      <c r="W47" s="39">
        <f t="shared" si="59"/>
        <v>19.702814615291924</v>
      </c>
      <c r="X47" s="39">
        <f t="shared" si="52"/>
        <v>21.464817630329385</v>
      </c>
      <c r="Y47" s="39">
        <f t="shared" si="60"/>
        <v>24.117869089438102</v>
      </c>
      <c r="Z47" s="39">
        <f t="shared" ref="Z47:Z53" si="61">Y47+3.7</f>
        <v>27.817869089438101</v>
      </c>
      <c r="AA47" s="39">
        <f t="shared" si="53"/>
        <v>18.097787413807129</v>
      </c>
      <c r="AB47" s="39">
        <f t="shared" si="57"/>
        <v>20.334673938153692</v>
      </c>
      <c r="AC47" s="40">
        <f t="shared" si="58"/>
        <v>24.034673938153691</v>
      </c>
      <c r="AD47" s="41">
        <v>42.109929078014183</v>
      </c>
      <c r="AE47" s="42">
        <v>2.6753439874978056E-2</v>
      </c>
      <c r="AF47" s="43">
        <f t="shared" si="44"/>
        <v>1.0222575031429046</v>
      </c>
      <c r="AG47" s="44">
        <f t="shared" si="45"/>
        <v>0.88392519286530613</v>
      </c>
      <c r="AH47" s="45">
        <f t="shared" si="46"/>
        <v>1383.4873348802244</v>
      </c>
      <c r="AI47" s="46">
        <f t="shared" si="54"/>
        <v>17.21083447806177</v>
      </c>
    </row>
    <row r="48" spans="2:35">
      <c r="B48" s="266"/>
      <c r="C48" s="279"/>
      <c r="D48" s="30">
        <v>0.98855507476111948</v>
      </c>
      <c r="E48" s="47">
        <v>0.11550000000000001</v>
      </c>
      <c r="F48" s="48">
        <f t="shared" si="55"/>
        <v>277.2</v>
      </c>
      <c r="G48" s="49">
        <v>2.4</v>
      </c>
      <c r="H48" s="50">
        <v>0.2736242454409803</v>
      </c>
      <c r="I48" s="51">
        <f t="shared" si="47"/>
        <v>-2.0753312034897831E-2</v>
      </c>
      <c r="J48" s="51">
        <v>0.27384304969854723</v>
      </c>
      <c r="K48" s="51">
        <f t="shared" si="48"/>
        <v>-2.8972050290288598E-2</v>
      </c>
      <c r="L48" s="48">
        <v>578.63461722696161</v>
      </c>
      <c r="M48" s="51">
        <v>0.19071652486922722</v>
      </c>
      <c r="N48" s="51">
        <v>0.42945532149879184</v>
      </c>
      <c r="O48" s="52">
        <v>0.73490004725812019</v>
      </c>
      <c r="P48" s="53">
        <f t="shared" si="49"/>
        <v>-0.15883955843185693</v>
      </c>
      <c r="Q48" s="54">
        <v>6.5284254929032546</v>
      </c>
      <c r="R48" s="55">
        <v>8.1615109720518131</v>
      </c>
      <c r="S48" s="55">
        <v>14.689936464955061</v>
      </c>
      <c r="T48" s="55">
        <f t="shared" si="56"/>
        <v>16.789936464955062</v>
      </c>
      <c r="U48" s="52">
        <f t="shared" si="50"/>
        <v>-0.22528721089511522</v>
      </c>
      <c r="V48" s="56">
        <f t="shared" si="51"/>
        <v>16.583561087390674</v>
      </c>
      <c r="W48" s="56">
        <f t="shared" si="59"/>
        <v>18.683561087390675</v>
      </c>
      <c r="X48" s="56">
        <f t="shared" si="52"/>
        <v>20.126892905306768</v>
      </c>
      <c r="Y48" s="56">
        <f t="shared" si="60"/>
        <v>22.721375193881467</v>
      </c>
      <c r="Z48" s="56">
        <f t="shared" si="61"/>
        <v>26.421375193881467</v>
      </c>
      <c r="AA48" s="56">
        <f t="shared" si="53"/>
        <v>16.9697332338861</v>
      </c>
      <c r="AB48" s="56">
        <f t="shared" si="57"/>
        <v>19.157237908566728</v>
      </c>
      <c r="AC48" s="57">
        <f t="shared" si="58"/>
        <v>22.857237908566727</v>
      </c>
      <c r="AD48" s="58">
        <v>38.808510638297875</v>
      </c>
      <c r="AE48" s="59">
        <v>2.5683302279978931E-2</v>
      </c>
      <c r="AF48" s="60">
        <f t="shared" si="44"/>
        <v>0.98136720301718838</v>
      </c>
      <c r="AG48" s="61">
        <f t="shared" si="45"/>
        <v>0.85175708037404363</v>
      </c>
      <c r="AH48" s="62">
        <f t="shared" si="46"/>
        <v>1388.6864411288061</v>
      </c>
      <c r="AI48" s="63">
        <f t="shared" si="54"/>
        <v>22.409940726643526</v>
      </c>
    </row>
    <row r="49" spans="2:35">
      <c r="B49" s="266"/>
      <c r="C49" s="279"/>
      <c r="D49" s="30">
        <v>0.98456067730662533</v>
      </c>
      <c r="E49" s="47">
        <v>0.11550000000000001</v>
      </c>
      <c r="F49" s="48">
        <f t="shared" si="55"/>
        <v>265.64999999999998</v>
      </c>
      <c r="G49" s="49">
        <v>2.2999999999999998</v>
      </c>
      <c r="H49" s="50">
        <v>0.26947358303400076</v>
      </c>
      <c r="I49" s="51">
        <f t="shared" si="47"/>
        <v>-2.4903974441877363E-2</v>
      </c>
      <c r="J49" s="51">
        <v>0.26804863964048953</v>
      </c>
      <c r="K49" s="51">
        <f t="shared" si="48"/>
        <v>-3.4766460348346295E-2</v>
      </c>
      <c r="L49" s="48">
        <v>557.1229324636663</v>
      </c>
      <c r="M49" s="51">
        <v>0.18984912653532121</v>
      </c>
      <c r="N49" s="51">
        <v>0.42490176197045276</v>
      </c>
      <c r="O49" s="52">
        <v>0.70714524728668704</v>
      </c>
      <c r="P49" s="53">
        <f t="shared" si="49"/>
        <v>-0.19060747011822843</v>
      </c>
      <c r="Q49" s="54">
        <v>6.2693007985339921</v>
      </c>
      <c r="R49" s="55">
        <v>7.4441297895356957</v>
      </c>
      <c r="S49" s="55">
        <v>13.713430588069681</v>
      </c>
      <c r="T49" s="55">
        <f t="shared" si="56"/>
        <v>15.81343058806968</v>
      </c>
      <c r="U49" s="52">
        <f t="shared" si="50"/>
        <v>-0.27034465307413841</v>
      </c>
      <c r="V49" s="56">
        <f t="shared" si="51"/>
        <v>15.560466371434456</v>
      </c>
      <c r="W49" s="56">
        <f t="shared" si="59"/>
        <v>17.660466371434456</v>
      </c>
      <c r="X49" s="56">
        <f t="shared" si="52"/>
        <v>18.788968180284151</v>
      </c>
      <c r="Y49" s="56">
        <f t="shared" si="60"/>
        <v>21.319618431409385</v>
      </c>
      <c r="Z49" s="56">
        <f t="shared" si="61"/>
        <v>25.019618431409384</v>
      </c>
      <c r="AA49" s="56">
        <f t="shared" si="53"/>
        <v>15.841679053965068</v>
      </c>
      <c r="AB49" s="56">
        <f t="shared" si="57"/>
        <v>17.975364559815755</v>
      </c>
      <c r="AC49" s="57">
        <f t="shared" si="58"/>
        <v>21.675364559815755</v>
      </c>
      <c r="AD49" s="58">
        <v>35.641843971631204</v>
      </c>
      <c r="AE49" s="59">
        <v>2.4613164684979809E-2</v>
      </c>
      <c r="AF49" s="60">
        <f t="shared" si="44"/>
        <v>0.94047690289147223</v>
      </c>
      <c r="AG49" s="61">
        <f t="shared" si="45"/>
        <v>0.81958896788278091</v>
      </c>
      <c r="AH49" s="62">
        <f t="shared" si="46"/>
        <v>1394.3376435729158</v>
      </c>
      <c r="AI49" s="63">
        <f t="shared" si="54"/>
        <v>28.061143170753212</v>
      </c>
    </row>
    <row r="50" spans="2:35">
      <c r="B50" s="266"/>
      <c r="C50" s="279"/>
      <c r="D50" s="30">
        <v>0.97945238876298668</v>
      </c>
      <c r="E50" s="47">
        <v>0.11550000000000001</v>
      </c>
      <c r="F50" s="48">
        <f t="shared" si="55"/>
        <v>254.10000000000005</v>
      </c>
      <c r="G50" s="133">
        <v>2.2000000000000002</v>
      </c>
      <c r="H50" s="50">
        <v>0.26532292062702123</v>
      </c>
      <c r="I50" s="51">
        <f t="shared" si="47"/>
        <v>-2.9054636848856896E-2</v>
      </c>
      <c r="J50" s="51">
        <v>0.26225422958243183</v>
      </c>
      <c r="K50" s="51">
        <f t="shared" si="48"/>
        <v>-4.0560870406403993E-2</v>
      </c>
      <c r="L50" s="48">
        <v>535.61124770037122</v>
      </c>
      <c r="M50" s="51">
        <v>0.18896281496952869</v>
      </c>
      <c r="N50" s="51">
        <v>0.42024891411758952</v>
      </c>
      <c r="O50" s="65">
        <v>0.67939044731525411</v>
      </c>
      <c r="P50" s="53">
        <f t="shared" si="49"/>
        <v>-0.22237538180459965</v>
      </c>
      <c r="Q50" s="54">
        <v>6.0101761041647315</v>
      </c>
      <c r="R50" s="55">
        <v>6.7267486070195783</v>
      </c>
      <c r="S50" s="66">
        <v>12.736924711184304</v>
      </c>
      <c r="T50" s="55">
        <f t="shared" si="56"/>
        <v>14.836924711184304</v>
      </c>
      <c r="U50" s="52">
        <f t="shared" si="50"/>
        <v>-0.31540209525316132</v>
      </c>
      <c r="V50" s="56">
        <f t="shared" si="51"/>
        <v>14.532988991222172</v>
      </c>
      <c r="W50" s="56">
        <f t="shared" si="59"/>
        <v>16.632988991222174</v>
      </c>
      <c r="X50" s="56">
        <f t="shared" si="52"/>
        <v>17.451043455261537</v>
      </c>
      <c r="Y50" s="67">
        <f t="shared" si="60"/>
        <v>19.911856917702856</v>
      </c>
      <c r="Z50" s="67">
        <f t="shared" si="61"/>
        <v>23.611856917702855</v>
      </c>
      <c r="AA50" s="67">
        <f t="shared" si="53"/>
        <v>14.713624874044044</v>
      </c>
      <c r="AB50" s="67">
        <f t="shared" si="57"/>
        <v>16.788428381592606</v>
      </c>
      <c r="AC50" s="57">
        <f t="shared" si="58"/>
        <v>20.488428381592605</v>
      </c>
      <c r="AD50" s="58">
        <v>32.60992907801419</v>
      </c>
      <c r="AE50" s="59">
        <v>2.3543027089980691E-2</v>
      </c>
      <c r="AF50" s="60">
        <f t="shared" si="44"/>
        <v>0.89958660276575619</v>
      </c>
      <c r="AG50" s="61">
        <f t="shared" si="45"/>
        <v>0.7874208553915184</v>
      </c>
      <c r="AH50" s="68">
        <f t="shared" si="46"/>
        <v>1400.5025916937634</v>
      </c>
      <c r="AI50" s="63">
        <f t="shared" si="54"/>
        <v>34.226091291600824</v>
      </c>
    </row>
    <row r="51" spans="2:35">
      <c r="B51" s="266"/>
      <c r="C51" s="279"/>
      <c r="D51" s="30">
        <v>0.97274742479305676</v>
      </c>
      <c r="E51" s="47">
        <v>0.11550000000000001</v>
      </c>
      <c r="F51" s="48">
        <f t="shared" si="55"/>
        <v>242.55</v>
      </c>
      <c r="G51" s="69">
        <v>2.1</v>
      </c>
      <c r="H51" s="50">
        <v>0.26117225822004164</v>
      </c>
      <c r="I51" s="51">
        <f t="shared" si="47"/>
        <v>-3.3205299255836485E-2</v>
      </c>
      <c r="J51" s="51">
        <v>0.25645981952437408</v>
      </c>
      <c r="K51" s="51">
        <f t="shared" si="48"/>
        <v>-4.6355280464461746E-2</v>
      </c>
      <c r="L51" s="48">
        <v>514.09956293707603</v>
      </c>
      <c r="M51" s="51">
        <v>0.18805696476163891</v>
      </c>
      <c r="N51" s="51">
        <v>0.41549349473972458</v>
      </c>
      <c r="O51" s="52">
        <v>0.65163564734382096</v>
      </c>
      <c r="P51" s="53">
        <f t="shared" si="49"/>
        <v>-0.25414329349097114</v>
      </c>
      <c r="Q51" s="54">
        <v>5.751051409795469</v>
      </c>
      <c r="R51" s="55">
        <v>6.009367424503461</v>
      </c>
      <c r="S51" s="55">
        <v>11.760418834298925</v>
      </c>
      <c r="T51" s="55">
        <f t="shared" si="56"/>
        <v>13.860418834298924</v>
      </c>
      <c r="U51" s="52">
        <f t="shared" si="50"/>
        <v>-0.3604595374321844</v>
      </c>
      <c r="V51" s="56">
        <f t="shared" si="51"/>
        <v>13.500480804679887</v>
      </c>
      <c r="W51" s="56">
        <f t="shared" si="59"/>
        <v>15.600480804679886</v>
      </c>
      <c r="X51" s="56">
        <f t="shared" si="52"/>
        <v>16.113118730238924</v>
      </c>
      <c r="Y51" s="56">
        <f t="shared" si="60"/>
        <v>18.497202623998763</v>
      </c>
      <c r="Z51" s="56">
        <f t="shared" si="61"/>
        <v>22.197202623998763</v>
      </c>
      <c r="AA51" s="56">
        <f t="shared" si="53"/>
        <v>13.585570694123014</v>
      </c>
      <c r="AB51" s="56">
        <f t="shared" si="57"/>
        <v>15.595680643763663</v>
      </c>
      <c r="AC51" s="57">
        <f t="shared" si="58"/>
        <v>19.295680643763664</v>
      </c>
      <c r="AD51" s="58">
        <v>29.712765957446809</v>
      </c>
      <c r="AE51" s="59">
        <v>2.2472889494981566E-2</v>
      </c>
      <c r="AF51" s="60">
        <f t="shared" si="44"/>
        <v>0.85869630264003982</v>
      </c>
      <c r="AG51" s="61">
        <f t="shared" si="45"/>
        <v>0.75525274290025568</v>
      </c>
      <c r="AH51" s="62">
        <f t="shared" si="46"/>
        <v>1407.2546777308819</v>
      </c>
      <c r="AI51" s="63">
        <f t="shared" si="54"/>
        <v>40.978177328719312</v>
      </c>
    </row>
    <row r="52" spans="2:35">
      <c r="B52" s="266"/>
      <c r="C52" s="279"/>
      <c r="D52" s="30">
        <v>0.96485346108116798</v>
      </c>
      <c r="E52" s="47">
        <v>0.11550000000000001</v>
      </c>
      <c r="F52" s="48">
        <f t="shared" si="55"/>
        <v>231</v>
      </c>
      <c r="G52" s="69">
        <v>2</v>
      </c>
      <c r="H52" s="50">
        <v>0.25702159581306205</v>
      </c>
      <c r="I52" s="51">
        <f t="shared" si="47"/>
        <v>-3.7355961662816073E-2</v>
      </c>
      <c r="J52" s="51">
        <v>0.25066540946631632</v>
      </c>
      <c r="K52" s="51">
        <f t="shared" si="48"/>
        <v>-5.2149690522519498E-2</v>
      </c>
      <c r="L52" s="48">
        <v>492.58787817378084</v>
      </c>
      <c r="M52" s="51">
        <v>0.18713092261991845</v>
      </c>
      <c r="N52" s="51">
        <v>0.41063207426744175</v>
      </c>
      <c r="O52" s="52">
        <v>0.62388084737238791</v>
      </c>
      <c r="P52" s="53">
        <f t="shared" si="49"/>
        <v>-0.28591120517734253</v>
      </c>
      <c r="Q52" s="54">
        <v>5.4919267154262066</v>
      </c>
      <c r="R52" s="55">
        <v>5.2919862419873418</v>
      </c>
      <c r="S52" s="55">
        <v>10.783912957413545</v>
      </c>
      <c r="T52" s="55">
        <f t="shared" si="56"/>
        <v>12.883912957413544</v>
      </c>
      <c r="U52" s="52">
        <f t="shared" si="50"/>
        <v>-0.40551697961120747</v>
      </c>
      <c r="V52" s="56">
        <f t="shared" si="51"/>
        <v>12.462159411411026</v>
      </c>
      <c r="W52" s="56">
        <f t="shared" si="59"/>
        <v>14.562159411411026</v>
      </c>
      <c r="X52" s="56">
        <f t="shared" si="52"/>
        <v>14.775194005216306</v>
      </c>
      <c r="Y52" s="56">
        <f t="shared" si="60"/>
        <v>17.074583572278094</v>
      </c>
      <c r="Z52" s="56">
        <f t="shared" si="61"/>
        <v>20.774583572278093</v>
      </c>
      <c r="AA52" s="56">
        <f t="shared" si="53"/>
        <v>12.457516514201982</v>
      </c>
      <c r="AB52" s="56">
        <f t="shared" si="57"/>
        <v>14.396217521724665</v>
      </c>
      <c r="AC52" s="57">
        <f t="shared" si="58"/>
        <v>18.096217521724665</v>
      </c>
      <c r="AD52" s="58">
        <v>26.950354609929079</v>
      </c>
      <c r="AE52" s="59">
        <v>2.1402751899982444E-2</v>
      </c>
      <c r="AF52" s="60">
        <f t="shared" si="44"/>
        <v>0.81780600251432367</v>
      </c>
      <c r="AG52" s="61">
        <f t="shared" si="45"/>
        <v>0.72308463040899318</v>
      </c>
      <c r="AH52" s="62">
        <f t="shared" si="46"/>
        <v>1414.6819723717124</v>
      </c>
      <c r="AI52" s="63">
        <f t="shared" si="54"/>
        <v>48.405471969549808</v>
      </c>
    </row>
    <row r="53" spans="2:35" ht="17.25" thickBot="1">
      <c r="B53" s="267"/>
      <c r="C53" s="279"/>
      <c r="D53" s="70">
        <v>0.95329370213752829</v>
      </c>
      <c r="E53" s="71">
        <v>0.11550000000000001</v>
      </c>
      <c r="F53" s="72">
        <f t="shared" si="55"/>
        <v>219.45000000000002</v>
      </c>
      <c r="G53" s="73">
        <v>1.9</v>
      </c>
      <c r="H53" s="74">
        <v>0.25287093340608252</v>
      </c>
      <c r="I53" s="75">
        <f t="shared" si="47"/>
        <v>-4.1506624069795606E-2</v>
      </c>
      <c r="J53" s="75">
        <v>0.24487099940825863</v>
      </c>
      <c r="K53" s="75">
        <f t="shared" si="48"/>
        <v>-5.7944100580577196E-2</v>
      </c>
      <c r="L53" s="76">
        <v>471.07619341048564</v>
      </c>
      <c r="M53" s="75">
        <v>0.18618400579986025</v>
      </c>
      <c r="N53" s="75">
        <v>0.40566106851382927</v>
      </c>
      <c r="O53" s="77">
        <v>0.59612604740095487</v>
      </c>
      <c r="P53" s="78">
        <f t="shared" si="49"/>
        <v>-0.31767911686371386</v>
      </c>
      <c r="Q53" s="79">
        <v>5.2328020210569441</v>
      </c>
      <c r="R53" s="80">
        <v>4.5746050594712226</v>
      </c>
      <c r="S53" s="80">
        <v>9.807407080528165</v>
      </c>
      <c r="T53" s="80">
        <f>S53+2.1</f>
        <v>11.907407080528165</v>
      </c>
      <c r="U53" s="77">
        <f t="shared" si="50"/>
        <v>-0.45057442179023055</v>
      </c>
      <c r="V53" s="81">
        <f t="shared" si="51"/>
        <v>11.417071539035906</v>
      </c>
      <c r="W53" s="81">
        <f>V53+2.1</f>
        <v>13.517071539035905</v>
      </c>
      <c r="X53" s="81">
        <f t="shared" si="52"/>
        <v>13.437269280193687</v>
      </c>
      <c r="Y53" s="81">
        <f>X53*((G53+0.15)/G53)^2</f>
        <v>15.642693670363983</v>
      </c>
      <c r="Z53" s="81">
        <f t="shared" si="61"/>
        <v>19.342693670363982</v>
      </c>
      <c r="AA53" s="81">
        <f t="shared" si="53"/>
        <v>11.329462334280953</v>
      </c>
      <c r="AB53" s="81">
        <f>AA53*((G53+0.15)/G53)^2</f>
        <v>13.188937800502966</v>
      </c>
      <c r="AC53" s="82">
        <f t="shared" si="58"/>
        <v>16.888937800502966</v>
      </c>
      <c r="AD53" s="83">
        <v>24.322695035460992</v>
      </c>
      <c r="AE53" s="84">
        <v>2.0332614304983322E-2</v>
      </c>
      <c r="AF53" s="85">
        <f t="shared" si="44"/>
        <v>0.77691570238860752</v>
      </c>
      <c r="AG53" s="86">
        <f t="shared" si="45"/>
        <v>0.69091651791773057</v>
      </c>
      <c r="AH53" s="87">
        <f t="shared" si="46"/>
        <v>1422.8910875010513</v>
      </c>
      <c r="AI53" s="88">
        <f t="shared" si="54"/>
        <v>56.614587098888705</v>
      </c>
    </row>
    <row r="54" spans="2:35">
      <c r="B54" s="270" t="s">
        <v>33</v>
      </c>
      <c r="C54" s="272">
        <v>5.66</v>
      </c>
      <c r="D54" s="21">
        <v>0.96786975276683318</v>
      </c>
      <c r="E54" s="89">
        <v>0.11459999999999999</v>
      </c>
      <c r="F54" s="90">
        <f t="shared" si="55"/>
        <v>366.71999999999997</v>
      </c>
      <c r="G54" s="91">
        <v>3.2</v>
      </c>
      <c r="H54" s="92">
        <v>0.29601590850382192</v>
      </c>
      <c r="I54" s="93">
        <f t="shared" ref="I54:I57" si="62">H54-$H$58</f>
        <v>1.4452721302503913E-2</v>
      </c>
      <c r="J54" s="93">
        <v>0.30610553872412571</v>
      </c>
      <c r="K54" s="93">
        <f t="shared" ref="K54:K57" si="63">J54-$J$58</f>
        <v>2.0676059766460697E-2</v>
      </c>
      <c r="L54" s="90">
        <v>656.29795484247347</v>
      </c>
      <c r="M54" s="93">
        <v>0.19470776949326346</v>
      </c>
      <c r="N54" s="93">
        <v>0.45302475699853223</v>
      </c>
      <c r="O54" s="94">
        <v>0.8354185907816799</v>
      </c>
      <c r="P54" s="95">
        <f t="shared" ref="P54:P57" si="64">(O54-$O$58)/$O$58</f>
        <v>0.16306856603826203</v>
      </c>
      <c r="Q54" s="96">
        <v>6.0309073733165368</v>
      </c>
      <c r="R54" s="97">
        <v>5.5975352107497711</v>
      </c>
      <c r="S54" s="98">
        <v>11.628442584066306</v>
      </c>
      <c r="T54" s="97">
        <f>S54+2.1</f>
        <v>13.728442584066306</v>
      </c>
      <c r="U54" s="99">
        <f t="shared" ref="U54:U57" si="65">(T54-$T$58)/$T$58</f>
        <v>0.18594488392649672</v>
      </c>
      <c r="V54" s="100">
        <f t="shared" si="51"/>
        <v>12.744159853484778</v>
      </c>
      <c r="W54" s="100">
        <f>V54+2.1</f>
        <v>14.844159853484777</v>
      </c>
      <c r="X54" s="100">
        <f t="shared" si="52"/>
        <v>15.932296174551714</v>
      </c>
      <c r="Y54" s="101">
        <f>X54*((G54+0.15)/G54)^2</f>
        <v>17.4609564276276</v>
      </c>
      <c r="Z54" s="101">
        <f>Y54+3.7</f>
        <v>21.1609564276276</v>
      </c>
      <c r="AA54" s="101">
        <f t="shared" si="53"/>
        <v>13.433112460896544</v>
      </c>
      <c r="AB54" s="101">
        <f>AA54*((G54+0.15)/G54)^2</f>
        <v>14.721982870352681</v>
      </c>
      <c r="AC54" s="102">
        <f t="shared" si="58"/>
        <v>18.421982870352682</v>
      </c>
      <c r="AD54" s="103">
        <v>36.460606060606075</v>
      </c>
      <c r="AE54" s="104">
        <v>3.6164447562152854E-2</v>
      </c>
      <c r="AF54" s="105">
        <f t="shared" si="44"/>
        <v>1.3818551199468589</v>
      </c>
      <c r="AG54" s="106">
        <f t="shared" si="45"/>
        <v>0.96825915636997417</v>
      </c>
      <c r="AH54" s="107">
        <f t="shared" si="46"/>
        <v>1121.1122120034811</v>
      </c>
      <c r="AI54" s="108">
        <f>AH54-$AH$58</f>
        <v>19.482319453879654</v>
      </c>
    </row>
    <row r="55" spans="2:35">
      <c r="B55" s="266"/>
      <c r="C55" s="268"/>
      <c r="D55" s="30">
        <v>0.96929591264341131</v>
      </c>
      <c r="E55" s="62">
        <v>0.11459999999999999</v>
      </c>
      <c r="F55" s="48">
        <f t="shared" si="55"/>
        <v>355.26</v>
      </c>
      <c r="G55" s="109">
        <v>3.1</v>
      </c>
      <c r="H55" s="50">
        <v>0.2924027281781959</v>
      </c>
      <c r="I55" s="51">
        <f t="shared" si="62"/>
        <v>1.0839540976877893E-2</v>
      </c>
      <c r="J55" s="51">
        <v>0.30093652378251057</v>
      </c>
      <c r="K55" s="51">
        <f t="shared" si="63"/>
        <v>1.5507044824845551E-2</v>
      </c>
      <c r="L55" s="48">
        <v>633.47615503122665</v>
      </c>
      <c r="M55" s="51">
        <v>0.19408013760278092</v>
      </c>
      <c r="N55" s="51">
        <v>0.44942485727113946</v>
      </c>
      <c r="O55" s="52">
        <v>0.80613602833901288</v>
      </c>
      <c r="P55" s="53">
        <f t="shared" si="64"/>
        <v>0.12230142452869644</v>
      </c>
      <c r="Q55" s="54">
        <v>5.7730247465704698</v>
      </c>
      <c r="R55" s="55">
        <v>5.3172955146577729</v>
      </c>
      <c r="S55" s="55">
        <v>11.090320261228243</v>
      </c>
      <c r="T55" s="55">
        <f>S55+2.1</f>
        <v>13.190320261228242</v>
      </c>
      <c r="U55" s="52">
        <f t="shared" si="65"/>
        <v>0.13945866294487269</v>
      </c>
      <c r="V55" s="56">
        <f t="shared" si="51"/>
        <v>12.189542951011791</v>
      </c>
      <c r="W55" s="56">
        <f>V55+2.1</f>
        <v>14.289542951011791</v>
      </c>
      <c r="X55" s="56">
        <f t="shared" si="52"/>
        <v>15.195007052331555</v>
      </c>
      <c r="Y55" s="56">
        <f>X55*((G55+0.15)/G55)^2</f>
        <v>16.701067844979399</v>
      </c>
      <c r="Z55" s="56">
        <f t="shared" ref="Z55:Z77" si="66">Y55+3.7</f>
        <v>20.401067844979398</v>
      </c>
      <c r="AA55" s="56">
        <f t="shared" si="53"/>
        <v>12.811476534318762</v>
      </c>
      <c r="AB55" s="56">
        <f>AA55*((G55+0.15)/G55)^2</f>
        <v>14.081292496747338</v>
      </c>
      <c r="AC55" s="57">
        <f t="shared" si="58"/>
        <v>17.781292496747337</v>
      </c>
      <c r="AD55" s="58">
        <v>34.217424242424251</v>
      </c>
      <c r="AE55" s="110">
        <v>3.5034308575835574E-2</v>
      </c>
      <c r="AF55" s="60">
        <f t="shared" si="44"/>
        <v>1.3386721474485195</v>
      </c>
      <c r="AG55" s="61">
        <f t="shared" si="45"/>
        <v>0.93432035069824659</v>
      </c>
      <c r="AH55" s="62">
        <f t="shared" si="46"/>
        <v>1116.7129785784114</v>
      </c>
      <c r="AI55" s="63">
        <f>AH55-$AH$58</f>
        <v>15.08308602880993</v>
      </c>
    </row>
    <row r="56" spans="2:35">
      <c r="B56" s="266"/>
      <c r="C56" s="268"/>
      <c r="D56" s="30">
        <v>0.9708342848638738</v>
      </c>
      <c r="E56" s="62">
        <v>0.11459999999999999</v>
      </c>
      <c r="F56" s="48">
        <f t="shared" si="55"/>
        <v>343.8</v>
      </c>
      <c r="G56" s="109">
        <v>3</v>
      </c>
      <c r="H56" s="50">
        <v>0.28878954785256994</v>
      </c>
      <c r="I56" s="51">
        <f t="shared" si="62"/>
        <v>7.2263606512519285E-3</v>
      </c>
      <c r="J56" s="51">
        <v>0.29576750884089537</v>
      </c>
      <c r="K56" s="51">
        <f t="shared" si="63"/>
        <v>1.0338029883230349E-2</v>
      </c>
      <c r="L56" s="48">
        <v>610.65435521998006</v>
      </c>
      <c r="M56" s="51">
        <v>0.19344098612276581</v>
      </c>
      <c r="N56" s="51">
        <v>0.44575888479019932</v>
      </c>
      <c r="O56" s="52">
        <v>0.77685346589634596</v>
      </c>
      <c r="P56" s="53">
        <f t="shared" si="64"/>
        <v>8.1534283019131015E-2</v>
      </c>
      <c r="Q56" s="54">
        <v>5.5151421198244028</v>
      </c>
      <c r="R56" s="55">
        <v>5.0370558185657766</v>
      </c>
      <c r="S56" s="55">
        <v>10.552197938390176</v>
      </c>
      <c r="T56" s="55">
        <f>S56+2.1</f>
        <v>12.652197938390175</v>
      </c>
      <c r="U56" s="52">
        <f t="shared" si="65"/>
        <v>9.2972441963248359E-2</v>
      </c>
      <c r="V56" s="56">
        <f t="shared" si="51"/>
        <v>11.63379822707517</v>
      </c>
      <c r="W56" s="56">
        <f>V56+2.1</f>
        <v>13.73379822707517</v>
      </c>
      <c r="X56" s="56">
        <f t="shared" si="52"/>
        <v>14.457717930111393</v>
      </c>
      <c r="Y56" s="56">
        <f>X56*((G56+0.15)/G56)^2</f>
        <v>15.939634017947812</v>
      </c>
      <c r="Z56" s="56">
        <f t="shared" si="66"/>
        <v>19.639634017947813</v>
      </c>
      <c r="AA56" s="56">
        <f t="shared" si="53"/>
        <v>12.189840607740978</v>
      </c>
      <c r="AB56" s="56">
        <f t="shared" ref="AB56:AB65" si="67">AA56*((G56+0.15)/G56)^2</f>
        <v>13.439299270034429</v>
      </c>
      <c r="AC56" s="57">
        <f t="shared" si="58"/>
        <v>17.139299270034428</v>
      </c>
      <c r="AD56" s="58">
        <v>32.045454545454547</v>
      </c>
      <c r="AE56" s="110">
        <v>3.39041695895183E-2</v>
      </c>
      <c r="AF56" s="60">
        <f t="shared" si="44"/>
        <v>1.2954891749501802</v>
      </c>
      <c r="AG56" s="61">
        <f t="shared" si="45"/>
        <v>0.90038154502651924</v>
      </c>
      <c r="AH56" s="62">
        <f t="shared" si="46"/>
        <v>1112.0204629250038</v>
      </c>
      <c r="AI56" s="63">
        <f>AH56-$AH$58</f>
        <v>10.390570375402376</v>
      </c>
    </row>
    <row r="57" spans="2:35">
      <c r="B57" s="266"/>
      <c r="C57" s="268"/>
      <c r="D57" s="30">
        <v>0.97249865532224544</v>
      </c>
      <c r="E57" s="62">
        <v>0.11459999999999999</v>
      </c>
      <c r="F57" s="48">
        <f t="shared" si="55"/>
        <v>332.34</v>
      </c>
      <c r="G57" s="109">
        <v>2.9</v>
      </c>
      <c r="H57" s="50">
        <v>0.28517636752694397</v>
      </c>
      <c r="I57" s="51">
        <f t="shared" si="62"/>
        <v>3.6131803256259643E-3</v>
      </c>
      <c r="J57" s="51">
        <v>0.29059849389928016</v>
      </c>
      <c r="K57" s="51">
        <f t="shared" si="63"/>
        <v>5.1690149416151465E-3</v>
      </c>
      <c r="L57" s="48">
        <v>587.83255540873347</v>
      </c>
      <c r="M57" s="51">
        <v>0.19278999496904664</v>
      </c>
      <c r="N57" s="51">
        <v>0.44202500365326836</v>
      </c>
      <c r="O57" s="52">
        <v>0.74757090345367905</v>
      </c>
      <c r="P57" s="53">
        <f t="shared" si="64"/>
        <v>4.0767141509565584E-2</v>
      </c>
      <c r="Q57" s="54">
        <v>5.257259493078335</v>
      </c>
      <c r="R57" s="55">
        <v>4.7568161224737784</v>
      </c>
      <c r="S57" s="55">
        <v>10.014075615552112</v>
      </c>
      <c r="T57" s="55">
        <f t="shared" ref="T57:T65" si="68">S57+2.1</f>
        <v>12.114075615552112</v>
      </c>
      <c r="U57" s="52">
        <f t="shared" si="65"/>
        <v>4.6486220981624332E-2</v>
      </c>
      <c r="V57" s="56">
        <f t="shared" si="51"/>
        <v>11.076805994491501</v>
      </c>
      <c r="W57" s="56">
        <f t="shared" ref="W57:W65" si="69">V57+2.1</f>
        <v>13.176805994491501</v>
      </c>
      <c r="X57" s="56">
        <f t="shared" si="52"/>
        <v>13.720428807891233</v>
      </c>
      <c r="Y57" s="56">
        <f t="shared" ref="Y57:Y65" si="70">X57*((G57+0.15)/G57)^2</f>
        <v>15.176490961404065</v>
      </c>
      <c r="Z57" s="56">
        <f t="shared" si="66"/>
        <v>18.876490961404066</v>
      </c>
      <c r="AA57" s="56">
        <f t="shared" si="53"/>
        <v>11.568204681163197</v>
      </c>
      <c r="AB57" s="56">
        <f t="shared" si="67"/>
        <v>12.795864928242644</v>
      </c>
      <c r="AC57" s="57">
        <f t="shared" si="58"/>
        <v>16.495864928242643</v>
      </c>
      <c r="AD57" s="58">
        <v>29.944696969696974</v>
      </c>
      <c r="AE57" s="110">
        <v>3.277403060320102E-2</v>
      </c>
      <c r="AF57" s="60">
        <f t="shared" si="44"/>
        <v>1.2523062024518408</v>
      </c>
      <c r="AG57" s="61">
        <f t="shared" si="45"/>
        <v>0.86644273935479188</v>
      </c>
      <c r="AH57" s="62">
        <f t="shared" si="46"/>
        <v>1107.0043255023961</v>
      </c>
      <c r="AI57" s="63">
        <f>AH57-$AH$58</f>
        <v>5.3744329527946775</v>
      </c>
    </row>
    <row r="58" spans="2:35">
      <c r="B58" s="266"/>
      <c r="C58" s="268"/>
      <c r="D58" s="30">
        <v>0.9742137046769842</v>
      </c>
      <c r="E58" s="62">
        <v>0.11459999999999999</v>
      </c>
      <c r="F58" s="48">
        <f t="shared" si="55"/>
        <v>320.87999999999994</v>
      </c>
      <c r="G58" s="109">
        <v>2.8</v>
      </c>
      <c r="H58" s="50">
        <v>0.28156318720131801</v>
      </c>
      <c r="I58" s="51">
        <f>H58-$H$58</f>
        <v>0</v>
      </c>
      <c r="J58" s="51">
        <v>0.28542947895766502</v>
      </c>
      <c r="K58" s="51">
        <f>J58-$J$58</f>
        <v>0</v>
      </c>
      <c r="L58" s="48">
        <v>565.01075559748688</v>
      </c>
      <c r="M58" s="51">
        <v>0.19212683208808121</v>
      </c>
      <c r="N58" s="51">
        <v>0.4382213093053452</v>
      </c>
      <c r="O58" s="52">
        <v>0.71828834101101202</v>
      </c>
      <c r="P58" s="53">
        <f>(O58-$O$58)/$O$58</f>
        <v>0</v>
      </c>
      <c r="Q58" s="54">
        <v>4.999376866332268</v>
      </c>
      <c r="R58" s="55">
        <v>4.4765764263817811</v>
      </c>
      <c r="S58" s="55">
        <v>9.4759532927140455</v>
      </c>
      <c r="T58" s="55">
        <f t="shared" si="68"/>
        <v>11.575953292714045</v>
      </c>
      <c r="U58" s="52">
        <f>(T58-$T$58)/$T$58</f>
        <v>0</v>
      </c>
      <c r="V58" s="56">
        <f t="shared" si="51"/>
        <v>10.518429021663774</v>
      </c>
      <c r="W58" s="56">
        <f t="shared" si="69"/>
        <v>12.618429021663774</v>
      </c>
      <c r="X58" s="56">
        <f t="shared" si="52"/>
        <v>12.983139685671071</v>
      </c>
      <c r="Y58" s="56">
        <f t="shared" si="70"/>
        <v>14.411450652366391</v>
      </c>
      <c r="Z58" s="56">
        <f t="shared" si="66"/>
        <v>18.11145065236639</v>
      </c>
      <c r="AA58" s="56">
        <f t="shared" si="53"/>
        <v>10.946568754585412</v>
      </c>
      <c r="AB58" s="56">
        <f t="shared" si="67"/>
        <v>12.15083094219127</v>
      </c>
      <c r="AC58" s="57">
        <f t="shared" si="58"/>
        <v>15.850830942191269</v>
      </c>
      <c r="AD58" s="58">
        <v>27.915151515151514</v>
      </c>
      <c r="AE58" s="110">
        <v>3.1643891616883746E-2</v>
      </c>
      <c r="AF58" s="60">
        <f t="shared" si="44"/>
        <v>1.2091232299535015</v>
      </c>
      <c r="AG58" s="61">
        <f t="shared" si="45"/>
        <v>0.83250393368306441</v>
      </c>
      <c r="AH58" s="62">
        <f t="shared" si="46"/>
        <v>1101.6298925496014</v>
      </c>
      <c r="AI58" s="63">
        <f>AH58-$AH$58</f>
        <v>0</v>
      </c>
    </row>
    <row r="59" spans="2:35">
      <c r="B59" s="266"/>
      <c r="C59" s="268"/>
      <c r="D59" s="30">
        <v>0.97558693264829666</v>
      </c>
      <c r="E59" s="62">
        <v>0.11459999999999999</v>
      </c>
      <c r="F59" s="48">
        <f t="shared" si="55"/>
        <v>309.42</v>
      </c>
      <c r="G59" s="109">
        <v>2.7</v>
      </c>
      <c r="H59" s="50">
        <v>0.27795000687569205</v>
      </c>
      <c r="I59" s="51">
        <f t="shared" ref="I59:I66" si="71">H59-$H$58</f>
        <v>-3.6131803256259643E-3</v>
      </c>
      <c r="J59" s="51">
        <v>0.28026046401604987</v>
      </c>
      <c r="K59" s="51">
        <f t="shared" ref="K59:K66" si="72">J59-$J$58</f>
        <v>-5.1690149416151465E-3</v>
      </c>
      <c r="L59" s="48">
        <v>542.18895578624029</v>
      </c>
      <c r="M59" s="51">
        <v>0.19145115289219178</v>
      </c>
      <c r="N59" s="51">
        <v>0.43434582529955734</v>
      </c>
      <c r="O59" s="52">
        <v>0.68900577856834522</v>
      </c>
      <c r="P59" s="53">
        <f t="shared" ref="P59:P66" si="73">(O59-$O$58)/$O$58</f>
        <v>-4.0767141509565272E-2</v>
      </c>
      <c r="Q59" s="54">
        <v>4.7414942395862019</v>
      </c>
      <c r="R59" s="55">
        <v>4.1963367302897847</v>
      </c>
      <c r="S59" s="55">
        <v>8.9378309698759857</v>
      </c>
      <c r="T59" s="55">
        <f t="shared" si="68"/>
        <v>11.037830969875985</v>
      </c>
      <c r="U59" s="52">
        <f t="shared" ref="U59:U65" si="74">(T59-$T$58)/$T$58</f>
        <v>-4.6486220981623722E-2</v>
      </c>
      <c r="V59" s="56">
        <f t="shared" si="51"/>
        <v>9.9585091979173797</v>
      </c>
      <c r="W59" s="56">
        <f t="shared" si="69"/>
        <v>12.058509197917379</v>
      </c>
      <c r="X59" s="56">
        <f t="shared" si="52"/>
        <v>12.245850563450915</v>
      </c>
      <c r="Y59" s="56">
        <f t="shared" si="70"/>
        <v>13.644296461128953</v>
      </c>
      <c r="Z59" s="56">
        <f t="shared" si="66"/>
        <v>17.344296461128952</v>
      </c>
      <c r="AA59" s="56">
        <f t="shared" si="53"/>
        <v>10.324932828007636</v>
      </c>
      <c r="AB59" s="56">
        <f t="shared" si="67"/>
        <v>11.504014663304805</v>
      </c>
      <c r="AC59" s="57">
        <f t="shared" si="58"/>
        <v>15.204014663304804</v>
      </c>
      <c r="AD59" s="58">
        <v>25.956818181818189</v>
      </c>
      <c r="AE59" s="110">
        <v>3.0513752630566472E-2</v>
      </c>
      <c r="AF59" s="60">
        <f t="shared" si="44"/>
        <v>1.1659402574551623</v>
      </c>
      <c r="AG59" s="61">
        <f t="shared" si="45"/>
        <v>0.79856512801133717</v>
      </c>
      <c r="AH59" s="62">
        <f t="shared" si="46"/>
        <v>1095.8573534521558</v>
      </c>
      <c r="AI59" s="63">
        <f t="shared" ref="AI59:AI65" si="75">AH59-$AH$58</f>
        <v>-5.7725390974455877</v>
      </c>
    </row>
    <row r="60" spans="2:35">
      <c r="B60" s="266"/>
      <c r="C60" s="268"/>
      <c r="D60" s="30">
        <v>0.97708647403754023</v>
      </c>
      <c r="E60" s="62">
        <v>0.11459999999999999</v>
      </c>
      <c r="F60" s="48">
        <f t="shared" si="55"/>
        <v>297.95999999999998</v>
      </c>
      <c r="G60" s="109">
        <v>2.6</v>
      </c>
      <c r="H60" s="50">
        <v>0.27433682655006608</v>
      </c>
      <c r="I60" s="51">
        <f t="shared" si="71"/>
        <v>-7.2263606512519285E-3</v>
      </c>
      <c r="J60" s="51">
        <v>0.27509144907443472</v>
      </c>
      <c r="K60" s="51">
        <f t="shared" si="72"/>
        <v>-1.0338029883230293E-2</v>
      </c>
      <c r="L60" s="48">
        <v>519.36715597499347</v>
      </c>
      <c r="M60" s="51">
        <v>0.19076259966251832</v>
      </c>
      <c r="N60" s="51">
        <v>0.43039649987268747</v>
      </c>
      <c r="O60" s="52">
        <v>0.65972321612567819</v>
      </c>
      <c r="P60" s="53">
        <f t="shared" si="73"/>
        <v>-8.1534283019130849E-2</v>
      </c>
      <c r="Q60" s="54">
        <v>4.4836116128401349</v>
      </c>
      <c r="R60" s="55">
        <v>3.9160970341977874</v>
      </c>
      <c r="S60" s="55">
        <v>8.3997086470379188</v>
      </c>
      <c r="T60" s="55">
        <f t="shared" si="68"/>
        <v>10.499708647037918</v>
      </c>
      <c r="U60" s="52">
        <f t="shared" si="74"/>
        <v>-9.2972441963248054E-2</v>
      </c>
      <c r="V60" s="56">
        <f t="shared" si="51"/>
        <v>9.3968634087609857</v>
      </c>
      <c r="W60" s="56">
        <f t="shared" si="69"/>
        <v>11.496863408760985</v>
      </c>
      <c r="X60" s="56">
        <f t="shared" si="52"/>
        <v>11.508561441230754</v>
      </c>
      <c r="Y60" s="56">
        <f t="shared" si="70"/>
        <v>12.87477749989757</v>
      </c>
      <c r="Z60" s="56">
        <f t="shared" si="66"/>
        <v>16.574777499897571</v>
      </c>
      <c r="AA60" s="56">
        <f t="shared" si="53"/>
        <v>9.7032969014298516</v>
      </c>
      <c r="AB60" s="56">
        <f t="shared" si="67"/>
        <v>10.855204558737167</v>
      </c>
      <c r="AC60" s="57">
        <f t="shared" si="58"/>
        <v>14.555204558737167</v>
      </c>
      <c r="AD60" s="58">
        <v>24.069696969696974</v>
      </c>
      <c r="AE60" s="110">
        <v>2.9383613644249192E-2</v>
      </c>
      <c r="AF60" s="60">
        <f t="shared" si="44"/>
        <v>1.1227572849568228</v>
      </c>
      <c r="AG60" s="61">
        <f t="shared" si="45"/>
        <v>0.7646263223396097</v>
      </c>
      <c r="AH60" s="62">
        <f t="shared" si="46"/>
        <v>1089.6407728856759</v>
      </c>
      <c r="AI60" s="63">
        <f t="shared" si="75"/>
        <v>-11.989119663925521</v>
      </c>
    </row>
    <row r="61" spans="2:35">
      <c r="B61" s="266"/>
      <c r="C61" s="268"/>
      <c r="D61" s="30">
        <v>0.97873059702600573</v>
      </c>
      <c r="E61" s="62">
        <v>0.11459999999999999</v>
      </c>
      <c r="F61" s="48">
        <f t="shared" si="55"/>
        <v>286.5</v>
      </c>
      <c r="G61" s="111">
        <v>2.5</v>
      </c>
      <c r="H61" s="50">
        <v>0.27072364622444012</v>
      </c>
      <c r="I61" s="51">
        <f t="shared" si="71"/>
        <v>-1.0839540976877893E-2</v>
      </c>
      <c r="J61" s="51">
        <v>0.26992243413281958</v>
      </c>
      <c r="K61" s="51">
        <f t="shared" si="72"/>
        <v>-1.550704482484544E-2</v>
      </c>
      <c r="L61" s="48">
        <v>496.54535616374693</v>
      </c>
      <c r="M61" s="51">
        <v>0.19006080091751554</v>
      </c>
      <c r="N61" s="51">
        <v>0.42637120232307124</v>
      </c>
      <c r="O61" s="112">
        <v>0.63044065368301128</v>
      </c>
      <c r="P61" s="53">
        <f t="shared" si="73"/>
        <v>-0.12230142452869629</v>
      </c>
      <c r="Q61" s="54">
        <v>4.2257289860940679</v>
      </c>
      <c r="R61" s="55">
        <v>3.6358573381057893</v>
      </c>
      <c r="S61" s="113">
        <v>7.8615863241998563</v>
      </c>
      <c r="T61" s="55">
        <f t="shared" si="68"/>
        <v>9.9615863241998568</v>
      </c>
      <c r="U61" s="52">
        <f t="shared" si="74"/>
        <v>-0.13945866294487191</v>
      </c>
      <c r="V61" s="56">
        <f t="shared" si="51"/>
        <v>8.8332783938709589</v>
      </c>
      <c r="W61" s="56">
        <f t="shared" si="69"/>
        <v>10.933278393870959</v>
      </c>
      <c r="X61" s="56">
        <f t="shared" si="52"/>
        <v>10.771272319010595</v>
      </c>
      <c r="Y61" s="114">
        <f t="shared" si="70"/>
        <v>12.102601577640307</v>
      </c>
      <c r="Z61" s="114">
        <f t="shared" si="66"/>
        <v>15.802601577640306</v>
      </c>
      <c r="AA61" s="114">
        <f t="shared" si="53"/>
        <v>9.0816609748520705</v>
      </c>
      <c r="AB61" s="114">
        <f t="shared" si="67"/>
        <v>10.204154271343787</v>
      </c>
      <c r="AC61" s="57">
        <f t="shared" si="58"/>
        <v>13.904154271343788</v>
      </c>
      <c r="AD61" s="58">
        <v>22.253787878787882</v>
      </c>
      <c r="AE61" s="110">
        <v>2.8253474657931914E-2</v>
      </c>
      <c r="AF61" s="60">
        <f t="shared" si="44"/>
        <v>1.0795743124584836</v>
      </c>
      <c r="AG61" s="61">
        <f t="shared" si="45"/>
        <v>0.73068751666788234</v>
      </c>
      <c r="AH61" s="115">
        <f t="shared" si="46"/>
        <v>1082.9268658738774</v>
      </c>
      <c r="AI61" s="63">
        <f t="shared" si="75"/>
        <v>-18.703026675724004</v>
      </c>
    </row>
    <row r="62" spans="2:35">
      <c r="B62" s="266"/>
      <c r="C62" s="268"/>
      <c r="D62" s="30">
        <v>0.98054127095704358</v>
      </c>
      <c r="E62" s="62">
        <v>0.11459999999999999</v>
      </c>
      <c r="F62" s="48">
        <f t="shared" si="55"/>
        <v>275.03999999999996</v>
      </c>
      <c r="G62" s="109">
        <v>2.4</v>
      </c>
      <c r="H62" s="50">
        <v>0.2671104658988141</v>
      </c>
      <c r="I62" s="51">
        <f t="shared" si="71"/>
        <v>-1.4452721302503913E-2</v>
      </c>
      <c r="J62" s="51">
        <v>0.26475341919120443</v>
      </c>
      <c r="K62" s="51">
        <f t="shared" si="72"/>
        <v>-2.0676059766460586E-2</v>
      </c>
      <c r="L62" s="48">
        <v>473.72355635250022</v>
      </c>
      <c r="M62" s="51">
        <v>0.18934537074465224</v>
      </c>
      <c r="N62" s="51">
        <v>0.42226771917743433</v>
      </c>
      <c r="O62" s="52">
        <v>0.60115809124034436</v>
      </c>
      <c r="P62" s="53">
        <f t="shared" si="73"/>
        <v>-0.1630685660382617</v>
      </c>
      <c r="Q62" s="54">
        <v>3.9678463593480009</v>
      </c>
      <c r="R62" s="55">
        <v>3.355617642013792</v>
      </c>
      <c r="S62" s="55">
        <v>7.3234640013617911</v>
      </c>
      <c r="T62" s="55">
        <f t="shared" si="68"/>
        <v>9.4234640013617916</v>
      </c>
      <c r="U62" s="52">
        <f t="shared" si="74"/>
        <v>-0.18594488392649611</v>
      </c>
      <c r="V62" s="56">
        <f t="shared" si="51"/>
        <v>8.2675042827873337</v>
      </c>
      <c r="W62" s="56">
        <f t="shared" si="69"/>
        <v>10.367504282787333</v>
      </c>
      <c r="X62" s="56">
        <f t="shared" si="52"/>
        <v>10.033983196790436</v>
      </c>
      <c r="Y62" s="56">
        <f t="shared" si="70"/>
        <v>11.327426343251703</v>
      </c>
      <c r="Z62" s="56">
        <f t="shared" si="66"/>
        <v>15.027426343251705</v>
      </c>
      <c r="AA62" s="56">
        <f t="shared" si="53"/>
        <v>8.4600250482742876</v>
      </c>
      <c r="AB62" s="56">
        <f t="shared" si="67"/>
        <v>9.5505751521533941</v>
      </c>
      <c r="AC62" s="57">
        <f t="shared" si="58"/>
        <v>13.250575152153395</v>
      </c>
      <c r="AD62" s="58">
        <v>20.509090909090911</v>
      </c>
      <c r="AE62" s="110">
        <v>2.7123335671614637E-2</v>
      </c>
      <c r="AF62" s="60">
        <f t="shared" si="44"/>
        <v>1.0363913399601441</v>
      </c>
      <c r="AG62" s="61">
        <f t="shared" si="45"/>
        <v>0.69674871099615499</v>
      </c>
      <c r="AH62" s="62">
        <f t="shared" si="46"/>
        <v>1075.6534666110961</v>
      </c>
      <c r="AI62" s="63">
        <f t="shared" si="75"/>
        <v>-25.976425938505372</v>
      </c>
    </row>
    <row r="63" spans="2:35">
      <c r="B63" s="266"/>
      <c r="C63" s="268"/>
      <c r="D63" s="30">
        <v>0.9823556248485763</v>
      </c>
      <c r="E63" s="62">
        <v>0.11459999999999999</v>
      </c>
      <c r="F63" s="48">
        <f t="shared" si="55"/>
        <v>263.58</v>
      </c>
      <c r="G63" s="49">
        <v>2.2999999999999998</v>
      </c>
      <c r="H63" s="50">
        <v>0.26349728557318813</v>
      </c>
      <c r="I63" s="51">
        <f t="shared" si="71"/>
        <v>-1.8065901628129877E-2</v>
      </c>
      <c r="J63" s="51">
        <v>0.25958440424958923</v>
      </c>
      <c r="K63" s="51">
        <f t="shared" si="72"/>
        <v>-2.5845074708075788E-2</v>
      </c>
      <c r="L63" s="48">
        <v>450.90175654125352</v>
      </c>
      <c r="M63" s="51">
        <v>0.18861590809278653</v>
      </c>
      <c r="N63" s="51">
        <v>0.41808375013217763</v>
      </c>
      <c r="O63" s="52">
        <v>0.57187552879767733</v>
      </c>
      <c r="P63" s="53">
        <f t="shared" si="73"/>
        <v>-0.20383570754782729</v>
      </c>
      <c r="Q63" s="54">
        <v>3.7099637326019339</v>
      </c>
      <c r="R63" s="55">
        <v>3.0753779459217947</v>
      </c>
      <c r="S63" s="55">
        <v>6.7853416785237277</v>
      </c>
      <c r="T63" s="55">
        <f t="shared" si="68"/>
        <v>8.8853416785237282</v>
      </c>
      <c r="U63" s="52">
        <f t="shared" si="74"/>
        <v>-0.23243110490812013</v>
      </c>
      <c r="V63" s="56">
        <f t="shared" si="51"/>
        <v>7.69924639420391</v>
      </c>
      <c r="W63" s="56">
        <f t="shared" si="69"/>
        <v>9.7992463942039105</v>
      </c>
      <c r="X63" s="56">
        <f t="shared" si="52"/>
        <v>9.2966940745702757</v>
      </c>
      <c r="Y63" s="56">
        <f t="shared" si="70"/>
        <v>10.548848049642361</v>
      </c>
      <c r="Z63" s="56">
        <f t="shared" si="66"/>
        <v>14.248848049642362</v>
      </c>
      <c r="AA63" s="56">
        <f t="shared" si="53"/>
        <v>7.8383891216965065</v>
      </c>
      <c r="AB63" s="56">
        <f t="shared" si="67"/>
        <v>8.8941267869533629</v>
      </c>
      <c r="AC63" s="57">
        <f t="shared" si="58"/>
        <v>12.594126786953364</v>
      </c>
      <c r="AD63" s="58">
        <v>18.835606060606061</v>
      </c>
      <c r="AE63" s="110">
        <v>2.599319668529736E-2</v>
      </c>
      <c r="AF63" s="60">
        <f t="shared" si="44"/>
        <v>0.99320836746180474</v>
      </c>
      <c r="AG63" s="61">
        <f t="shared" si="45"/>
        <v>0.66280990532442752</v>
      </c>
      <c r="AH63" s="62">
        <f t="shared" si="46"/>
        <v>1067.747597847203</v>
      </c>
      <c r="AI63" s="63">
        <f t="shared" si="75"/>
        <v>-33.88229470239844</v>
      </c>
    </row>
    <row r="64" spans="2:35">
      <c r="B64" s="266"/>
      <c r="C64" s="268"/>
      <c r="D64" s="30">
        <v>0.98382819475510996</v>
      </c>
      <c r="E64" s="62">
        <v>0.11459999999999999</v>
      </c>
      <c r="F64" s="48">
        <f t="shared" si="55"/>
        <v>252.12</v>
      </c>
      <c r="G64" s="109">
        <v>2.2000000000000002</v>
      </c>
      <c r="H64" s="50">
        <v>0.25988410524756217</v>
      </c>
      <c r="I64" s="51">
        <f t="shared" si="71"/>
        <v>-2.1679081953755841E-2</v>
      </c>
      <c r="J64" s="51">
        <v>0.25441538930797408</v>
      </c>
      <c r="K64" s="51">
        <f t="shared" si="72"/>
        <v>-3.1014089649690935E-2</v>
      </c>
      <c r="L64" s="48">
        <v>428.07995673000698</v>
      </c>
      <c r="M64" s="51">
        <v>0.18787199602249002</v>
      </c>
      <c r="N64" s="51">
        <v>0.41381690375347308</v>
      </c>
      <c r="O64" s="52">
        <v>0.54259296635501053</v>
      </c>
      <c r="P64" s="53">
        <f t="shared" si="73"/>
        <v>-0.24460284905739257</v>
      </c>
      <c r="Q64" s="54">
        <v>3.4520811058558678</v>
      </c>
      <c r="R64" s="55">
        <v>2.7951382498297983</v>
      </c>
      <c r="S64" s="55">
        <v>6.2472193556856643</v>
      </c>
      <c r="T64" s="55">
        <f t="shared" si="68"/>
        <v>8.3472193556856649</v>
      </c>
      <c r="U64" s="52">
        <f t="shared" si="74"/>
        <v>-0.27891732588974416</v>
      </c>
      <c r="V64" s="56">
        <f t="shared" si="51"/>
        <v>7.128154729705388</v>
      </c>
      <c r="W64" s="56">
        <f t="shared" si="69"/>
        <v>9.2281547297053876</v>
      </c>
      <c r="X64" s="56">
        <f t="shared" si="52"/>
        <v>8.5594049523501177</v>
      </c>
      <c r="Y64" s="56">
        <f t="shared" si="70"/>
        <v>9.7663871589573379</v>
      </c>
      <c r="Z64" s="56">
        <f t="shared" si="66"/>
        <v>13.466387158957339</v>
      </c>
      <c r="AA64" s="56">
        <f t="shared" si="53"/>
        <v>7.2167531951187263</v>
      </c>
      <c r="AB64" s="56">
        <f t="shared" si="67"/>
        <v>8.2344048595130506</v>
      </c>
      <c r="AC64" s="57">
        <f t="shared" si="58"/>
        <v>11.934404859513052</v>
      </c>
      <c r="AD64" s="58">
        <v>17.233333333333338</v>
      </c>
      <c r="AE64" s="110">
        <v>2.4863057698980066E-2</v>
      </c>
      <c r="AF64" s="60">
        <f t="shared" si="44"/>
        <v>0.95002539496346472</v>
      </c>
      <c r="AG64" s="61">
        <f t="shared" si="45"/>
        <v>0.62887109965270027</v>
      </c>
      <c r="AH64" s="62">
        <f t="shared" si="46"/>
        <v>1059.1230137411389</v>
      </c>
      <c r="AI64" s="63">
        <f t="shared" si="75"/>
        <v>-42.506878808462488</v>
      </c>
    </row>
    <row r="65" spans="2:35">
      <c r="B65" s="266"/>
      <c r="C65" s="268"/>
      <c r="D65" s="30">
        <v>0.98547398238567685</v>
      </c>
      <c r="E65" s="62">
        <v>0.11459999999999999</v>
      </c>
      <c r="F65" s="48">
        <f t="shared" si="55"/>
        <v>240.66</v>
      </c>
      <c r="G65" s="109">
        <v>2.1</v>
      </c>
      <c r="H65" s="50">
        <v>0.25627092492193621</v>
      </c>
      <c r="I65" s="51">
        <f t="shared" si="71"/>
        <v>-2.5292262279381805E-2</v>
      </c>
      <c r="J65" s="51">
        <v>0.24924637436635894</v>
      </c>
      <c r="K65" s="51">
        <f t="shared" si="72"/>
        <v>-3.6183104591306081E-2</v>
      </c>
      <c r="L65" s="48">
        <v>405.25815691876033</v>
      </c>
      <c r="M65" s="51">
        <v>0.18711320091137726</v>
      </c>
      <c r="N65" s="51">
        <v>0.40946469291928195</v>
      </c>
      <c r="O65" s="52">
        <v>0.5133104039123435</v>
      </c>
      <c r="P65" s="53">
        <f t="shared" si="73"/>
        <v>-0.28536999056695816</v>
      </c>
      <c r="Q65" s="54">
        <v>3.1941984791098008</v>
      </c>
      <c r="R65" s="55">
        <v>2.5148985537378001</v>
      </c>
      <c r="S65" s="55">
        <v>5.7090970328476009</v>
      </c>
      <c r="T65" s="55">
        <f t="shared" si="68"/>
        <v>7.8090970328476015</v>
      </c>
      <c r="U65" s="52">
        <f t="shared" si="74"/>
        <v>-0.32540354687136819</v>
      </c>
      <c r="V65" s="56">
        <f t="shared" si="51"/>
        <v>6.5538103693403578</v>
      </c>
      <c r="W65" s="56">
        <f t="shared" si="69"/>
        <v>8.6538103693403574</v>
      </c>
      <c r="X65" s="56">
        <f t="shared" si="52"/>
        <v>7.8221158301299578</v>
      </c>
      <c r="Y65" s="56">
        <f t="shared" si="70"/>
        <v>8.9794697029553081</v>
      </c>
      <c r="Z65" s="56">
        <f t="shared" si="66"/>
        <v>12.679469702955309</v>
      </c>
      <c r="AA65" s="56">
        <f t="shared" si="53"/>
        <v>6.595117268540946</v>
      </c>
      <c r="AB65" s="56">
        <f t="shared" si="67"/>
        <v>7.5709254358250648</v>
      </c>
      <c r="AC65" s="57">
        <f t="shared" si="58"/>
        <v>11.270925435825065</v>
      </c>
      <c r="AD65" s="58">
        <v>15.70227272727273</v>
      </c>
      <c r="AE65" s="110">
        <v>2.3732918712662789E-2</v>
      </c>
      <c r="AF65" s="60">
        <f t="shared" si="44"/>
        <v>0.90684242246512536</v>
      </c>
      <c r="AG65" s="61">
        <f t="shared" si="45"/>
        <v>0.5949322939809728</v>
      </c>
      <c r="AH65" s="62">
        <f t="shared" si="46"/>
        <v>1049.6770406725911</v>
      </c>
      <c r="AI65" s="63">
        <f t="shared" si="75"/>
        <v>-51.952851877010289</v>
      </c>
    </row>
    <row r="66" spans="2:35" ht="17.25" thickBot="1">
      <c r="B66" s="267"/>
      <c r="C66" s="269"/>
      <c r="D66" s="70">
        <v>0.98732546092562035</v>
      </c>
      <c r="E66" s="71">
        <v>0.11459999999999999</v>
      </c>
      <c r="F66" s="72">
        <f t="shared" si="55"/>
        <v>229.2</v>
      </c>
      <c r="G66" s="116">
        <v>2</v>
      </c>
      <c r="H66" s="117">
        <v>0.25265774459631019</v>
      </c>
      <c r="I66" s="118">
        <f t="shared" si="71"/>
        <v>-2.8905442605007825E-2</v>
      </c>
      <c r="J66" s="118">
        <v>0.24407735942474376</v>
      </c>
      <c r="K66" s="118">
        <f t="shared" si="72"/>
        <v>-4.1352119532921255E-2</v>
      </c>
      <c r="L66" s="72">
        <v>382.43635710751369</v>
      </c>
      <c r="M66" s="118">
        <v>0.18633907161125784</v>
      </c>
      <c r="N66" s="118">
        <v>0.40502452998504318</v>
      </c>
      <c r="O66" s="119">
        <v>0.48402784146967659</v>
      </c>
      <c r="P66" s="120">
        <f t="shared" si="73"/>
        <v>-0.32613713207652356</v>
      </c>
      <c r="Q66" s="79">
        <v>2.9363158523637338</v>
      </c>
      <c r="R66" s="80">
        <v>2.2346588576458029</v>
      </c>
      <c r="S66" s="80">
        <v>5.1709747100095358</v>
      </c>
      <c r="T66" s="80">
        <f>S66+2.1</f>
        <v>7.2709747100095363</v>
      </c>
      <c r="U66" s="77">
        <f>(T66-$T$58)/$T$58</f>
        <v>-0.37188976785299238</v>
      </c>
      <c r="V66" s="81">
        <f t="shared" si="51"/>
        <v>5.9757076492547689</v>
      </c>
      <c r="W66" s="81">
        <f>V66+2.1</f>
        <v>8.0757076492547686</v>
      </c>
      <c r="X66" s="81">
        <f t="shared" si="52"/>
        <v>7.0848267079097971</v>
      </c>
      <c r="Y66" s="81">
        <f>X66*((G66+0.15)/G66)^2</f>
        <v>8.1874028643282593</v>
      </c>
      <c r="Z66" s="81">
        <f t="shared" si="66"/>
        <v>11.887402864328259</v>
      </c>
      <c r="AA66" s="81">
        <f t="shared" si="53"/>
        <v>5.9734813419631623</v>
      </c>
      <c r="AB66" s="81">
        <f>AA66*((G66+0.15)/G66)^2</f>
        <v>6.903104375806179</v>
      </c>
      <c r="AC66" s="82">
        <f t="shared" si="58"/>
        <v>10.603104375806179</v>
      </c>
      <c r="AD66" s="83">
        <v>14.242424242424244</v>
      </c>
      <c r="AE66" s="121">
        <v>2.2602779726345511E-2</v>
      </c>
      <c r="AF66" s="85">
        <f t="shared" si="44"/>
        <v>0.86365944996678601</v>
      </c>
      <c r="AG66" s="86">
        <f t="shared" si="45"/>
        <v>0.56099348830924545</v>
      </c>
      <c r="AH66" s="87">
        <f>(AG66/AF66)*$AH$67</f>
        <v>1039.286470297189</v>
      </c>
      <c r="AI66" s="63">
        <f>AH66-$AH$58</f>
        <v>-62.343422252412438</v>
      </c>
    </row>
    <row r="67" spans="2:35">
      <c r="B67" s="280" t="s">
        <v>34</v>
      </c>
      <c r="C67" s="272">
        <v>5.66</v>
      </c>
      <c r="D67" s="21">
        <v>0.98742969996085239</v>
      </c>
      <c r="E67" s="122">
        <v>0.1067</v>
      </c>
      <c r="F67" s="90">
        <f t="shared" si="55"/>
        <v>320.10000000000002</v>
      </c>
      <c r="G67" s="123">
        <v>3</v>
      </c>
      <c r="H67" s="92">
        <v>0.28574202570288054</v>
      </c>
      <c r="I67" s="93">
        <f>H67-$H$67</f>
        <v>0</v>
      </c>
      <c r="J67" s="93">
        <v>0.29047330557817019</v>
      </c>
      <c r="K67" s="93">
        <f>J67-$J$67</f>
        <v>0</v>
      </c>
      <c r="L67" s="90">
        <v>678.38859012908881</v>
      </c>
      <c r="M67" s="93">
        <v>0.19325842043671637</v>
      </c>
      <c r="N67" s="93">
        <v>0.44203132938954148</v>
      </c>
      <c r="O67" s="99">
        <v>0.8628047411538905</v>
      </c>
      <c r="P67" s="95">
        <f>(O67-$O$67)/$O$67</f>
        <v>0</v>
      </c>
      <c r="Q67" s="96">
        <v>8.0173165896576428</v>
      </c>
      <c r="R67" s="97">
        <v>9.8232365881699515</v>
      </c>
      <c r="S67" s="97">
        <v>17.840553177827594</v>
      </c>
      <c r="T67" s="97">
        <f>S67+2.1</f>
        <v>19.940553177827596</v>
      </c>
      <c r="U67" s="99">
        <f>(T67-$T$67)/$T$67</f>
        <v>0</v>
      </c>
      <c r="V67" s="100">
        <f t="shared" si="51"/>
        <v>19.669209878554923</v>
      </c>
      <c r="W67" s="100">
        <f>V67+2.1</f>
        <v>21.769209878554925</v>
      </c>
      <c r="X67" s="100">
        <f>$X$28*S67/$S$28</f>
        <v>24.443598108010253</v>
      </c>
      <c r="Y67" s="100">
        <f>X67*((G67+0.15)/G67)^2</f>
        <v>26.949066914081303</v>
      </c>
      <c r="Z67" s="100">
        <f t="shared" si="66"/>
        <v>30.649066914081303</v>
      </c>
      <c r="AA67" s="100">
        <f t="shared" si="53"/>
        <v>20.609308208714527</v>
      </c>
      <c r="AB67" s="100">
        <f>AA67*((G67+0.15)/G67)^2</f>
        <v>22.721762300107766</v>
      </c>
      <c r="AC67" s="102">
        <f t="shared" si="58"/>
        <v>26.421762300107765</v>
      </c>
      <c r="AD67" s="124">
        <v>49.93150684931507</v>
      </c>
      <c r="AE67" s="125">
        <v>2.6170940093592159E-2</v>
      </c>
      <c r="AF67" s="126">
        <f>AE67/$AE$67</f>
        <v>1</v>
      </c>
      <c r="AG67" s="127">
        <f>O67/$O$67</f>
        <v>1</v>
      </c>
      <c r="AH67" s="89">
        <v>1600</v>
      </c>
      <c r="AI67" s="128">
        <f>AH67-$AH$67</f>
        <v>0</v>
      </c>
    </row>
    <row r="68" spans="2:35">
      <c r="B68" s="281"/>
      <c r="C68" s="268"/>
      <c r="D68" s="30">
        <v>0.98552820110748807</v>
      </c>
      <c r="E68" s="62">
        <v>0.1067</v>
      </c>
      <c r="F68" s="48">
        <f t="shared" si="55"/>
        <v>309.43</v>
      </c>
      <c r="G68" s="109">
        <v>2.9</v>
      </c>
      <c r="H68" s="50">
        <v>0.28265130742447953</v>
      </c>
      <c r="I68" s="51">
        <f t="shared" ref="I68:I77" si="76">H68-$H$67</f>
        <v>-3.0907182784010168E-3</v>
      </c>
      <c r="J68" s="51">
        <v>0.28605689599770245</v>
      </c>
      <c r="K68" s="51">
        <f t="shared" ref="K68:K77" si="77">J68-$J$67</f>
        <v>-4.4164095804677395E-3</v>
      </c>
      <c r="L68" s="48">
        <v>653.56880342718159</v>
      </c>
      <c r="M68" s="51">
        <v>0.19269336625122882</v>
      </c>
      <c r="N68" s="51">
        <v>0.43878392124112431</v>
      </c>
      <c r="O68" s="52">
        <v>0.83100522822127609</v>
      </c>
      <c r="P68" s="53">
        <f t="shared" ref="P68:P77" si="78">(O68-$O$67)/$O$67</f>
        <v>-3.6855978433876758E-2</v>
      </c>
      <c r="Q68" s="54">
        <v>7.698387371488459</v>
      </c>
      <c r="R68" s="55">
        <v>9.2727869654865067</v>
      </c>
      <c r="S68" s="55">
        <v>16.971174336974968</v>
      </c>
      <c r="T68" s="55">
        <f>S68+2.1</f>
        <v>19.07117433697497</v>
      </c>
      <c r="U68" s="52">
        <f t="shared" ref="U68:U77" si="79">(T68-$T$67)/$T$67</f>
        <v>-4.3598531750829769E-2</v>
      </c>
      <c r="V68" s="56">
        <f t="shared" si="51"/>
        <v>18.772217511261552</v>
      </c>
      <c r="W68" s="56">
        <f>V68+2.1</f>
        <v>20.872217511261553</v>
      </c>
      <c r="X68" s="56">
        <f t="shared" si="52"/>
        <v>23.252449673452741</v>
      </c>
      <c r="Y68" s="56">
        <f t="shared" ref="Y68:Y76" si="80">X68*((G68+0.15)/G68)^2</f>
        <v>25.720084790403583</v>
      </c>
      <c r="Z68" s="56">
        <f t="shared" si="66"/>
        <v>29.420084790403582</v>
      </c>
      <c r="AA68" s="56">
        <f t="shared" si="53"/>
        <v>19.605006587420938</v>
      </c>
      <c r="AB68" s="56">
        <f t="shared" ref="AB68:AB76" si="81">AA68*((G68+0.15)/G68)^2</f>
        <v>21.685561686026549</v>
      </c>
      <c r="AC68" s="57">
        <f t="shared" si="58"/>
        <v>25.385561686026549</v>
      </c>
      <c r="AD68" s="58">
        <v>46.658219178082199</v>
      </c>
      <c r="AE68" s="110">
        <v>2.5298575423805751E-2</v>
      </c>
      <c r="AF68" s="60">
        <f t="shared" ref="AF68:AF77" si="82">AE68/$AE$67</f>
        <v>0.96666666666666656</v>
      </c>
      <c r="AG68" s="61">
        <f t="shared" ref="AG68:AG77" si="83">O68/$O$67</f>
        <v>0.96314402156612322</v>
      </c>
      <c r="AH68" s="62">
        <f>(AG68/AF68)*$AH$67</f>
        <v>1594.1694150059971</v>
      </c>
      <c r="AI68" s="108">
        <f t="shared" ref="AI68:AI77" si="84">AH68-$AH$67</f>
        <v>-5.8305849940029475</v>
      </c>
    </row>
    <row r="69" spans="2:35">
      <c r="B69" s="281"/>
      <c r="C69" s="268"/>
      <c r="D69" s="30">
        <v>0.98348401658812001</v>
      </c>
      <c r="E69" s="62">
        <v>0.1067</v>
      </c>
      <c r="F69" s="48">
        <f t="shared" si="55"/>
        <v>298.76</v>
      </c>
      <c r="G69" s="49">
        <v>2.8</v>
      </c>
      <c r="H69" s="50">
        <v>0.27956058914607845</v>
      </c>
      <c r="I69" s="51">
        <f t="shared" si="76"/>
        <v>-6.181436556802089E-3</v>
      </c>
      <c r="J69" s="51">
        <v>0.28164048641723466</v>
      </c>
      <c r="K69" s="51">
        <f t="shared" si="77"/>
        <v>-8.8328191609355344E-3</v>
      </c>
      <c r="L69" s="48">
        <v>628.74901672527449</v>
      </c>
      <c r="M69" s="51">
        <v>0.19211922247269606</v>
      </c>
      <c r="N69" s="51">
        <v>0.43548427452996596</v>
      </c>
      <c r="O69" s="52">
        <v>0.7992057152886618</v>
      </c>
      <c r="P69" s="53">
        <f t="shared" si="78"/>
        <v>-7.3711956867753378E-2</v>
      </c>
      <c r="Q69" s="54">
        <v>7.379458153319276</v>
      </c>
      <c r="R69" s="55">
        <v>8.7223373428030619</v>
      </c>
      <c r="S69" s="55">
        <v>16.101795496122342</v>
      </c>
      <c r="T69" s="55">
        <f>S69+2.1</f>
        <v>18.201795496122344</v>
      </c>
      <c r="U69" s="52">
        <f t="shared" si="79"/>
        <v>-8.7197063501659539E-2</v>
      </c>
      <c r="V69" s="56">
        <f t="shared" si="51"/>
        <v>17.873198380740394</v>
      </c>
      <c r="W69" s="56">
        <f>V69+2.1</f>
        <v>19.973198380740396</v>
      </c>
      <c r="X69" s="56">
        <f t="shared" si="52"/>
        <v>22.061301238895229</v>
      </c>
      <c r="Y69" s="56">
        <f t="shared" si="80"/>
        <v>24.488325769322163</v>
      </c>
      <c r="Z69" s="56">
        <f t="shared" si="66"/>
        <v>28.188325769322162</v>
      </c>
      <c r="AA69" s="56">
        <f t="shared" si="53"/>
        <v>18.600704966127349</v>
      </c>
      <c r="AB69" s="56">
        <f t="shared" si="81"/>
        <v>20.647019766291233</v>
      </c>
      <c r="AC69" s="57">
        <f t="shared" si="58"/>
        <v>24.347019766291233</v>
      </c>
      <c r="AD69" s="58">
        <v>43.4958904109589</v>
      </c>
      <c r="AE69" s="110">
        <v>2.4426210754019347E-2</v>
      </c>
      <c r="AF69" s="60">
        <f t="shared" si="82"/>
        <v>0.93333333333333335</v>
      </c>
      <c r="AG69" s="61">
        <f t="shared" si="83"/>
        <v>0.92628804313224666</v>
      </c>
      <c r="AH69" s="62">
        <f t="shared" ref="AH69:AH76" si="85">(AG69/AF69)*$AH$67</f>
        <v>1587.9223596552799</v>
      </c>
      <c r="AI69" s="108">
        <f t="shared" si="84"/>
        <v>-12.077640344720066</v>
      </c>
    </row>
    <row r="70" spans="2:35">
      <c r="B70" s="281"/>
      <c r="C70" s="268"/>
      <c r="D70" s="30">
        <v>0.98109719249151583</v>
      </c>
      <c r="E70" s="62">
        <v>0.1067</v>
      </c>
      <c r="F70" s="48">
        <f t="shared" si="55"/>
        <v>288.09000000000003</v>
      </c>
      <c r="G70" s="109">
        <v>2.7</v>
      </c>
      <c r="H70" s="50">
        <v>0.27646987086767744</v>
      </c>
      <c r="I70" s="51">
        <f t="shared" si="76"/>
        <v>-9.2721548352031058E-3</v>
      </c>
      <c r="J70" s="51">
        <v>0.27722407683676697</v>
      </c>
      <c r="K70" s="51">
        <f t="shared" si="77"/>
        <v>-1.3249228741403218E-2</v>
      </c>
      <c r="L70" s="48">
        <v>603.92923002336738</v>
      </c>
      <c r="M70" s="51">
        <v>0.19153576799678865</v>
      </c>
      <c r="N70" s="51">
        <v>0.43213111855315062</v>
      </c>
      <c r="O70" s="52">
        <v>0.76740620235604762</v>
      </c>
      <c r="P70" s="53">
        <f t="shared" si="78"/>
        <v>-0.11056793530162988</v>
      </c>
      <c r="Q70" s="54">
        <v>7.0605289351500948</v>
      </c>
      <c r="R70" s="55">
        <v>8.1718877201196207</v>
      </c>
      <c r="S70" s="55">
        <v>15.232416655269718</v>
      </c>
      <c r="T70" s="55">
        <f t="shared" ref="T70:T76" si="86">S70+2.1</f>
        <v>17.332416655269718</v>
      </c>
      <c r="U70" s="52">
        <f t="shared" si="79"/>
        <v>-0.13079559525248932</v>
      </c>
      <c r="V70" s="56">
        <f t="shared" si="51"/>
        <v>16.971921026396199</v>
      </c>
      <c r="W70" s="56">
        <f t="shared" ref="W70:W76" si="87">V70+2.1</f>
        <v>19.0719210263962</v>
      </c>
      <c r="X70" s="56">
        <f t="shared" si="52"/>
        <v>20.870152804337717</v>
      </c>
      <c r="Y70" s="56">
        <f t="shared" si="80"/>
        <v>23.253472723351592</v>
      </c>
      <c r="Z70" s="56">
        <f t="shared" si="66"/>
        <v>26.953472723351592</v>
      </c>
      <c r="AA70" s="56">
        <f t="shared" si="53"/>
        <v>17.59640334483376</v>
      </c>
      <c r="AB70" s="56">
        <f t="shared" si="81"/>
        <v>19.605869158904284</v>
      </c>
      <c r="AC70" s="57">
        <f t="shared" si="58"/>
        <v>23.305869158904283</v>
      </c>
      <c r="AD70" s="58">
        <v>40.444520547945217</v>
      </c>
      <c r="AE70" s="110">
        <v>2.3553846084232943E-2</v>
      </c>
      <c r="AF70" s="60">
        <f t="shared" si="82"/>
        <v>0.9</v>
      </c>
      <c r="AG70" s="61">
        <f t="shared" si="83"/>
        <v>0.88943206469837011</v>
      </c>
      <c r="AH70" s="62">
        <f t="shared" si="85"/>
        <v>1581.2125594637689</v>
      </c>
      <c r="AI70" s="108">
        <f t="shared" si="84"/>
        <v>-18.787440536231088</v>
      </c>
    </row>
    <row r="71" spans="2:35">
      <c r="B71" s="281"/>
      <c r="C71" s="268"/>
      <c r="D71" s="30">
        <v>0.97786799038240169</v>
      </c>
      <c r="E71" s="62">
        <v>0.1067</v>
      </c>
      <c r="F71" s="48">
        <f t="shared" si="55"/>
        <v>277.42</v>
      </c>
      <c r="G71" s="49">
        <v>2.6</v>
      </c>
      <c r="H71" s="50">
        <v>0.27337915258927642</v>
      </c>
      <c r="I71" s="51">
        <f t="shared" si="76"/>
        <v>-1.2362873113604123E-2</v>
      </c>
      <c r="J71" s="51">
        <v>0.27280766725629918</v>
      </c>
      <c r="K71" s="51">
        <f t="shared" si="77"/>
        <v>-1.7665638321871013E-2</v>
      </c>
      <c r="L71" s="48">
        <v>579.10944332146016</v>
      </c>
      <c r="M71" s="51">
        <v>0.19094277448940611</v>
      </c>
      <c r="N71" s="51">
        <v>0.42872314105773374</v>
      </c>
      <c r="O71" s="52">
        <v>0.73560668942343332</v>
      </c>
      <c r="P71" s="53">
        <f t="shared" si="78"/>
        <v>-0.14742391373550651</v>
      </c>
      <c r="Q71" s="54">
        <v>6.7415997169809119</v>
      </c>
      <c r="R71" s="55">
        <v>7.6214380974361768</v>
      </c>
      <c r="S71" s="55">
        <v>14.363037814417092</v>
      </c>
      <c r="T71" s="55">
        <f t="shared" si="86"/>
        <v>16.463037814417092</v>
      </c>
      <c r="U71" s="52">
        <f t="shared" si="79"/>
        <v>-0.17439412700331908</v>
      </c>
      <c r="V71" s="56">
        <f t="shared" si="51"/>
        <v>16.068117377445155</v>
      </c>
      <c r="W71" s="56">
        <f t="shared" si="87"/>
        <v>18.168117377445157</v>
      </c>
      <c r="X71" s="56">
        <f t="shared" si="52"/>
        <v>19.679004369780206</v>
      </c>
      <c r="Y71" s="56">
        <f t="shared" si="80"/>
        <v>22.01515836486136</v>
      </c>
      <c r="Z71" s="56">
        <f t="shared" si="66"/>
        <v>25.71515836486136</v>
      </c>
      <c r="AA71" s="56">
        <f t="shared" si="53"/>
        <v>16.592101723540175</v>
      </c>
      <c r="AB71" s="56">
        <f t="shared" si="81"/>
        <v>18.561800189981149</v>
      </c>
      <c r="AC71" s="57">
        <f t="shared" si="58"/>
        <v>22.261800189981148</v>
      </c>
      <c r="AD71" s="58">
        <v>37.5041095890411</v>
      </c>
      <c r="AE71" s="110">
        <v>2.2681481414446539E-2</v>
      </c>
      <c r="AF71" s="60">
        <f t="shared" si="82"/>
        <v>0.8666666666666667</v>
      </c>
      <c r="AG71" s="61">
        <f t="shared" si="83"/>
        <v>0.85257608626449344</v>
      </c>
      <c r="AH71" s="62">
        <f t="shared" si="85"/>
        <v>1573.9866207959878</v>
      </c>
      <c r="AI71" s="108">
        <f t="shared" si="84"/>
        <v>-26.013379204012153</v>
      </c>
    </row>
    <row r="72" spans="2:35">
      <c r="B72" s="281"/>
      <c r="C72" s="268"/>
      <c r="D72" s="30">
        <v>0.9738625459896989</v>
      </c>
      <c r="E72" s="62">
        <v>0.1067</v>
      </c>
      <c r="F72" s="48">
        <f t="shared" si="55"/>
        <v>266.75</v>
      </c>
      <c r="G72" s="109">
        <v>2.5</v>
      </c>
      <c r="H72" s="50">
        <v>0.2702884343108754</v>
      </c>
      <c r="I72" s="51">
        <f t="shared" si="76"/>
        <v>-1.5453591392005139E-2</v>
      </c>
      <c r="J72" s="51">
        <v>0.26839125767583144</v>
      </c>
      <c r="K72" s="51">
        <f t="shared" si="77"/>
        <v>-2.2082047902338753E-2</v>
      </c>
      <c r="L72" s="48">
        <v>554.28965661955306</v>
      </c>
      <c r="M72" s="51">
        <v>0.19034000608873813</v>
      </c>
      <c r="N72" s="51">
        <v>0.42525898652846755</v>
      </c>
      <c r="O72" s="52">
        <v>0.70380717649081892</v>
      </c>
      <c r="P72" s="53">
        <f t="shared" si="78"/>
        <v>-0.18427989216938326</v>
      </c>
      <c r="Q72" s="54">
        <v>6.4226704988117289</v>
      </c>
      <c r="R72" s="55">
        <v>7.0709884747527321</v>
      </c>
      <c r="S72" s="55">
        <v>13.493658973564466</v>
      </c>
      <c r="T72" s="55">
        <f t="shared" si="86"/>
        <v>15.593658973564466</v>
      </c>
      <c r="U72" s="52">
        <f t="shared" si="79"/>
        <v>-0.21799265875414886</v>
      </c>
      <c r="V72" s="56">
        <f t="shared" si="51"/>
        <v>15.161475222697037</v>
      </c>
      <c r="W72" s="56">
        <f t="shared" si="87"/>
        <v>17.261475222697037</v>
      </c>
      <c r="X72" s="56">
        <f t="shared" si="52"/>
        <v>18.487855935222694</v>
      </c>
      <c r="Y72" s="56">
        <f t="shared" si="80"/>
        <v>20.772954928816223</v>
      </c>
      <c r="Z72" s="56">
        <f t="shared" si="66"/>
        <v>24.472954928816222</v>
      </c>
      <c r="AA72" s="56">
        <f t="shared" si="53"/>
        <v>15.587800102246584</v>
      </c>
      <c r="AB72" s="56">
        <f t="shared" si="81"/>
        <v>17.514452194884264</v>
      </c>
      <c r="AC72" s="57">
        <f t="shared" si="58"/>
        <v>21.214452194884263</v>
      </c>
      <c r="AD72" s="58">
        <v>34.674657534246577</v>
      </c>
      <c r="AE72" s="110">
        <v>2.1809116744660132E-2</v>
      </c>
      <c r="AF72" s="60">
        <f t="shared" si="82"/>
        <v>0.83333333333333337</v>
      </c>
      <c r="AG72" s="61">
        <f t="shared" si="83"/>
        <v>0.81572010783061677</v>
      </c>
      <c r="AH72" s="62">
        <f t="shared" si="85"/>
        <v>1566.182607034784</v>
      </c>
      <c r="AI72" s="108">
        <f t="shared" si="84"/>
        <v>-33.817392965215959</v>
      </c>
    </row>
    <row r="73" spans="2:35">
      <c r="B73" s="281"/>
      <c r="C73" s="268"/>
      <c r="D73" s="30">
        <v>0.96912785553855452</v>
      </c>
      <c r="E73" s="62">
        <v>0.1067</v>
      </c>
      <c r="F73" s="48">
        <f t="shared" si="55"/>
        <v>256.08</v>
      </c>
      <c r="G73" s="133">
        <v>2.4</v>
      </c>
      <c r="H73" s="50">
        <v>0.26719771603247433</v>
      </c>
      <c r="I73" s="51">
        <f t="shared" si="76"/>
        <v>-1.8544309670406212E-2</v>
      </c>
      <c r="J73" s="51">
        <v>0.2639748480953637</v>
      </c>
      <c r="K73" s="51">
        <f t="shared" si="77"/>
        <v>-2.6498457482806492E-2</v>
      </c>
      <c r="L73" s="48">
        <v>529.46986991764584</v>
      </c>
      <c r="M73" s="51">
        <v>0.18972721909247042</v>
      </c>
      <c r="N73" s="51">
        <v>0.42173725439014748</v>
      </c>
      <c r="O73" s="65">
        <v>0.67200766355820463</v>
      </c>
      <c r="P73" s="53">
        <f t="shared" si="78"/>
        <v>-0.2211358706032599</v>
      </c>
      <c r="Q73" s="54">
        <v>6.103741280642546</v>
      </c>
      <c r="R73" s="55">
        <v>6.5205388520692891</v>
      </c>
      <c r="S73" s="66">
        <v>12.62428013271184</v>
      </c>
      <c r="T73" s="55">
        <f t="shared" si="86"/>
        <v>14.72428013271184</v>
      </c>
      <c r="U73" s="52">
        <f t="shared" si="79"/>
        <v>-0.26159119050497864</v>
      </c>
      <c r="V73" s="56">
        <f t="shared" si="51"/>
        <v>14.251628743569226</v>
      </c>
      <c r="W73" s="56">
        <f t="shared" si="87"/>
        <v>16.351628743569226</v>
      </c>
      <c r="X73" s="56">
        <f t="shared" si="52"/>
        <v>17.296707500665182</v>
      </c>
      <c r="Y73" s="67">
        <f t="shared" si="80"/>
        <v>19.526361201922803</v>
      </c>
      <c r="Z73" s="67">
        <f t="shared" si="66"/>
        <v>23.226361201922803</v>
      </c>
      <c r="AA73" s="67">
        <f t="shared" si="53"/>
        <v>14.583498480952994</v>
      </c>
      <c r="AB73" s="67">
        <f t="shared" si="81"/>
        <v>16.463402582013341</v>
      </c>
      <c r="AC73" s="57">
        <f t="shared" si="58"/>
        <v>20.16340258201334</v>
      </c>
      <c r="AD73" s="58">
        <v>31.956164383561646</v>
      </c>
      <c r="AE73" s="110">
        <v>2.0936752074873725E-2</v>
      </c>
      <c r="AF73" s="60">
        <f t="shared" si="82"/>
        <v>0.79999999999999993</v>
      </c>
      <c r="AG73" s="61">
        <f t="shared" si="83"/>
        <v>0.7788641293967401</v>
      </c>
      <c r="AH73" s="68">
        <f t="shared" si="85"/>
        <v>1557.7282587934803</v>
      </c>
      <c r="AI73" s="108">
        <f t="shared" si="84"/>
        <v>-42.271741206519664</v>
      </c>
    </row>
    <row r="74" spans="2:35">
      <c r="B74" s="281"/>
      <c r="C74" s="268"/>
      <c r="D74" s="30">
        <v>0.96376798608413972</v>
      </c>
      <c r="E74" s="62">
        <v>0.1067</v>
      </c>
      <c r="F74" s="48">
        <f t="shared" si="55"/>
        <v>245.41</v>
      </c>
      <c r="G74" s="109">
        <v>2.2999999999999998</v>
      </c>
      <c r="H74" s="50">
        <v>0.26410699775407331</v>
      </c>
      <c r="I74" s="51">
        <f t="shared" si="76"/>
        <v>-2.1635027948807228E-2</v>
      </c>
      <c r="J74" s="51">
        <v>0.25955843851489596</v>
      </c>
      <c r="K74" s="51">
        <f t="shared" si="77"/>
        <v>-3.0914867063274232E-2</v>
      </c>
      <c r="L74" s="48">
        <v>504.65008321573862</v>
      </c>
      <c r="M74" s="51">
        <v>0.18910416162926216</v>
      </c>
      <c r="N74" s="51">
        <v>0.41815649711957043</v>
      </c>
      <c r="O74" s="52">
        <v>0.64020815062559033</v>
      </c>
      <c r="P74" s="53">
        <f t="shared" si="78"/>
        <v>-0.25799184903713651</v>
      </c>
      <c r="Q74" s="54">
        <v>5.784812062473363</v>
      </c>
      <c r="R74" s="55">
        <v>5.9700892293858443</v>
      </c>
      <c r="S74" s="55">
        <v>11.754901291859211</v>
      </c>
      <c r="T74" s="55">
        <f t="shared" si="86"/>
        <v>13.85490129185921</v>
      </c>
      <c r="U74" s="52">
        <f t="shared" si="79"/>
        <v>-0.30518972225580859</v>
      </c>
      <c r="V74" s="56">
        <f t="shared" si="51"/>
        <v>13.338146503664447</v>
      </c>
      <c r="W74" s="56">
        <f t="shared" si="87"/>
        <v>15.438146503664447</v>
      </c>
      <c r="X74" s="56">
        <f t="shared" si="52"/>
        <v>16.105559066107663</v>
      </c>
      <c r="Y74" s="56">
        <f t="shared" si="80"/>
        <v>18.274786066977555</v>
      </c>
      <c r="Z74" s="56">
        <f t="shared" si="66"/>
        <v>21.974786066977554</v>
      </c>
      <c r="AA74" s="56">
        <f t="shared" si="53"/>
        <v>13.579196859659401</v>
      </c>
      <c r="AB74" s="56">
        <f t="shared" si="81"/>
        <v>15.408152958432055</v>
      </c>
      <c r="AC74" s="57">
        <f t="shared" si="58"/>
        <v>19.108152958432054</v>
      </c>
      <c r="AD74" s="58">
        <v>29.348630136986298</v>
      </c>
      <c r="AE74" s="110">
        <v>2.0064387405087321E-2</v>
      </c>
      <c r="AF74" s="60">
        <f t="shared" si="82"/>
        <v>0.76666666666666661</v>
      </c>
      <c r="AG74" s="61">
        <f t="shared" si="83"/>
        <v>0.74200815096286343</v>
      </c>
      <c r="AH74" s="62">
        <f t="shared" si="85"/>
        <v>1548.5387498355412</v>
      </c>
      <c r="AI74" s="108">
        <f t="shared" si="84"/>
        <v>-51.461250164458761</v>
      </c>
    </row>
    <row r="75" spans="2:35">
      <c r="B75" s="281"/>
      <c r="C75" s="268"/>
      <c r="D75" s="30">
        <v>0.95760224123744797</v>
      </c>
      <c r="E75" s="62">
        <v>0.1067</v>
      </c>
      <c r="F75" s="48">
        <f t="shared" si="55"/>
        <v>234.74000000000004</v>
      </c>
      <c r="G75" s="49">
        <v>2.2000000000000002</v>
      </c>
      <c r="H75" s="50">
        <v>0.2610162794756723</v>
      </c>
      <c r="I75" s="51">
        <f t="shared" si="76"/>
        <v>-2.4725746227208245E-2</v>
      </c>
      <c r="J75" s="51">
        <v>0.25514202893442822</v>
      </c>
      <c r="K75" s="51">
        <f t="shared" si="77"/>
        <v>-3.5331276643741971E-2</v>
      </c>
      <c r="L75" s="48">
        <v>479.83029651383163</v>
      </c>
      <c r="M75" s="51">
        <v>0.18847057331356626</v>
      </c>
      <c r="N75" s="51">
        <v>0.41451521826176041</v>
      </c>
      <c r="O75" s="52">
        <v>0.60840863769297615</v>
      </c>
      <c r="P75" s="53">
        <f t="shared" si="78"/>
        <v>-0.29484782747101301</v>
      </c>
      <c r="Q75" s="54">
        <v>5.4658828443041818</v>
      </c>
      <c r="R75" s="55">
        <v>5.4196396067024031</v>
      </c>
      <c r="S75" s="55">
        <v>10.885522451006588</v>
      </c>
      <c r="T75" s="55">
        <f t="shared" si="86"/>
        <v>12.985522451006588</v>
      </c>
      <c r="U75" s="52">
        <f t="shared" si="79"/>
        <v>-0.34878825400663815</v>
      </c>
      <c r="V75" s="56">
        <f t="shared" si="51"/>
        <v>12.42051606109171</v>
      </c>
      <c r="W75" s="56">
        <f t="shared" si="87"/>
        <v>14.52051606109171</v>
      </c>
      <c r="X75" s="56">
        <f t="shared" si="52"/>
        <v>14.914410631550153</v>
      </c>
      <c r="Y75" s="56">
        <f t="shared" si="80"/>
        <v>17.017527419986717</v>
      </c>
      <c r="Z75" s="56">
        <f t="shared" si="66"/>
        <v>20.717527419986716</v>
      </c>
      <c r="AA75" s="56">
        <f t="shared" si="53"/>
        <v>12.574895238365817</v>
      </c>
      <c r="AB75" s="56">
        <f t="shared" si="81"/>
        <v>14.34811135410645</v>
      </c>
      <c r="AC75" s="57">
        <f t="shared" si="58"/>
        <v>18.04811135410645</v>
      </c>
      <c r="AD75" s="58">
        <v>26.852054794520555</v>
      </c>
      <c r="AE75" s="110">
        <v>1.9192022735300917E-2</v>
      </c>
      <c r="AF75" s="60">
        <f t="shared" si="82"/>
        <v>0.73333333333333339</v>
      </c>
      <c r="AG75" s="61">
        <f t="shared" si="83"/>
        <v>0.70515217252898699</v>
      </c>
      <c r="AH75" s="62">
        <f t="shared" si="85"/>
        <v>1538.513830972335</v>
      </c>
      <c r="AI75" s="108">
        <f t="shared" si="84"/>
        <v>-61.486169027665028</v>
      </c>
    </row>
    <row r="76" spans="2:35">
      <c r="B76" s="281"/>
      <c r="C76" s="268"/>
      <c r="D76" s="30">
        <v>0.94980597537783384</v>
      </c>
      <c r="E76" s="62">
        <v>0.1067</v>
      </c>
      <c r="F76" s="48">
        <f t="shared" si="55"/>
        <v>224.07000000000002</v>
      </c>
      <c r="G76" s="109">
        <v>2.1</v>
      </c>
      <c r="H76" s="50">
        <v>0.25792556119727128</v>
      </c>
      <c r="I76" s="51">
        <f t="shared" si="76"/>
        <v>-2.7816464505609262E-2</v>
      </c>
      <c r="J76" s="51">
        <v>0.25072561935396048</v>
      </c>
      <c r="K76" s="51">
        <f t="shared" si="77"/>
        <v>-3.9747686224209711E-2</v>
      </c>
      <c r="L76" s="48">
        <v>455.01050981192441</v>
      </c>
      <c r="M76" s="51">
        <v>0.18782618488279709</v>
      </c>
      <c r="N76" s="51">
        <v>0.41081187034474609</v>
      </c>
      <c r="O76" s="52">
        <v>0.57660912476036175</v>
      </c>
      <c r="P76" s="53">
        <f t="shared" si="78"/>
        <v>-0.33170380590488979</v>
      </c>
      <c r="Q76" s="54">
        <v>5.1469536261349988</v>
      </c>
      <c r="R76" s="55">
        <v>4.8691899840189601</v>
      </c>
      <c r="S76" s="55">
        <v>10.016143610153962</v>
      </c>
      <c r="T76" s="55">
        <f t="shared" si="86"/>
        <v>12.116143610153962</v>
      </c>
      <c r="U76" s="52">
        <f t="shared" si="79"/>
        <v>-0.39238678575746794</v>
      </c>
      <c r="V76" s="56">
        <f t="shared" si="51"/>
        <v>11.498124042268579</v>
      </c>
      <c r="W76" s="56">
        <f t="shared" si="87"/>
        <v>13.598124042268578</v>
      </c>
      <c r="X76" s="56">
        <f t="shared" si="52"/>
        <v>13.723262196992643</v>
      </c>
      <c r="Y76" s="56">
        <f t="shared" si="80"/>
        <v>15.753744868996655</v>
      </c>
      <c r="Z76" s="56">
        <f t="shared" si="66"/>
        <v>19.453744868996655</v>
      </c>
      <c r="AA76" s="56">
        <f t="shared" si="53"/>
        <v>11.570593617072227</v>
      </c>
      <c r="AB76" s="56">
        <f t="shared" si="81"/>
        <v>13.282569203271688</v>
      </c>
      <c r="AC76" s="57">
        <f t="shared" si="58"/>
        <v>16.982569203271687</v>
      </c>
      <c r="AD76" s="58">
        <v>24.466438356164385</v>
      </c>
      <c r="AE76" s="110">
        <v>1.8319658065514513E-2</v>
      </c>
      <c r="AF76" s="60">
        <f t="shared" si="82"/>
        <v>0.70000000000000007</v>
      </c>
      <c r="AG76" s="61">
        <f t="shared" si="83"/>
        <v>0.66829619409511021</v>
      </c>
      <c r="AH76" s="62">
        <f t="shared" si="85"/>
        <v>1527.5341579316803</v>
      </c>
      <c r="AI76" s="108">
        <f t="shared" si="84"/>
        <v>-72.465842068319716</v>
      </c>
    </row>
    <row r="77" spans="2:35" ht="17.25" thickBot="1">
      <c r="B77" s="282"/>
      <c r="C77" s="273"/>
      <c r="D77" s="130">
        <v>0.940653213292586</v>
      </c>
      <c r="E77" s="87">
        <v>0.1067</v>
      </c>
      <c r="F77" s="76">
        <f t="shared" si="55"/>
        <v>213.4</v>
      </c>
      <c r="G77" s="131">
        <v>2</v>
      </c>
      <c r="H77" s="74">
        <v>0.25483484291887026</v>
      </c>
      <c r="I77" s="75">
        <f t="shared" si="76"/>
        <v>-3.0907182784010279E-2</v>
      </c>
      <c r="J77" s="75">
        <v>0.24630920977349274</v>
      </c>
      <c r="K77" s="75">
        <f t="shared" si="77"/>
        <v>-4.416409580467745E-2</v>
      </c>
      <c r="L77" s="76">
        <v>430.19072311001725</v>
      </c>
      <c r="M77" s="75">
        <v>0.18717071781578515</v>
      </c>
      <c r="N77" s="75">
        <v>0.40704485268678969</v>
      </c>
      <c r="O77" s="77">
        <v>0.54480961182774745</v>
      </c>
      <c r="P77" s="78">
        <f t="shared" si="78"/>
        <v>-0.36855978433876641</v>
      </c>
      <c r="Q77" s="79">
        <v>4.8280244079658159</v>
      </c>
      <c r="R77" s="80">
        <v>4.3187403613355153</v>
      </c>
      <c r="S77" s="80">
        <v>9.1467647693013365</v>
      </c>
      <c r="T77" s="80">
        <f>S77+2.1</f>
        <v>11.246764769301336</v>
      </c>
      <c r="U77" s="77">
        <f t="shared" si="79"/>
        <v>-0.43598531750829772</v>
      </c>
      <c r="V77" s="81">
        <f t="shared" si="51"/>
        <v>10.570230036523856</v>
      </c>
      <c r="W77" s="81">
        <f>V77+2.1</f>
        <v>12.670230036523856</v>
      </c>
      <c r="X77" s="81">
        <f t="shared" si="52"/>
        <v>12.532113762435129</v>
      </c>
      <c r="Y77" s="81">
        <f>X77*((G77+0.15)/G77)^2</f>
        <v>14.482423966714094</v>
      </c>
      <c r="Z77" s="81">
        <f t="shared" si="66"/>
        <v>18.182423966714094</v>
      </c>
      <c r="AA77" s="81">
        <f t="shared" si="53"/>
        <v>10.56629199577864</v>
      </c>
      <c r="AB77" s="81">
        <f>AA77*((G77+0.15)/G77)^2</f>
        <v>12.21067118762169</v>
      </c>
      <c r="AC77" s="82">
        <f t="shared" si="58"/>
        <v>15.910671187621691</v>
      </c>
      <c r="AD77" s="83">
        <v>22.19178082191781</v>
      </c>
      <c r="AE77" s="121">
        <v>1.7447293395728106E-2</v>
      </c>
      <c r="AF77" s="85">
        <f t="shared" si="82"/>
        <v>0.66666666666666663</v>
      </c>
      <c r="AG77" s="86">
        <f t="shared" si="83"/>
        <v>0.63144021566123365</v>
      </c>
      <c r="AH77" s="87">
        <f>(AG77/AF77)*$AH$67</f>
        <v>1515.4565175869609</v>
      </c>
      <c r="AI77" s="132">
        <f t="shared" si="84"/>
        <v>-84.543482413039101</v>
      </c>
    </row>
  </sheetData>
  <mergeCells count="14">
    <mergeCell ref="B67:B77"/>
    <mergeCell ref="C67:C77"/>
    <mergeCell ref="B2:AI2"/>
    <mergeCell ref="B4:B14"/>
    <mergeCell ref="C4:C14"/>
    <mergeCell ref="B15:B27"/>
    <mergeCell ref="C15:C27"/>
    <mergeCell ref="B28:B38"/>
    <mergeCell ref="C28:C38"/>
    <mergeCell ref="B41:AI41"/>
    <mergeCell ref="B43:B53"/>
    <mergeCell ref="C43:C53"/>
    <mergeCell ref="B54:B66"/>
    <mergeCell ref="C54:C6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6.5"/>
  <cols>
    <col min="1" max="16384" width="9" style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VT</vt:lpstr>
      <vt:lpstr>總整理@V99</vt:lpstr>
      <vt:lpstr>總整理@5720</vt:lpstr>
      <vt:lpstr>總整理@H318</vt:lpstr>
      <vt:lpstr>總整理@6601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2020-12-10T00:59:48Z</dcterms:modified>
</cp:coreProperties>
</file>