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0" yWindow="30" windowWidth="10800" windowHeight="7785" tabRatio="794" activeTab="10"/>
  </bookViews>
  <sheets>
    <sheet name="量產_VA" sheetId="5" r:id="rId1"/>
    <sheet name="評估階段_VA" sheetId="6" r:id="rId2"/>
    <sheet name="量產正型_AAS&amp;IPS" sheetId="3" r:id="rId3"/>
    <sheet name="量產負型AAS" sheetId="8" r:id="rId4"/>
    <sheet name=" 評估階段負型_AAS" sheetId="7" r:id="rId5"/>
    <sheet name="評估階段正型_AAS&amp;IPS" sheetId="4" r:id="rId6"/>
    <sheet name="量產_TN" sheetId="2" r:id="rId7"/>
    <sheet name="評估階段_TN" sheetId="1" r:id="rId8"/>
    <sheet name="VR" sheetId="12" r:id="rId9"/>
    <sheet name="車載AAS&amp;IPS" sheetId="9" r:id="rId10"/>
    <sheet name="競爭對手液晶" sheetId="10" r:id="rId11"/>
    <sheet name="VT位置預估" sheetId="13" r:id="rId12"/>
  </sheets>
  <calcPr calcId="125725"/>
</workbook>
</file>

<file path=xl/calcChain.xml><?xml version="1.0" encoding="utf-8"?>
<calcChain xmlns="http://schemas.openxmlformats.org/spreadsheetml/2006/main">
  <c r="AG9" i="10"/>
  <c r="X34" i="8"/>
  <c r="X32"/>
  <c r="W32"/>
  <c r="V32"/>
  <c r="X31"/>
  <c r="W31"/>
  <c r="V31"/>
  <c r="X23"/>
  <c r="W23"/>
  <c r="V23"/>
  <c r="X21"/>
  <c r="X33" s="1"/>
  <c r="W21"/>
  <c r="W33" s="1"/>
  <c r="V21"/>
  <c r="V33" s="1"/>
  <c r="W10"/>
  <c r="X10"/>
  <c r="V10"/>
  <c r="AE36" i="10"/>
  <c r="AE35"/>
  <c r="AD35"/>
  <c r="U32" i="8"/>
  <c r="P32"/>
  <c r="O32"/>
  <c r="H32"/>
  <c r="G32"/>
  <c r="F32"/>
  <c r="E32"/>
  <c r="D32"/>
  <c r="D31"/>
  <c r="Q24" i="10"/>
  <c r="C24"/>
  <c r="Q9"/>
  <c r="Q18"/>
  <c r="Q21" s="1"/>
  <c r="C18"/>
  <c r="C21" s="1"/>
  <c r="C15"/>
  <c r="C12"/>
  <c r="C9" s="1"/>
  <c r="R33" i="3"/>
  <c r="R32"/>
  <c r="R31"/>
  <c r="R23"/>
  <c r="R10"/>
  <c r="Q33"/>
  <c r="Q32"/>
  <c r="Q31"/>
  <c r="Q23"/>
  <c r="Q10"/>
  <c r="P13"/>
  <c r="P16"/>
  <c r="O13"/>
  <c r="O16"/>
  <c r="U34" i="8"/>
  <c r="U33"/>
  <c r="U31"/>
  <c r="T21"/>
  <c r="T33" s="1"/>
  <c r="T13"/>
  <c r="T31" s="1"/>
  <c r="T16"/>
  <c r="T34" s="1"/>
  <c r="T32" l="1"/>
  <c r="W34"/>
  <c r="V34"/>
  <c r="T10"/>
  <c r="Q23" i="10"/>
  <c r="C22"/>
  <c r="Q22"/>
  <c r="C23"/>
  <c r="AH18"/>
  <c r="AH22" s="1"/>
  <c r="AH15"/>
  <c r="AH12"/>
  <c r="AH24" s="1"/>
  <c r="AG18"/>
  <c r="AG24" s="1"/>
  <c r="E9"/>
  <c r="E18"/>
  <c r="E24" s="1"/>
  <c r="E15"/>
  <c r="F18"/>
  <c r="G15"/>
  <c r="F15"/>
  <c r="F12"/>
  <c r="F9" s="1"/>
  <c r="R33" i="8"/>
  <c r="AF9" i="10"/>
  <c r="AF21"/>
  <c r="AF22"/>
  <c r="AF23"/>
  <c r="AF13"/>
  <c r="AF11"/>
  <c r="AF24" s="1"/>
  <c r="AE23"/>
  <c r="AE22"/>
  <c r="AE21"/>
  <c r="AE9"/>
  <c r="AE13"/>
  <c r="AE11"/>
  <c r="AE24" s="1"/>
  <c r="L18"/>
  <c r="L21" s="1"/>
  <c r="L15"/>
  <c r="L12"/>
  <c r="L9" s="1"/>
  <c r="AB18"/>
  <c r="AB22" s="1"/>
  <c r="AB15"/>
  <c r="AB12"/>
  <c r="AB9" s="1"/>
  <c r="AD22"/>
  <c r="AC22"/>
  <c r="AD21"/>
  <c r="AC21"/>
  <c r="AD15"/>
  <c r="AD23" s="1"/>
  <c r="AD12"/>
  <c r="AD9" s="1"/>
  <c r="AC15"/>
  <c r="AC23" s="1"/>
  <c r="V15"/>
  <c r="AC12"/>
  <c r="AC9" s="1"/>
  <c r="V12"/>
  <c r="R10" i="4"/>
  <c r="S10"/>
  <c r="T10"/>
  <c r="U10"/>
  <c r="V10"/>
  <c r="Q10"/>
  <c r="BY10"/>
  <c r="S23" i="8"/>
  <c r="S21"/>
  <c r="S33" s="1"/>
  <c r="S16"/>
  <c r="S13"/>
  <c r="H10"/>
  <c r="G10"/>
  <c r="F10"/>
  <c r="E10"/>
  <c r="D10"/>
  <c r="T22" i="10"/>
  <c r="Y24"/>
  <c r="Y23"/>
  <c r="Z9"/>
  <c r="O18"/>
  <c r="O21" s="1"/>
  <c r="O15"/>
  <c r="O12"/>
  <c r="O9" s="1"/>
  <c r="AA21"/>
  <c r="Y21"/>
  <c r="T21"/>
  <c r="AA9"/>
  <c r="AA24"/>
  <c r="AA23"/>
  <c r="AA22"/>
  <c r="Y22"/>
  <c r="Z18"/>
  <c r="Z23" s="1"/>
  <c r="CE35" i="7"/>
  <c r="CE23"/>
  <c r="CE21"/>
  <c r="CE32" s="1"/>
  <c r="CE16"/>
  <c r="CE33" s="1"/>
  <c r="CE13"/>
  <c r="CE10" s="1"/>
  <c r="S31" i="8" l="1"/>
  <c r="S32"/>
  <c r="E23" i="10"/>
  <c r="E21"/>
  <c r="AH23"/>
  <c r="AB21"/>
  <c r="AG21"/>
  <c r="F23"/>
  <c r="AG22"/>
  <c r="AG23"/>
  <c r="AH9"/>
  <c r="AH21"/>
  <c r="F24"/>
  <c r="E22"/>
  <c r="F21"/>
  <c r="F22"/>
  <c r="L24"/>
  <c r="L23"/>
  <c r="AD24"/>
  <c r="L22"/>
  <c r="AB23"/>
  <c r="AB24"/>
  <c r="O22"/>
  <c r="AC24"/>
  <c r="S10" i="8"/>
  <c r="S34"/>
  <c r="O23" i="10"/>
  <c r="Z22"/>
  <c r="Z21"/>
  <c r="O24"/>
  <c r="Z24"/>
  <c r="CE31" i="7"/>
  <c r="R23" i="8" l="1"/>
  <c r="R21"/>
  <c r="R16"/>
  <c r="R34" s="1"/>
  <c r="R13"/>
  <c r="T24" i="10"/>
  <c r="T15"/>
  <c r="T23" s="1"/>
  <c r="T9"/>
  <c r="S9"/>
  <c r="S18"/>
  <c r="S22" s="1"/>
  <c r="R18"/>
  <c r="R22" s="1"/>
  <c r="R15"/>
  <c r="R12"/>
  <c r="R9" s="1"/>
  <c r="R10" i="8" l="1"/>
  <c r="R32"/>
  <c r="S21" i="10"/>
  <c r="R21"/>
  <c r="R23"/>
  <c r="S24"/>
  <c r="S23"/>
  <c r="R24"/>
  <c r="R31" i="8"/>
  <c r="P18" i="10"/>
  <c r="P22" s="1"/>
  <c r="P12"/>
  <c r="J10" i="3"/>
  <c r="CD16" i="7"/>
  <c r="CF16"/>
  <c r="P21" i="10" l="1"/>
  <c r="P23"/>
  <c r="P9"/>
  <c r="P24"/>
  <c r="CD23" i="7"/>
  <c r="CF23"/>
  <c r="CD21"/>
  <c r="CD32" s="1"/>
  <c r="CF21"/>
  <c r="CF33" s="1"/>
  <c r="CD13"/>
  <c r="CD10" s="1"/>
  <c r="CF13"/>
  <c r="CF10" s="1"/>
  <c r="CG33"/>
  <c r="CH33"/>
  <c r="CF32"/>
  <c r="CG32"/>
  <c r="CH32"/>
  <c r="CG31"/>
  <c r="CH31"/>
  <c r="Q34" i="8"/>
  <c r="P34"/>
  <c r="O34"/>
  <c r="Q33"/>
  <c r="P33"/>
  <c r="O33"/>
  <c r="N33"/>
  <c r="P31"/>
  <c r="O31"/>
  <c r="Q23"/>
  <c r="Q21"/>
  <c r="Q13"/>
  <c r="P10"/>
  <c r="O10"/>
  <c r="P23"/>
  <c r="O23"/>
  <c r="P21"/>
  <c r="O21"/>
  <c r="CA23" i="7"/>
  <c r="CB23"/>
  <c r="CC23"/>
  <c r="CA21"/>
  <c r="CA32" s="1"/>
  <c r="CB21"/>
  <c r="CB32" s="1"/>
  <c r="CC21"/>
  <c r="CC32" s="1"/>
  <c r="CB16"/>
  <c r="CC16"/>
  <c r="CA16"/>
  <c r="CA13"/>
  <c r="CA31" s="1"/>
  <c r="CB13"/>
  <c r="CB10" s="1"/>
  <c r="CC13"/>
  <c r="CC31" s="1"/>
  <c r="BY33" i="4"/>
  <c r="BY32"/>
  <c r="BY31"/>
  <c r="BY23"/>
  <c r="BZ23" i="7"/>
  <c r="BZ21"/>
  <c r="BZ33" s="1"/>
  <c r="BZ13"/>
  <c r="BZ31" s="1"/>
  <c r="BZ32"/>
  <c r="BY23"/>
  <c r="BZ10"/>
  <c r="BY13"/>
  <c r="BY10" s="1"/>
  <c r="BY21"/>
  <c r="BY32" s="1"/>
  <c r="AJ10" i="2"/>
  <c r="AI10"/>
  <c r="AD10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AJ31"/>
  <c r="AI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3"/>
  <c r="C32"/>
  <c r="C31"/>
  <c r="AJ23"/>
  <c r="AJ16"/>
  <c r="AJ33" s="1"/>
  <c r="Q31" i="8" l="1"/>
  <c r="Q32"/>
  <c r="CA33" i="7"/>
  <c r="CD33"/>
  <c r="BY33"/>
  <c r="Q10" i="8"/>
  <c r="CF31" i="7"/>
  <c r="CD31"/>
  <c r="BY31"/>
  <c r="CB31"/>
  <c r="CB33"/>
  <c r="CC33"/>
  <c r="CC10"/>
  <c r="CA10"/>
  <c r="BX32" i="4" l="1"/>
  <c r="BX31"/>
  <c r="BX23"/>
  <c r="BX16"/>
  <c r="BX33" s="1"/>
  <c r="BX10"/>
  <c r="BV32" l="1"/>
  <c r="BW32"/>
  <c r="BW23"/>
  <c r="BW21"/>
  <c r="BW16"/>
  <c r="BW33" s="1"/>
  <c r="BW12"/>
  <c r="BW31" s="1"/>
  <c r="BW10"/>
  <c r="BV23"/>
  <c r="BV21"/>
  <c r="BV16"/>
  <c r="BV33" s="1"/>
  <c r="BV12"/>
  <c r="BV13" s="1"/>
  <c r="BV10" s="1"/>
  <c r="BX31" i="7"/>
  <c r="BX23"/>
  <c r="BX21"/>
  <c r="BX16"/>
  <c r="BX10"/>
  <c r="BV23"/>
  <c r="BW23"/>
  <c r="BW21"/>
  <c r="BW32" s="1"/>
  <c r="BV21"/>
  <c r="BV32" s="1"/>
  <c r="BQ16"/>
  <c r="BR16"/>
  <c r="BS16"/>
  <c r="BT16"/>
  <c r="BT33" s="1"/>
  <c r="BU16"/>
  <c r="BV16"/>
  <c r="BW16"/>
  <c r="BW33" s="1"/>
  <c r="BV13"/>
  <c r="BV10" s="1"/>
  <c r="BW13"/>
  <c r="BW31" s="1"/>
  <c r="BW10"/>
  <c r="BU33"/>
  <c r="BT32"/>
  <c r="BU32"/>
  <c r="BT23"/>
  <c r="BU23"/>
  <c r="BT13"/>
  <c r="BT31" s="1"/>
  <c r="BU13"/>
  <c r="BU31" s="1"/>
  <c r="BT10"/>
  <c r="BU10"/>
  <c r="BR23"/>
  <c r="BS23"/>
  <c r="BR21"/>
  <c r="BS21"/>
  <c r="BR13"/>
  <c r="BR10" s="1"/>
  <c r="BS13"/>
  <c r="BS10" s="1"/>
  <c r="BQ23"/>
  <c r="BQ21"/>
  <c r="BQ32" s="1"/>
  <c r="BQ13"/>
  <c r="BQ10" s="1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BS33" l="1"/>
  <c r="BX33"/>
  <c r="BR33"/>
  <c r="BV33"/>
  <c r="BQ33"/>
  <c r="BR32"/>
  <c r="BS32"/>
  <c r="BQ31"/>
  <c r="BR31"/>
  <c r="BX32"/>
  <c r="BV31"/>
  <c r="BV31" i="4"/>
  <c r="BS31" i="7"/>
  <c r="H12" i="10" l="1"/>
  <c r="H18"/>
  <c r="H22" s="1"/>
  <c r="M9"/>
  <c r="N18"/>
  <c r="N22" s="1"/>
  <c r="M18"/>
  <c r="M22" s="1"/>
  <c r="K18"/>
  <c r="J18"/>
  <c r="J22" s="1"/>
  <c r="I18"/>
  <c r="I22" s="1"/>
  <c r="N9"/>
  <c r="D12"/>
  <c r="D9" s="1"/>
  <c r="V18"/>
  <c r="V22" s="1"/>
  <c r="W18"/>
  <c r="W22" s="1"/>
  <c r="W9"/>
  <c r="V9"/>
  <c r="U15"/>
  <c r="N23" i="8"/>
  <c r="N16"/>
  <c r="N34" s="1"/>
  <c r="N13"/>
  <c r="N32" s="1"/>
  <c r="D30" i="13"/>
  <c r="D31"/>
  <c r="D29"/>
  <c r="K21" i="10" l="1"/>
  <c r="K22"/>
  <c r="N10" i="8"/>
  <c r="N31"/>
  <c r="V21" i="10"/>
  <c r="W21"/>
  <c r="H24"/>
  <c r="V24"/>
  <c r="V23"/>
  <c r="J23"/>
  <c r="J21"/>
  <c r="W23"/>
  <c r="W24"/>
  <c r="I21"/>
  <c r="I23"/>
  <c r="N24"/>
  <c r="N21"/>
  <c r="N23"/>
  <c r="H21"/>
  <c r="H23"/>
  <c r="M24"/>
  <c r="M21"/>
  <c r="M23"/>
  <c r="H9"/>
  <c r="C3" i="13"/>
  <c r="C6"/>
  <c r="C5"/>
  <c r="C4"/>
  <c r="L10" i="3"/>
  <c r="C10" i="12"/>
  <c r="C16"/>
  <c r="C23"/>
  <c r="D23" l="1"/>
  <c r="U18" i="10" l="1"/>
  <c r="U22" s="1"/>
  <c r="U12"/>
  <c r="K15"/>
  <c r="K12"/>
  <c r="J12"/>
  <c r="I12"/>
  <c r="D18"/>
  <c r="N33" i="9"/>
  <c r="N32"/>
  <c r="N23"/>
  <c r="N12"/>
  <c r="N31" s="1"/>
  <c r="O33"/>
  <c r="O32"/>
  <c r="O23"/>
  <c r="O12"/>
  <c r="O31" s="1"/>
  <c r="BN32" i="7"/>
  <c r="BP23"/>
  <c r="BN23"/>
  <c r="BP21"/>
  <c r="BP32" s="1"/>
  <c r="BO21"/>
  <c r="BO32" s="1"/>
  <c r="BP16"/>
  <c r="BO16"/>
  <c r="BN16"/>
  <c r="BN33" s="1"/>
  <c r="BP13"/>
  <c r="BP10" s="1"/>
  <c r="BO13"/>
  <c r="BO10" s="1"/>
  <c r="BN13"/>
  <c r="BN10" s="1"/>
  <c r="F31" i="8"/>
  <c r="E31"/>
  <c r="C31"/>
  <c r="H31"/>
  <c r="L13" i="9"/>
  <c r="L10" s="1"/>
  <c r="M23"/>
  <c r="L23"/>
  <c r="K23"/>
  <c r="L16"/>
  <c r="L33" s="1"/>
  <c r="M16"/>
  <c r="M33" s="1"/>
  <c r="M13"/>
  <c r="M31" s="1"/>
  <c r="M32"/>
  <c r="L32"/>
  <c r="AI23" i="2"/>
  <c r="AI16"/>
  <c r="AI33" s="1"/>
  <c r="D33" i="9"/>
  <c r="E33"/>
  <c r="F33"/>
  <c r="G33"/>
  <c r="BH13" i="7"/>
  <c r="BH10" s="1"/>
  <c r="BF23"/>
  <c r="BG23"/>
  <c r="BH23"/>
  <c r="BG21"/>
  <c r="BH21"/>
  <c r="BF21"/>
  <c r="BF31"/>
  <c r="BG31"/>
  <c r="BI31"/>
  <c r="BQ31" i="4"/>
  <c r="BP31"/>
  <c r="BO31"/>
  <c r="BN31"/>
  <c r="BM31"/>
  <c r="BL31"/>
  <c r="BK31"/>
  <c r="BH31"/>
  <c r="BG31"/>
  <c r="BF31"/>
  <c r="BE31"/>
  <c r="BD31"/>
  <c r="BC31"/>
  <c r="BB31"/>
  <c r="BA31"/>
  <c r="AZ31"/>
  <c r="AY31"/>
  <c r="AX31"/>
  <c r="AW31"/>
  <c r="AV31"/>
  <c r="AU31"/>
  <c r="AT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U23"/>
  <c r="BU16"/>
  <c r="BU33" s="1"/>
  <c r="BU13"/>
  <c r="BU32"/>
  <c r="K33" i="8"/>
  <c r="J21"/>
  <c r="J16"/>
  <c r="J34" s="1"/>
  <c r="J13"/>
  <c r="K23"/>
  <c r="K21"/>
  <c r="K16"/>
  <c r="K34" s="1"/>
  <c r="K13"/>
  <c r="E10" i="9"/>
  <c r="K32"/>
  <c r="J32"/>
  <c r="I32"/>
  <c r="H32"/>
  <c r="G32"/>
  <c r="F32"/>
  <c r="E32"/>
  <c r="D32"/>
  <c r="C32"/>
  <c r="BT32" i="4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K33" i="7"/>
  <c r="BI33"/>
  <c r="BG33"/>
  <c r="BF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S33"/>
  <c r="R33"/>
  <c r="Q33"/>
  <c r="P33"/>
  <c r="O33"/>
  <c r="N33"/>
  <c r="M33"/>
  <c r="L33"/>
  <c r="K33"/>
  <c r="J33"/>
  <c r="I33"/>
  <c r="H33"/>
  <c r="G33"/>
  <c r="F33"/>
  <c r="E33"/>
  <c r="D33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S31"/>
  <c r="R31"/>
  <c r="Q31"/>
  <c r="P31"/>
  <c r="O31"/>
  <c r="N31"/>
  <c r="M31"/>
  <c r="L31"/>
  <c r="K31"/>
  <c r="J31"/>
  <c r="I31"/>
  <c r="H31"/>
  <c r="G31"/>
  <c r="F31"/>
  <c r="E31"/>
  <c r="D31"/>
  <c r="BL32"/>
  <c r="BK32"/>
  <c r="BM32"/>
  <c r="BJ32"/>
  <c r="BI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M33" i="8"/>
  <c r="L33"/>
  <c r="J33"/>
  <c r="I33"/>
  <c r="H33"/>
  <c r="G33"/>
  <c r="F33"/>
  <c r="E33"/>
  <c r="D33"/>
  <c r="C33"/>
  <c r="K16" i="9"/>
  <c r="K33" s="1"/>
  <c r="K13"/>
  <c r="K10" s="1"/>
  <c r="I13"/>
  <c r="I10" s="1"/>
  <c r="J13"/>
  <c r="J10" s="1"/>
  <c r="I16"/>
  <c r="I33" s="1"/>
  <c r="J16"/>
  <c r="J33" s="1"/>
  <c r="H16"/>
  <c r="H33" s="1"/>
  <c r="H13"/>
  <c r="H31" s="1"/>
  <c r="C33"/>
  <c r="G31"/>
  <c r="F31"/>
  <c r="E31"/>
  <c r="D31"/>
  <c r="C31"/>
  <c r="G10"/>
  <c r="F10"/>
  <c r="BL13" i="7"/>
  <c r="BL31" s="1"/>
  <c r="BL16"/>
  <c r="BL33" s="1"/>
  <c r="BK23"/>
  <c r="BK21"/>
  <c r="BK13"/>
  <c r="BK10" s="1"/>
  <c r="M16" i="8"/>
  <c r="M34" s="1"/>
  <c r="M13"/>
  <c r="L23"/>
  <c r="L21"/>
  <c r="L16"/>
  <c r="L34" s="1"/>
  <c r="L13"/>
  <c r="H34"/>
  <c r="G34"/>
  <c r="F34"/>
  <c r="E34"/>
  <c r="D34"/>
  <c r="C34"/>
  <c r="G31"/>
  <c r="C33" i="7"/>
  <c r="C31"/>
  <c r="C33" i="3"/>
  <c r="C32"/>
  <c r="C31"/>
  <c r="BT33" i="4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G10"/>
  <c r="BH10"/>
  <c r="BI10"/>
  <c r="BJ10"/>
  <c r="BJ21"/>
  <c r="BJ31" s="1"/>
  <c r="BI21"/>
  <c r="BI31" s="1"/>
  <c r="F23" i="8"/>
  <c r="E23"/>
  <c r="F21"/>
  <c r="E21"/>
  <c r="I23"/>
  <c r="G23"/>
  <c r="H21"/>
  <c r="G21"/>
  <c r="D21"/>
  <c r="C21"/>
  <c r="I16"/>
  <c r="I34" s="1"/>
  <c r="I13"/>
  <c r="I32" s="1"/>
  <c r="BP23" i="4"/>
  <c r="BQ23"/>
  <c r="V23" i="2"/>
  <c r="BS13" i="4"/>
  <c r="BS31" s="1"/>
  <c r="BM13" i="7"/>
  <c r="BM10" s="1"/>
  <c r="BM16"/>
  <c r="BM33" s="1"/>
  <c r="BM23"/>
  <c r="BJ23"/>
  <c r="BI23"/>
  <c r="BE23"/>
  <c r="BD23"/>
  <c r="BI21"/>
  <c r="BE21"/>
  <c r="BD21"/>
  <c r="BF10"/>
  <c r="BG10"/>
  <c r="BI10"/>
  <c r="BJ13"/>
  <c r="BJ16"/>
  <c r="BJ33" s="1"/>
  <c r="BE16"/>
  <c r="BE33" s="1"/>
  <c r="BD16"/>
  <c r="BD33" s="1"/>
  <c r="BE13"/>
  <c r="BE31" s="1"/>
  <c r="BD13"/>
  <c r="BD31" s="1"/>
  <c r="BT12" i="4"/>
  <c r="BT31" s="1"/>
  <c r="BR14"/>
  <c r="BR12"/>
  <c r="BR31" s="1"/>
  <c r="BR23"/>
  <c r="AY10" i="7"/>
  <c r="AX10"/>
  <c r="AY23"/>
  <c r="AX23"/>
  <c r="AY21"/>
  <c r="AX21"/>
  <c r="AH23"/>
  <c r="U21"/>
  <c r="T21"/>
  <c r="Z21"/>
  <c r="T13"/>
  <c r="T31" s="1"/>
  <c r="U13"/>
  <c r="U31" s="1"/>
  <c r="BA13"/>
  <c r="BA31" s="1"/>
  <c r="BB13"/>
  <c r="BB31" s="1"/>
  <c r="BC13"/>
  <c r="BC31" s="1"/>
  <c r="T16"/>
  <c r="T33" s="1"/>
  <c r="U16"/>
  <c r="U33" s="1"/>
  <c r="AZ16"/>
  <c r="AZ33" s="1"/>
  <c r="BA16"/>
  <c r="BA33" s="1"/>
  <c r="BB16"/>
  <c r="BB33" s="1"/>
  <c r="BC16"/>
  <c r="BC33" s="1"/>
  <c r="AK21"/>
  <c r="I23"/>
  <c r="J23"/>
  <c r="L23"/>
  <c r="M23"/>
  <c r="O23"/>
  <c r="P23"/>
  <c r="Q23"/>
  <c r="R23"/>
  <c r="S23"/>
  <c r="T23"/>
  <c r="U23"/>
  <c r="AB23"/>
  <c r="AC23"/>
  <c r="AD23"/>
  <c r="AE23"/>
  <c r="AF23"/>
  <c r="AG23"/>
  <c r="AO23"/>
  <c r="AP23"/>
  <c r="AQ23"/>
  <c r="AR23"/>
  <c r="AS23"/>
  <c r="AT23"/>
  <c r="AU23"/>
  <c r="AV23"/>
  <c r="AW23"/>
  <c r="AZ23"/>
  <c r="BA23"/>
  <c r="BB23"/>
  <c r="BC23"/>
  <c r="E23" i="1"/>
  <c r="G23"/>
  <c r="L23"/>
  <c r="M23"/>
  <c r="F10" i="6"/>
  <c r="G10"/>
  <c r="K13"/>
  <c r="K10" s="1"/>
  <c r="L13"/>
  <c r="L10" s="1"/>
  <c r="M13"/>
  <c r="M10" s="1"/>
  <c r="V10"/>
  <c r="W10"/>
  <c r="X10"/>
  <c r="AA10"/>
  <c r="AB10"/>
  <c r="AD10"/>
  <c r="AE10"/>
  <c r="AF10"/>
  <c r="AG10"/>
  <c r="AH10"/>
  <c r="AI10"/>
  <c r="AJ10"/>
  <c r="AK10"/>
  <c r="AL10"/>
  <c r="AM10"/>
  <c r="AN10"/>
  <c r="AO13"/>
  <c r="AO10" s="1"/>
  <c r="N13"/>
  <c r="O13"/>
  <c r="P13"/>
  <c r="Q13"/>
  <c r="AP13"/>
  <c r="AQ13"/>
  <c r="AR13"/>
  <c r="AS13"/>
  <c r="AT13"/>
  <c r="AV13"/>
  <c r="K16"/>
  <c r="L16"/>
  <c r="M16"/>
  <c r="N16"/>
  <c r="O16"/>
  <c r="P16"/>
  <c r="Q16"/>
  <c r="AO16"/>
  <c r="AP16"/>
  <c r="AQ16"/>
  <c r="AR16"/>
  <c r="AS16"/>
  <c r="AT16"/>
  <c r="AV16"/>
  <c r="K23"/>
  <c r="L23"/>
  <c r="M23"/>
  <c r="N23"/>
  <c r="O23"/>
  <c r="P23"/>
  <c r="Q23"/>
  <c r="T23"/>
  <c r="U23"/>
  <c r="V23"/>
  <c r="W23"/>
  <c r="X23"/>
  <c r="AE23"/>
  <c r="AG23"/>
  <c r="AI23"/>
  <c r="AJ23"/>
  <c r="AK23"/>
  <c r="AL23"/>
  <c r="AO23"/>
  <c r="AP23"/>
  <c r="AQ23"/>
  <c r="AR23"/>
  <c r="AS23"/>
  <c r="AT23"/>
  <c r="AV23"/>
  <c r="AY23"/>
  <c r="AZ23"/>
  <c r="AS13" i="4"/>
  <c r="AS31" s="1"/>
  <c r="AS16"/>
  <c r="AS33" s="1"/>
  <c r="H23"/>
  <c r="I23"/>
  <c r="W23"/>
  <c r="X23"/>
  <c r="Y23"/>
  <c r="AG23"/>
  <c r="AH23"/>
  <c r="AS23"/>
  <c r="AT23"/>
  <c r="AW23"/>
  <c r="BK23"/>
  <c r="BL23"/>
  <c r="E10" i="3"/>
  <c r="H23"/>
  <c r="AH13" i="2"/>
  <c r="AH31" s="1"/>
  <c r="AH16"/>
  <c r="AH33" s="1"/>
  <c r="D13" i="5"/>
  <c r="D10" s="1"/>
  <c r="J13"/>
  <c r="J10"/>
  <c r="K10"/>
  <c r="O10"/>
  <c r="P10"/>
  <c r="Q10"/>
  <c r="R10"/>
  <c r="C16"/>
  <c r="J16"/>
  <c r="C23"/>
  <c r="J23"/>
  <c r="P23"/>
  <c r="R23"/>
  <c r="M31" i="8" l="1"/>
  <c r="M32"/>
  <c r="L10"/>
  <c r="L32"/>
  <c r="J31"/>
  <c r="J32"/>
  <c r="K31"/>
  <c r="K32"/>
  <c r="H10" i="9"/>
  <c r="I31"/>
  <c r="BP33" i="7"/>
  <c r="J31" i="9"/>
  <c r="K31"/>
  <c r="L31"/>
  <c r="M10"/>
  <c r="D22" i="10"/>
  <c r="D23"/>
  <c r="D24"/>
  <c r="I10" i="8"/>
  <c r="I31"/>
  <c r="J10"/>
  <c r="L31"/>
  <c r="K10"/>
  <c r="U21" i="10"/>
  <c r="K24"/>
  <c r="U23"/>
  <c r="J24"/>
  <c r="U24"/>
  <c r="I24"/>
  <c r="K23"/>
  <c r="D21"/>
  <c r="BO33" i="7"/>
  <c r="BU31" i="4"/>
  <c r="BU10"/>
  <c r="U9" i="10"/>
  <c r="I9"/>
  <c r="K9"/>
  <c r="J9"/>
  <c r="BE10" i="7"/>
  <c r="BD10"/>
  <c r="BJ10"/>
  <c r="BJ31"/>
  <c r="BP31"/>
  <c r="BO31"/>
  <c r="BH31"/>
  <c r="BL10"/>
  <c r="BN31"/>
  <c r="BK31"/>
  <c r="BM31"/>
  <c r="M10" i="8"/>
</calcChain>
</file>

<file path=xl/comments1.xml><?xml version="1.0" encoding="utf-8"?>
<comments xmlns="http://schemas.openxmlformats.org/spreadsheetml/2006/main">
  <authors>
    <author>user</author>
  </authors>
  <commentList>
    <comment ref="N18" authorId="0">
      <text>
        <r>
          <rPr>
            <sz val="9"/>
            <color indexed="81"/>
            <rFont val="細明體"/>
            <family val="3"/>
            <charset val="136"/>
          </rPr>
          <t>單位:mpa.s
儀器:震動黏度計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I17" authorId="0">
      <text>
        <r>
          <rPr>
            <b/>
            <sz val="9"/>
            <color indexed="81"/>
            <rFont val="Tahoma"/>
            <family val="2"/>
            <charset val="136"/>
          </rPr>
          <t>單位mm2/s
儀器:</t>
        </r>
      </text>
    </comment>
    <comment ref="BJ18" authorId="0">
      <text>
        <r>
          <rPr>
            <sz val="9"/>
            <color indexed="81"/>
            <rFont val="細明體"/>
            <family val="3"/>
            <charset val="136"/>
          </rPr>
          <t>單位:mpa.s
儀器:震動黏度計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W8" authorId="0">
      <text>
        <r>
          <rPr>
            <b/>
            <sz val="9"/>
            <color indexed="81"/>
            <rFont val="Tahoma"/>
            <family val="2"/>
          </rPr>
          <t>Merck</t>
        </r>
        <r>
          <rPr>
            <b/>
            <sz val="9"/>
            <color indexed="81"/>
            <rFont val="細明體"/>
            <family val="3"/>
            <charset val="136"/>
          </rPr>
          <t>推測</t>
        </r>
      </text>
    </comment>
  </commentList>
</comments>
</file>

<file path=xl/sharedStrings.xml><?xml version="1.0" encoding="utf-8"?>
<sst xmlns="http://schemas.openxmlformats.org/spreadsheetml/2006/main" count="2401" uniqueCount="801">
  <si>
    <t>產品</t>
  </si>
  <si>
    <t>*</t>
  </si>
  <si>
    <t>S/M Automotive</t>
  </si>
  <si>
    <t>S/M Telecom DSC</t>
  </si>
  <si>
    <t>TV</t>
  </si>
  <si>
    <t>Type</t>
  </si>
  <si>
    <t>VA</t>
  </si>
  <si>
    <t>DJITO</t>
  </si>
  <si>
    <t>NPVA</t>
  </si>
  <si>
    <t>LC Name</t>
  </si>
  <si>
    <t>MJ002104</t>
  </si>
  <si>
    <t>LCT-06-1082</t>
  </si>
  <si>
    <t>MJ042783</t>
  </si>
  <si>
    <t>MDA053359</t>
  </si>
  <si>
    <t>LCT-08-1313</t>
  </si>
  <si>
    <t>LCT-07-2064</t>
  </si>
  <si>
    <t>ZCM-7030XX</t>
  </si>
  <si>
    <t>ZCM-7061</t>
  </si>
  <si>
    <t>LCT-08-2365</t>
  </si>
  <si>
    <t>MJ052305(M52)</t>
  </si>
  <si>
    <t>LCT-10-1458</t>
  </si>
  <si>
    <t>LCT-08-1996</t>
  </si>
  <si>
    <t>LCT-10-1171</t>
  </si>
  <si>
    <t>LCT-11-246</t>
  </si>
  <si>
    <t>廠區</t>
  </si>
  <si>
    <t>CMO</t>
  </si>
  <si>
    <t>TPO</t>
  </si>
  <si>
    <t>CMI</t>
  </si>
  <si>
    <t>廠商</t>
  </si>
  <si>
    <t>Merck</t>
  </si>
  <si>
    <t>Chisso</t>
  </si>
  <si>
    <r>
      <t>廠商量測</t>
    </r>
    <r>
      <rPr>
        <sz val="10"/>
        <color indexed="8"/>
        <rFont val="Tahoma"/>
        <family val="2"/>
        <charset val="136"/>
      </rPr>
      <t>LC</t>
    </r>
    <r>
      <rPr>
        <sz val="10"/>
        <color indexed="8"/>
        <rFont val="標楷體"/>
        <family val="4"/>
        <charset val="136"/>
      </rPr>
      <t>溫度</t>
    </r>
    <r>
      <rPr>
        <sz val="10"/>
        <color indexed="8"/>
        <rFont val="Tahoma"/>
        <family val="2"/>
        <charset val="136"/>
      </rPr>
      <t>(</t>
    </r>
    <r>
      <rPr>
        <sz val="10"/>
        <color indexed="8"/>
        <rFont val="標楷體"/>
        <family val="4"/>
        <charset val="136"/>
      </rPr>
      <t>℃</t>
    </r>
    <r>
      <rPr>
        <sz val="10"/>
        <color indexed="8"/>
        <rFont val="Tahoma"/>
        <family val="2"/>
        <charset val="136"/>
      </rPr>
      <t>)</t>
    </r>
  </si>
  <si>
    <t>Transition Temp.</t>
  </si>
  <si>
    <r>
      <t>Tni(</t>
    </r>
    <r>
      <rPr>
        <sz val="10"/>
        <color indexed="8"/>
        <rFont val="標楷體"/>
        <family val="4"/>
        <charset val="136"/>
      </rPr>
      <t>℃</t>
    </r>
    <r>
      <rPr>
        <sz val="10"/>
        <color indexed="8"/>
        <rFont val="Tahoma"/>
        <family val="2"/>
        <charset val="136"/>
      </rPr>
      <t>)</t>
    </r>
  </si>
  <si>
    <r>
      <t>Tcn(</t>
    </r>
    <r>
      <rPr>
        <sz val="10"/>
        <color indexed="8"/>
        <rFont val="標楷體"/>
        <family val="4"/>
        <charset val="136"/>
      </rPr>
      <t>℃</t>
    </r>
    <r>
      <rPr>
        <sz val="10"/>
        <color indexed="8"/>
        <rFont val="Tahoma"/>
        <family val="2"/>
        <charset val="136"/>
      </rPr>
      <t>)</t>
    </r>
  </si>
  <si>
    <t>&lt; -20</t>
  </si>
  <si>
    <t>cell Gap (um)</t>
  </si>
  <si>
    <t>3.8~4</t>
  </si>
  <si>
    <t xml:space="preserve"> </t>
  </si>
  <si>
    <r>
      <t>d*</t>
    </r>
    <r>
      <rPr>
        <sz val="10"/>
        <color indexed="8"/>
        <rFont val="標楷體"/>
        <family val="4"/>
        <charset val="136"/>
      </rPr>
      <t>△</t>
    </r>
    <r>
      <rPr>
        <sz val="10"/>
        <color indexed="8"/>
        <rFont val="Tahoma"/>
        <family val="2"/>
        <charset val="136"/>
      </rPr>
      <t>n (um)</t>
    </r>
  </si>
  <si>
    <t>Optical Anisotropy                       (589.3nm)</t>
  </si>
  <si>
    <r>
      <t>n</t>
    </r>
    <r>
      <rPr>
        <vertAlign val="subscript"/>
        <sz val="10"/>
        <color indexed="8"/>
        <rFont val="Tahoma"/>
        <family val="2"/>
        <charset val="136"/>
      </rPr>
      <t>e</t>
    </r>
  </si>
  <si>
    <r>
      <t>n</t>
    </r>
    <r>
      <rPr>
        <vertAlign val="subscript"/>
        <sz val="10"/>
        <color indexed="8"/>
        <rFont val="Tahoma"/>
        <family val="2"/>
        <charset val="136"/>
      </rPr>
      <t>o</t>
    </r>
  </si>
  <si>
    <r>
      <t>△</t>
    </r>
    <r>
      <rPr>
        <sz val="10"/>
        <color indexed="8"/>
        <rFont val="Tahoma"/>
        <family val="2"/>
        <charset val="136"/>
      </rPr>
      <t>n</t>
    </r>
  </si>
  <si>
    <t>Dielectric Constant              (1KHz)</t>
  </si>
  <si>
    <r>
      <t>ε</t>
    </r>
    <r>
      <rPr>
        <sz val="10"/>
        <color indexed="8"/>
        <rFont val="標楷體"/>
        <family val="4"/>
        <charset val="136"/>
      </rPr>
      <t>∥</t>
    </r>
  </si>
  <si>
    <r>
      <t>ε</t>
    </r>
    <r>
      <rPr>
        <sz val="10"/>
        <color indexed="8"/>
        <rFont val="標楷體"/>
        <family val="4"/>
        <charset val="136"/>
      </rPr>
      <t>⊥</t>
    </r>
  </si>
  <si>
    <r>
      <t>△</t>
    </r>
    <r>
      <rPr>
        <sz val="10"/>
        <color indexed="8"/>
        <rFont val="Tahoma"/>
        <family val="2"/>
        <charset val="136"/>
      </rPr>
      <t>ε</t>
    </r>
  </si>
  <si>
    <t>ν</t>
  </si>
  <si>
    <t>η</t>
  </si>
  <si>
    <t>γ1</t>
  </si>
  <si>
    <t>Elastic Constant (pN)</t>
  </si>
  <si>
    <t>K11</t>
  </si>
  <si>
    <t>K22</t>
  </si>
  <si>
    <t>-</t>
  </si>
  <si>
    <t>K33</t>
  </si>
  <si>
    <t>K33/K11</t>
  </si>
  <si>
    <t>Threshold voltage
Saturation voltage</t>
  </si>
  <si>
    <r>
      <t>Ｖ</t>
    </r>
    <r>
      <rPr>
        <sz val="10"/>
        <color indexed="8"/>
        <rFont val="Tahoma"/>
        <family val="2"/>
        <charset val="136"/>
      </rPr>
      <t>10,Θ=0</t>
    </r>
  </si>
  <si>
    <r>
      <t>Ｖ</t>
    </r>
    <r>
      <rPr>
        <sz val="10"/>
        <color indexed="8"/>
        <rFont val="Tahoma"/>
        <family val="2"/>
        <charset val="136"/>
      </rPr>
      <t>50,Θ=0</t>
    </r>
  </si>
  <si>
    <r>
      <t>Ｖ</t>
    </r>
    <r>
      <rPr>
        <sz val="10"/>
        <color indexed="8"/>
        <rFont val="Tahoma"/>
        <family val="2"/>
        <charset val="136"/>
      </rPr>
      <t>90,Θ=0</t>
    </r>
  </si>
  <si>
    <t>Vth</t>
  </si>
  <si>
    <t>Chiral pitch (um)</t>
  </si>
  <si>
    <t>P</t>
  </si>
  <si>
    <r>
      <t>密度</t>
    </r>
    <r>
      <rPr>
        <sz val="10"/>
        <color indexed="8"/>
        <rFont val="Tahoma"/>
        <family val="2"/>
        <charset val="136"/>
      </rPr>
      <t xml:space="preserve"> (g/cm^3)</t>
    </r>
  </si>
  <si>
    <r>
      <t>Remark (</t>
    </r>
    <r>
      <rPr>
        <sz val="10"/>
        <rFont val="標楷體"/>
        <family val="4"/>
        <charset val="136"/>
      </rPr>
      <t>量產機種</t>
    </r>
    <r>
      <rPr>
        <sz val="10"/>
        <rFont val="Tahoma"/>
        <family val="2"/>
        <charset val="136"/>
      </rPr>
      <t>)(</t>
    </r>
    <r>
      <rPr>
        <sz val="10"/>
        <rFont val="標楷體"/>
        <family val="4"/>
        <charset val="136"/>
      </rPr>
      <t>特色</t>
    </r>
    <r>
      <rPr>
        <sz val="10"/>
        <rFont val="Tahoma"/>
        <family val="2"/>
        <charset val="136"/>
      </rPr>
      <t>)</t>
    </r>
  </si>
  <si>
    <r>
      <t>Vop~5V
RT:&lt;16ms@25</t>
    </r>
    <r>
      <rPr>
        <sz val="10"/>
        <rFont val="細明體"/>
        <family val="3"/>
        <charset val="136"/>
      </rPr>
      <t>℃</t>
    </r>
  </si>
  <si>
    <t>Tf=5.2ms</t>
  </si>
  <si>
    <t>Tf=5.Xms</t>
  </si>
  <si>
    <t>Tf~3.6ms</t>
  </si>
  <si>
    <t>Tf=8ms</t>
  </si>
  <si>
    <t>Tf=4ms
TR4 phase</t>
  </si>
  <si>
    <t>Tf=3.5ms
TR3 phase</t>
  </si>
  <si>
    <t>S/M mobile</t>
  </si>
  <si>
    <t>S/M iphone</t>
  </si>
  <si>
    <t>PAVA</t>
  </si>
  <si>
    <t>LCT-09-453</t>
  </si>
  <si>
    <t>LCT-10-2896</t>
  </si>
  <si>
    <t>LCT-10-2902</t>
  </si>
  <si>
    <t>LCT-11-1157</t>
  </si>
  <si>
    <t>LCT-11-1168</t>
  </si>
  <si>
    <t>LCT-11-1169</t>
  </si>
  <si>
    <t>LCT-11-1645</t>
  </si>
  <si>
    <t>ZCM7156XX</t>
  </si>
  <si>
    <t>ZCM-7094XX</t>
  </si>
  <si>
    <t>ZCM-7110XX</t>
  </si>
  <si>
    <t>ZCM-7127XX</t>
  </si>
  <si>
    <t>ZCM-7134XX</t>
  </si>
  <si>
    <t>ZCM-7135XX</t>
  </si>
  <si>
    <t>ZCM-7136XX</t>
  </si>
  <si>
    <t>ZCM-7137XX</t>
  </si>
  <si>
    <t>ZCM7140LB</t>
  </si>
  <si>
    <t>LCT-12-912</t>
  </si>
  <si>
    <t>ZIX-7015PA</t>
  </si>
  <si>
    <t>ZCM-7019PA</t>
  </si>
  <si>
    <t>ZCM-7020PA</t>
  </si>
  <si>
    <t>ZCM-7021PA</t>
  </si>
  <si>
    <t>ZCM-7022PA</t>
  </si>
  <si>
    <t>NA-0493CMB4</t>
  </si>
  <si>
    <t>ZCM-7023PA</t>
  </si>
  <si>
    <t>ZCM-7025XX</t>
  </si>
  <si>
    <t>ZCM-7026XX</t>
  </si>
  <si>
    <t>ZCM-7029XX</t>
  </si>
  <si>
    <t>LCT-12-1667</t>
  </si>
  <si>
    <t>LCT-13-2207</t>
  </si>
  <si>
    <t>LCT-13-2210</t>
  </si>
  <si>
    <t>LCT-13-2588</t>
  </si>
  <si>
    <t>LCT-13-2589</t>
  </si>
  <si>
    <t>ZCM-7093XX</t>
  </si>
  <si>
    <t>ZCM-7121XX</t>
  </si>
  <si>
    <t>ZCM-7129XX</t>
  </si>
  <si>
    <t>ZCM-7130XX</t>
  </si>
  <si>
    <t>ZCM-7131XX</t>
  </si>
  <si>
    <t>ZCM-7132XX</t>
  </si>
  <si>
    <t>LCT-07-629</t>
  </si>
  <si>
    <t>LCT-09-2125</t>
  </si>
  <si>
    <t>LCT-09-2127</t>
  </si>
  <si>
    <t>LCT-09-381</t>
  </si>
  <si>
    <t>LCT-10-1031</t>
  </si>
  <si>
    <t>LCT-08-1950</t>
  </si>
  <si>
    <t>LCT-10-1032</t>
  </si>
  <si>
    <t>INX</t>
  </si>
  <si>
    <t>DIC</t>
  </si>
  <si>
    <t>NA</t>
  </si>
  <si>
    <t xml:space="preserve"> -</t>
  </si>
  <si>
    <t>Vth/Vc/V0</t>
  </si>
  <si>
    <r>
      <t>20</t>
    </r>
    <r>
      <rPr>
        <sz val="10"/>
        <color indexed="8"/>
        <rFont val="細明體"/>
        <family val="3"/>
        <charset val="136"/>
      </rPr>
      <t>℃</t>
    </r>
    <r>
      <rPr>
        <sz val="10"/>
        <color indexed="8"/>
        <rFont val="Tahoma"/>
        <family val="2"/>
        <charset val="136"/>
      </rPr>
      <t>: 1.00353
30</t>
    </r>
    <r>
      <rPr>
        <sz val="10"/>
        <color indexed="8"/>
        <rFont val="細明體"/>
        <family val="3"/>
        <charset val="136"/>
      </rPr>
      <t>℃</t>
    </r>
    <r>
      <rPr>
        <sz val="10"/>
        <color indexed="8"/>
        <rFont val="Tahoma"/>
        <family val="2"/>
        <charset val="136"/>
      </rPr>
      <t>: 0.99601</t>
    </r>
  </si>
  <si>
    <r>
      <t>20</t>
    </r>
    <r>
      <rPr>
        <sz val="10"/>
        <color indexed="8"/>
        <rFont val="細明體"/>
        <family val="3"/>
        <charset val="136"/>
      </rPr>
      <t>℃</t>
    </r>
    <r>
      <rPr>
        <sz val="10"/>
        <color indexed="8"/>
        <rFont val="Tahoma"/>
        <family val="2"/>
        <charset val="136"/>
      </rPr>
      <t>: 1.00771
30</t>
    </r>
    <r>
      <rPr>
        <sz val="10"/>
        <color indexed="8"/>
        <rFont val="細明體"/>
        <family val="3"/>
        <charset val="136"/>
      </rPr>
      <t>℃</t>
    </r>
    <r>
      <rPr>
        <sz val="10"/>
        <color indexed="8"/>
        <rFont val="Tahoma"/>
        <family val="2"/>
        <charset val="136"/>
      </rPr>
      <t>: 1.00008</t>
    </r>
  </si>
  <si>
    <r>
      <t>20</t>
    </r>
    <r>
      <rPr>
        <sz val="10"/>
        <color indexed="8"/>
        <rFont val="細明體"/>
        <family val="3"/>
        <charset val="136"/>
      </rPr>
      <t>℃</t>
    </r>
    <r>
      <rPr>
        <sz val="10"/>
        <color indexed="8"/>
        <rFont val="Tahoma"/>
        <family val="2"/>
        <charset val="136"/>
      </rPr>
      <t>: 1.00757
30</t>
    </r>
    <r>
      <rPr>
        <sz val="10"/>
        <color indexed="8"/>
        <rFont val="細明體"/>
        <family val="3"/>
        <charset val="136"/>
      </rPr>
      <t>℃</t>
    </r>
    <r>
      <rPr>
        <sz val="10"/>
        <color indexed="8"/>
        <rFont val="Tahoma"/>
        <family val="2"/>
        <charset val="136"/>
      </rPr>
      <t>: 0.99997</t>
    </r>
  </si>
  <si>
    <t>TR2 phase</t>
  </si>
  <si>
    <t>Tf=3ms
TR2 phase</t>
  </si>
  <si>
    <t>Tf=3.6ms</t>
  </si>
  <si>
    <t>Tf~3ms</t>
  </si>
  <si>
    <t>Tf=4ms</t>
  </si>
  <si>
    <t>Tf=5ms
TR2 phase</t>
  </si>
  <si>
    <r>
      <t>30</t>
    </r>
    <r>
      <rPr>
        <sz val="10"/>
        <color indexed="8"/>
        <rFont val="細明體"/>
        <family val="3"/>
        <charset val="136"/>
      </rPr>
      <t>℃</t>
    </r>
    <r>
      <rPr>
        <sz val="10"/>
        <color indexed="8"/>
        <rFont val="Tahoma"/>
        <family val="2"/>
        <charset val="136"/>
      </rPr>
      <t>:1.00764</t>
    </r>
  </si>
  <si>
    <t>Vop~6V
GTG&lt;20ms</t>
  </si>
  <si>
    <t>Vop~5.0V
RT:&lt;20ms@25℃</t>
  </si>
  <si>
    <r>
      <t>Vop~5.0V
RT:&lt;12ms@25</t>
    </r>
    <r>
      <rPr>
        <sz val="9"/>
        <color indexed="8"/>
        <rFont val="細明體"/>
        <family val="3"/>
        <charset val="136"/>
      </rPr>
      <t>℃</t>
    </r>
  </si>
  <si>
    <t>MNT</t>
  </si>
  <si>
    <t>Medical</t>
  </si>
  <si>
    <t>Tablet</t>
  </si>
  <si>
    <t>Mobile</t>
  </si>
  <si>
    <r>
      <t>S/M(Hitachi</t>
    </r>
    <r>
      <rPr>
        <sz val="10"/>
        <rFont val="細明體"/>
        <family val="3"/>
        <charset val="136"/>
      </rPr>
      <t>技轉</t>
    </r>
    <r>
      <rPr>
        <sz val="10"/>
        <rFont val="Tahoma"/>
        <family val="2"/>
        <charset val="136"/>
      </rPr>
      <t>)</t>
    </r>
  </si>
  <si>
    <t>IPS</t>
  </si>
  <si>
    <t>AAS</t>
  </si>
  <si>
    <t>LCT 08-828</t>
  </si>
  <si>
    <t>LCT 08-1304</t>
  </si>
  <si>
    <t>LCT 09-212</t>
  </si>
  <si>
    <t>LCT-11-2119</t>
  </si>
  <si>
    <t>ZTO-5171XX</t>
  </si>
  <si>
    <t>ZTO-5172XX</t>
  </si>
  <si>
    <t>LCT-10-1930</t>
  </si>
  <si>
    <t>LCT-11-362</t>
  </si>
  <si>
    <t>LCT-10-300</t>
  </si>
  <si>
    <t>LCT-11-2596</t>
  </si>
  <si>
    <t>SML 1228L</t>
  </si>
  <si>
    <t xml:space="preserve"> LCT 10-1298</t>
  </si>
  <si>
    <t>INX/CMO</t>
  </si>
  <si>
    <t>CMO/TPO</t>
  </si>
  <si>
    <r>
      <t>廠商量測</t>
    </r>
    <r>
      <rPr>
        <sz val="10"/>
        <rFont val="Tahoma"/>
        <family val="2"/>
        <charset val="136"/>
      </rPr>
      <t>LC</t>
    </r>
    <r>
      <rPr>
        <sz val="10"/>
        <rFont val="標楷體"/>
        <family val="4"/>
        <charset val="136"/>
      </rPr>
      <t>溫度</t>
    </r>
    <r>
      <rPr>
        <sz val="10"/>
        <rFont val="Tahoma"/>
        <family val="2"/>
        <charset val="136"/>
      </rPr>
      <t>(</t>
    </r>
    <r>
      <rPr>
        <sz val="10"/>
        <rFont val="標楷體"/>
        <family val="4"/>
        <charset val="136"/>
      </rPr>
      <t>℃</t>
    </r>
    <r>
      <rPr>
        <sz val="10"/>
        <rFont val="Tahoma"/>
        <family val="2"/>
        <charset val="136"/>
      </rPr>
      <t>)</t>
    </r>
  </si>
  <si>
    <r>
      <t>Tni(</t>
    </r>
    <r>
      <rPr>
        <sz val="10"/>
        <rFont val="標楷體"/>
        <family val="4"/>
        <charset val="136"/>
      </rPr>
      <t>℃</t>
    </r>
    <r>
      <rPr>
        <sz val="10"/>
        <rFont val="Tahoma"/>
        <family val="2"/>
        <charset val="136"/>
      </rPr>
      <t>)</t>
    </r>
  </si>
  <si>
    <r>
      <t>Tcn(</t>
    </r>
    <r>
      <rPr>
        <sz val="10"/>
        <rFont val="標楷體"/>
        <family val="4"/>
        <charset val="136"/>
      </rPr>
      <t>℃</t>
    </r>
    <r>
      <rPr>
        <sz val="10"/>
        <rFont val="Tahoma"/>
        <family val="2"/>
        <charset val="136"/>
      </rPr>
      <t>)</t>
    </r>
  </si>
  <si>
    <r>
      <t>d*</t>
    </r>
    <r>
      <rPr>
        <sz val="10"/>
        <rFont val="標楷體"/>
        <family val="4"/>
        <charset val="136"/>
      </rPr>
      <t>△</t>
    </r>
    <r>
      <rPr>
        <sz val="10"/>
        <rFont val="Tahoma"/>
        <family val="2"/>
        <charset val="136"/>
      </rPr>
      <t>n (um)</t>
    </r>
  </si>
  <si>
    <r>
      <t>n</t>
    </r>
    <r>
      <rPr>
        <vertAlign val="subscript"/>
        <sz val="10"/>
        <rFont val="Tahoma"/>
        <family val="2"/>
        <charset val="136"/>
      </rPr>
      <t>e</t>
    </r>
  </si>
  <si>
    <r>
      <t>n</t>
    </r>
    <r>
      <rPr>
        <vertAlign val="subscript"/>
        <sz val="10"/>
        <rFont val="Tahoma"/>
        <family val="2"/>
        <charset val="136"/>
      </rPr>
      <t>o</t>
    </r>
  </si>
  <si>
    <r>
      <t>△</t>
    </r>
    <r>
      <rPr>
        <sz val="10"/>
        <rFont val="Tahoma"/>
        <family val="2"/>
        <charset val="136"/>
      </rPr>
      <t>n</t>
    </r>
  </si>
  <si>
    <r>
      <t>ε</t>
    </r>
    <r>
      <rPr>
        <sz val="10"/>
        <rFont val="標楷體"/>
        <family val="4"/>
        <charset val="136"/>
      </rPr>
      <t>∥</t>
    </r>
  </si>
  <si>
    <r>
      <t>ε</t>
    </r>
    <r>
      <rPr>
        <sz val="10"/>
        <rFont val="標楷體"/>
        <family val="4"/>
        <charset val="136"/>
      </rPr>
      <t>⊥</t>
    </r>
  </si>
  <si>
    <r>
      <t>△</t>
    </r>
    <r>
      <rPr>
        <sz val="10"/>
        <rFont val="Tahoma"/>
        <family val="2"/>
        <charset val="136"/>
      </rPr>
      <t>ε</t>
    </r>
  </si>
  <si>
    <r>
      <t>Ｖ</t>
    </r>
    <r>
      <rPr>
        <sz val="10"/>
        <rFont val="Tahoma"/>
        <family val="2"/>
        <charset val="136"/>
      </rPr>
      <t>10,Θ=0</t>
    </r>
  </si>
  <si>
    <r>
      <t>Ｖ</t>
    </r>
    <r>
      <rPr>
        <sz val="10"/>
        <rFont val="Tahoma"/>
        <family val="2"/>
        <charset val="136"/>
      </rPr>
      <t>50,Θ=0</t>
    </r>
  </si>
  <si>
    <r>
      <t>Ｖ</t>
    </r>
    <r>
      <rPr>
        <sz val="10"/>
        <rFont val="Tahoma"/>
        <family val="2"/>
        <charset val="136"/>
      </rPr>
      <t>90,Θ=0</t>
    </r>
  </si>
  <si>
    <t>none</t>
  </si>
  <si>
    <r>
      <t>密度</t>
    </r>
    <r>
      <rPr>
        <sz val="10"/>
        <rFont val="Tahoma"/>
        <family val="2"/>
        <charset val="136"/>
      </rPr>
      <t xml:space="preserve"> (g/cm^3)</t>
    </r>
  </si>
  <si>
    <r>
      <t>Remark (</t>
    </r>
    <r>
      <rPr>
        <sz val="10"/>
        <color indexed="8"/>
        <rFont val="標楷體"/>
        <family val="4"/>
        <charset val="136"/>
      </rPr>
      <t>量產機種</t>
    </r>
    <r>
      <rPr>
        <sz val="10"/>
        <color indexed="8"/>
        <rFont val="Tahoma"/>
        <family val="2"/>
        <charset val="136"/>
      </rPr>
      <t>)(</t>
    </r>
    <r>
      <rPr>
        <sz val="10"/>
        <color indexed="8"/>
        <rFont val="標楷體"/>
        <family val="4"/>
        <charset val="136"/>
      </rPr>
      <t>特色</t>
    </r>
    <r>
      <rPr>
        <sz val="10"/>
        <color indexed="8"/>
        <rFont val="Tahoma"/>
        <family val="2"/>
        <charset val="136"/>
      </rPr>
      <t>)</t>
    </r>
  </si>
  <si>
    <t>6V-28ms</t>
  </si>
  <si>
    <t>6V-45ms</t>
  </si>
  <si>
    <t>7~8V-16ms</t>
  </si>
  <si>
    <r>
      <t>Vop : 4~5V
RT:&lt;16ms@25</t>
    </r>
    <r>
      <rPr>
        <sz val="10"/>
        <color indexed="12"/>
        <rFont val="細明體"/>
        <family val="3"/>
        <charset val="136"/>
      </rPr>
      <t>℃</t>
    </r>
  </si>
  <si>
    <t>3.6V-20ms</t>
  </si>
  <si>
    <t>Vop : 4~5V
RT=20ms</t>
  </si>
  <si>
    <r>
      <t>MP
Vop~4.5V
RT:&lt;40ms@25</t>
    </r>
    <r>
      <rPr>
        <sz val="10"/>
        <color indexed="8"/>
        <rFont val="細明體"/>
        <family val="3"/>
        <charset val="136"/>
      </rPr>
      <t>℃</t>
    </r>
  </si>
  <si>
    <t>5V 22ms</t>
  </si>
  <si>
    <t xml:space="preserve">  </t>
  </si>
  <si>
    <t>PAIPS</t>
  </si>
  <si>
    <t>LCT-08-856</t>
  </si>
  <si>
    <t>LCT-12-2585</t>
  </si>
  <si>
    <t>LCT-12-2951</t>
  </si>
  <si>
    <t>LCT-13-1303</t>
  </si>
  <si>
    <t>LCT-13-2380</t>
  </si>
  <si>
    <t>LCT-13-2509</t>
  </si>
  <si>
    <t>LCT-13-2510</t>
  </si>
  <si>
    <t>LCT-13-2717</t>
  </si>
  <si>
    <t>LCT-14-13</t>
  </si>
  <si>
    <t>LCT-14-431</t>
  </si>
  <si>
    <t>LCT-14-432</t>
  </si>
  <si>
    <t>LCT-14-451</t>
  </si>
  <si>
    <t>LCT-14-551</t>
  </si>
  <si>
    <t>LCT-14-321</t>
  </si>
  <si>
    <t>LCT-14-1577</t>
  </si>
  <si>
    <t>LCT-15-1096</t>
  </si>
  <si>
    <t>LCT-15-1293</t>
  </si>
  <si>
    <t>LCT-15-1283</t>
  </si>
  <si>
    <t>LCT-15-1157</t>
  </si>
  <si>
    <t>NA-0952</t>
  </si>
  <si>
    <t>NA-0953</t>
  </si>
  <si>
    <t>LCT-13-1211</t>
  </si>
  <si>
    <t>ZCM-7177XX</t>
  </si>
  <si>
    <t>ZCM-7194XX</t>
  </si>
  <si>
    <t>ZCM-7199XX</t>
  </si>
  <si>
    <t>ZCM-7200XX</t>
  </si>
  <si>
    <t>ZCM-7201XX</t>
  </si>
  <si>
    <t>ZCM-7205XX</t>
  </si>
  <si>
    <t>ZCM-7206XX</t>
  </si>
  <si>
    <t>ZCM-7207XX</t>
  </si>
  <si>
    <t>ZIX-7034XX</t>
  </si>
  <si>
    <t>ZIX-7035XX</t>
  </si>
  <si>
    <t>LCT-14-266</t>
  </si>
  <si>
    <t>LCT-14-319</t>
  </si>
  <si>
    <t>T2</t>
  </si>
  <si>
    <t>南廠 &amp; T2</t>
  </si>
  <si>
    <t>南廠</t>
  </si>
  <si>
    <t>T3</t>
  </si>
  <si>
    <t>T2/T3</t>
  </si>
  <si>
    <t>JNC</t>
  </si>
  <si>
    <t>NG</t>
  </si>
  <si>
    <t>0..0967</t>
  </si>
  <si>
    <t>RT IS Pass
HT IS Fail
RT 32-35 ms</t>
  </si>
  <si>
    <r>
      <t>from 856 IS RT</t>
    </r>
    <r>
      <rPr>
        <sz val="10"/>
        <rFont val="細明體"/>
        <family val="3"/>
        <charset val="136"/>
      </rPr>
      <t xml:space="preserve">改善
</t>
    </r>
    <r>
      <rPr>
        <sz val="10"/>
        <rFont val="Tahoma"/>
        <family val="2"/>
        <charset val="136"/>
      </rPr>
      <t>IS Fail(</t>
    </r>
    <r>
      <rPr>
        <sz val="10"/>
        <rFont val="細明體"/>
        <family val="3"/>
        <charset val="136"/>
      </rPr>
      <t>較</t>
    </r>
    <r>
      <rPr>
        <sz val="10"/>
        <rFont val="Tahoma"/>
        <family val="2"/>
        <charset val="136"/>
      </rPr>
      <t>856</t>
    </r>
    <r>
      <rPr>
        <sz val="10"/>
        <rFont val="細明體"/>
        <family val="3"/>
        <charset val="136"/>
      </rPr>
      <t>差</t>
    </r>
    <r>
      <rPr>
        <sz val="10"/>
        <rFont val="Tahoma"/>
        <family val="2"/>
        <charset val="136"/>
      </rPr>
      <t>)
Tran%</t>
    </r>
    <r>
      <rPr>
        <sz val="10"/>
        <rFont val="細明體"/>
        <family val="3"/>
        <charset val="136"/>
      </rPr>
      <t>↑</t>
    </r>
    <r>
      <rPr>
        <sz val="10"/>
        <rFont val="Tahoma"/>
        <family val="2"/>
        <charset val="136"/>
      </rPr>
      <t xml:space="preserve"> 8-10%(Ref.2596)</t>
    </r>
  </si>
  <si>
    <t>12-2585 + addive
RT IS Pass
HT IS Fail
RT 32-35ms</t>
  </si>
  <si>
    <r>
      <t>from 856</t>
    </r>
    <r>
      <rPr>
        <sz val="10"/>
        <rFont val="細明體"/>
        <family val="3"/>
        <charset val="136"/>
      </rPr>
      <t>改版</t>
    </r>
    <r>
      <rPr>
        <sz val="10"/>
        <rFont val="Tahoma"/>
        <family val="2"/>
        <charset val="136"/>
      </rPr>
      <t xml:space="preserve">
 -30</t>
    </r>
    <r>
      <rPr>
        <sz val="10"/>
        <rFont val="細明體"/>
        <family val="3"/>
        <charset val="136"/>
      </rPr>
      <t>℃</t>
    </r>
    <r>
      <rPr>
        <sz val="10"/>
        <rFont val="Tahoma"/>
        <family val="2"/>
        <charset val="136"/>
      </rPr>
      <t xml:space="preserve"> LTS NG(Merck)</t>
    </r>
  </si>
  <si>
    <r>
      <t>For T3</t>
    </r>
    <r>
      <rPr>
        <sz val="10"/>
        <rFont val="細明體"/>
        <family val="3"/>
        <charset val="136"/>
      </rPr>
      <t>需求</t>
    </r>
  </si>
  <si>
    <r>
      <t>日本</t>
    </r>
    <r>
      <rPr>
        <sz val="10"/>
        <rFont val="Tahoma"/>
        <family val="2"/>
        <charset val="136"/>
      </rPr>
      <t>PA</t>
    </r>
    <r>
      <rPr>
        <sz val="10"/>
        <rFont val="細明體"/>
        <family val="3"/>
        <charset val="136"/>
      </rPr>
      <t>量產</t>
    </r>
  </si>
  <si>
    <r>
      <t>2509concept for</t>
    </r>
    <r>
      <rPr>
        <sz val="10"/>
        <rFont val="細明體"/>
        <family val="3"/>
        <charset val="136"/>
      </rPr>
      <t>南廠</t>
    </r>
  </si>
  <si>
    <t>改2510dn並降低r1，for南廠需求</t>
  </si>
  <si>
    <r>
      <t>改</t>
    </r>
    <r>
      <rPr>
        <sz val="10"/>
        <rFont val="Tahoma"/>
        <family val="2"/>
        <charset val="136"/>
      </rPr>
      <t>2717</t>
    </r>
    <r>
      <rPr>
        <sz val="10"/>
        <rFont val="細明體"/>
        <family val="3"/>
        <charset val="136"/>
      </rPr>
      <t xml:space="preserve">介電係數，
</t>
    </r>
    <r>
      <rPr>
        <sz val="10"/>
        <rFont val="Tahoma"/>
        <family val="2"/>
        <charset val="136"/>
      </rPr>
      <t>VT</t>
    </r>
    <r>
      <rPr>
        <sz val="10"/>
        <rFont val="細明體"/>
        <family val="3"/>
        <charset val="136"/>
      </rPr>
      <t>往左修</t>
    </r>
  </si>
  <si>
    <t>LCT-14-13 w/o risk single (for 3.0 um)</t>
  </si>
  <si>
    <t>LCT-14-13 less risk single (&lt;50%)</t>
  </si>
  <si>
    <t>LCT-14-13 w/o risk single (for 3.1 um)</t>
  </si>
  <si>
    <t>降Tni &amp; 提高dn值 , improve RT</t>
  </si>
  <si>
    <r>
      <t xml:space="preserve">2510 concept
</t>
    </r>
    <r>
      <rPr>
        <sz val="10"/>
        <rFont val="細明體"/>
        <family val="3"/>
        <charset val="136"/>
      </rPr>
      <t>降低介電係數</t>
    </r>
  </si>
  <si>
    <t>From LCT-14-451
1.Higher Driving Voltage
2.Fast response</t>
  </si>
  <si>
    <r>
      <t>LCT-14-1577</t>
    </r>
    <r>
      <rPr>
        <sz val="10"/>
        <rFont val="細明體"/>
        <family val="3"/>
        <charset val="136"/>
      </rPr>
      <t>信賴性改善</t>
    </r>
  </si>
  <si>
    <r>
      <t>T2 low cell gap</t>
    </r>
    <r>
      <rPr>
        <sz val="10"/>
        <rFont val="細明體"/>
        <family val="3"/>
        <charset val="136"/>
      </rPr>
      <t>需求</t>
    </r>
    <r>
      <rPr>
        <sz val="10"/>
        <rFont val="Tahoma"/>
        <family val="2"/>
        <charset val="136"/>
      </rPr>
      <t>(3.0um)</t>
    </r>
  </si>
  <si>
    <r>
      <t>T2 low cell gap</t>
    </r>
    <r>
      <rPr>
        <sz val="10"/>
        <rFont val="細明體"/>
        <family val="3"/>
        <charset val="136"/>
      </rPr>
      <t>需求</t>
    </r>
    <r>
      <rPr>
        <sz val="10"/>
        <rFont val="Tahoma"/>
        <family val="2"/>
        <charset val="136"/>
      </rPr>
      <t>(2.8um)</t>
    </r>
  </si>
  <si>
    <r>
      <t>T2 low cell gap</t>
    </r>
    <r>
      <rPr>
        <sz val="10"/>
        <rFont val="細明體"/>
        <family val="3"/>
        <charset val="136"/>
      </rPr>
      <t>需求</t>
    </r>
    <r>
      <rPr>
        <sz val="10"/>
        <rFont val="Tahoma"/>
        <family val="2"/>
        <charset val="136"/>
      </rPr>
      <t>(2.5um)</t>
    </r>
  </si>
  <si>
    <r>
      <t xml:space="preserve">from Japan Merck
</t>
    </r>
    <r>
      <rPr>
        <sz val="10"/>
        <rFont val="細明體"/>
        <family val="3"/>
        <charset val="136"/>
      </rPr>
      <t>預期</t>
    </r>
    <r>
      <rPr>
        <sz val="10"/>
        <rFont val="Tahoma"/>
        <family val="2"/>
        <charset val="136"/>
      </rPr>
      <t>RT~28ms
(</t>
    </r>
    <r>
      <rPr>
        <sz val="10"/>
        <rFont val="細明體"/>
        <family val="3"/>
        <charset val="136"/>
      </rPr>
      <t>因</t>
    </r>
    <r>
      <rPr>
        <sz val="10"/>
        <rFont val="Tahoma"/>
        <family val="2"/>
        <charset val="136"/>
      </rPr>
      <t>γ1</t>
    </r>
    <r>
      <rPr>
        <sz val="10"/>
        <rFont val="細明體"/>
        <family val="3"/>
        <charset val="136"/>
      </rPr>
      <t>更小</t>
    </r>
    <r>
      <rPr>
        <sz val="10"/>
        <rFont val="Tahoma"/>
        <family val="2"/>
        <charset val="136"/>
      </rPr>
      <t xml:space="preserve">)
</t>
    </r>
    <r>
      <rPr>
        <sz val="10"/>
        <rFont val="細明體"/>
        <family val="3"/>
        <charset val="136"/>
      </rPr>
      <t>電壓</t>
    </r>
    <r>
      <rPr>
        <sz val="10"/>
        <rFont val="Tahoma"/>
        <family val="2"/>
        <charset val="136"/>
      </rPr>
      <t>6.3-6.7V
in Japan</t>
    </r>
    <r>
      <rPr>
        <sz val="10"/>
        <rFont val="細明體"/>
        <family val="3"/>
        <charset val="136"/>
      </rPr>
      <t>電壓可壓到</t>
    </r>
    <r>
      <rPr>
        <sz val="10"/>
        <rFont val="Tahoma"/>
        <family val="2"/>
        <charset val="136"/>
      </rPr>
      <t>5V</t>
    </r>
  </si>
  <si>
    <t>日本搭PA，IS表現不佳</t>
  </si>
  <si>
    <t>same as 7177
(w/o SLV)</t>
  </si>
  <si>
    <t>Single p-2</t>
  </si>
  <si>
    <t>Single p-2
Single L5</t>
  </si>
  <si>
    <r>
      <t>1386 2nd source
Sharp MP concept
De</t>
    </r>
    <r>
      <rPr>
        <sz val="10"/>
        <rFont val="細明體"/>
        <family val="3"/>
        <charset val="136"/>
      </rPr>
      <t>下修</t>
    </r>
  </si>
  <si>
    <t>1386 2nd source
remove
single Q</t>
  </si>
  <si>
    <t>Sharp like(MP) for PA</t>
  </si>
  <si>
    <r>
      <t>7034</t>
    </r>
    <r>
      <rPr>
        <sz val="10"/>
        <rFont val="細明體"/>
        <family val="3"/>
        <charset val="136"/>
      </rPr>
      <t>改版</t>
    </r>
    <r>
      <rPr>
        <sz val="10"/>
        <rFont val="Tahoma"/>
        <family val="2"/>
        <charset val="136"/>
      </rPr>
      <t xml:space="preserve">for T2 low cell gap (2.6um)
for rubbing </t>
    </r>
    <r>
      <rPr>
        <sz val="10"/>
        <rFont val="細明體"/>
        <family val="3"/>
        <charset val="136"/>
      </rPr>
      <t>信賴性下修</t>
    </r>
    <r>
      <rPr>
        <sz val="10"/>
        <rFont val="Tahoma"/>
        <family val="2"/>
        <charset val="136"/>
      </rPr>
      <t>de</t>
    </r>
  </si>
  <si>
    <r>
      <t xml:space="preserve">1386 concept </t>
    </r>
    <r>
      <rPr>
        <sz val="10"/>
        <rFont val="細明體"/>
        <family val="3"/>
        <charset val="136"/>
      </rPr>
      <t>降低</t>
    </r>
    <r>
      <rPr>
        <sz val="10"/>
        <rFont val="Tahoma"/>
        <family val="2"/>
        <charset val="136"/>
      </rPr>
      <t>Tni, keep VT</t>
    </r>
  </si>
  <si>
    <t>Medical (high CR)</t>
  </si>
  <si>
    <t>Medical (fast response for 3D)</t>
  </si>
  <si>
    <t>TV (high CR)</t>
  </si>
  <si>
    <t>TV (fast response for 3D)</t>
  </si>
  <si>
    <t xml:space="preserve"> Tablet (4.5 ~ 5 V  25 ms)</t>
  </si>
  <si>
    <t>Tablet (3.5V~ 4V,16 ~18 ms)</t>
  </si>
  <si>
    <t>telecom (3.5V~ 4V 16 ~18 ms)</t>
  </si>
  <si>
    <t>mobile(4.5V)</t>
  </si>
  <si>
    <t>車載 (6V)</t>
  </si>
  <si>
    <t>Low frame rate</t>
  </si>
  <si>
    <t>ZCM-5421XX</t>
  </si>
  <si>
    <t>LCT-11-2813</t>
  </si>
  <si>
    <t>LCT-11-2404</t>
  </si>
  <si>
    <t>LCT-11-2406</t>
  </si>
  <si>
    <t>LCT-11-2428</t>
  </si>
  <si>
    <t>ZCM-5430</t>
  </si>
  <si>
    <t>ZCM-5431</t>
  </si>
  <si>
    <t>LCT 11-1098</t>
  </si>
  <si>
    <t>LCT-10-784</t>
  </si>
  <si>
    <t>LCT-09-1060</t>
  </si>
  <si>
    <t>LCT-11-2152</t>
  </si>
  <si>
    <t>LCT-12-555</t>
  </si>
  <si>
    <t>ZCM-5340</t>
  </si>
  <si>
    <t>LCT-11-2139</t>
  </si>
  <si>
    <t>LCT -11-2830</t>
  </si>
  <si>
    <t>LCT -12-827</t>
  </si>
  <si>
    <t>LCT -12-829</t>
  </si>
  <si>
    <t>LCT-11-2213</t>
  </si>
  <si>
    <t>LCT 11-2578</t>
  </si>
  <si>
    <t>ZCM-5426</t>
  </si>
  <si>
    <t>ZCM-5433</t>
  </si>
  <si>
    <t>ZCM-5434</t>
  </si>
  <si>
    <t>LCT-11-969</t>
  </si>
  <si>
    <t>LCT-12-1148</t>
  </si>
  <si>
    <t>LCT-12-1258</t>
  </si>
  <si>
    <t>LCT-12-1286</t>
  </si>
  <si>
    <t>LCT-12-1028</t>
  </si>
  <si>
    <t>LCT-12-1891</t>
  </si>
  <si>
    <t>LCT-12-2590</t>
  </si>
  <si>
    <t>ZCM-5428</t>
  </si>
  <si>
    <t>ZCM-5429</t>
  </si>
  <si>
    <t>ZCM-5462</t>
  </si>
  <si>
    <t>ZIX-5167</t>
  </si>
  <si>
    <t>ZIX-5168</t>
  </si>
  <si>
    <t>ZIX-5169</t>
  </si>
  <si>
    <t>ZIX-5170</t>
  </si>
  <si>
    <t>ZIX-5171</t>
  </si>
  <si>
    <t>ZIX-5172</t>
  </si>
  <si>
    <t>ZIX-5173</t>
  </si>
  <si>
    <t>LCT-13-216</t>
  </si>
  <si>
    <t>LCT-13-1318</t>
  </si>
  <si>
    <t>LCT-13-1566</t>
  </si>
  <si>
    <t>LCT-13-1198</t>
  </si>
  <si>
    <t>LCT-13-1227</t>
  </si>
  <si>
    <t>ZCM-5418</t>
  </si>
  <si>
    <t>ZCM-5419</t>
  </si>
  <si>
    <t>LCT-11-52</t>
  </si>
  <si>
    <t>LCT-11-2830</t>
  </si>
  <si>
    <t>LCT-12-827</t>
  </si>
  <si>
    <t>LCT-12-829</t>
  </si>
  <si>
    <t>ZCM-5405XX</t>
  </si>
  <si>
    <t>LCT-10-3064</t>
  </si>
  <si>
    <t>LCT-14-256</t>
  </si>
  <si>
    <t>LCT-14-1498</t>
  </si>
  <si>
    <t>ZCM-5526XX</t>
  </si>
  <si>
    <t>3.5/3.8</t>
  </si>
  <si>
    <t>0.3542/0.3846</t>
  </si>
  <si>
    <t>7~8V-25ms</t>
  </si>
  <si>
    <t>3~3.2um,
Tf&lt;4ms</t>
  </si>
  <si>
    <t>7~8V,CR1400</t>
  </si>
  <si>
    <t>FFS  TV</t>
  </si>
  <si>
    <t>7~8V,3~3.2um,Tf&lt;4ms</t>
  </si>
  <si>
    <r>
      <t>969(Δn</t>
    </r>
    <r>
      <rPr>
        <sz val="10"/>
        <color indexed="8"/>
        <rFont val="細明體"/>
        <family val="3"/>
        <charset val="136"/>
      </rPr>
      <t>↑</t>
    </r>
    <r>
      <rPr>
        <sz val="10"/>
        <color indexed="8"/>
        <rFont val="Tahoma"/>
        <family val="2"/>
        <charset val="136"/>
      </rPr>
      <t>)
=1148</t>
    </r>
  </si>
  <si>
    <r>
      <t xml:space="preserve">1930+(11-4/11-5)
</t>
    </r>
    <r>
      <rPr>
        <sz val="10"/>
        <color indexed="8"/>
        <rFont val="細明體"/>
        <family val="3"/>
        <charset val="136"/>
      </rPr>
      <t>高極性單體</t>
    </r>
    <r>
      <rPr>
        <sz val="10"/>
        <color indexed="8"/>
        <rFont val="Tahoma"/>
        <family val="2"/>
        <charset val="136"/>
      </rPr>
      <t>=1258</t>
    </r>
  </si>
  <si>
    <r>
      <t>△</t>
    </r>
    <r>
      <rPr>
        <sz val="10"/>
        <color indexed="8"/>
        <rFont val="Tahoma"/>
        <family val="2"/>
        <charset val="136"/>
      </rPr>
      <t>ε</t>
    </r>
    <r>
      <rPr>
        <sz val="10"/>
        <color indexed="8"/>
        <rFont val="細明體"/>
        <family val="3"/>
        <charset val="136"/>
      </rPr>
      <t>提升至</t>
    </r>
    <r>
      <rPr>
        <sz val="10"/>
        <color indexed="8"/>
        <rFont val="Tahoma"/>
        <family val="2"/>
        <charset val="136"/>
      </rPr>
      <t>12</t>
    </r>
  </si>
  <si>
    <r>
      <t>2596</t>
    </r>
    <r>
      <rPr>
        <sz val="10"/>
        <color indexed="8"/>
        <rFont val="細明體"/>
        <family val="3"/>
        <charset val="136"/>
      </rPr>
      <t>主體加入高極性單體</t>
    </r>
    <r>
      <rPr>
        <sz val="10"/>
        <color indexed="8"/>
        <rFont val="Tahoma"/>
        <family val="2"/>
        <charset val="136"/>
      </rPr>
      <t>(new single)</t>
    </r>
    <r>
      <rPr>
        <sz val="10"/>
        <color indexed="8"/>
        <rFont val="細明體"/>
        <family val="3"/>
        <charset val="136"/>
      </rPr>
      <t>及△</t>
    </r>
    <r>
      <rPr>
        <sz val="10"/>
        <color indexed="8"/>
        <rFont val="Tahoma"/>
        <family val="2"/>
        <charset val="136"/>
      </rPr>
      <t>ε</t>
    </r>
    <r>
      <rPr>
        <sz val="10"/>
        <color indexed="8"/>
        <rFont val="細明體"/>
        <family val="3"/>
        <charset val="136"/>
      </rPr>
      <t>趨近於</t>
    </r>
    <r>
      <rPr>
        <sz val="10"/>
        <color indexed="8"/>
        <rFont val="Tahoma"/>
        <family val="2"/>
        <charset val="136"/>
      </rPr>
      <t>1930</t>
    </r>
  </si>
  <si>
    <t>為解決高解析度下,大視角混色問題,以低cell gap(3.0um)改善此現象</t>
  </si>
  <si>
    <t>Low cell gap</t>
  </si>
  <si>
    <t>1930 2nd source</t>
  </si>
  <si>
    <t>Anti-UV LC
(IS OK)
=single7=</t>
  </si>
  <si>
    <r>
      <t xml:space="preserve">Anti-UV LC
</t>
    </r>
    <r>
      <rPr>
        <sz val="10"/>
        <color indexed="10"/>
        <rFont val="Arial"/>
        <family val="2"/>
      </rPr>
      <t>(IS NG)</t>
    </r>
  </si>
  <si>
    <r>
      <t>Vop : 3~4V
RT:&lt;20ms@25</t>
    </r>
    <r>
      <rPr>
        <sz val="10"/>
        <color indexed="8"/>
        <rFont val="細明體"/>
        <family val="3"/>
        <charset val="136"/>
      </rPr>
      <t>℃</t>
    </r>
  </si>
  <si>
    <r>
      <t>Vop : 3~4V
RT:&lt;20ms@25</t>
    </r>
    <r>
      <rPr>
        <sz val="10"/>
        <rFont val="細明體"/>
        <family val="3"/>
        <charset val="136"/>
      </rPr>
      <t>℃</t>
    </r>
  </si>
  <si>
    <t>車載</t>
  </si>
  <si>
    <t>Low frame rate
(High VHR)</t>
  </si>
  <si>
    <t>MNT (5ms)</t>
  </si>
  <si>
    <t>MNT (3ms)</t>
  </si>
  <si>
    <t>NB</t>
  </si>
  <si>
    <t>AV/IAV</t>
  </si>
  <si>
    <t>3D shutter</t>
  </si>
  <si>
    <t>TN</t>
  </si>
  <si>
    <t>ECB</t>
  </si>
  <si>
    <t>ZCM-5140LA</t>
  </si>
  <si>
    <t>ZIX-5125LA</t>
  </si>
  <si>
    <t>LCT-08-2002</t>
  </si>
  <si>
    <t xml:space="preserve">LCT-08-942 </t>
  </si>
  <si>
    <t>LCT-07-601</t>
  </si>
  <si>
    <t>ZCM-5122LA</t>
  </si>
  <si>
    <t>ZIX-5128LA</t>
  </si>
  <si>
    <t>ZIX-5145LA</t>
  </si>
  <si>
    <t>ZIX-5164LA</t>
  </si>
  <si>
    <t>MJ05681</t>
  </si>
  <si>
    <t>LCT-08-2046</t>
  </si>
  <si>
    <t>LCT-07-1904</t>
  </si>
  <si>
    <t>LCT-09-2697</t>
  </si>
  <si>
    <t>ZCM-5066LA</t>
  </si>
  <si>
    <t>ZIX-5121LA</t>
  </si>
  <si>
    <t>ZIX-5143LA</t>
  </si>
  <si>
    <t>ZCM-5086XX</t>
  </si>
  <si>
    <t>ZTO-5025XX</t>
  </si>
  <si>
    <t>ZTO-5151XX</t>
  </si>
  <si>
    <t>LCT-06-179</t>
  </si>
  <si>
    <t>LCT-09-735</t>
  </si>
  <si>
    <t>MJ051117</t>
  </si>
  <si>
    <t>ZIX-5166LA</t>
  </si>
  <si>
    <t>ZCM-5329</t>
  </si>
  <si>
    <t>ZCM-5091LA</t>
  </si>
  <si>
    <t>ZCM-5131LA</t>
  </si>
  <si>
    <t>LCT-07-2380</t>
  </si>
  <si>
    <t>ZCM-5326</t>
  </si>
  <si>
    <t>MJ031056</t>
  </si>
  <si>
    <t>-20(-25)</t>
  </si>
  <si>
    <t>&lt;-20</t>
  </si>
  <si>
    <r>
      <t xml:space="preserve">3.85 / 4.1 
</t>
    </r>
    <r>
      <rPr>
        <sz val="10"/>
        <color indexed="8"/>
        <rFont val="標楷體"/>
        <family val="4"/>
        <charset val="136"/>
      </rPr>
      <t>視對照組而定</t>
    </r>
  </si>
  <si>
    <t>5.8V-5ms</t>
  </si>
  <si>
    <t>6V-5ms</t>
  </si>
  <si>
    <t>6V 5ms</t>
  </si>
  <si>
    <t>6V 3ms</t>
  </si>
  <si>
    <t>4.5V-8ms</t>
  </si>
  <si>
    <t>3.3V-16ms</t>
  </si>
  <si>
    <t>4V   8ms
NB 3D (2nd)</t>
  </si>
  <si>
    <t>3.3V-10ms</t>
  </si>
  <si>
    <r>
      <t>Vop~&lt;4V
RT:&lt;20ms@25</t>
    </r>
    <r>
      <rPr>
        <sz val="10"/>
        <rFont val="細明體"/>
        <family val="3"/>
        <charset val="136"/>
      </rPr>
      <t>℃</t>
    </r>
  </si>
  <si>
    <r>
      <t>Vop~3.8V
RT:&lt;16ms@25</t>
    </r>
    <r>
      <rPr>
        <sz val="10"/>
        <rFont val="細明體"/>
        <family val="3"/>
        <charset val="136"/>
      </rPr>
      <t>℃</t>
    </r>
  </si>
  <si>
    <t>3D shutter
10V/2ms</t>
  </si>
  <si>
    <t>中小</t>
  </si>
  <si>
    <t>LCT-10-1888</t>
  </si>
  <si>
    <t>LCT-10-483</t>
  </si>
  <si>
    <t>ZCM-5432LA</t>
  </si>
  <si>
    <t>ZCM-5425LA</t>
  </si>
  <si>
    <t>LCT-11-898</t>
  </si>
  <si>
    <t>LCT-08-2788</t>
  </si>
  <si>
    <t>LCT-10-2501</t>
  </si>
  <si>
    <t>LCT-11-350</t>
  </si>
  <si>
    <t>ZCM-5422LB</t>
  </si>
  <si>
    <t>ZCM-5384LA</t>
  </si>
  <si>
    <t>LCT-09-267</t>
  </si>
  <si>
    <t>LCT-10-1085</t>
  </si>
  <si>
    <t>ZIX-5127LA</t>
  </si>
  <si>
    <t>LCT-09-2573</t>
  </si>
  <si>
    <t>LCT-09-2616</t>
  </si>
  <si>
    <t>LCT-09-2684</t>
  </si>
  <si>
    <t>LCT-10-57</t>
  </si>
  <si>
    <t>3.3~3.5</t>
  </si>
  <si>
    <t>3.5~3.8</t>
  </si>
  <si>
    <t>3.5~3.9</t>
  </si>
  <si>
    <t>Vth/Vc</t>
  </si>
  <si>
    <t>6V or Dnd 450nm,3ms</t>
  </si>
  <si>
    <t>4V-8ms</t>
  </si>
  <si>
    <t>2.8V 16ms</t>
  </si>
  <si>
    <t>4.3V-5ms</t>
  </si>
  <si>
    <r>
      <t>Vop~&lt;3.3V
RT:&lt;16ms@25</t>
    </r>
    <r>
      <rPr>
        <sz val="10"/>
        <color indexed="8"/>
        <rFont val="細明體"/>
        <family val="3"/>
        <charset val="136"/>
      </rPr>
      <t>℃</t>
    </r>
  </si>
  <si>
    <r>
      <t>Vop~4.8V(PPS)
RT:&lt;26ms@25</t>
    </r>
    <r>
      <rPr>
        <sz val="10"/>
        <color indexed="8"/>
        <rFont val="細明體"/>
        <family val="3"/>
        <charset val="136"/>
      </rPr>
      <t>℃</t>
    </r>
  </si>
  <si>
    <t>AAS</t>
    <phoneticPr fontId="37" type="noConversion"/>
  </si>
  <si>
    <t>L6</t>
    <phoneticPr fontId="37" type="noConversion"/>
  </si>
  <si>
    <t>Merck</t>
    <phoneticPr fontId="37" type="noConversion"/>
  </si>
  <si>
    <t>LCT-16-231</t>
  </si>
  <si>
    <t>231 revised</t>
    <phoneticPr fontId="37" type="noConversion"/>
  </si>
  <si>
    <t>ZIX-7045</t>
    <phoneticPr fontId="37" type="noConversion"/>
  </si>
  <si>
    <t>JNC</t>
    <phoneticPr fontId="37" type="noConversion"/>
  </si>
  <si>
    <t>LCT-16-1381</t>
    <phoneticPr fontId="37" type="noConversion"/>
  </si>
  <si>
    <t>Anti-UV LC
=single14=</t>
    <phoneticPr fontId="37" type="noConversion"/>
  </si>
  <si>
    <t>Merck</t>
    <phoneticPr fontId="37" type="noConversion"/>
  </si>
  <si>
    <t>12(mm2/s)</t>
    <phoneticPr fontId="37" type="noConversion"/>
  </si>
  <si>
    <t>10(mm2/s)</t>
    <phoneticPr fontId="37" type="noConversion"/>
  </si>
  <si>
    <t>Merck</t>
    <phoneticPr fontId="37" type="noConversion"/>
  </si>
  <si>
    <t>INX</t>
    <phoneticPr fontId="37" type="noConversion"/>
  </si>
  <si>
    <t>BHR-92500</t>
    <phoneticPr fontId="37" type="noConversion"/>
  </si>
  <si>
    <t>八億時空</t>
    <phoneticPr fontId="37" type="noConversion"/>
  </si>
  <si>
    <t>Cost down LC</t>
    <phoneticPr fontId="37" type="noConversion"/>
  </si>
  <si>
    <t>SLC15P40L00</t>
    <phoneticPr fontId="37" type="noConversion"/>
  </si>
  <si>
    <t>Cost down LC</t>
    <phoneticPr fontId="37" type="noConversion"/>
  </si>
  <si>
    <t>誠志永華</t>
    <phoneticPr fontId="37" type="noConversion"/>
  </si>
  <si>
    <t>AAS</t>
    <phoneticPr fontId="37" type="noConversion"/>
  </si>
  <si>
    <t>10.8 (mm2/s)</t>
    <phoneticPr fontId="37" type="noConversion"/>
  </si>
  <si>
    <t>三環</t>
    <phoneticPr fontId="37" type="noConversion"/>
  </si>
  <si>
    <t>五環</t>
    <phoneticPr fontId="37" type="noConversion"/>
  </si>
  <si>
    <t>TP2-924</t>
    <phoneticPr fontId="37" type="noConversion"/>
  </si>
  <si>
    <t>Cost down LC</t>
    <phoneticPr fontId="37" type="noConversion"/>
  </si>
  <si>
    <t>AAS</t>
    <phoneticPr fontId="37" type="noConversion"/>
  </si>
  <si>
    <t>三環</t>
    <phoneticPr fontId="37" type="noConversion"/>
  </si>
  <si>
    <t>苯環+甲基</t>
    <phoneticPr fontId="37" type="noConversion"/>
  </si>
  <si>
    <t>11.0(mm2/s)</t>
    <phoneticPr fontId="37" type="noConversion"/>
  </si>
  <si>
    <t>10.9(mm2/s)</t>
    <phoneticPr fontId="37" type="noConversion"/>
  </si>
  <si>
    <t>11.2(mm2/s)</t>
    <phoneticPr fontId="37" type="noConversion"/>
  </si>
  <si>
    <t>Cell Gap=3.2um</t>
    <phoneticPr fontId="37" type="noConversion"/>
  </si>
  <si>
    <t>Cell Gap=2.95um</t>
    <phoneticPr fontId="37" type="noConversion"/>
  </si>
  <si>
    <t>4.3V, 10ms
4.5V 8ms</t>
    <phoneticPr fontId="37" type="noConversion"/>
  </si>
  <si>
    <t>LCT-17-1028</t>
    <phoneticPr fontId="37" type="noConversion"/>
  </si>
  <si>
    <t>LCT-17-1031</t>
    <phoneticPr fontId="37" type="noConversion"/>
  </si>
  <si>
    <t>Merck</t>
    <phoneticPr fontId="37" type="noConversion"/>
  </si>
  <si>
    <t>1386concept降低Tni
提高dn
keep VT</t>
    <phoneticPr fontId="37" type="noConversion"/>
  </si>
  <si>
    <t>JNC</t>
    <phoneticPr fontId="37" type="noConversion"/>
  </si>
  <si>
    <t>ZIX-7047</t>
    <phoneticPr fontId="37" type="noConversion"/>
  </si>
  <si>
    <t>BY17-Q01F</t>
    <phoneticPr fontId="37" type="noConversion"/>
  </si>
  <si>
    <t>BaYi Space</t>
    <phoneticPr fontId="37" type="noConversion"/>
  </si>
  <si>
    <t>SLC17V32L00</t>
    <phoneticPr fontId="37" type="noConversion"/>
  </si>
  <si>
    <t>SliChem</t>
    <phoneticPr fontId="37" type="noConversion"/>
  </si>
  <si>
    <t>VNJ8004L28</t>
    <phoneticPr fontId="37" type="noConversion"/>
  </si>
  <si>
    <t>VVI</t>
    <phoneticPr fontId="37" type="noConversion"/>
  </si>
  <si>
    <t>LCT-17-1336</t>
    <phoneticPr fontId="37" type="noConversion"/>
  </si>
  <si>
    <t>SLC17P11L00</t>
    <phoneticPr fontId="37" type="noConversion"/>
  </si>
  <si>
    <t>Tablet</t>
    <phoneticPr fontId="37" type="noConversion"/>
  </si>
  <si>
    <t>Chiral=0.2wt%</t>
    <phoneticPr fontId="37" type="noConversion"/>
  </si>
  <si>
    <t>BHR-92800</t>
    <phoneticPr fontId="37" type="noConversion"/>
  </si>
  <si>
    <t>散射係數</t>
    <phoneticPr fontId="37" type="noConversion"/>
  </si>
  <si>
    <t>Merck</t>
    <phoneticPr fontId="37" type="noConversion"/>
  </si>
  <si>
    <t>AAS</t>
    <phoneticPr fontId="37" type="noConversion"/>
  </si>
  <si>
    <t>LCT-17-218</t>
    <phoneticPr fontId="37" type="noConversion"/>
  </si>
  <si>
    <r>
      <t>g1/K11/</t>
    </r>
    <r>
      <rPr>
        <sz val="10"/>
        <rFont val="新細明體"/>
        <family val="1"/>
        <charset val="136"/>
        <scheme val="major"/>
      </rPr>
      <t>d</t>
    </r>
    <r>
      <rPr>
        <vertAlign val="superscript"/>
        <sz val="10"/>
        <rFont val="Symbol"/>
        <family val="1"/>
        <charset val="2"/>
      </rPr>
      <t>2</t>
    </r>
    <r>
      <rPr>
        <sz val="10"/>
        <rFont val="Symbol"/>
        <family val="1"/>
        <charset val="2"/>
      </rPr>
      <t xml:space="preserve">  (</t>
    </r>
    <r>
      <rPr>
        <sz val="10"/>
        <rFont val="細明體"/>
        <family val="3"/>
        <charset val="136"/>
      </rPr>
      <t>應答係數</t>
    </r>
    <r>
      <rPr>
        <sz val="10"/>
        <rFont val="Symbol"/>
        <family val="1"/>
        <charset val="2"/>
      </rPr>
      <t>)</t>
    </r>
    <phoneticPr fontId="37" type="noConversion"/>
  </si>
  <si>
    <r>
      <rPr>
        <sz val="10"/>
        <rFont val="Symbol"/>
        <family val="1"/>
        <charset val="2"/>
      </rPr>
      <t>De</t>
    </r>
    <r>
      <rPr>
        <sz val="12"/>
        <rFont val="新細明體"/>
        <family val="1"/>
        <charset val="136"/>
      </rPr>
      <t>/K11  (VT係數)</t>
    </r>
    <phoneticPr fontId="37" type="noConversion"/>
  </si>
  <si>
    <t>LCT-13-396</t>
    <phoneticPr fontId="37" type="noConversion"/>
  </si>
  <si>
    <t>LCT-15-1371</t>
    <phoneticPr fontId="37" type="noConversion"/>
  </si>
  <si>
    <t>INX</t>
    <phoneticPr fontId="37" type="noConversion"/>
  </si>
  <si>
    <r>
      <rPr>
        <sz val="10"/>
        <color indexed="8"/>
        <rFont val="標楷體"/>
        <family val="4"/>
        <charset val="136"/>
      </rPr>
      <t>廠商</t>
    </r>
  </si>
  <si>
    <t>Merck</t>
    <phoneticPr fontId="37" type="noConversion"/>
  </si>
  <si>
    <t>VVI</t>
    <phoneticPr fontId="37" type="noConversion"/>
  </si>
  <si>
    <t>JNC</t>
    <phoneticPr fontId="37" type="noConversion"/>
  </si>
  <si>
    <r>
      <rPr>
        <sz val="10"/>
        <color indexed="8"/>
        <rFont val="標楷體"/>
        <family val="4"/>
        <charset val="136"/>
      </rPr>
      <t>產品</t>
    </r>
  </si>
  <si>
    <t>AAS</t>
    <phoneticPr fontId="37" type="noConversion"/>
  </si>
  <si>
    <t>VNJ8001L25T</t>
    <phoneticPr fontId="37" type="noConversion"/>
  </si>
  <si>
    <t>LCT-16-1228</t>
    <phoneticPr fontId="37" type="noConversion"/>
  </si>
  <si>
    <r>
      <rPr>
        <sz val="10"/>
        <color indexed="8"/>
        <rFont val="標楷體"/>
        <family val="4"/>
        <charset val="136"/>
      </rPr>
      <t>廠區</t>
    </r>
  </si>
  <si>
    <r>
      <rPr>
        <sz val="10"/>
        <color indexed="8"/>
        <rFont val="細明體"/>
        <family val="3"/>
        <charset val="136"/>
      </rPr>
      <t>南廠</t>
    </r>
    <r>
      <rPr>
        <sz val="10"/>
        <color indexed="8"/>
        <rFont val="Tahoma"/>
        <family val="2"/>
      </rPr>
      <t>, T1</t>
    </r>
    <phoneticPr fontId="37" type="noConversion"/>
  </si>
  <si>
    <t>T3</t>
    <phoneticPr fontId="37" type="noConversion"/>
  </si>
  <si>
    <t>T1</t>
    <phoneticPr fontId="37" type="noConversion"/>
  </si>
  <si>
    <t>L6</t>
    <phoneticPr fontId="37" type="noConversion"/>
  </si>
  <si>
    <r>
      <rPr>
        <sz val="10"/>
        <color indexed="8"/>
        <rFont val="標楷體"/>
        <family val="4"/>
        <charset val="136"/>
      </rPr>
      <t>廠商量測</t>
    </r>
    <r>
      <rPr>
        <sz val="10"/>
        <color indexed="8"/>
        <rFont val="Tahoma"/>
        <family val="2"/>
      </rPr>
      <t>LC</t>
    </r>
    <r>
      <rPr>
        <sz val="10"/>
        <color indexed="8"/>
        <rFont val="標楷體"/>
        <family val="4"/>
        <charset val="136"/>
      </rPr>
      <t>溫度</t>
    </r>
    <r>
      <rPr>
        <sz val="10"/>
        <color indexed="8"/>
        <rFont val="Tahoma"/>
        <family val="2"/>
      </rPr>
      <t>(</t>
    </r>
    <r>
      <rPr>
        <sz val="10"/>
        <color indexed="8"/>
        <rFont val="標楷體"/>
        <family val="4"/>
        <charset val="136"/>
      </rPr>
      <t>℃</t>
    </r>
    <r>
      <rPr>
        <sz val="10"/>
        <color indexed="8"/>
        <rFont val="Tahoma"/>
        <family val="2"/>
      </rPr>
      <t>)</t>
    </r>
  </si>
  <si>
    <r>
      <t>Tni(</t>
    </r>
    <r>
      <rPr>
        <sz val="10"/>
        <color indexed="8"/>
        <rFont val="標楷體"/>
        <family val="4"/>
        <charset val="136"/>
      </rPr>
      <t>℃</t>
    </r>
    <r>
      <rPr>
        <sz val="10"/>
        <color indexed="8"/>
        <rFont val="Tahoma"/>
        <family val="2"/>
      </rPr>
      <t>)</t>
    </r>
  </si>
  <si>
    <r>
      <t>Tcn(</t>
    </r>
    <r>
      <rPr>
        <sz val="10"/>
        <color indexed="8"/>
        <rFont val="標楷體"/>
        <family val="4"/>
        <charset val="136"/>
      </rPr>
      <t>℃</t>
    </r>
    <r>
      <rPr>
        <sz val="10"/>
        <color indexed="8"/>
        <rFont val="Tahoma"/>
        <family val="2"/>
      </rPr>
      <t>)</t>
    </r>
  </si>
  <si>
    <t>&lt;-30</t>
    <phoneticPr fontId="42" type="noConversion"/>
  </si>
  <si>
    <r>
      <t>d*</t>
    </r>
    <r>
      <rPr>
        <sz val="10"/>
        <color indexed="8"/>
        <rFont val="標楷體"/>
        <family val="4"/>
        <charset val="136"/>
      </rPr>
      <t>△</t>
    </r>
    <r>
      <rPr>
        <sz val="10"/>
        <color indexed="8"/>
        <rFont val="Tahoma"/>
        <family val="2"/>
      </rPr>
      <t>n (um)</t>
    </r>
  </si>
  <si>
    <r>
      <t>n</t>
    </r>
    <r>
      <rPr>
        <vertAlign val="subscript"/>
        <sz val="10"/>
        <color indexed="8"/>
        <rFont val="Tahoma"/>
        <family val="2"/>
      </rPr>
      <t>e</t>
    </r>
  </si>
  <si>
    <r>
      <t>n</t>
    </r>
    <r>
      <rPr>
        <vertAlign val="subscript"/>
        <sz val="10"/>
        <color indexed="8"/>
        <rFont val="Tahoma"/>
        <family val="2"/>
      </rPr>
      <t>o</t>
    </r>
  </si>
  <si>
    <r>
      <rPr>
        <sz val="10"/>
        <color indexed="8"/>
        <rFont val="標楷體"/>
        <family val="4"/>
        <charset val="136"/>
      </rPr>
      <t>△</t>
    </r>
    <r>
      <rPr>
        <sz val="10"/>
        <color indexed="8"/>
        <rFont val="Tahoma"/>
        <family val="2"/>
      </rPr>
      <t>n</t>
    </r>
  </si>
  <si>
    <r>
      <rPr>
        <sz val="10"/>
        <color indexed="8"/>
        <rFont val="標楷體"/>
        <family val="4"/>
        <charset val="136"/>
      </rPr>
      <t>△</t>
    </r>
    <r>
      <rPr>
        <sz val="10"/>
        <color indexed="8"/>
        <rFont val="Tahoma"/>
        <family val="2"/>
      </rPr>
      <t>ε</t>
    </r>
  </si>
  <si>
    <r>
      <rPr>
        <sz val="10"/>
        <color indexed="8"/>
        <rFont val="標楷體"/>
        <family val="4"/>
        <charset val="136"/>
      </rPr>
      <t>Ｖ</t>
    </r>
    <r>
      <rPr>
        <sz val="10"/>
        <color indexed="8"/>
        <rFont val="Tahoma"/>
        <family val="2"/>
      </rPr>
      <t>10,Θ=0</t>
    </r>
  </si>
  <si>
    <r>
      <rPr>
        <sz val="10"/>
        <color indexed="8"/>
        <rFont val="標楷體"/>
        <family val="4"/>
        <charset val="136"/>
      </rPr>
      <t>Ｖ</t>
    </r>
    <r>
      <rPr>
        <sz val="10"/>
        <color indexed="8"/>
        <rFont val="Tahoma"/>
        <family val="2"/>
      </rPr>
      <t>50,Θ=0</t>
    </r>
  </si>
  <si>
    <r>
      <rPr>
        <sz val="10"/>
        <color indexed="8"/>
        <rFont val="標楷體"/>
        <family val="4"/>
        <charset val="136"/>
      </rPr>
      <t>Ｖ</t>
    </r>
    <r>
      <rPr>
        <sz val="10"/>
        <color indexed="8"/>
        <rFont val="Tahoma"/>
        <family val="2"/>
      </rPr>
      <t>90,Θ=0</t>
    </r>
  </si>
  <si>
    <r>
      <rPr>
        <sz val="10"/>
        <color indexed="8"/>
        <rFont val="標楷體"/>
        <family val="4"/>
        <charset val="136"/>
      </rPr>
      <t>密度</t>
    </r>
    <r>
      <rPr>
        <sz val="10"/>
        <color indexed="8"/>
        <rFont val="Tahoma"/>
        <family val="2"/>
      </rPr>
      <t xml:space="preserve"> (g/cm^3)</t>
    </r>
  </si>
  <si>
    <r>
      <t>Remark (</t>
    </r>
    <r>
      <rPr>
        <sz val="10"/>
        <rFont val="標楷體"/>
        <family val="4"/>
        <charset val="136"/>
      </rPr>
      <t>量產機種</t>
    </r>
    <r>
      <rPr>
        <sz val="10"/>
        <rFont val="Tahoma"/>
        <family val="2"/>
      </rPr>
      <t>)(</t>
    </r>
    <r>
      <rPr>
        <sz val="10"/>
        <rFont val="標楷體"/>
        <family val="4"/>
        <charset val="136"/>
      </rPr>
      <t>特色</t>
    </r>
    <r>
      <rPr>
        <sz val="10"/>
        <rFont val="Tahoma"/>
        <family val="2"/>
      </rPr>
      <t>)</t>
    </r>
  </si>
  <si>
    <r>
      <t>231 revised LC
2.8um DND=300nm
20ms</t>
    </r>
    <r>
      <rPr>
        <sz val="10"/>
        <rFont val="細明體"/>
        <family val="3"/>
        <charset val="136"/>
      </rPr>
      <t>液晶</t>
    </r>
    <phoneticPr fontId="37" type="noConversion"/>
  </si>
  <si>
    <r>
      <t>L6</t>
    </r>
    <r>
      <rPr>
        <sz val="10"/>
        <color indexed="8"/>
        <rFont val="細明體"/>
        <family val="3"/>
        <charset val="136"/>
      </rPr>
      <t xml:space="preserve">量產液晶
高信賴性
</t>
    </r>
    <r>
      <rPr>
        <sz val="10"/>
        <color indexed="8"/>
        <rFont val="Tahoma"/>
        <family val="2"/>
      </rPr>
      <t>RT &lt; 35 ms</t>
    </r>
    <phoneticPr fontId="37" type="noConversion"/>
  </si>
  <si>
    <t>散射係數(越大暗態越亮)</t>
    <phoneticPr fontId="37" type="noConversion"/>
  </si>
  <si>
    <r>
      <t>VT</t>
    </r>
    <r>
      <rPr>
        <sz val="10"/>
        <color rgb="FFFF0000"/>
        <rFont val="新細明體"/>
        <family val="1"/>
        <charset val="136"/>
      </rPr>
      <t>係數</t>
    </r>
    <r>
      <rPr>
        <sz val="10"/>
        <color rgb="FFFF0000"/>
        <rFont val="Tahoma"/>
        <family val="2"/>
      </rPr>
      <t xml:space="preserve">(De/K11, </t>
    </r>
    <r>
      <rPr>
        <sz val="10"/>
        <color rgb="FFFF0000"/>
        <rFont val="新細明體"/>
        <family val="1"/>
        <charset val="136"/>
      </rPr>
      <t>絕對值越大相同電壓下穿透率越大)</t>
    </r>
    <phoneticPr fontId="37" type="noConversion"/>
  </si>
  <si>
    <r>
      <t>L6</t>
    </r>
    <r>
      <rPr>
        <sz val="10"/>
        <color indexed="8"/>
        <rFont val="細明體"/>
        <family val="3"/>
        <charset val="136"/>
      </rPr>
      <t xml:space="preserve">量產液晶
</t>
    </r>
    <phoneticPr fontId="37" type="noConversion"/>
  </si>
  <si>
    <t>LCT-16-704</t>
    <phoneticPr fontId="37" type="noConversion"/>
  </si>
  <si>
    <r>
      <t>L6 Cost Down</t>
    </r>
    <r>
      <rPr>
        <sz val="10"/>
        <color indexed="8"/>
        <rFont val="細明體"/>
        <family val="3"/>
        <charset val="136"/>
      </rPr>
      <t xml:space="preserve">液晶
</t>
    </r>
    <r>
      <rPr>
        <sz val="10"/>
        <color indexed="8"/>
        <rFont val="Tahoma"/>
        <family val="2"/>
      </rPr>
      <t>7013xx</t>
    </r>
    <r>
      <rPr>
        <sz val="10"/>
        <color indexed="8"/>
        <rFont val="細明體"/>
        <family val="3"/>
        <charset val="136"/>
      </rPr>
      <t>的</t>
    </r>
    <r>
      <rPr>
        <sz val="10"/>
        <color indexed="8"/>
        <rFont val="Tahoma"/>
        <family val="2"/>
      </rPr>
      <t>2nd source</t>
    </r>
    <r>
      <rPr>
        <sz val="10"/>
        <color indexed="8"/>
        <rFont val="細明體"/>
        <family val="3"/>
        <charset val="136"/>
      </rPr>
      <t xml:space="preserve">
</t>
    </r>
    <r>
      <rPr>
        <sz val="10"/>
        <color indexed="8"/>
        <rFont val="Tahoma"/>
        <family val="2"/>
      </rPr>
      <t xml:space="preserve">RT &lt; 35 ms
</t>
    </r>
    <r>
      <rPr>
        <sz val="10"/>
        <color rgb="FFFF0000"/>
        <rFont val="細明體"/>
        <family val="3"/>
        <charset val="136"/>
      </rPr>
      <t>尚未</t>
    </r>
    <r>
      <rPr>
        <sz val="10"/>
        <color rgb="FFFF0000"/>
        <rFont val="Tahoma"/>
        <family val="2"/>
      </rPr>
      <t>Release</t>
    </r>
    <phoneticPr fontId="37" type="noConversion"/>
  </si>
  <si>
    <t>LCT-06-179</t>
    <phoneticPr fontId="37" type="noConversion"/>
  </si>
  <si>
    <t>ZIX-7048</t>
    <phoneticPr fontId="37" type="noConversion"/>
  </si>
  <si>
    <r>
      <t>L6</t>
    </r>
    <r>
      <rPr>
        <sz val="10"/>
        <color indexed="8"/>
        <rFont val="細明體"/>
        <family val="3"/>
        <charset val="136"/>
      </rPr>
      <t>量產液晶
使用到</t>
    </r>
    <r>
      <rPr>
        <sz val="10"/>
        <color indexed="8"/>
        <rFont val="Tahoma"/>
        <family val="2"/>
      </rPr>
      <t>14-2</t>
    </r>
    <r>
      <rPr>
        <sz val="10"/>
        <color indexed="8"/>
        <rFont val="細明體"/>
        <family val="3"/>
        <charset val="136"/>
      </rPr>
      <t xml:space="preserve">單體
</t>
    </r>
    <r>
      <rPr>
        <sz val="10"/>
        <color indexed="8"/>
        <rFont val="Tahoma"/>
        <family val="2"/>
      </rPr>
      <t>concept</t>
    </r>
    <r>
      <rPr>
        <sz val="10"/>
        <color indexed="8"/>
        <rFont val="細明體"/>
        <family val="3"/>
        <charset val="136"/>
      </rPr>
      <t>與</t>
    </r>
    <r>
      <rPr>
        <sz val="10"/>
        <color indexed="8"/>
        <rFont val="Tahoma"/>
        <family val="2"/>
      </rPr>
      <t>1098</t>
    </r>
    <r>
      <rPr>
        <sz val="10"/>
        <color indexed="8"/>
        <rFont val="細明體"/>
        <family val="3"/>
        <charset val="136"/>
      </rPr>
      <t xml:space="preserve">相近
</t>
    </r>
    <r>
      <rPr>
        <sz val="10"/>
        <color indexed="8"/>
        <rFont val="Tahoma"/>
        <family val="2"/>
      </rPr>
      <t>RT &lt; 30 ms
LTPS BP1500A 5V</t>
    </r>
    <r>
      <rPr>
        <sz val="10"/>
        <color indexed="8"/>
        <rFont val="細明體"/>
        <family val="3"/>
        <charset val="136"/>
      </rPr>
      <t xml:space="preserve">實績
</t>
    </r>
    <r>
      <rPr>
        <sz val="10"/>
        <color indexed="8"/>
        <rFont val="Tahoma"/>
        <family val="2"/>
      </rPr>
      <t>RT</t>
    </r>
    <r>
      <rPr>
        <sz val="10"/>
        <color indexed="8"/>
        <rFont val="細明體"/>
        <family val="3"/>
        <charset val="136"/>
      </rPr>
      <t xml:space="preserve"> 23ms
Tgray26~28ms</t>
    </r>
    <phoneticPr fontId="37" type="noConversion"/>
  </si>
  <si>
    <t>γ1</t>
    <phoneticPr fontId="37" type="noConversion"/>
  </si>
  <si>
    <t>第三代負型液晶
SLC17V32L00進版
降低γ1,RT&lt;25ms</t>
    <phoneticPr fontId="37" type="noConversion"/>
  </si>
  <si>
    <t>車載 (6V)</t>
    <phoneticPr fontId="37" type="noConversion"/>
  </si>
  <si>
    <t>車載</t>
    <phoneticPr fontId="37" type="noConversion"/>
  </si>
  <si>
    <t>ZCM-5541XX</t>
    <phoneticPr fontId="37" type="noConversion"/>
  </si>
  <si>
    <r>
      <t>廠商量測</t>
    </r>
    <r>
      <rPr>
        <sz val="10"/>
        <rFont val="Tahoma"/>
        <family val="2"/>
        <charset val="136"/>
      </rPr>
      <t>LC</t>
    </r>
    <r>
      <rPr>
        <sz val="10"/>
        <rFont val="標楷體"/>
        <family val="4"/>
        <charset val="136"/>
      </rPr>
      <t>溫度</t>
    </r>
    <r>
      <rPr>
        <sz val="10"/>
        <rFont val="Tahoma"/>
        <family val="2"/>
        <charset val="136"/>
      </rPr>
      <t>(</t>
    </r>
    <r>
      <rPr>
        <sz val="10"/>
        <rFont val="標楷體"/>
        <family val="4"/>
        <charset val="136"/>
      </rPr>
      <t>℃</t>
    </r>
    <r>
      <rPr>
        <sz val="10"/>
        <rFont val="Tahoma"/>
        <family val="2"/>
        <charset val="136"/>
      </rPr>
      <t>)</t>
    </r>
    <phoneticPr fontId="37" type="noConversion"/>
  </si>
  <si>
    <t>仿1371</t>
    <phoneticPr fontId="37" type="noConversion"/>
  </si>
  <si>
    <t>ZIX-5174XX</t>
    <phoneticPr fontId="37" type="noConversion"/>
  </si>
  <si>
    <t>ZIX-5175XX</t>
    <phoneticPr fontId="37" type="noConversion"/>
  </si>
  <si>
    <t>誠志</t>
  </si>
  <si>
    <r>
      <t>Tni(</t>
    </r>
    <r>
      <rPr>
        <sz val="10"/>
        <rFont val="標楷體"/>
        <family val="4"/>
        <charset val="136"/>
      </rPr>
      <t>℃</t>
    </r>
    <r>
      <rPr>
        <sz val="10"/>
        <rFont val="Tahoma"/>
        <family val="2"/>
        <charset val="136"/>
      </rPr>
      <t>)</t>
    </r>
    <phoneticPr fontId="37" type="noConversion"/>
  </si>
  <si>
    <t>5541進版
de↓,RT↑</t>
    <phoneticPr fontId="37" type="noConversion"/>
  </si>
  <si>
    <t>5541進版,
de↓↓,
add17-5</t>
    <phoneticPr fontId="37" type="noConversion"/>
  </si>
  <si>
    <t>應答係數(g1/K11)*d^2,越大越慢</t>
    <phoneticPr fontId="37" type="noConversion"/>
  </si>
  <si>
    <t>Flow Viscosity (mm2/s)</t>
    <phoneticPr fontId="37" type="noConversion"/>
  </si>
  <si>
    <r>
      <t>Viscosity (mPa</t>
    </r>
    <r>
      <rPr>
        <sz val="10"/>
        <color indexed="8"/>
        <rFont val="標楷體"/>
        <family val="4"/>
        <charset val="136"/>
      </rPr>
      <t>･</t>
    </r>
    <r>
      <rPr>
        <sz val="10"/>
        <color indexed="8"/>
        <rFont val="Tahoma"/>
        <family val="2"/>
        <charset val="136"/>
      </rPr>
      <t>s) at 20</t>
    </r>
    <r>
      <rPr>
        <sz val="10"/>
        <color indexed="8"/>
        <rFont val="標楷體"/>
        <family val="4"/>
        <charset val="136"/>
      </rPr>
      <t>℃</t>
    </r>
    <phoneticPr fontId="37" type="noConversion"/>
  </si>
  <si>
    <r>
      <t>Rotational Viscosity (mPa</t>
    </r>
    <r>
      <rPr>
        <sz val="10"/>
        <color indexed="8"/>
        <rFont val="細明體"/>
        <family val="3"/>
        <charset val="136"/>
      </rPr>
      <t>･</t>
    </r>
    <r>
      <rPr>
        <sz val="10"/>
        <color indexed="8"/>
        <rFont val="Tahoma"/>
        <family val="2"/>
        <charset val="136"/>
      </rPr>
      <t>s)</t>
    </r>
    <phoneticPr fontId="37" type="noConversion"/>
  </si>
  <si>
    <t>第三代負型液晶
7047進版
JNC極性17-2 &amp; 中性17-5</t>
    <phoneticPr fontId="37" type="noConversion"/>
  </si>
  <si>
    <r>
      <t>VVI</t>
    </r>
    <r>
      <rPr>
        <sz val="10"/>
        <rFont val="細明體"/>
        <family val="3"/>
        <charset val="136"/>
      </rPr>
      <t xml:space="preserve">仿
</t>
    </r>
    <r>
      <rPr>
        <sz val="10"/>
        <rFont val="Tahoma"/>
        <family val="2"/>
        <charset val="136"/>
      </rPr>
      <t>LCT-15-1098 datasheet</t>
    </r>
    <phoneticPr fontId="37" type="noConversion"/>
  </si>
  <si>
    <r>
      <t xml:space="preserve">第三代負型液晶
dnd=320nm
</t>
    </r>
    <r>
      <rPr>
        <sz val="10"/>
        <rFont val="新細明體"/>
        <family val="1"/>
        <charset val="136"/>
      </rPr>
      <t>Cell Gap=2.8um</t>
    </r>
    <phoneticPr fontId="37" type="noConversion"/>
  </si>
  <si>
    <r>
      <t>第三代負型液晶
dnd=320nm</t>
    </r>
    <r>
      <rPr>
        <sz val="10"/>
        <rFont val="Symbol"/>
        <family val="1"/>
        <charset val="2"/>
      </rPr>
      <t xml:space="preserve">
</t>
    </r>
    <r>
      <rPr>
        <sz val="10"/>
        <rFont val="新細明體"/>
        <family val="1"/>
        <charset val="136"/>
      </rPr>
      <t>Cell Gap=2.8um</t>
    </r>
    <phoneticPr fontId="37" type="noConversion"/>
  </si>
  <si>
    <r>
      <t>第三代負型液晶
dnd=320nm
加大</t>
    </r>
    <r>
      <rPr>
        <sz val="10"/>
        <rFont val="Symbol"/>
        <family val="1"/>
        <charset val="2"/>
      </rPr>
      <t xml:space="preserve">De
</t>
    </r>
    <r>
      <rPr>
        <sz val="10"/>
        <rFont val="新細明體"/>
        <family val="1"/>
        <charset val="136"/>
      </rPr>
      <t>Cell Gap=2.8um 
採用15-2單體</t>
    </r>
    <phoneticPr fontId="37" type="noConversion"/>
  </si>
  <si>
    <r>
      <t xml:space="preserve">第三代負型液晶
dnd=320nm
</t>
    </r>
    <r>
      <rPr>
        <sz val="10"/>
        <rFont val="Symbol"/>
        <family val="1"/>
        <charset val="2"/>
      </rPr>
      <t>De</t>
    </r>
    <r>
      <rPr>
        <sz val="10"/>
        <rFont val="細明體"/>
        <family val="3"/>
        <charset val="136"/>
      </rPr>
      <t>更大</t>
    </r>
    <r>
      <rPr>
        <sz val="10"/>
        <rFont val="Symbol"/>
        <family val="1"/>
        <charset val="2"/>
      </rPr>
      <t xml:space="preserve">
</t>
    </r>
    <r>
      <rPr>
        <sz val="10"/>
        <rFont val="新細明體"/>
        <family val="1"/>
        <charset val="136"/>
      </rPr>
      <t>Cell Gap=2.8um
採用15-2單體</t>
    </r>
    <phoneticPr fontId="37" type="noConversion"/>
  </si>
  <si>
    <t>ZIX-7049</t>
    <phoneticPr fontId="37" type="noConversion"/>
  </si>
  <si>
    <r>
      <t xml:space="preserve">第三代負型液晶
dnd=320nm
</t>
    </r>
    <r>
      <rPr>
        <sz val="10"/>
        <rFont val="Symbol"/>
        <family val="1"/>
        <charset val="2"/>
      </rPr>
      <t>De</t>
    </r>
    <r>
      <rPr>
        <sz val="10"/>
        <rFont val="細明體"/>
        <family val="3"/>
        <charset val="136"/>
      </rPr>
      <t>加大</t>
    </r>
    <r>
      <rPr>
        <sz val="10"/>
        <rFont val="Symbol"/>
        <family val="1"/>
        <charset val="2"/>
      </rPr>
      <t xml:space="preserve">
</t>
    </r>
    <r>
      <rPr>
        <sz val="10"/>
        <rFont val="新細明體"/>
        <family val="1"/>
        <charset val="136"/>
      </rPr>
      <t>Cell Gap=2.8um
使用W單體(高de與VHR)</t>
    </r>
    <phoneticPr fontId="37" type="noConversion"/>
  </si>
  <si>
    <r>
      <t xml:space="preserve">第三代負型液晶
dnd=320nm
</t>
    </r>
    <r>
      <rPr>
        <sz val="10"/>
        <rFont val="Symbol"/>
        <family val="1"/>
        <charset val="2"/>
      </rPr>
      <t>De</t>
    </r>
    <r>
      <rPr>
        <sz val="10"/>
        <rFont val="細明體"/>
        <family val="3"/>
        <charset val="136"/>
      </rPr>
      <t>更大</t>
    </r>
    <r>
      <rPr>
        <sz val="10"/>
        <rFont val="Symbol"/>
        <family val="1"/>
        <charset val="2"/>
      </rPr>
      <t xml:space="preserve">
</t>
    </r>
    <r>
      <rPr>
        <sz val="10"/>
        <rFont val="新細明體"/>
        <family val="1"/>
        <charset val="136"/>
      </rPr>
      <t>Cell Gap=2.8um
使用W單體(高de與VHR)</t>
    </r>
    <phoneticPr fontId="37" type="noConversion"/>
  </si>
  <si>
    <t>AAS</t>
    <phoneticPr fontId="37" type="noConversion"/>
  </si>
  <si>
    <t>Mobile</t>
    <phoneticPr fontId="37" type="noConversion"/>
  </si>
  <si>
    <t>ZQ1-004</t>
    <phoneticPr fontId="37" type="noConversion"/>
  </si>
  <si>
    <r>
      <t>Vop~5V~6V
GTG&lt;20ms@25</t>
    </r>
    <r>
      <rPr>
        <sz val="10"/>
        <rFont val="細明體"/>
        <family val="3"/>
        <charset val="136"/>
      </rPr>
      <t>℃</t>
    </r>
    <r>
      <rPr>
        <sz val="10"/>
        <rFont val="Arial"/>
        <family val="2"/>
      </rPr>
      <t xml:space="preserve"> 
</t>
    </r>
    <r>
      <rPr>
        <sz val="10"/>
        <color rgb="FFFF0000"/>
        <rFont val="細明體"/>
        <family val="3"/>
        <charset val="136"/>
      </rPr>
      <t>因車載液晶收斂禁用</t>
    </r>
    <phoneticPr fontId="37" type="noConversion"/>
  </si>
  <si>
    <r>
      <t xml:space="preserve">Cell Gap=3.2um
</t>
    </r>
    <r>
      <rPr>
        <sz val="10"/>
        <color rgb="FFFF0000"/>
        <rFont val="標楷體"/>
        <family val="4"/>
        <charset val="136"/>
      </rPr>
      <t>非OEM 5.0</t>
    </r>
    <r>
      <rPr>
        <sz val="10"/>
        <color indexed="8"/>
        <rFont val="標楷體"/>
        <family val="4"/>
        <charset val="136"/>
      </rPr>
      <t xml:space="preserve">
</t>
    </r>
    <r>
      <rPr>
        <sz val="12"/>
        <color rgb="FFFF0000"/>
        <rFont val="標楷體"/>
        <family val="4"/>
        <charset val="136"/>
      </rPr>
      <t>車載收斂到此液晶</t>
    </r>
    <phoneticPr fontId="37" type="noConversion"/>
  </si>
  <si>
    <r>
      <t>Vop~5V~6V
GTG&lt;20ms@25</t>
    </r>
    <r>
      <rPr>
        <sz val="10"/>
        <rFont val="細明體"/>
        <family val="3"/>
        <charset val="136"/>
      </rPr>
      <t>℃</t>
    </r>
    <r>
      <rPr>
        <sz val="10"/>
        <rFont val="Arial"/>
        <family val="2"/>
      </rPr>
      <t xml:space="preserve"> 
</t>
    </r>
    <r>
      <rPr>
        <sz val="10"/>
        <color rgb="FFFF0000"/>
        <rFont val="細明體"/>
        <family val="3"/>
        <charset val="136"/>
      </rPr>
      <t>液晶收斂
新產品禁用</t>
    </r>
    <phoneticPr fontId="37" type="noConversion"/>
  </si>
  <si>
    <r>
      <rPr>
        <sz val="10"/>
        <rFont val="細明體"/>
        <family val="3"/>
        <charset val="136"/>
      </rPr>
      <t>右旋</t>
    </r>
    <r>
      <rPr>
        <sz val="10"/>
        <rFont val="Tahoma"/>
        <family val="2"/>
        <charset val="136"/>
      </rPr>
      <t xml:space="preserve">LC
</t>
    </r>
    <r>
      <rPr>
        <sz val="10"/>
        <color rgb="FFFF0000"/>
        <rFont val="細明體"/>
        <family val="3"/>
        <charset val="136"/>
      </rPr>
      <t>液晶收斂
新產品禁用</t>
    </r>
    <phoneticPr fontId="37" type="noConversion"/>
  </si>
  <si>
    <t>液晶收斂
新產品禁用</t>
    <phoneticPr fontId="37" type="noConversion"/>
  </si>
  <si>
    <r>
      <t>Vop~&lt;4~5V
RT:&lt;12ms@25</t>
    </r>
    <r>
      <rPr>
        <sz val="10"/>
        <rFont val="細明體"/>
        <family val="3"/>
        <charset val="136"/>
      </rPr>
      <t>℃</t>
    </r>
    <r>
      <rPr>
        <sz val="10"/>
        <rFont val="Tahoma"/>
        <family val="2"/>
        <charset val="136"/>
      </rPr>
      <t xml:space="preserve">  
</t>
    </r>
    <r>
      <rPr>
        <sz val="10"/>
        <color rgb="FFFF0000"/>
        <rFont val="細明體"/>
        <family val="3"/>
        <charset val="136"/>
      </rPr>
      <t>液晶收斂
新產品禁用</t>
    </r>
    <phoneticPr fontId="37" type="noConversion"/>
  </si>
  <si>
    <r>
      <t xml:space="preserve">Vop~5V
RT&lt; 20ms 
</t>
    </r>
    <r>
      <rPr>
        <sz val="10"/>
        <color rgb="FF0000FF"/>
        <rFont val="細明體"/>
        <family val="3"/>
        <charset val="136"/>
      </rPr>
      <t>寬溫收斂到此液晶
但此液晶為</t>
    </r>
    <r>
      <rPr>
        <sz val="10"/>
        <color rgb="FF0000FF"/>
        <rFont val="Tahoma"/>
        <family val="2"/>
        <charset val="136"/>
      </rPr>
      <t xml:space="preserve">Env Level: Green 3
</t>
    </r>
    <r>
      <rPr>
        <sz val="10"/>
        <color rgb="FF0000FF"/>
        <rFont val="細明體"/>
        <family val="3"/>
        <charset val="136"/>
      </rPr>
      <t>含滷液晶</t>
    </r>
    <r>
      <rPr>
        <sz val="10"/>
        <color rgb="FF0000FF"/>
        <rFont val="Tahoma"/>
        <family val="2"/>
        <charset val="136"/>
      </rPr>
      <t>(3%)</t>
    </r>
    <phoneticPr fontId="37" type="noConversion"/>
  </si>
  <si>
    <r>
      <t xml:space="preserve">TN Normal </t>
    </r>
    <r>
      <rPr>
        <sz val="10"/>
        <color rgb="FF0000FF"/>
        <rFont val="細明體"/>
        <family val="3"/>
        <charset val="136"/>
      </rPr>
      <t>產品除非視角</t>
    </r>
    <r>
      <rPr>
        <sz val="10"/>
        <color rgb="FF0000FF"/>
        <rFont val="Tahoma"/>
        <family val="2"/>
        <charset val="136"/>
      </rPr>
      <t>/</t>
    </r>
    <r>
      <rPr>
        <sz val="10"/>
        <color rgb="FF0000FF"/>
        <rFont val="細明體"/>
        <family val="3"/>
        <charset val="136"/>
      </rPr>
      <t>對比</t>
    </r>
    <r>
      <rPr>
        <sz val="10"/>
        <color rgb="FF0000FF"/>
        <rFont val="Tahoma"/>
        <family val="2"/>
        <charset val="136"/>
      </rPr>
      <t>/</t>
    </r>
    <r>
      <rPr>
        <sz val="10"/>
        <color rgb="FF0000FF"/>
        <rFont val="細明體"/>
        <family val="3"/>
        <charset val="136"/>
      </rPr>
      <t>低溫規格無法達到否則以</t>
    </r>
    <r>
      <rPr>
        <sz val="10"/>
        <color rgb="FF0000FF"/>
        <rFont val="Tahoma"/>
        <family val="2"/>
        <charset val="136"/>
      </rPr>
      <t>LCT-06-179</t>
    </r>
    <r>
      <rPr>
        <sz val="10"/>
        <color rgb="FF0000FF"/>
        <rFont val="細明體"/>
        <family val="3"/>
        <charset val="136"/>
      </rPr>
      <t>為主</t>
    </r>
    <phoneticPr fontId="37" type="noConversion"/>
  </si>
  <si>
    <t>LCT-17-941</t>
    <phoneticPr fontId="37" type="noConversion"/>
  </si>
  <si>
    <t>LCT-18-346</t>
    <phoneticPr fontId="37" type="noConversion"/>
  </si>
  <si>
    <t>INX</t>
    <phoneticPr fontId="37" type="noConversion"/>
  </si>
  <si>
    <t>VVI</t>
    <phoneticPr fontId="37" type="noConversion"/>
  </si>
  <si>
    <t>&lt;-40</t>
    <phoneticPr fontId="37" type="noConversion"/>
  </si>
  <si>
    <t>車用HUD液晶,Tni↑</t>
    <phoneticPr fontId="37" type="noConversion"/>
  </si>
  <si>
    <t>車載</t>
    <phoneticPr fontId="37" type="noConversion"/>
  </si>
  <si>
    <t>車載</t>
    <phoneticPr fontId="37" type="noConversion"/>
  </si>
  <si>
    <t>AAS</t>
    <phoneticPr fontId="37" type="noConversion"/>
  </si>
  <si>
    <t>VNJ6013F159</t>
    <phoneticPr fontId="37" type="noConversion"/>
  </si>
  <si>
    <t>INX</t>
    <phoneticPr fontId="37" type="noConversion"/>
  </si>
  <si>
    <t>VVI</t>
    <phoneticPr fontId="37" type="noConversion"/>
  </si>
  <si>
    <t>VNJ6013F103</t>
    <phoneticPr fontId="37" type="noConversion"/>
  </si>
  <si>
    <t>SLC18P39L00</t>
    <phoneticPr fontId="37" type="noConversion"/>
  </si>
  <si>
    <t>BP=500A, Vmax=5.1V</t>
    <phoneticPr fontId="37" type="noConversion"/>
  </si>
  <si>
    <r>
      <t xml:space="preserve">15-3單體
Cell Gap=2.95um
</t>
    </r>
    <r>
      <rPr>
        <sz val="10"/>
        <color rgb="FFFF0000"/>
        <rFont val="標楷體"/>
        <family val="4"/>
        <charset val="136"/>
      </rPr>
      <t>OEM 5.0
車載收斂到此液晶</t>
    </r>
    <phoneticPr fontId="37" type="noConversion"/>
  </si>
  <si>
    <t>LCT-13-1386</t>
    <phoneticPr fontId="37" type="noConversion"/>
  </si>
  <si>
    <t>LCT-16-1028</t>
    <phoneticPr fontId="37" type="noConversion"/>
  </si>
  <si>
    <t>LCT-16-1031</t>
    <phoneticPr fontId="37" type="noConversion"/>
  </si>
  <si>
    <t>V95(Relative)</t>
    <phoneticPr fontId="37" type="noConversion"/>
  </si>
  <si>
    <t>LCT-15-1098(Ref)</t>
    <phoneticPr fontId="37" type="noConversion"/>
  </si>
  <si>
    <t>de/K11</t>
    <phoneticPr fontId="37" type="noConversion"/>
  </si>
  <si>
    <t>默克de/ K11每減少0.1, V95減少0.7V</t>
    <phoneticPr fontId="37" type="noConversion"/>
  </si>
  <si>
    <t>Merck LC</t>
    <phoneticPr fontId="37" type="noConversion"/>
  </si>
  <si>
    <t>JNC LC</t>
    <phoneticPr fontId="37" type="noConversion"/>
  </si>
  <si>
    <t>ZIX-7047XX</t>
  </si>
  <si>
    <t>ZIX-7048XX</t>
  </si>
  <si>
    <t>ZIX-7049XX</t>
  </si>
  <si>
    <t>V90(Relative)</t>
    <phoneticPr fontId="37" type="noConversion"/>
  </si>
  <si>
    <t>V99(Relative)</t>
    <phoneticPr fontId="37" type="noConversion"/>
  </si>
  <si>
    <t>de</t>
    <phoneticPr fontId="37" type="noConversion"/>
  </si>
  <si>
    <t>K11</t>
    <phoneticPr fontId="37" type="noConversion"/>
  </si>
  <si>
    <t>T1/T2/T3/T6</t>
    <phoneticPr fontId="37" type="noConversion"/>
  </si>
  <si>
    <t>JDI 2016</t>
    <phoneticPr fontId="37" type="noConversion"/>
  </si>
  <si>
    <r>
      <t>iPhone XR</t>
    </r>
    <r>
      <rPr>
        <sz val="12"/>
        <color theme="1"/>
        <rFont val="細明體"/>
        <family val="3"/>
        <charset val="136"/>
      </rPr>
      <t>液晶
日系</t>
    </r>
    <phoneticPr fontId="37" type="noConversion"/>
  </si>
  <si>
    <t>產品</t>
    <phoneticPr fontId="37" type="noConversion"/>
  </si>
  <si>
    <t>Resolution</t>
    <phoneticPr fontId="37" type="noConversion"/>
  </si>
  <si>
    <t>PPI</t>
    <phoneticPr fontId="37" type="noConversion"/>
  </si>
  <si>
    <t>Ton+Toff</t>
    <phoneticPr fontId="37" type="noConversion"/>
  </si>
  <si>
    <t>1080*2160</t>
    <phoneticPr fontId="37" type="noConversion"/>
  </si>
  <si>
    <t>w/o</t>
    <phoneticPr fontId="37" type="noConversion"/>
  </si>
  <si>
    <t>APCF</t>
    <phoneticPr fontId="37" type="noConversion"/>
  </si>
  <si>
    <t>Note</t>
    <phoneticPr fontId="37" type="noConversion"/>
  </si>
  <si>
    <t>Cell Gap</t>
    <phoneticPr fontId="37" type="noConversion"/>
  </si>
  <si>
    <t>2.82um</t>
    <phoneticPr fontId="37" type="noConversion"/>
  </si>
  <si>
    <t>w/i</t>
    <phoneticPr fontId="37" type="noConversion"/>
  </si>
  <si>
    <t>2.73um</t>
    <phoneticPr fontId="37" type="noConversion"/>
  </si>
  <si>
    <t>1080*2280</t>
    <phoneticPr fontId="37" type="noConversion"/>
  </si>
  <si>
    <t>19.2ms</t>
    <phoneticPr fontId="37" type="noConversion"/>
  </si>
  <si>
    <t>20.2ms</t>
    <phoneticPr fontId="37" type="noConversion"/>
  </si>
  <si>
    <r>
      <t>1257(Data Line profile</t>
    </r>
    <r>
      <rPr>
        <sz val="12"/>
        <color theme="1"/>
        <rFont val="細明體"/>
        <family val="3"/>
        <charset val="136"/>
      </rPr>
      <t>造成漏光</t>
    </r>
    <r>
      <rPr>
        <sz val="12"/>
        <color theme="1"/>
        <rFont val="Tahoma"/>
        <family val="2"/>
        <charset val="136"/>
      </rPr>
      <t>)</t>
    </r>
    <phoneticPr fontId="37" type="noConversion"/>
  </si>
  <si>
    <t xml:space="preserve">Nova 3e(LTPS) </t>
    <phoneticPr fontId="37" type="noConversion"/>
  </si>
  <si>
    <t>Nova 2i(LTPS)</t>
    <phoneticPr fontId="37" type="noConversion"/>
  </si>
  <si>
    <t>1080*2246</t>
    <phoneticPr fontId="37" type="noConversion"/>
  </si>
  <si>
    <t>25.26ms</t>
    <phoneticPr fontId="37" type="noConversion"/>
  </si>
  <si>
    <t>2.83um</t>
    <phoneticPr fontId="37" type="noConversion"/>
  </si>
  <si>
    <t>Zenfone 5(6.2", LTPS )</t>
    <phoneticPr fontId="37" type="noConversion"/>
  </si>
  <si>
    <t>上+下Prism</t>
    <phoneticPr fontId="37" type="noConversion"/>
  </si>
  <si>
    <t>BEF4-DMH-95(24)+
TBEF2-DT(24)</t>
    <phoneticPr fontId="37" type="noConversion"/>
  </si>
  <si>
    <t>BEF4-DML-95(24)+
BEF4-DML-95(24)</t>
    <phoneticPr fontId="37" type="noConversion"/>
  </si>
  <si>
    <t>1792*828</t>
    <phoneticPr fontId="37" type="noConversion"/>
  </si>
  <si>
    <t>iPhone XR(6.1",LTPS)</t>
    <phoneticPr fontId="37" type="noConversion"/>
  </si>
  <si>
    <r>
      <t>BLU 12800 nits+</t>
    </r>
    <r>
      <rPr>
        <sz val="12"/>
        <color theme="1"/>
        <rFont val="細明體"/>
        <family val="3"/>
        <charset val="136"/>
      </rPr>
      <t>高</t>
    </r>
    <r>
      <rPr>
        <sz val="12"/>
        <color theme="1"/>
        <rFont val="Tahoma"/>
        <family val="2"/>
        <charset val="136"/>
      </rPr>
      <t>T%, No white tracking</t>
    </r>
    <phoneticPr fontId="37" type="noConversion"/>
  </si>
  <si>
    <t>3.05um</t>
    <phoneticPr fontId="37" type="noConversion"/>
  </si>
  <si>
    <t>w/i</t>
    <phoneticPr fontId="37" type="noConversion"/>
  </si>
  <si>
    <r>
      <t>CR</t>
    </r>
    <r>
      <rPr>
        <sz val="10"/>
        <rFont val="細明體"/>
        <family val="3"/>
        <charset val="136"/>
      </rPr>
      <t>公版</t>
    </r>
    <r>
      <rPr>
        <sz val="10"/>
        <rFont val="Tahoma"/>
        <family val="2"/>
        <charset val="136"/>
      </rPr>
      <t>BLU)</t>
    </r>
    <phoneticPr fontId="37" type="noConversion"/>
  </si>
  <si>
    <t>ITO slant</t>
    <phoneticPr fontId="37" type="noConversion"/>
  </si>
  <si>
    <t>BM to SPS</t>
    <phoneticPr fontId="37" type="noConversion"/>
  </si>
  <si>
    <t>BM to MPS</t>
    <phoneticPr fontId="37" type="noConversion"/>
  </si>
  <si>
    <t>AAS</t>
    <phoneticPr fontId="37" type="noConversion"/>
  </si>
  <si>
    <t>SLC18V25L00</t>
    <phoneticPr fontId="37" type="noConversion"/>
  </si>
  <si>
    <t>LCT-16-1228</t>
    <phoneticPr fontId="37" type="noConversion"/>
  </si>
  <si>
    <t>ZYH-7013XX</t>
    <phoneticPr fontId="37" type="noConversion"/>
  </si>
  <si>
    <t>Merck</t>
    <phoneticPr fontId="37" type="noConversion"/>
  </si>
  <si>
    <t>SLC18V15L00</t>
    <phoneticPr fontId="37" type="noConversion"/>
  </si>
  <si>
    <t>ZIX-7050</t>
    <phoneticPr fontId="37" type="noConversion"/>
  </si>
  <si>
    <t>ZIX-7051</t>
    <phoneticPr fontId="37" type="noConversion"/>
  </si>
  <si>
    <t>&lt;-30</t>
    <phoneticPr fontId="37" type="noConversion"/>
  </si>
  <si>
    <t>BaYi Space</t>
    <phoneticPr fontId="37" type="noConversion"/>
  </si>
  <si>
    <t>BY19-Q01F</t>
    <phoneticPr fontId="37" type="noConversion"/>
  </si>
  <si>
    <t>BY19-Q03F</t>
    <phoneticPr fontId="37" type="noConversion"/>
  </si>
  <si>
    <t>ILD841001</t>
    <phoneticPr fontId="37" type="noConversion"/>
  </si>
  <si>
    <t>ILD841002</t>
    <phoneticPr fontId="37" type="noConversion"/>
  </si>
  <si>
    <t>HCCH</t>
    <phoneticPr fontId="37" type="noConversion"/>
  </si>
  <si>
    <t>VVI</t>
    <phoneticPr fontId="37" type="noConversion"/>
  </si>
  <si>
    <t>VNJ80061</t>
    <phoneticPr fontId="37" type="noConversion"/>
  </si>
  <si>
    <t>VNJ6013F103</t>
    <phoneticPr fontId="37" type="noConversion"/>
  </si>
  <si>
    <t>晶美晟</t>
    <phoneticPr fontId="37" type="noConversion"/>
  </si>
  <si>
    <t>&lt;-40</t>
    <phoneticPr fontId="37" type="noConversion"/>
  </si>
  <si>
    <t>VNJ6013F159</t>
    <phoneticPr fontId="37" type="noConversion"/>
  </si>
  <si>
    <t>誠志永華</t>
    <phoneticPr fontId="37" type="noConversion"/>
  </si>
  <si>
    <t>SLC18P39L00</t>
    <phoneticPr fontId="37" type="noConversion"/>
  </si>
  <si>
    <t>TN</t>
    <phoneticPr fontId="37" type="noConversion"/>
  </si>
  <si>
    <t>CMI-80200</t>
    <phoneticPr fontId="37" type="noConversion"/>
  </si>
  <si>
    <r>
      <rPr>
        <sz val="10"/>
        <rFont val="Symbol"/>
        <family val="1"/>
        <charset val="2"/>
      </rPr>
      <t>De</t>
    </r>
    <r>
      <rPr>
        <sz val="12"/>
        <rFont val="新細明體"/>
        <family val="1"/>
        <charset val="136"/>
      </rPr>
      <t>/K11(越小操作電壓越大)</t>
    </r>
    <phoneticPr fontId="37" type="noConversion"/>
  </si>
  <si>
    <t>應答係數(g1/K11)*d^2,越大越慢</t>
    <phoneticPr fontId="37" type="noConversion"/>
  </si>
  <si>
    <t>工控液晶</t>
    <phoneticPr fontId="37" type="noConversion"/>
  </si>
  <si>
    <t>Chisso</t>
    <phoneticPr fontId="37" type="noConversion"/>
  </si>
  <si>
    <t>南廠Monitor使用
搭配PI:11N
搭配框膠:723K1M
操作電壓Vop=5.5V
RT=5ms</t>
    <phoneticPr fontId="37" type="noConversion"/>
  </si>
  <si>
    <r>
      <t>d*</t>
    </r>
    <r>
      <rPr>
        <b/>
        <sz val="10"/>
        <color rgb="FFFF0000"/>
        <rFont val="標楷體"/>
        <family val="4"/>
        <charset val="136"/>
      </rPr>
      <t>△</t>
    </r>
    <r>
      <rPr>
        <b/>
        <sz val="10"/>
        <color rgb="FFFF0000"/>
        <rFont val="Tahoma"/>
        <family val="2"/>
        <charset val="136"/>
      </rPr>
      <t>n (um)</t>
    </r>
  </si>
  <si>
    <t>HS-5043LA</t>
    <phoneticPr fontId="37" type="noConversion"/>
  </si>
  <si>
    <t>VNJ-1333N2810</t>
    <phoneticPr fontId="37" type="noConversion"/>
  </si>
  <si>
    <t>ZTO-5074LA</t>
    <phoneticPr fontId="37" type="noConversion"/>
  </si>
  <si>
    <t>LCT-15-1098</t>
    <phoneticPr fontId="37" type="noConversion"/>
  </si>
  <si>
    <t>BY19-Q09F</t>
    <phoneticPr fontId="37" type="noConversion"/>
  </si>
  <si>
    <t>HCCH</t>
    <phoneticPr fontId="37" type="noConversion"/>
  </si>
  <si>
    <t>BaYi Space</t>
    <phoneticPr fontId="37" type="noConversion"/>
  </si>
  <si>
    <t>AAS</t>
    <phoneticPr fontId="37" type="noConversion"/>
  </si>
  <si>
    <t>LCT-17-941</t>
    <phoneticPr fontId="37" type="noConversion"/>
  </si>
  <si>
    <t>Merck</t>
    <phoneticPr fontId="37" type="noConversion"/>
  </si>
  <si>
    <t>ZIX-7052XX</t>
    <phoneticPr fontId="37" type="noConversion"/>
  </si>
  <si>
    <t>JNC</t>
    <phoneticPr fontId="37" type="noConversion"/>
  </si>
  <si>
    <t>SLC19V33L00</t>
    <phoneticPr fontId="37" type="noConversion"/>
  </si>
  <si>
    <t>SliChem</t>
    <phoneticPr fontId="37" type="noConversion"/>
  </si>
  <si>
    <t>VNJ80131</t>
    <phoneticPr fontId="37" type="noConversion"/>
  </si>
  <si>
    <r>
      <rPr>
        <sz val="10"/>
        <rFont val="細明體"/>
        <family val="3"/>
        <charset val="136"/>
      </rPr>
      <t>第二帶負型液晶</t>
    </r>
    <r>
      <rPr>
        <sz val="10"/>
        <rFont val="Tahoma"/>
        <family val="2"/>
        <charset val="136"/>
      </rPr>
      <t xml:space="preserve">
T3 </t>
    </r>
    <r>
      <rPr>
        <sz val="10"/>
        <rFont val="細明體"/>
        <family val="3"/>
        <charset val="136"/>
      </rPr>
      <t>量產液晶</t>
    </r>
    <phoneticPr fontId="37" type="noConversion"/>
  </si>
  <si>
    <t>T3</t>
    <phoneticPr fontId="37" type="noConversion"/>
  </si>
  <si>
    <t>AAS</t>
    <phoneticPr fontId="37" type="noConversion"/>
  </si>
  <si>
    <t>LCT-19-489</t>
    <phoneticPr fontId="37" type="noConversion"/>
  </si>
  <si>
    <t>LCT-19-580</t>
    <phoneticPr fontId="37" type="noConversion"/>
  </si>
  <si>
    <t>LCT-19-606</t>
    <phoneticPr fontId="37" type="noConversion"/>
  </si>
  <si>
    <t>ILD841003</t>
    <phoneticPr fontId="37" type="noConversion"/>
  </si>
  <si>
    <t>Merck</t>
    <phoneticPr fontId="37" type="noConversion"/>
  </si>
  <si>
    <t>天馬2016</t>
    <phoneticPr fontId="37" type="noConversion"/>
  </si>
  <si>
    <t>LCT-14-1075
JDI</t>
    <phoneticPr fontId="37" type="noConversion"/>
  </si>
  <si>
    <t>LCT-14-1076
LGD</t>
    <phoneticPr fontId="37" type="noConversion"/>
  </si>
  <si>
    <t>BOE 2016</t>
    <phoneticPr fontId="37" type="noConversion"/>
  </si>
  <si>
    <t>AUO 2016</t>
    <phoneticPr fontId="37" type="noConversion"/>
  </si>
  <si>
    <t>LCT-19-580</t>
    <phoneticPr fontId="37" type="noConversion"/>
  </si>
  <si>
    <t>Merck</t>
    <phoneticPr fontId="37" type="noConversion"/>
  </si>
  <si>
    <t>Dielectric Constant(1KHz)</t>
    <phoneticPr fontId="37" type="noConversion"/>
  </si>
  <si>
    <t>廠商量測LC溫度(℃)</t>
  </si>
  <si>
    <t>Tni(℃)</t>
  </si>
  <si>
    <t>Tcn(℃)</t>
  </si>
  <si>
    <r>
      <t>n</t>
    </r>
    <r>
      <rPr>
        <vertAlign val="subscript"/>
        <sz val="12"/>
        <color indexed="8"/>
        <rFont val="微軟正黑體"/>
        <family val="2"/>
        <charset val="136"/>
      </rPr>
      <t>e</t>
    </r>
  </si>
  <si>
    <r>
      <t>n</t>
    </r>
    <r>
      <rPr>
        <vertAlign val="subscript"/>
        <sz val="12"/>
        <color indexed="8"/>
        <rFont val="微軟正黑體"/>
        <family val="2"/>
        <charset val="136"/>
      </rPr>
      <t>o</t>
    </r>
  </si>
  <si>
    <t>△n</t>
  </si>
  <si>
    <t>ε∥</t>
  </si>
  <si>
    <t>ε⊥</t>
  </si>
  <si>
    <t>△ε</t>
  </si>
  <si>
    <t>Rotational Viscosity (mPa･s)</t>
    <phoneticPr fontId="37" type="noConversion"/>
  </si>
  <si>
    <t>Remark (量產機種)(特色)</t>
  </si>
  <si>
    <t>Hornor 10 Nova 2i液晶</t>
    <phoneticPr fontId="37" type="noConversion"/>
  </si>
  <si>
    <t>iphone-6
日系for INX</t>
    <phoneticPr fontId="37" type="noConversion"/>
  </si>
  <si>
    <t>iphone-6
韓系for INX</t>
    <phoneticPr fontId="37" type="noConversion"/>
  </si>
  <si>
    <t>AUO量產液晶</t>
    <phoneticPr fontId="37" type="noConversion"/>
  </si>
  <si>
    <t>INX a-Si量產液晶</t>
    <phoneticPr fontId="37" type="noConversion"/>
  </si>
  <si>
    <t>d*△n*1000(nm)</t>
    <phoneticPr fontId="37" type="noConversion"/>
  </si>
  <si>
    <t>液晶散射</t>
    <phoneticPr fontId="37" type="noConversion"/>
  </si>
  <si>
    <t>Merck資訊:
3.0um時Tr+Tf 20ms, GtoG24ms</t>
    <phoneticPr fontId="37" type="noConversion"/>
  </si>
  <si>
    <t>SliChem</t>
    <phoneticPr fontId="37" type="noConversion"/>
  </si>
  <si>
    <t>T6</t>
    <phoneticPr fontId="37" type="noConversion"/>
  </si>
  <si>
    <t>T6/T3/T2</t>
    <phoneticPr fontId="37" type="noConversion"/>
  </si>
  <si>
    <t>第三代負型液晶
dnd=320nm
Cell Gap=2.8um
1028進版(17-2單體)</t>
    <phoneticPr fontId="37" type="noConversion"/>
  </si>
  <si>
    <r>
      <t>L6</t>
    </r>
    <r>
      <rPr>
        <sz val="10"/>
        <color indexed="8"/>
        <rFont val="細明體"/>
        <family val="3"/>
        <charset val="136"/>
      </rPr>
      <t>量產液晶
使用到</t>
    </r>
    <r>
      <rPr>
        <sz val="10"/>
        <color indexed="8"/>
        <rFont val="Tahoma"/>
        <family val="2"/>
      </rPr>
      <t>14-2</t>
    </r>
    <r>
      <rPr>
        <sz val="10"/>
        <color indexed="8"/>
        <rFont val="細明體"/>
        <family val="3"/>
        <charset val="136"/>
      </rPr>
      <t xml:space="preserve">單體
</t>
    </r>
    <r>
      <rPr>
        <sz val="10"/>
        <color indexed="8"/>
        <rFont val="Tahoma"/>
        <family val="2"/>
      </rPr>
      <t>concept</t>
    </r>
    <r>
      <rPr>
        <sz val="10"/>
        <color indexed="8"/>
        <rFont val="細明體"/>
        <family val="3"/>
        <charset val="136"/>
      </rPr>
      <t>與</t>
    </r>
    <r>
      <rPr>
        <sz val="10"/>
        <color indexed="8"/>
        <rFont val="Tahoma"/>
        <family val="2"/>
      </rPr>
      <t>1098</t>
    </r>
    <r>
      <rPr>
        <sz val="10"/>
        <color indexed="8"/>
        <rFont val="細明體"/>
        <family val="3"/>
        <charset val="136"/>
      </rPr>
      <t xml:space="preserve">相近
</t>
    </r>
    <r>
      <rPr>
        <sz val="10"/>
        <color indexed="8"/>
        <rFont val="Tahoma"/>
        <family val="2"/>
      </rPr>
      <t>RT &lt; 30 ms
LTPS BP1500A 5V</t>
    </r>
    <r>
      <rPr>
        <sz val="10"/>
        <color indexed="8"/>
        <rFont val="細明體"/>
        <family val="3"/>
        <charset val="136"/>
      </rPr>
      <t xml:space="preserve">實績
</t>
    </r>
    <r>
      <rPr>
        <sz val="10"/>
        <color indexed="8"/>
        <rFont val="Tahoma"/>
        <family val="2"/>
      </rPr>
      <t>RT</t>
    </r>
    <r>
      <rPr>
        <sz val="10"/>
        <color indexed="8"/>
        <rFont val="細明體"/>
        <family val="3"/>
        <charset val="136"/>
      </rPr>
      <t xml:space="preserve"> 23ms
Tgray26~28ms</t>
    </r>
    <phoneticPr fontId="37" type="noConversion"/>
  </si>
  <si>
    <r>
      <rPr>
        <sz val="10"/>
        <color indexed="8"/>
        <rFont val="細明體"/>
        <family val="3"/>
        <charset val="136"/>
      </rPr>
      <t xml:space="preserve">第四代負型液晶
</t>
    </r>
    <r>
      <rPr>
        <sz val="10"/>
        <color indexed="8"/>
        <rFont val="Tahoma"/>
        <family val="2"/>
      </rPr>
      <t>dnd=320nm
Cell Gap=3.0um
1228</t>
    </r>
    <r>
      <rPr>
        <sz val="10"/>
        <color indexed="8"/>
        <rFont val="細明體"/>
        <family val="3"/>
        <charset val="136"/>
      </rPr>
      <t>進版(使用15-2&amp;17-2&amp;18-1單體)</t>
    </r>
    <phoneticPr fontId="37" type="noConversion"/>
  </si>
  <si>
    <r>
      <rPr>
        <sz val="10"/>
        <color indexed="8"/>
        <rFont val="細明體"/>
        <family val="3"/>
        <charset val="136"/>
      </rPr>
      <t xml:space="preserve">第四代負型液晶
</t>
    </r>
    <r>
      <rPr>
        <sz val="10"/>
        <color indexed="8"/>
        <rFont val="Tahoma"/>
        <family val="2"/>
      </rPr>
      <t>dnd=320nm
Cell Gap=3.0um
1228</t>
    </r>
    <r>
      <rPr>
        <sz val="10"/>
        <color indexed="8"/>
        <rFont val="細明體"/>
        <family val="3"/>
        <charset val="136"/>
      </rPr>
      <t>進版(使用15-2 &amp; 17-2 &amp; 18-1單體)</t>
    </r>
    <phoneticPr fontId="37" type="noConversion"/>
  </si>
  <si>
    <t>Merck</t>
    <phoneticPr fontId="37" type="noConversion"/>
  </si>
  <si>
    <t>INX LTPS量產液晶</t>
    <phoneticPr fontId="37" type="noConversion"/>
  </si>
  <si>
    <t>RT index(含Gap)
(越小越快)</t>
    <phoneticPr fontId="37" type="noConversion"/>
  </si>
  <si>
    <t>RT index(γ1/K22, 不含Gap)
(越小越快)</t>
    <phoneticPr fontId="37" type="noConversion"/>
  </si>
  <si>
    <t>Merck</t>
    <phoneticPr fontId="37" type="noConversion"/>
  </si>
  <si>
    <t>Default cell Gap (um)</t>
    <phoneticPr fontId="37" type="noConversion"/>
  </si>
  <si>
    <t>d</t>
    <phoneticPr fontId="37" type="noConversion"/>
  </si>
  <si>
    <t>Retardation</t>
    <phoneticPr fontId="37" type="noConversion"/>
  </si>
  <si>
    <t>14-2</t>
    <phoneticPr fontId="37" type="noConversion"/>
  </si>
  <si>
    <t>17-2</t>
    <phoneticPr fontId="37" type="noConversion"/>
  </si>
  <si>
    <t>18-1</t>
    <phoneticPr fontId="37" type="noConversion"/>
  </si>
  <si>
    <r>
      <t>3.1um dnd=300nm
BP=1000  &lt;25ms</t>
    </r>
    <r>
      <rPr>
        <sz val="10"/>
        <rFont val="細明體"/>
        <family val="3"/>
        <charset val="136"/>
      </rPr>
      <t xml:space="preserve">液晶
</t>
    </r>
    <r>
      <rPr>
        <sz val="10"/>
        <rFont val="Tahoma"/>
        <family val="2"/>
      </rPr>
      <t>BP=4000A
14-2</t>
    </r>
    <r>
      <rPr>
        <sz val="10"/>
        <rFont val="細明體"/>
        <family val="3"/>
        <charset val="136"/>
      </rPr>
      <t>單體</t>
    </r>
    <phoneticPr fontId="37" type="noConversion"/>
  </si>
  <si>
    <t>使用之最新單體水準</t>
    <phoneticPr fontId="37" type="noConversion"/>
  </si>
  <si>
    <t>17-2</t>
    <phoneticPr fontId="37" type="noConversion"/>
  </si>
  <si>
    <t>Merck</t>
    <phoneticPr fontId="37" type="noConversion"/>
  </si>
  <si>
    <t>無資料</t>
    <phoneticPr fontId="37" type="noConversion"/>
  </si>
  <si>
    <t>散射係數(越大暗態越亮)</t>
    <phoneticPr fontId="37" type="noConversion"/>
  </si>
  <si>
    <t>VT Index
(越大越左移)</t>
    <phoneticPr fontId="37" type="noConversion"/>
  </si>
  <si>
    <r>
      <t>PLC  144HZ
6.25V, 10ms</t>
    </r>
    <r>
      <rPr>
        <sz val="12"/>
        <color rgb="FF0000FF"/>
        <rFont val="細明體"/>
        <family val="3"/>
        <charset val="136"/>
      </rPr>
      <t>電競液晶
(AUO另有Monitor電競液晶, 電壓需求更高)
Data sheet與LCT-17-941相較,AUO在穿透率, 響應與電壓都具備優勢</t>
    </r>
    <phoneticPr fontId="37" type="noConversion"/>
  </si>
  <si>
    <t>AUO NB電競液晶
(2016)</t>
    <phoneticPr fontId="37" type="noConversion"/>
  </si>
  <si>
    <t>LG NB電競液晶</t>
    <phoneticPr fontId="37" type="noConversion"/>
  </si>
  <si>
    <t>LG電競液晶</t>
    <phoneticPr fontId="37" type="noConversion"/>
  </si>
  <si>
    <t>LCT-17-941</t>
    <phoneticPr fontId="37" type="noConversion"/>
  </si>
  <si>
    <t>CSOT 16-XXX</t>
    <phoneticPr fontId="37" type="noConversion"/>
  </si>
  <si>
    <t>CSOT 19-1440</t>
    <phoneticPr fontId="37" type="noConversion"/>
  </si>
  <si>
    <t>LCT-17-941
(2017)</t>
    <phoneticPr fontId="37" type="noConversion"/>
  </si>
  <si>
    <r>
      <t>密度</t>
    </r>
    <r>
      <rPr>
        <sz val="10"/>
        <rFont val="Tahoma"/>
        <family val="2"/>
        <charset val="136"/>
      </rPr>
      <t xml:space="preserve"> (g/cm^3)</t>
    </r>
    <phoneticPr fontId="37" type="noConversion"/>
  </si>
  <si>
    <t>密度 (g/cm^3)</t>
    <phoneticPr fontId="37" type="noConversion"/>
  </si>
  <si>
    <t>BOE2018</t>
    <phoneticPr fontId="37" type="noConversion"/>
  </si>
  <si>
    <t>Merck</t>
    <phoneticPr fontId="37" type="noConversion"/>
  </si>
  <si>
    <t>BOE量產液晶
(G3, G8)</t>
    <phoneticPr fontId="37" type="noConversion"/>
  </si>
  <si>
    <t>BOE量產液晶
(不確定廠區)</t>
    <phoneticPr fontId="37" type="noConversion"/>
  </si>
  <si>
    <t>17-2</t>
    <phoneticPr fontId="37" type="noConversion"/>
  </si>
  <si>
    <t>cell gap
無資料</t>
    <phoneticPr fontId="37" type="noConversion"/>
  </si>
  <si>
    <t>LCT-10-1930</t>
    <phoneticPr fontId="37" type="noConversion"/>
  </si>
  <si>
    <t>Sharp iPad液晶</t>
    <phoneticPr fontId="37" type="noConversion"/>
  </si>
  <si>
    <r>
      <t xml:space="preserve">LCT-13-1303 + addive
</t>
    </r>
    <r>
      <rPr>
        <sz val="10"/>
        <rFont val="細明體"/>
        <family val="3"/>
        <charset val="136"/>
      </rPr>
      <t>預期</t>
    </r>
    <r>
      <rPr>
        <sz val="10"/>
        <rFont val="Tahoma"/>
        <family val="2"/>
      </rPr>
      <t>RT~30ms(</t>
    </r>
    <r>
      <rPr>
        <sz val="10"/>
        <rFont val="細明體"/>
        <family val="3"/>
        <charset val="136"/>
      </rPr>
      <t>因</t>
    </r>
    <r>
      <rPr>
        <sz val="10"/>
        <rFont val="Tahoma"/>
        <family val="2"/>
      </rPr>
      <t xml:space="preserve">γ1)
</t>
    </r>
    <r>
      <rPr>
        <sz val="10"/>
        <rFont val="細明體"/>
        <family val="3"/>
        <charset val="136"/>
      </rPr>
      <t>△</t>
    </r>
    <r>
      <rPr>
        <sz val="10"/>
        <rFont val="Tahoma"/>
        <family val="2"/>
      </rPr>
      <t>ε</t>
    </r>
    <r>
      <rPr>
        <sz val="10"/>
        <rFont val="細明體"/>
        <family val="3"/>
        <charset val="136"/>
      </rPr>
      <t>↓</t>
    </r>
    <r>
      <rPr>
        <sz val="10"/>
        <rFont val="Tahoma"/>
        <family val="2"/>
      </rPr>
      <t xml:space="preserve"> </t>
    </r>
    <r>
      <rPr>
        <sz val="10"/>
        <rFont val="細明體"/>
        <family val="3"/>
        <charset val="136"/>
      </rPr>
      <t>電壓↑</t>
    </r>
    <r>
      <rPr>
        <sz val="10"/>
        <rFont val="Tahoma"/>
        <family val="2"/>
      </rPr>
      <t>: 7-8V
Tran%</t>
    </r>
    <r>
      <rPr>
        <sz val="10"/>
        <rFont val="細明體"/>
        <family val="3"/>
        <charset val="136"/>
      </rPr>
      <t>提升預期會再多一些</t>
    </r>
    <phoneticPr fontId="37" type="noConversion"/>
  </si>
  <si>
    <t>BOEB6G5.5厄爾多司</t>
    <phoneticPr fontId="37" type="noConversion"/>
  </si>
  <si>
    <t>誠志</t>
    <phoneticPr fontId="37" type="noConversion"/>
  </si>
  <si>
    <t>BOE重慶G8.5</t>
    <phoneticPr fontId="37" type="noConversion"/>
  </si>
  <si>
    <t>JDI-2019年初</t>
    <phoneticPr fontId="37" type="noConversion"/>
  </si>
  <si>
    <t>AUO 
2019 Benchmark</t>
    <phoneticPr fontId="37" type="noConversion"/>
  </si>
  <si>
    <t>17-2</t>
    <phoneticPr fontId="37" type="noConversion"/>
  </si>
  <si>
    <t>AUO MNT電競液晶</t>
    <phoneticPr fontId="37" type="noConversion"/>
  </si>
  <si>
    <r>
      <rPr>
        <sz val="12"/>
        <color rgb="FF0000FF"/>
        <rFont val="細明體"/>
        <family val="3"/>
        <charset val="136"/>
      </rPr>
      <t>群創電競液晶較</t>
    </r>
    <r>
      <rPr>
        <sz val="12"/>
        <color rgb="FF0000FF"/>
        <rFont val="Tahoma"/>
        <family val="2"/>
        <charset val="136"/>
      </rPr>
      <t>AUO</t>
    </r>
    <r>
      <rPr>
        <sz val="12"/>
        <color rgb="FF0000FF"/>
        <rFont val="細明體"/>
        <family val="3"/>
        <charset val="136"/>
      </rPr>
      <t>晚切入</t>
    </r>
    <r>
      <rPr>
        <sz val="12"/>
        <color rgb="FF0000FF"/>
        <rFont val="Tahoma"/>
        <family val="2"/>
        <charset val="136"/>
      </rPr>
      <t xml:space="preserve">, </t>
    </r>
    <r>
      <rPr>
        <sz val="12"/>
        <color rgb="FF0000FF"/>
        <rFont val="細明體"/>
        <family val="3"/>
        <charset val="136"/>
      </rPr>
      <t>因此</t>
    </r>
    <r>
      <rPr>
        <sz val="12"/>
        <color rgb="FF0000FF"/>
        <rFont val="Tahoma"/>
        <family val="2"/>
        <charset val="136"/>
      </rPr>
      <t>LCT-17-941</t>
    </r>
    <r>
      <rPr>
        <sz val="12"/>
        <color rgb="FF0000FF"/>
        <rFont val="細明體"/>
        <family val="3"/>
        <charset val="136"/>
      </rPr>
      <t>液晶開發年份晚了約一年</t>
    </r>
    <r>
      <rPr>
        <sz val="12"/>
        <color rgb="FF0000FF"/>
        <rFont val="Tahoma"/>
        <family val="2"/>
        <charset val="136"/>
      </rPr>
      <t>.
Cell Gap:2.63um
Tr:5.3ms
Tf:4.0ms
Tr+Tf:9.3ms
GtoGmax:12ms</t>
    </r>
    <phoneticPr fontId="37" type="noConversion"/>
  </si>
  <si>
    <t>T99 at 6V
Cell Gap:2.96um
Tr:5.5ms
Tf:4.3ms
Tr+Tf:9.8ms
GtoGmax:11.6ms</t>
    <phoneticPr fontId="37" type="noConversion"/>
  </si>
  <si>
    <t>LCT-16-1200</t>
    <phoneticPr fontId="37" type="noConversion"/>
  </si>
  <si>
    <t>Merck</t>
    <phoneticPr fontId="37" type="noConversion"/>
  </si>
  <si>
    <t>Medical LC
CR 2000</t>
    <phoneticPr fontId="37" type="noConversion"/>
  </si>
  <si>
    <t>ZIX-7244XX</t>
    <phoneticPr fontId="37" type="noConversion"/>
  </si>
  <si>
    <r>
      <rPr>
        <sz val="12"/>
        <color indexed="8"/>
        <rFont val="細明體"/>
        <family val="3"/>
        <charset val="136"/>
      </rPr>
      <t>搭配</t>
    </r>
    <r>
      <rPr>
        <sz val="12"/>
        <color indexed="8"/>
        <rFont val="Tahoma"/>
        <family val="2"/>
      </rPr>
      <t>RB005
Vop&gt; 7V
CR: 2700
RT=30ms</t>
    </r>
    <phoneticPr fontId="37" type="noConversion"/>
  </si>
  <si>
    <t>INX 6601
Cell Gap 3.0um
delta nd 320nm
LC%:75.7%
Tr:8.1ms
Tf:9.7ms
Tr+Tf:17.8ms
GtGmax:25.6ms
CR:1543</t>
    <phoneticPr fontId="37" type="noConversion"/>
  </si>
  <si>
    <t>INX 6601
Cell Gap 2.9um
delta nd 335nm
LC%:77.1%
Tr:8ms
Tf:10.9ms
Tr+Tf:18.9ms
GtGmax:28.9ms
CR:1298</t>
    <phoneticPr fontId="37" type="noConversion"/>
  </si>
  <si>
    <t>Realme X50
Benchmark光學:
Cell Gap:2.57um
delta nd: 313nm
LC%: 75.8%
Tr:5.9ms
Tf:5.6ms
Tr+Tf:11.5ms
GtGmax:14ms
CR:1419</t>
    <phoneticPr fontId="37" type="noConversion"/>
  </si>
  <si>
    <t>Benchmark team量測</t>
    <phoneticPr fontId="37" type="noConversion"/>
  </si>
  <si>
    <t>ZCM-5565XX</t>
    <phoneticPr fontId="37" type="noConversion"/>
  </si>
  <si>
    <t>ZCM-5571XX</t>
    <phoneticPr fontId="37" type="noConversion"/>
  </si>
  <si>
    <t>JNC</t>
    <phoneticPr fontId="37" type="noConversion"/>
  </si>
  <si>
    <r>
      <rPr>
        <sz val="10"/>
        <rFont val="細明體"/>
        <family val="3"/>
        <charset val="136"/>
      </rPr>
      <t>高</t>
    </r>
    <r>
      <rPr>
        <sz val="10"/>
        <rFont val="Arial"/>
        <family val="2"/>
      </rPr>
      <t>dn</t>
    </r>
    <r>
      <rPr>
        <sz val="10"/>
        <rFont val="細明體"/>
        <family val="3"/>
        <charset val="136"/>
      </rPr>
      <t>寬溫液晶</t>
    </r>
    <phoneticPr fontId="37" type="noConversion"/>
  </si>
  <si>
    <t>ZCM-5522XX</t>
    <phoneticPr fontId="37" type="noConversion"/>
  </si>
  <si>
    <t>JNC</t>
    <phoneticPr fontId="37" type="noConversion"/>
  </si>
  <si>
    <t>Low Frame Rate</t>
    <phoneticPr fontId="37" type="noConversion"/>
  </si>
  <si>
    <t>Gaming</t>
    <phoneticPr fontId="37" type="noConversion"/>
  </si>
  <si>
    <t>AAS</t>
    <phoneticPr fontId="37" type="noConversion"/>
  </si>
  <si>
    <t>LCT-17-941</t>
    <phoneticPr fontId="37" type="noConversion"/>
  </si>
  <si>
    <t>Merck</t>
    <phoneticPr fontId="37" type="noConversion"/>
  </si>
  <si>
    <t>Slichem</t>
    <phoneticPr fontId="37" type="noConversion"/>
  </si>
  <si>
    <t>SLC19V33</t>
    <phoneticPr fontId="37" type="noConversion"/>
  </si>
  <si>
    <t>天馬2017</t>
    <phoneticPr fontId="37" type="noConversion"/>
  </si>
  <si>
    <t>15-2</t>
    <phoneticPr fontId="37" type="noConversion"/>
  </si>
  <si>
    <t>&lt;-40</t>
  </si>
  <si>
    <t>11.5(mm2/s)</t>
  </si>
  <si>
    <t>VNJ6005L17C</t>
    <phoneticPr fontId="37" type="noConversion"/>
  </si>
  <si>
    <t>晶美晟</t>
    <phoneticPr fontId="37" type="noConversion"/>
  </si>
  <si>
    <t>LCT-20-1382</t>
    <phoneticPr fontId="37" type="noConversion"/>
  </si>
  <si>
    <t>LCT-21-72</t>
    <phoneticPr fontId="37" type="noConversion"/>
  </si>
  <si>
    <t>LCT-20-1572</t>
    <phoneticPr fontId="37" type="noConversion"/>
  </si>
  <si>
    <t>Gaming MNT</t>
    <phoneticPr fontId="37" type="noConversion"/>
  </si>
  <si>
    <t>VR</t>
    <phoneticPr fontId="37" type="noConversion"/>
  </si>
  <si>
    <t>散射係數(只計K22)</t>
    <phoneticPr fontId="37" type="noConversion"/>
  </si>
  <si>
    <t>LCT-19-580</t>
    <phoneticPr fontId="37" type="noConversion"/>
  </si>
  <si>
    <t>Realme X50</t>
    <phoneticPr fontId="37" type="noConversion"/>
  </si>
  <si>
    <t>LC</t>
    <phoneticPr fontId="37" type="noConversion"/>
  </si>
  <si>
    <t>Cell Gap</t>
    <phoneticPr fontId="37" type="noConversion"/>
  </si>
  <si>
    <t>Tr+Tf</t>
    <phoneticPr fontId="37" type="noConversion"/>
  </si>
  <si>
    <t>GtoGmax</t>
    <phoneticPr fontId="37" type="noConversion"/>
  </si>
  <si>
    <t>Test Vehicle</t>
    <phoneticPr fontId="37" type="noConversion"/>
  </si>
  <si>
    <t>JDI 2019 LC</t>
    <phoneticPr fontId="37" type="noConversion"/>
  </si>
  <si>
    <t>LCT-19-1113</t>
  </si>
</sst>
</file>

<file path=xl/styles.xml><?xml version="1.0" encoding="utf-8"?>
<styleSheet xmlns="http://schemas.openxmlformats.org/spreadsheetml/2006/main">
  <numFmts count="14">
    <numFmt numFmtId="176" formatCode="0.0000_ "/>
    <numFmt numFmtId="177" formatCode="0.000_ "/>
    <numFmt numFmtId="178" formatCode="0.000_);[Red]\(0.000\)"/>
    <numFmt numFmtId="179" formatCode="0.0000_);[Red]\(0.0000\)"/>
    <numFmt numFmtId="180" formatCode="0.0_ "/>
    <numFmt numFmtId="181" formatCode="0.0_);[Red]\(0.0\)"/>
    <numFmt numFmtId="182" formatCode="0.0"/>
    <numFmt numFmtId="183" formatCode="0.00_ "/>
    <numFmt numFmtId="184" formatCode="0.000"/>
    <numFmt numFmtId="185" formatCode="0.00_);[Red]\(0.00\)"/>
    <numFmt numFmtId="186" formatCode="0_);[Red]\(0\)"/>
    <numFmt numFmtId="187" formatCode="0.00000_);[Red]\(0.00000\)"/>
    <numFmt numFmtId="188" formatCode="0_ "/>
    <numFmt numFmtId="189" formatCode="0.0000"/>
  </numFmts>
  <fonts count="83">
    <font>
      <sz val="12"/>
      <name val="新細明體"/>
      <family val="1"/>
      <charset val="136"/>
    </font>
    <font>
      <sz val="10"/>
      <color indexed="8"/>
      <name val="Tahoma"/>
      <family val="2"/>
      <charset val="136"/>
    </font>
    <font>
      <sz val="10"/>
      <color indexed="8"/>
      <name val="標楷體"/>
      <family val="4"/>
      <charset val="136"/>
    </font>
    <font>
      <vertAlign val="subscript"/>
      <sz val="10"/>
      <color indexed="8"/>
      <name val="Tahoma"/>
      <family val="2"/>
      <charset val="136"/>
    </font>
    <font>
      <sz val="10"/>
      <name val="標楷體"/>
      <family val="4"/>
      <charset val="136"/>
    </font>
    <font>
      <sz val="10"/>
      <name val="Tahoma"/>
      <family val="2"/>
      <charset val="136"/>
    </font>
    <font>
      <sz val="10"/>
      <name val="細明體"/>
      <family val="3"/>
      <charset val="136"/>
    </font>
    <font>
      <sz val="10"/>
      <color indexed="8"/>
      <name val="細明體"/>
      <family val="3"/>
      <charset val="136"/>
    </font>
    <font>
      <sz val="9"/>
      <color indexed="8"/>
      <name val="細明體"/>
      <family val="3"/>
      <charset val="136"/>
    </font>
    <font>
      <vertAlign val="subscript"/>
      <sz val="10"/>
      <name val="Tahoma"/>
      <family val="2"/>
      <charset val="136"/>
    </font>
    <font>
      <sz val="10"/>
      <color indexed="12"/>
      <name val="細明體"/>
      <family val="3"/>
      <charset val="136"/>
    </font>
    <font>
      <sz val="10"/>
      <color indexed="10"/>
      <name val="Arial"/>
      <family val="2"/>
    </font>
    <font>
      <sz val="10"/>
      <name val="Arial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color indexed="8"/>
      <name val="Arial"/>
      <family val="2"/>
    </font>
    <font>
      <sz val="10"/>
      <color indexed="8"/>
      <name val="新細明體"/>
      <family val="1"/>
      <charset val="136"/>
    </font>
    <font>
      <sz val="10"/>
      <color indexed="12"/>
      <name val="Arial"/>
      <family val="2"/>
    </font>
    <font>
      <sz val="10"/>
      <name val="新細明體"/>
      <family val="1"/>
      <charset val="136"/>
    </font>
    <font>
      <sz val="10"/>
      <color indexed="12"/>
      <name val="Tahoma"/>
      <family val="2"/>
      <charset val="136"/>
    </font>
    <font>
      <sz val="9"/>
      <color indexed="8"/>
      <name val="Tahoma"/>
      <family val="2"/>
      <charset val="136"/>
    </font>
    <font>
      <sz val="10"/>
      <color indexed="10"/>
      <name val="Tahoma"/>
      <family val="2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9"/>
      <color indexed="81"/>
      <name val="Tahoma"/>
      <family val="2"/>
      <charset val="136"/>
    </font>
    <font>
      <sz val="9"/>
      <color indexed="81"/>
      <name val="細明體"/>
      <family val="3"/>
      <charset val="136"/>
    </font>
    <font>
      <sz val="10"/>
      <name val="Symbol"/>
      <family val="1"/>
      <charset val="2"/>
    </font>
    <font>
      <sz val="9"/>
      <name val="新細明體"/>
      <family val="1"/>
      <charset val="136"/>
    </font>
    <font>
      <sz val="10"/>
      <name val="新細明體"/>
      <family val="1"/>
      <charset val="136"/>
      <scheme val="major"/>
    </font>
    <font>
      <vertAlign val="superscript"/>
      <sz val="10"/>
      <name val="Symbol"/>
      <family val="1"/>
      <charset val="2"/>
    </font>
    <font>
      <sz val="10"/>
      <color rgb="FFFF0000"/>
      <name val="細明體"/>
      <family val="3"/>
      <charset val="136"/>
    </font>
    <font>
      <sz val="10"/>
      <color indexed="8"/>
      <name val="Tahoma"/>
      <family val="2"/>
    </font>
    <font>
      <sz val="10"/>
      <color rgb="FFFF0000"/>
      <name val="Tahoma"/>
      <family val="2"/>
    </font>
    <font>
      <sz val="12"/>
      <color indexed="8"/>
      <name val="Tahoma"/>
      <family val="2"/>
    </font>
    <font>
      <sz val="10"/>
      <name val="Tahoma"/>
      <family val="2"/>
    </font>
    <font>
      <vertAlign val="subscript"/>
      <sz val="10"/>
      <color indexed="8"/>
      <name val="Tahoma"/>
      <family val="2"/>
    </font>
    <font>
      <sz val="10"/>
      <color rgb="FFFF0000"/>
      <name val="新細明體"/>
      <family val="1"/>
      <charset val="136"/>
    </font>
    <font>
      <sz val="10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0"/>
      <color rgb="FF0000FF"/>
      <name val="細明體"/>
      <family val="3"/>
      <charset val="136"/>
    </font>
    <font>
      <sz val="10"/>
      <color rgb="FF0000FF"/>
      <name val="Tahoma"/>
      <family val="2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0"/>
      <color theme="1"/>
      <name val="Calibri"/>
      <family val="2"/>
    </font>
    <font>
      <sz val="12"/>
      <color theme="1"/>
      <name val="新細明體"/>
      <family val="1"/>
      <charset val="136"/>
    </font>
    <font>
      <sz val="12"/>
      <color theme="1"/>
      <name val="Tahoma"/>
      <family val="2"/>
      <charset val="136"/>
    </font>
    <font>
      <sz val="12"/>
      <color theme="1"/>
      <name val="Tahoma"/>
      <family val="2"/>
    </font>
    <font>
      <sz val="12"/>
      <color theme="1"/>
      <name val="細明體"/>
      <family val="3"/>
      <charset val="136"/>
    </font>
    <font>
      <b/>
      <sz val="10"/>
      <color rgb="FFFF0000"/>
      <name val="Tahoma"/>
      <family val="2"/>
      <charset val="136"/>
    </font>
    <font>
      <b/>
      <sz val="10"/>
      <color rgb="FFFF0000"/>
      <name val="標楷體"/>
      <family val="4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vertAlign val="subscript"/>
      <sz val="12"/>
      <color indexed="8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FF0000"/>
      <name val="Tahoma"/>
      <family val="2"/>
    </font>
    <font>
      <b/>
      <sz val="12"/>
      <color rgb="FF0000FF"/>
      <name val="微軟正黑體"/>
      <family val="2"/>
      <charset val="136"/>
    </font>
    <font>
      <b/>
      <sz val="12"/>
      <color rgb="FF0000FF"/>
      <name val="Tahoma"/>
      <family val="2"/>
      <charset val="136"/>
    </font>
    <font>
      <sz val="12"/>
      <color rgb="FF0000FF"/>
      <name val="微軟正黑體"/>
      <family val="2"/>
      <charset val="136"/>
    </font>
    <font>
      <sz val="12"/>
      <color rgb="FF0000FF"/>
      <name val="新細明體"/>
      <family val="1"/>
      <charset val="136"/>
    </font>
    <font>
      <sz val="12"/>
      <color rgb="FF0000FF"/>
      <name val="Tahoma"/>
      <family val="2"/>
      <charset val="136"/>
    </font>
    <font>
      <sz val="12"/>
      <color rgb="FF0000FF"/>
      <name val="Tahoma"/>
      <family val="2"/>
    </font>
    <font>
      <sz val="12"/>
      <color rgb="FF0000FF"/>
      <name val="細明體"/>
      <family val="3"/>
      <charset val="136"/>
    </font>
    <font>
      <b/>
      <sz val="12"/>
      <color rgb="FFFF0000"/>
      <name val="Tahoma"/>
      <family val="2"/>
      <charset val="136"/>
    </font>
    <font>
      <sz val="12"/>
      <color indexed="8"/>
      <name val="細明體"/>
      <family val="3"/>
      <charset val="136"/>
    </font>
    <font>
      <b/>
      <sz val="12"/>
      <color theme="1"/>
      <name val="Tahoma"/>
      <family val="2"/>
      <charset val="136"/>
    </font>
    <font>
      <sz val="12"/>
      <color rgb="FFFF0000"/>
      <name val="Tahoma"/>
      <family val="2"/>
      <charset val="136"/>
    </font>
    <font>
      <sz val="16"/>
      <name val="新細明體"/>
      <family val="1"/>
      <charset val="136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38" fillId="0" borderId="0"/>
    <xf numFmtId="0" fontId="12" fillId="0" borderId="0"/>
    <xf numFmtId="0" fontId="12" fillId="0" borderId="0"/>
    <xf numFmtId="0" fontId="15" fillId="16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8" fillId="18" borderId="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/>
    <xf numFmtId="0" fontId="25" fillId="7" borderId="2" applyNumberFormat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829">
    <xf numFmtId="0" fontId="0" fillId="0" borderId="0" xfId="0"/>
    <xf numFmtId="0" fontId="2" fillId="24" borderId="10" xfId="22" applyFont="1" applyFill="1" applyBorder="1" applyAlignment="1">
      <alignment horizontal="center" vertical="center" wrapText="1"/>
    </xf>
    <xf numFmtId="0" fontId="1" fillId="24" borderId="10" xfId="22" applyFont="1" applyFill="1" applyBorder="1" applyAlignment="1">
      <alignment horizontal="center" vertical="center" wrapText="1"/>
    </xf>
    <xf numFmtId="0" fontId="1" fillId="7" borderId="10" xfId="23" applyFont="1" applyFill="1" applyBorder="1" applyAlignment="1">
      <alignment horizontal="center" vertical="center" wrapText="1"/>
    </xf>
    <xf numFmtId="0" fontId="1" fillId="17" borderId="10" xfId="23" applyFont="1" applyFill="1" applyBorder="1" applyAlignment="1">
      <alignment horizontal="center" vertical="center" wrapText="1"/>
    </xf>
    <xf numFmtId="0" fontId="1" fillId="17" borderId="10" xfId="22" applyFont="1" applyFill="1" applyBorder="1" applyAlignment="1">
      <alignment horizontal="center" vertical="center" wrapText="1"/>
    </xf>
    <xf numFmtId="0" fontId="7" fillId="8" borderId="10" xfId="23" applyFont="1" applyFill="1" applyBorder="1" applyAlignment="1">
      <alignment horizontal="center" vertical="center" wrapText="1"/>
    </xf>
    <xf numFmtId="0" fontId="1" fillId="8" borderId="10" xfId="23" applyFont="1" applyFill="1" applyBorder="1" applyAlignment="1">
      <alignment horizontal="center" vertical="center" wrapText="1"/>
    </xf>
    <xf numFmtId="0" fontId="1" fillId="8" borderId="10" xfId="22" applyFont="1" applyFill="1" applyBorder="1" applyAlignment="1">
      <alignment horizontal="center" vertical="center" wrapText="1"/>
    </xf>
    <xf numFmtId="0" fontId="1" fillId="3" borderId="10" xfId="23" applyFont="1" applyFill="1" applyBorder="1" applyAlignment="1">
      <alignment horizontal="center" vertical="center"/>
    </xf>
    <xf numFmtId="0" fontId="1" fillId="3" borderId="10" xfId="22" applyFont="1" applyFill="1" applyBorder="1" applyAlignment="1">
      <alignment horizontal="center" vertical="center"/>
    </xf>
    <xf numFmtId="0" fontId="13" fillId="0" borderId="0" xfId="0" applyFont="1"/>
    <xf numFmtId="0" fontId="30" fillId="0" borderId="0" xfId="0" applyFont="1"/>
    <xf numFmtId="0" fontId="1" fillId="16" borderId="10" xfId="22" applyFont="1" applyFill="1" applyBorder="1" applyAlignment="1">
      <alignment horizontal="center" vertical="center" wrapText="1"/>
    </xf>
    <xf numFmtId="0" fontId="1" fillId="4" borderId="10" xfId="23" applyFont="1" applyFill="1" applyBorder="1" applyAlignment="1">
      <alignment horizontal="center" vertical="center" wrapText="1"/>
    </xf>
    <xf numFmtId="0" fontId="5" fillId="4" borderId="10" xfId="22" applyFont="1" applyFill="1" applyBorder="1" applyAlignment="1">
      <alignment horizontal="center" vertical="center" wrapText="1"/>
    </xf>
    <xf numFmtId="0" fontId="5" fillId="4" borderId="10" xfId="23" applyFont="1" applyFill="1" applyBorder="1" applyAlignment="1">
      <alignment horizontal="center" vertical="center" wrapText="1"/>
    </xf>
    <xf numFmtId="0" fontId="1" fillId="24" borderId="10" xfId="23" applyFont="1" applyFill="1" applyBorder="1" applyAlignment="1">
      <alignment horizontal="center" vertical="center" wrapText="1"/>
    </xf>
    <xf numFmtId="0" fontId="5" fillId="5" borderId="10" xfId="22" applyFont="1" applyFill="1" applyBorder="1" applyAlignment="1">
      <alignment horizontal="center" vertical="center" wrapText="1"/>
    </xf>
    <xf numFmtId="0" fontId="5" fillId="5" borderId="10" xfId="23" applyFont="1" applyFill="1" applyBorder="1" applyAlignment="1">
      <alignment horizontal="center" vertical="center" wrapText="1"/>
    </xf>
    <xf numFmtId="0" fontId="1" fillId="4" borderId="10" xfId="22" applyFont="1" applyFill="1" applyBorder="1" applyAlignment="1">
      <alignment horizontal="center" vertical="center" wrapText="1"/>
    </xf>
    <xf numFmtId="0" fontId="1" fillId="0" borderId="10" xfId="23" applyFont="1" applyFill="1" applyBorder="1" applyAlignment="1">
      <alignment horizontal="center" vertical="center" wrapText="1"/>
    </xf>
    <xf numFmtId="0" fontId="5" fillId="0" borderId="10" xfId="22" applyFont="1" applyFill="1" applyBorder="1" applyAlignment="1">
      <alignment horizontal="center" vertical="center" wrapText="1"/>
    </xf>
    <xf numFmtId="0" fontId="5" fillId="0" borderId="10" xfId="23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22" applyFont="1" applyFill="1" applyBorder="1" applyAlignment="1">
      <alignment horizontal="center" vertical="center" wrapText="1"/>
    </xf>
    <xf numFmtId="0" fontId="2" fillId="16" borderId="10" xfId="22" applyFont="1" applyFill="1" applyBorder="1" applyAlignment="1">
      <alignment horizontal="center" vertical="center" wrapText="1"/>
    </xf>
    <xf numFmtId="0" fontId="1" fillId="5" borderId="10" xfId="23" applyFont="1" applyFill="1" applyBorder="1" applyAlignment="1">
      <alignment horizontal="center" vertical="center" wrapText="1"/>
    </xf>
    <xf numFmtId="0" fontId="5" fillId="8" borderId="10" xfId="22" applyFont="1" applyFill="1" applyBorder="1" applyAlignment="1">
      <alignment horizontal="center" vertical="center" wrapText="1"/>
    </xf>
    <xf numFmtId="0" fontId="5" fillId="8" borderId="10" xfId="23" applyFont="1" applyFill="1" applyBorder="1" applyAlignment="1">
      <alignment horizontal="center" vertical="center" wrapText="1"/>
    </xf>
    <xf numFmtId="0" fontId="1" fillId="3" borderId="10" xfId="22" applyFont="1" applyFill="1" applyBorder="1" applyAlignment="1">
      <alignment horizontal="center" vertical="center" wrapText="1"/>
    </xf>
    <xf numFmtId="0" fontId="5" fillId="24" borderId="10" xfId="23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0" fontId="1" fillId="7" borderId="10" xfId="22" applyFont="1" applyFill="1" applyBorder="1" applyAlignment="1">
      <alignment horizontal="center" vertical="center"/>
    </xf>
    <xf numFmtId="0" fontId="5" fillId="4" borderId="10" xfId="23" applyFont="1" applyFill="1" applyBorder="1" applyAlignment="1">
      <alignment horizontal="center" vertical="center"/>
    </xf>
    <xf numFmtId="0" fontId="1" fillId="4" borderId="10" xfId="23" applyFont="1" applyFill="1" applyBorder="1" applyAlignment="1">
      <alignment horizontal="center" vertical="center"/>
    </xf>
    <xf numFmtId="0" fontId="5" fillId="4" borderId="10" xfId="22" applyFont="1" applyFill="1" applyBorder="1" applyAlignment="1">
      <alignment horizontal="center" vertical="center"/>
    </xf>
    <xf numFmtId="0" fontId="1" fillId="16" borderId="10" xfId="23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0" fontId="5" fillId="16" borderId="10" xfId="23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/>
    </xf>
    <xf numFmtId="0" fontId="5" fillId="16" borderId="10" xfId="23" applyFont="1" applyFill="1" applyBorder="1" applyAlignment="1">
      <alignment horizontal="center" vertical="center"/>
    </xf>
    <xf numFmtId="0" fontId="1" fillId="16" borderId="10" xfId="23" applyFont="1" applyFill="1" applyBorder="1" applyAlignment="1">
      <alignment horizontal="center" vertical="center"/>
    </xf>
    <xf numFmtId="0" fontId="5" fillId="16" borderId="10" xfId="22" applyFont="1" applyFill="1" applyBorder="1" applyAlignment="1">
      <alignment horizontal="center" vertical="center"/>
    </xf>
    <xf numFmtId="0" fontId="1" fillId="16" borderId="10" xfId="22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horizontal="center" vertical="center"/>
    </xf>
    <xf numFmtId="176" fontId="1" fillId="24" borderId="10" xfId="22" applyNumberFormat="1" applyFont="1" applyFill="1" applyBorder="1" applyAlignment="1">
      <alignment horizontal="center" vertical="center" wrapText="1"/>
    </xf>
    <xf numFmtId="176" fontId="1" fillId="24" borderId="10" xfId="23" applyNumberFormat="1" applyFont="1" applyFill="1" applyBorder="1" applyAlignment="1">
      <alignment horizontal="center" vertical="center" wrapText="1"/>
    </xf>
    <xf numFmtId="176" fontId="5" fillId="24" borderId="10" xfId="22" applyNumberFormat="1" applyFont="1" applyFill="1" applyBorder="1" applyAlignment="1">
      <alignment horizontal="center" vertical="center" wrapText="1"/>
    </xf>
    <xf numFmtId="176" fontId="5" fillId="24" borderId="10" xfId="23" applyNumberFormat="1" applyFont="1" applyFill="1" applyBorder="1" applyAlignment="1">
      <alignment horizontal="center" vertical="center" wrapText="1"/>
    </xf>
    <xf numFmtId="177" fontId="1" fillId="16" borderId="10" xfId="22" applyNumberFormat="1" applyFont="1" applyFill="1" applyBorder="1" applyAlignment="1">
      <alignment horizontal="center" vertical="center" wrapText="1"/>
    </xf>
    <xf numFmtId="177" fontId="1" fillId="16" borderId="10" xfId="23" applyNumberFormat="1" applyFont="1" applyFill="1" applyBorder="1" applyAlignment="1">
      <alignment horizontal="center" vertical="center" wrapText="1"/>
    </xf>
    <xf numFmtId="177" fontId="5" fillId="16" borderId="10" xfId="22" applyNumberFormat="1" applyFont="1" applyFill="1" applyBorder="1" applyAlignment="1">
      <alignment horizontal="center" vertical="center" wrapText="1"/>
    </xf>
    <xf numFmtId="177" fontId="5" fillId="16" borderId="10" xfId="23" applyNumberFormat="1" applyFont="1" applyFill="1" applyBorder="1" applyAlignment="1">
      <alignment horizontal="center" vertical="center" wrapText="1"/>
    </xf>
    <xf numFmtId="178" fontId="1" fillId="16" borderId="10" xfId="22" applyNumberFormat="1" applyFont="1" applyFill="1" applyBorder="1" applyAlignment="1">
      <alignment horizontal="center" vertical="center" wrapText="1"/>
    </xf>
    <xf numFmtId="178" fontId="1" fillId="16" borderId="10" xfId="23" applyNumberFormat="1" applyFont="1" applyFill="1" applyBorder="1" applyAlignment="1">
      <alignment horizontal="center" vertical="center" wrapText="1"/>
    </xf>
    <xf numFmtId="178" fontId="5" fillId="16" borderId="10" xfId="23" applyNumberFormat="1" applyFont="1" applyFill="1" applyBorder="1" applyAlignment="1">
      <alignment horizontal="center" vertical="center" wrapText="1"/>
    </xf>
    <xf numFmtId="178" fontId="5" fillId="16" borderId="10" xfId="22" applyNumberFormat="1" applyFont="1" applyFill="1" applyBorder="1" applyAlignment="1">
      <alignment horizontal="center" vertical="center" wrapText="1"/>
    </xf>
    <xf numFmtId="179" fontId="5" fillId="16" borderId="10" xfId="22" applyNumberFormat="1" applyFont="1" applyFill="1" applyBorder="1" applyAlignment="1">
      <alignment horizontal="center" vertical="center" wrapText="1"/>
    </xf>
    <xf numFmtId="177" fontId="2" fillId="16" borderId="10" xfId="22" applyNumberFormat="1" applyFont="1" applyFill="1" applyBorder="1" applyAlignment="1">
      <alignment horizontal="center" vertical="center" wrapText="1"/>
    </xf>
    <xf numFmtId="180" fontId="1" fillId="24" borderId="10" xfId="22" applyNumberFormat="1" applyFont="1" applyFill="1" applyBorder="1" applyAlignment="1">
      <alignment horizontal="center" vertical="center" wrapText="1"/>
    </xf>
    <xf numFmtId="180" fontId="1" fillId="24" borderId="10" xfId="23" applyNumberFormat="1" applyFont="1" applyFill="1" applyBorder="1" applyAlignment="1">
      <alignment horizontal="center" vertical="center" wrapText="1"/>
    </xf>
    <xf numFmtId="180" fontId="5" fillId="24" borderId="10" xfId="22" applyNumberFormat="1" applyFont="1" applyFill="1" applyBorder="1" applyAlignment="1">
      <alignment horizontal="center" vertical="center" wrapText="1"/>
    </xf>
    <xf numFmtId="180" fontId="5" fillId="24" borderId="10" xfId="23" applyNumberFormat="1" applyFont="1" applyFill="1" applyBorder="1" applyAlignment="1">
      <alignment horizontal="center" vertical="center" wrapText="1"/>
    </xf>
    <xf numFmtId="177" fontId="1" fillId="24" borderId="10" xfId="22" applyNumberFormat="1" applyFont="1" applyFill="1" applyBorder="1" applyAlignment="1">
      <alignment horizontal="center" vertical="center" wrapText="1"/>
    </xf>
    <xf numFmtId="181" fontId="5" fillId="24" borderId="10" xfId="23" applyNumberFormat="1" applyFont="1" applyFill="1" applyBorder="1" applyAlignment="1">
      <alignment horizontal="center" vertical="center" wrapText="1"/>
    </xf>
    <xf numFmtId="181" fontId="1" fillId="24" borderId="10" xfId="23" applyNumberFormat="1" applyFont="1" applyFill="1" applyBorder="1" applyAlignment="1">
      <alignment horizontal="center" vertical="center" wrapText="1"/>
    </xf>
    <xf numFmtId="181" fontId="1" fillId="24" borderId="10" xfId="22" applyNumberFormat="1" applyFont="1" applyFill="1" applyBorder="1" applyAlignment="1">
      <alignment horizontal="center" vertical="center" wrapText="1"/>
    </xf>
    <xf numFmtId="181" fontId="5" fillId="24" borderId="10" xfId="22" applyNumberFormat="1" applyFont="1" applyFill="1" applyBorder="1" applyAlignment="1">
      <alignment horizontal="center" vertical="center" wrapText="1"/>
    </xf>
    <xf numFmtId="180" fontId="2" fillId="24" borderId="10" xfId="22" applyNumberFormat="1" applyFont="1" applyFill="1" applyBorder="1" applyAlignment="1">
      <alignment horizontal="center" vertical="center" wrapText="1"/>
    </xf>
    <xf numFmtId="182" fontId="1" fillId="16" borderId="10" xfId="23" applyNumberFormat="1" applyFont="1" applyFill="1" applyBorder="1" applyAlignment="1">
      <alignment horizontal="center" vertical="center" wrapText="1"/>
    </xf>
    <xf numFmtId="180" fontId="5" fillId="16" borderId="10" xfId="23" applyNumberFormat="1" applyFont="1" applyFill="1" applyBorder="1" applyAlignment="1">
      <alignment horizontal="center" vertical="center" wrapText="1"/>
    </xf>
    <xf numFmtId="180" fontId="1" fillId="16" borderId="10" xfId="23" applyNumberFormat="1" applyFont="1" applyFill="1" applyBorder="1" applyAlignment="1">
      <alignment horizontal="center" vertical="center" wrapText="1"/>
    </xf>
    <xf numFmtId="180" fontId="1" fillId="16" borderId="10" xfId="22" applyNumberFormat="1" applyFont="1" applyFill="1" applyBorder="1" applyAlignment="1">
      <alignment horizontal="center" vertical="center" wrapText="1"/>
    </xf>
    <xf numFmtId="180" fontId="5" fillId="16" borderId="10" xfId="22" applyNumberFormat="1" applyFont="1" applyFill="1" applyBorder="1" applyAlignment="1">
      <alignment horizontal="center" vertical="center" wrapText="1"/>
    </xf>
    <xf numFmtId="2" fontId="1" fillId="16" borderId="10" xfId="0" applyNumberFormat="1" applyFont="1" applyFill="1" applyBorder="1" applyAlignment="1">
      <alignment horizontal="center" vertical="center" wrapText="1"/>
    </xf>
    <xf numFmtId="2" fontId="1" fillId="16" borderId="10" xfId="23" applyNumberFormat="1" applyFont="1" applyFill="1" applyBorder="1" applyAlignment="1">
      <alignment horizontal="center" vertical="center" wrapText="1"/>
    </xf>
    <xf numFmtId="2" fontId="5" fillId="16" borderId="10" xfId="22" applyNumberFormat="1" applyFont="1" applyFill="1" applyBorder="1" applyAlignment="1">
      <alignment horizontal="center" vertical="center" wrapText="1"/>
    </xf>
    <xf numFmtId="2" fontId="5" fillId="16" borderId="10" xfId="23" applyNumberFormat="1" applyFont="1" applyFill="1" applyBorder="1" applyAlignment="1">
      <alignment horizontal="center" vertical="center" wrapText="1"/>
    </xf>
    <xf numFmtId="2" fontId="1" fillId="16" borderId="10" xfId="22" applyNumberFormat="1" applyFont="1" applyFill="1" applyBorder="1" applyAlignment="1">
      <alignment horizontal="center" vertical="center" wrapText="1"/>
    </xf>
    <xf numFmtId="2" fontId="1" fillId="24" borderId="10" xfId="23" applyNumberFormat="1" applyFont="1" applyFill="1" applyBorder="1" applyAlignment="1">
      <alignment horizontal="center" vertical="center" wrapText="1"/>
    </xf>
    <xf numFmtId="177" fontId="2" fillId="24" borderId="10" xfId="22" applyNumberFormat="1" applyFont="1" applyFill="1" applyBorder="1" applyAlignment="1">
      <alignment horizontal="center" vertical="center" wrapText="1"/>
    </xf>
    <xf numFmtId="177" fontId="1" fillId="24" borderId="10" xfId="23" applyNumberFormat="1" applyFont="1" applyFill="1" applyBorder="1" applyAlignment="1">
      <alignment horizontal="center" vertical="center" wrapText="1"/>
    </xf>
    <xf numFmtId="177" fontId="5" fillId="24" borderId="10" xfId="22" applyNumberFormat="1" applyFont="1" applyFill="1" applyBorder="1" applyAlignment="1">
      <alignment horizontal="center" vertical="center" wrapText="1"/>
    </xf>
    <xf numFmtId="177" fontId="5" fillId="24" borderId="10" xfId="23" applyNumberFormat="1" applyFont="1" applyFill="1" applyBorder="1" applyAlignment="1">
      <alignment horizontal="center" vertical="center" wrapText="1"/>
    </xf>
    <xf numFmtId="0" fontId="5" fillId="16" borderId="10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31" fillId="0" borderId="0" xfId="0" applyFont="1"/>
    <xf numFmtId="0" fontId="1" fillId="7" borderId="10" xfId="22" applyFont="1" applyFill="1" applyBorder="1" applyAlignment="1">
      <alignment horizontal="center" vertical="center" wrapText="1"/>
    </xf>
    <xf numFmtId="0" fontId="1" fillId="17" borderId="10" xfId="22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3" borderId="11" xfId="22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10" xfId="22" applyFont="1" applyFill="1" applyBorder="1" applyAlignment="1">
      <alignment horizontal="center" vertical="center" wrapText="1"/>
    </xf>
    <xf numFmtId="0" fontId="5" fillId="0" borderId="10" xfId="22" applyFont="1" applyBorder="1" applyAlignment="1">
      <alignment horizontal="center" vertical="center"/>
    </xf>
    <xf numFmtId="0" fontId="1" fillId="5" borderId="10" xfId="22" applyFont="1" applyFill="1" applyBorder="1" applyAlignment="1">
      <alignment horizontal="center" vertical="center"/>
    </xf>
    <xf numFmtId="0" fontId="5" fillId="8" borderId="10" xfId="22" applyFont="1" applyFill="1" applyBorder="1" applyAlignment="1">
      <alignment horizontal="center" vertical="center"/>
    </xf>
    <xf numFmtId="0" fontId="5" fillId="24" borderId="10" xfId="22" applyFont="1" applyFill="1" applyBorder="1" applyAlignment="1">
      <alignment horizontal="center" vertical="center"/>
    </xf>
    <xf numFmtId="179" fontId="5" fillId="16" borderId="10" xfId="22" applyNumberFormat="1" applyFont="1" applyFill="1" applyBorder="1" applyAlignment="1">
      <alignment horizontal="center" vertical="center"/>
    </xf>
    <xf numFmtId="183" fontId="1" fillId="16" borderId="10" xfId="22" applyNumberFormat="1" applyFont="1" applyFill="1" applyBorder="1" applyAlignment="1">
      <alignment horizontal="center" vertical="center" wrapText="1"/>
    </xf>
    <xf numFmtId="0" fontId="1" fillId="10" borderId="10" xfId="22" applyFont="1" applyFill="1" applyBorder="1" applyAlignment="1">
      <alignment horizontal="center" vertical="center"/>
    </xf>
    <xf numFmtId="2" fontId="1" fillId="16" borderId="10" xfId="20" applyNumberFormat="1" applyFont="1" applyFill="1" applyBorder="1" applyAlignment="1">
      <alignment horizontal="center" vertical="center" wrapText="1"/>
    </xf>
    <xf numFmtId="0" fontId="4" fillId="24" borderId="10" xfId="22" applyFont="1" applyFill="1" applyBorder="1" applyAlignment="1">
      <alignment horizontal="center" vertical="center" wrapText="1"/>
    </xf>
    <xf numFmtId="0" fontId="1" fillId="0" borderId="10" xfId="22" applyFont="1" applyFill="1" applyBorder="1" applyAlignment="1">
      <alignment horizontal="center" vertical="center"/>
    </xf>
    <xf numFmtId="0" fontId="1" fillId="0" borderId="10" xfId="2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12" fillId="0" borderId="0" xfId="0" applyFont="1"/>
    <xf numFmtId="0" fontId="1" fillId="5" borderId="10" xfId="20" applyFont="1" applyFill="1" applyBorder="1" applyAlignment="1">
      <alignment horizontal="center" vertical="center" wrapText="1"/>
    </xf>
    <xf numFmtId="0" fontId="5" fillId="17" borderId="10" xfId="0" applyFont="1" applyFill="1" applyBorder="1" applyAlignment="1">
      <alignment horizontal="center"/>
    </xf>
    <xf numFmtId="0" fontId="4" fillId="16" borderId="10" xfId="22" applyFont="1" applyFill="1" applyBorder="1" applyAlignment="1">
      <alignment horizontal="center" vertical="center" wrapText="1"/>
    </xf>
    <xf numFmtId="0" fontId="1" fillId="24" borderId="10" xfId="20" applyFont="1" applyFill="1" applyBorder="1" applyAlignment="1">
      <alignment horizontal="center" vertical="center" wrapText="1"/>
    </xf>
    <xf numFmtId="0" fontId="1" fillId="4" borderId="10" xfId="22" applyFont="1" applyFill="1" applyBorder="1" applyAlignment="1">
      <alignment horizontal="center" vertical="center"/>
    </xf>
    <xf numFmtId="0" fontId="1" fillId="7" borderId="10" xfId="20" applyFont="1" applyFill="1" applyBorder="1" applyAlignment="1">
      <alignment horizontal="center" vertical="center" wrapText="1"/>
    </xf>
    <xf numFmtId="0" fontId="1" fillId="4" borderId="10" xfId="20" applyFont="1" applyFill="1" applyBorder="1" applyAlignment="1">
      <alignment horizontal="center" vertical="center" wrapText="1"/>
    </xf>
    <xf numFmtId="0" fontId="1" fillId="16" borderId="10" xfId="20" applyFont="1" applyFill="1" applyBorder="1" applyAlignment="1">
      <alignment horizontal="center" vertical="center" wrapText="1"/>
    </xf>
    <xf numFmtId="179" fontId="1" fillId="16" borderId="10" xfId="22" applyNumberFormat="1" applyFont="1" applyFill="1" applyBorder="1" applyAlignment="1">
      <alignment horizontal="center" vertical="center" wrapText="1"/>
    </xf>
    <xf numFmtId="178" fontId="1" fillId="16" borderId="10" xfId="20" applyNumberFormat="1" applyFont="1" applyFill="1" applyBorder="1" applyAlignment="1">
      <alignment horizontal="center" vertical="center" wrapText="1"/>
    </xf>
    <xf numFmtId="179" fontId="1" fillId="16" borderId="10" xfId="20" applyNumberFormat="1" applyFont="1" applyFill="1" applyBorder="1" applyAlignment="1">
      <alignment horizontal="center" vertical="center" wrapText="1"/>
    </xf>
    <xf numFmtId="179" fontId="5" fillId="16" borderId="10" xfId="20" applyNumberFormat="1" applyFont="1" applyFill="1" applyBorder="1" applyAlignment="1">
      <alignment horizontal="center" vertical="center" wrapText="1"/>
    </xf>
    <xf numFmtId="177" fontId="4" fillId="16" borderId="10" xfId="22" applyNumberFormat="1" applyFont="1" applyFill="1" applyBorder="1" applyAlignment="1">
      <alignment horizontal="center" vertical="center" wrapText="1"/>
    </xf>
    <xf numFmtId="177" fontId="1" fillId="16" borderId="10" xfId="20" applyNumberFormat="1" applyFont="1" applyFill="1" applyBorder="1" applyAlignment="1">
      <alignment horizontal="center" vertical="center" wrapText="1"/>
    </xf>
    <xf numFmtId="181" fontId="1" fillId="24" borderId="10" xfId="20" applyNumberFormat="1" applyFont="1" applyFill="1" applyBorder="1" applyAlignment="1">
      <alignment horizontal="center" vertical="center" wrapText="1"/>
    </xf>
    <xf numFmtId="180" fontId="4" fillId="24" borderId="10" xfId="22" applyNumberFormat="1" applyFont="1" applyFill="1" applyBorder="1" applyAlignment="1">
      <alignment horizontal="center" vertical="center" wrapText="1"/>
    </xf>
    <xf numFmtId="180" fontId="1" fillId="24" borderId="10" xfId="20" applyNumberFormat="1" applyFont="1" applyFill="1" applyBorder="1" applyAlignment="1">
      <alignment horizontal="center" vertical="center" wrapText="1"/>
    </xf>
    <xf numFmtId="2" fontId="1" fillId="24" borderId="10" xfId="20" applyNumberFormat="1" applyFont="1" applyFill="1" applyBorder="1" applyAlignment="1">
      <alignment horizontal="center" vertical="center" wrapText="1"/>
    </xf>
    <xf numFmtId="0" fontId="7" fillId="0" borderId="0" xfId="22" applyFont="1" applyAlignment="1">
      <alignment horizontal="center" vertical="center" wrapText="1"/>
    </xf>
    <xf numFmtId="2" fontId="1" fillId="24" borderId="10" xfId="22" applyNumberFormat="1" applyFont="1" applyFill="1" applyBorder="1" applyAlignment="1">
      <alignment horizontal="center" vertical="center" wrapText="1"/>
    </xf>
    <xf numFmtId="177" fontId="4" fillId="24" borderId="10" xfId="22" applyNumberFormat="1" applyFont="1" applyFill="1" applyBorder="1" applyAlignment="1">
      <alignment horizontal="center" vertical="center" wrapText="1"/>
    </xf>
    <xf numFmtId="184" fontId="1" fillId="24" borderId="10" xfId="20" applyNumberFormat="1" applyFont="1" applyFill="1" applyBorder="1" applyAlignment="1">
      <alignment horizontal="center" vertical="center" wrapText="1"/>
    </xf>
    <xf numFmtId="184" fontId="1" fillId="24" borderId="10" xfId="22" applyNumberFormat="1" applyFont="1" applyFill="1" applyBorder="1" applyAlignment="1">
      <alignment horizontal="center" vertical="center" wrapText="1"/>
    </xf>
    <xf numFmtId="0" fontId="32" fillId="16" borderId="10" xfId="20" applyFont="1" applyFill="1" applyBorder="1" applyAlignment="1">
      <alignment horizontal="center" vertical="center" wrapText="1"/>
    </xf>
    <xf numFmtId="0" fontId="30" fillId="16" borderId="10" xfId="0" applyFont="1" applyFill="1" applyBorder="1"/>
    <xf numFmtId="0" fontId="12" fillId="16" borderId="10" xfId="2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3" fillId="0" borderId="0" xfId="0" applyFont="1"/>
    <xf numFmtId="0" fontId="1" fillId="0" borderId="10" xfId="0" applyFont="1" applyBorder="1" applyAlignment="1">
      <alignment horizontal="center"/>
    </xf>
    <xf numFmtId="0" fontId="1" fillId="8" borderId="10" xfId="20" applyFont="1" applyFill="1" applyBorder="1" applyAlignment="1">
      <alignment horizontal="center" vertical="center" wrapText="1"/>
    </xf>
    <xf numFmtId="0" fontId="1" fillId="24" borderId="10" xfId="22" applyNumberFormat="1" applyFont="1" applyFill="1" applyBorder="1" applyAlignment="1">
      <alignment horizontal="center" vertical="center" wrapText="1"/>
    </xf>
    <xf numFmtId="182" fontId="1" fillId="24" borderId="10" xfId="22" applyNumberFormat="1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  <xf numFmtId="0" fontId="5" fillId="7" borderId="10" xfId="22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3" borderId="10" xfId="22" applyFont="1" applyFill="1" applyBorder="1" applyAlignment="1">
      <alignment horizontal="center" vertical="center" wrapText="1"/>
    </xf>
    <xf numFmtId="179" fontId="1" fillId="24" borderId="10" xfId="22" applyNumberFormat="1" applyFont="1" applyFill="1" applyBorder="1" applyAlignment="1">
      <alignment horizontal="center" vertical="center" wrapText="1"/>
    </xf>
    <xf numFmtId="179" fontId="5" fillId="24" borderId="10" xfId="22" applyNumberFormat="1" applyFont="1" applyFill="1" applyBorder="1" applyAlignment="1">
      <alignment horizontal="center" vertical="center" wrapText="1"/>
    </xf>
    <xf numFmtId="0" fontId="5" fillId="24" borderId="10" xfId="22" applyNumberFormat="1" applyFont="1" applyFill="1" applyBorder="1" applyAlignment="1">
      <alignment horizontal="center" vertical="center" wrapText="1"/>
    </xf>
    <xf numFmtId="185" fontId="1" fillId="16" borderId="10" xfId="22" applyNumberFormat="1" applyFont="1" applyFill="1" applyBorder="1" applyAlignment="1">
      <alignment horizontal="center" vertical="center" wrapText="1"/>
    </xf>
    <xf numFmtId="185" fontId="5" fillId="16" borderId="10" xfId="22" applyNumberFormat="1" applyFont="1" applyFill="1" applyBorder="1" applyAlignment="1">
      <alignment horizontal="center" vertical="center" wrapText="1"/>
    </xf>
    <xf numFmtId="178" fontId="1" fillId="24" borderId="10" xfId="22" applyNumberFormat="1" applyFont="1" applyFill="1" applyBorder="1" applyAlignment="1">
      <alignment horizontal="center" vertical="center" wrapText="1"/>
    </xf>
    <xf numFmtId="178" fontId="5" fillId="24" borderId="10" xfId="22" applyNumberFormat="1" applyFont="1" applyFill="1" applyBorder="1" applyAlignment="1">
      <alignment horizontal="center" vertical="center" wrapText="1"/>
    </xf>
    <xf numFmtId="0" fontId="1" fillId="0" borderId="0" xfId="22" applyFont="1" applyAlignment="1">
      <alignment horizontal="center" vertical="center" wrapText="1"/>
    </xf>
    <xf numFmtId="0" fontId="1" fillId="8" borderId="11" xfId="23" applyFont="1" applyFill="1" applyBorder="1" applyAlignment="1">
      <alignment horizontal="center" vertical="center" wrapText="1"/>
    </xf>
    <xf numFmtId="0" fontId="1" fillId="7" borderId="11" xfId="23" applyFont="1" applyFill="1" applyBorder="1" applyAlignment="1">
      <alignment horizontal="center" vertical="center" wrapText="1"/>
    </xf>
    <xf numFmtId="0" fontId="5" fillId="7" borderId="10" xfId="23" applyFont="1" applyFill="1" applyBorder="1" applyAlignment="1">
      <alignment horizontal="center" vertical="center" wrapText="1"/>
    </xf>
    <xf numFmtId="0" fontId="1" fillId="0" borderId="12" xfId="23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22" applyFont="1" applyBorder="1" applyAlignment="1">
      <alignment horizontal="center" vertical="center"/>
    </xf>
    <xf numFmtId="0" fontId="1" fillId="0" borderId="11" xfId="23" applyFont="1" applyFill="1" applyBorder="1" applyAlignment="1">
      <alignment horizontal="center" vertical="center" wrapText="1"/>
    </xf>
    <xf numFmtId="0" fontId="1" fillId="8" borderId="12" xfId="23" applyFont="1" applyFill="1" applyBorder="1" applyAlignment="1">
      <alignment horizontal="center" vertical="center" wrapText="1"/>
    </xf>
    <xf numFmtId="0" fontId="1" fillId="7" borderId="12" xfId="23" applyFont="1" applyFill="1" applyBorder="1" applyAlignment="1">
      <alignment horizontal="center" vertical="center" wrapText="1"/>
    </xf>
    <xf numFmtId="0" fontId="1" fillId="5" borderId="11" xfId="23" applyFont="1" applyFill="1" applyBorder="1" applyAlignment="1">
      <alignment horizontal="center" vertical="center" wrapText="1"/>
    </xf>
    <xf numFmtId="0" fontId="34" fillId="16" borderId="10" xfId="23" applyFont="1" applyFill="1" applyBorder="1" applyAlignment="1">
      <alignment horizontal="center" vertical="center" wrapText="1"/>
    </xf>
    <xf numFmtId="0" fontId="1" fillId="24" borderId="11" xfId="23" applyFont="1" applyFill="1" applyBorder="1" applyAlignment="1">
      <alignment horizontal="center" vertical="center" wrapText="1"/>
    </xf>
    <xf numFmtId="0" fontId="1" fillId="24" borderId="12" xfId="23" applyFont="1" applyFill="1" applyBorder="1" applyAlignment="1">
      <alignment horizontal="center" vertical="center" wrapText="1"/>
    </xf>
    <xf numFmtId="0" fontId="1" fillId="24" borderId="10" xfId="22" applyFont="1" applyFill="1" applyBorder="1" applyAlignment="1">
      <alignment horizontal="center" vertical="center"/>
    </xf>
    <xf numFmtId="0" fontId="1" fillId="16" borderId="11" xfId="23" applyFont="1" applyFill="1" applyBorder="1" applyAlignment="1">
      <alignment horizontal="center" vertical="center" wrapText="1"/>
    </xf>
    <xf numFmtId="0" fontId="1" fillId="16" borderId="12" xfId="23" applyFont="1" applyFill="1" applyBorder="1" applyAlignment="1">
      <alignment horizontal="center" vertical="center" wrapText="1"/>
    </xf>
    <xf numFmtId="179" fontId="5" fillId="16" borderId="10" xfId="23" applyNumberFormat="1" applyFont="1" applyFill="1" applyBorder="1" applyAlignment="1">
      <alignment horizontal="center" vertical="center" wrapText="1"/>
    </xf>
    <xf numFmtId="0" fontId="5" fillId="16" borderId="10" xfId="22" applyNumberFormat="1" applyFont="1" applyFill="1" applyBorder="1" applyAlignment="1">
      <alignment horizontal="center" vertical="center" wrapText="1"/>
    </xf>
    <xf numFmtId="182" fontId="1" fillId="16" borderId="10" xfId="0" applyNumberFormat="1" applyFont="1" applyFill="1" applyBorder="1" applyAlignment="1">
      <alignment horizontal="center" vertical="center"/>
    </xf>
    <xf numFmtId="2" fontId="5" fillId="16" borderId="10" xfId="0" applyNumberFormat="1" applyFont="1" applyFill="1" applyBorder="1" applyAlignment="1">
      <alignment horizontal="center" vertical="center" wrapText="1"/>
    </xf>
    <xf numFmtId="177" fontId="34" fillId="24" borderId="10" xfId="23" applyNumberFormat="1" applyFont="1" applyFill="1" applyBorder="1" applyAlignment="1">
      <alignment horizontal="center" vertical="center" wrapText="1"/>
    </xf>
    <xf numFmtId="0" fontId="1" fillId="16" borderId="10" xfId="23" applyFont="1" applyFill="1" applyBorder="1" applyAlignment="1">
      <alignment horizontal="center"/>
    </xf>
    <xf numFmtId="0" fontId="1" fillId="16" borderId="10" xfId="23" applyFont="1" applyFill="1" applyBorder="1" applyAlignment="1">
      <alignment horizontal="center" wrapText="1"/>
    </xf>
    <xf numFmtId="0" fontId="33" fillId="16" borderId="10" xfId="0" applyFont="1" applyFill="1" applyBorder="1" applyAlignment="1">
      <alignment horizontal="center" wrapText="1"/>
    </xf>
    <xf numFmtId="0" fontId="35" fillId="16" borderId="10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177" fontId="1" fillId="16" borderId="10" xfId="0" applyNumberFormat="1" applyFont="1" applyFill="1" applyBorder="1" applyAlignment="1">
      <alignment horizontal="center" vertical="center"/>
    </xf>
    <xf numFmtId="0" fontId="1" fillId="0" borderId="13" xfId="2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/>
    </xf>
    <xf numFmtId="186" fontId="1" fillId="16" borderId="10" xfId="22" applyNumberFormat="1" applyFont="1" applyFill="1" applyBorder="1" applyAlignment="1">
      <alignment horizontal="center" vertical="center" wrapText="1"/>
    </xf>
    <xf numFmtId="186" fontId="1" fillId="24" borderId="10" xfId="22" applyNumberFormat="1" applyFont="1" applyFill="1" applyBorder="1" applyAlignment="1">
      <alignment horizontal="center" vertical="center" wrapText="1"/>
    </xf>
    <xf numFmtId="185" fontId="1" fillId="24" borderId="10" xfId="22" applyNumberFormat="1" applyFont="1" applyFill="1" applyBorder="1" applyAlignment="1">
      <alignment horizontal="center" vertical="center" wrapText="1"/>
    </xf>
    <xf numFmtId="181" fontId="1" fillId="16" borderId="10" xfId="22" applyNumberFormat="1" applyFont="1" applyFill="1" applyBorder="1" applyAlignment="1">
      <alignment horizontal="center" vertical="center" wrapText="1"/>
    </xf>
    <xf numFmtId="179" fontId="12" fillId="0" borderId="0" xfId="0" applyNumberFormat="1" applyFont="1"/>
    <xf numFmtId="179" fontId="4" fillId="16" borderId="10" xfId="22" applyNumberFormat="1" applyFont="1" applyFill="1" applyBorder="1" applyAlignment="1">
      <alignment horizontal="center" vertical="center" wrapText="1"/>
    </xf>
    <xf numFmtId="187" fontId="1" fillId="24" borderId="10" xfId="22" applyNumberFormat="1" applyFont="1" applyFill="1" applyBorder="1" applyAlignment="1">
      <alignment horizontal="center" vertical="center" wrapText="1"/>
    </xf>
    <xf numFmtId="0" fontId="1" fillId="25" borderId="10" xfId="23" applyFont="1" applyFill="1" applyBorder="1" applyAlignment="1">
      <alignment horizontal="center" vertical="center" wrapText="1"/>
    </xf>
    <xf numFmtId="0" fontId="1" fillId="25" borderId="11" xfId="23" applyFont="1" applyFill="1" applyBorder="1" applyAlignment="1">
      <alignment horizontal="center" vertical="center" wrapText="1"/>
    </xf>
    <xf numFmtId="176" fontId="1" fillId="16" borderId="10" xfId="23" applyNumberFormat="1" applyFont="1" applyFill="1" applyBorder="1" applyAlignment="1">
      <alignment horizontal="center" vertical="center" wrapText="1"/>
    </xf>
    <xf numFmtId="183" fontId="1" fillId="16" borderId="10" xfId="0" applyNumberFormat="1" applyFont="1" applyFill="1" applyBorder="1" applyAlignment="1">
      <alignment horizontal="center" vertical="center" wrapText="1"/>
    </xf>
    <xf numFmtId="188" fontId="1" fillId="24" borderId="10" xfId="23" applyNumberFormat="1" applyFont="1" applyFill="1" applyBorder="1" applyAlignment="1">
      <alignment horizontal="center" vertical="center" wrapText="1"/>
    </xf>
    <xf numFmtId="0" fontId="7" fillId="5" borderId="10" xfId="22" applyFont="1" applyFill="1" applyBorder="1" applyAlignment="1">
      <alignment horizontal="center" vertical="center"/>
    </xf>
    <xf numFmtId="0" fontId="6" fillId="5" borderId="10" xfId="22" applyFont="1" applyFill="1" applyBorder="1" applyAlignment="1">
      <alignment horizontal="center" vertical="center"/>
    </xf>
    <xf numFmtId="0" fontId="7" fillId="5" borderId="12" xfId="22" applyNumberFormat="1" applyFont="1" applyFill="1" applyBorder="1" applyAlignment="1">
      <alignment horizontal="center" vertical="center"/>
    </xf>
    <xf numFmtId="0" fontId="5" fillId="7" borderId="10" xfId="22" applyFont="1" applyFill="1" applyBorder="1" applyAlignment="1">
      <alignment horizontal="center" vertical="center"/>
    </xf>
    <xf numFmtId="0" fontId="1" fillId="7" borderId="12" xfId="22" applyNumberFormat="1" applyFont="1" applyFill="1" applyBorder="1" applyAlignment="1">
      <alignment horizontal="center" vertical="center"/>
    </xf>
    <xf numFmtId="0" fontId="5" fillId="16" borderId="10" xfId="22" applyNumberFormat="1" applyFont="1" applyFill="1" applyBorder="1" applyAlignment="1">
      <alignment horizontal="center" vertical="center"/>
    </xf>
    <xf numFmtId="0" fontId="1" fillId="16" borderId="10" xfId="22" applyNumberFormat="1" applyFont="1" applyFill="1" applyBorder="1" applyAlignment="1">
      <alignment horizontal="center" vertical="center"/>
    </xf>
    <xf numFmtId="0" fontId="1" fillId="16" borderId="11" xfId="22" applyNumberFormat="1" applyFont="1" applyFill="1" applyBorder="1" applyAlignment="1">
      <alignment horizontal="center" vertical="center"/>
    </xf>
    <xf numFmtId="0" fontId="1" fillId="24" borderId="12" xfId="22" applyNumberFormat="1" applyFont="1" applyFill="1" applyBorder="1" applyAlignment="1">
      <alignment horizontal="center" vertical="center" wrapText="1"/>
    </xf>
    <xf numFmtId="0" fontId="1" fillId="24" borderId="11" xfId="22" applyNumberFormat="1" applyFont="1" applyFill="1" applyBorder="1" applyAlignment="1">
      <alignment horizontal="center" vertical="center" wrapText="1"/>
    </xf>
    <xf numFmtId="0" fontId="6" fillId="16" borderId="12" xfId="0" applyNumberFormat="1" applyFont="1" applyFill="1" applyBorder="1" applyAlignment="1">
      <alignment horizontal="center" vertical="center" wrapText="1"/>
    </xf>
    <xf numFmtId="0" fontId="1" fillId="16" borderId="10" xfId="22" applyNumberFormat="1" applyFont="1" applyFill="1" applyBorder="1" applyAlignment="1">
      <alignment horizontal="center" vertical="center" wrapText="1"/>
    </xf>
    <xf numFmtId="0" fontId="1" fillId="16" borderId="11" xfId="22" applyNumberFormat="1" applyFont="1" applyFill="1" applyBorder="1" applyAlignment="1">
      <alignment horizontal="center" vertical="center" wrapText="1"/>
    </xf>
    <xf numFmtId="0" fontId="5" fillId="16" borderId="11" xfId="22" applyNumberFormat="1" applyFont="1" applyFill="1" applyBorder="1" applyAlignment="1">
      <alignment horizontal="center" vertical="center" wrapText="1"/>
    </xf>
    <xf numFmtId="0" fontId="5" fillId="24" borderId="11" xfId="22" applyNumberFormat="1" applyFont="1" applyFill="1" applyBorder="1" applyAlignment="1">
      <alignment horizontal="center" vertical="center" wrapText="1"/>
    </xf>
    <xf numFmtId="0" fontId="5" fillId="16" borderId="10" xfId="0" applyNumberFormat="1" applyFont="1" applyFill="1" applyBorder="1" applyAlignment="1">
      <alignment horizontal="center" vertical="center" wrapText="1"/>
    </xf>
    <xf numFmtId="0" fontId="5" fillId="16" borderId="12" xfId="0" applyNumberFormat="1" applyFont="1" applyFill="1" applyBorder="1" applyAlignment="1">
      <alignment horizontal="center" vertical="center" wrapText="1"/>
    </xf>
    <xf numFmtId="0" fontId="1" fillId="4" borderId="11" xfId="22" applyNumberFormat="1" applyFont="1" applyFill="1" applyBorder="1" applyAlignment="1">
      <alignment horizontal="center" vertical="center" wrapText="1"/>
    </xf>
    <xf numFmtId="183" fontId="1" fillId="16" borderId="11" xfId="22" applyNumberFormat="1" applyFont="1" applyFill="1" applyBorder="1" applyAlignment="1">
      <alignment horizontal="center" vertical="center" wrapText="1"/>
    </xf>
    <xf numFmtId="0" fontId="7" fillId="5" borderId="11" xfId="22" applyNumberFormat="1" applyFont="1" applyFill="1" applyBorder="1" applyAlignment="1">
      <alignment horizontal="center" vertical="center"/>
    </xf>
    <xf numFmtId="0" fontId="1" fillId="7" borderId="11" xfId="22" applyNumberFormat="1" applyFont="1" applyFill="1" applyBorder="1" applyAlignment="1">
      <alignment horizontal="center" vertical="center"/>
    </xf>
    <xf numFmtId="0" fontId="7" fillId="5" borderId="10" xfId="22" applyNumberFormat="1" applyFont="1" applyFill="1" applyBorder="1" applyAlignment="1">
      <alignment horizontal="center" vertical="center"/>
    </xf>
    <xf numFmtId="0" fontId="12" fillId="26" borderId="10" xfId="21" applyFont="1" applyFill="1" applyBorder="1" applyAlignment="1">
      <alignment horizontal="center" vertical="center"/>
    </xf>
    <xf numFmtId="0" fontId="5" fillId="16" borderId="12" xfId="19" applyNumberFormat="1" applyFont="1" applyFill="1" applyBorder="1" applyAlignment="1">
      <alignment horizontal="center" vertical="center" wrapText="1"/>
    </xf>
    <xf numFmtId="0" fontId="6" fillId="16" borderId="12" xfId="19" applyNumberFormat="1" applyFont="1" applyFill="1" applyBorder="1" applyAlignment="1">
      <alignment horizontal="center" vertical="center" wrapText="1"/>
    </xf>
    <xf numFmtId="0" fontId="6" fillId="16" borderId="10" xfId="0" applyFont="1" applyFill="1" applyBorder="1" applyAlignment="1">
      <alignment horizontal="center" vertical="center" wrapText="1"/>
    </xf>
    <xf numFmtId="0" fontId="5" fillId="5" borderId="11" xfId="22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24" borderId="11" xfId="22" applyFont="1" applyFill="1" applyBorder="1" applyAlignment="1">
      <alignment horizontal="center" vertical="center" wrapText="1"/>
    </xf>
    <xf numFmtId="0" fontId="5" fillId="16" borderId="1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36" fillId="24" borderId="10" xfId="22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/>
    </xf>
    <xf numFmtId="0" fontId="5" fillId="4" borderId="12" xfId="22" applyFont="1" applyFill="1" applyBorder="1" applyAlignment="1">
      <alignment horizontal="center" vertical="center" wrapText="1"/>
    </xf>
    <xf numFmtId="0" fontId="1" fillId="7" borderId="12" xfId="22" applyFont="1" applyFill="1" applyBorder="1" applyAlignment="1">
      <alignment horizontal="center" vertical="center"/>
    </xf>
    <xf numFmtId="0" fontId="5" fillId="24" borderId="12" xfId="22" applyFont="1" applyFill="1" applyBorder="1" applyAlignment="1">
      <alignment horizontal="center" vertical="center" wrapText="1"/>
    </xf>
    <xf numFmtId="0" fontId="5" fillId="16" borderId="12" xfId="0" applyFont="1" applyFill="1" applyBorder="1" applyAlignment="1">
      <alignment horizontal="center" vertical="center" wrapText="1"/>
    </xf>
    <xf numFmtId="0" fontId="5" fillId="16" borderId="11" xfId="22" applyFont="1" applyFill="1" applyBorder="1" applyAlignment="1">
      <alignment horizontal="center" vertical="center" wrapText="1"/>
    </xf>
    <xf numFmtId="0" fontId="5" fillId="24" borderId="10" xfId="22" quotePrefix="1" applyFont="1" applyFill="1" applyBorder="1" applyAlignment="1">
      <alignment horizontal="center" vertical="center"/>
    </xf>
    <xf numFmtId="0" fontId="1" fillId="10" borderId="14" xfId="22" applyFont="1" applyFill="1" applyBorder="1" applyAlignment="1">
      <alignment horizontal="center" vertical="center" wrapText="1"/>
    </xf>
    <xf numFmtId="176" fontId="5" fillId="24" borderId="11" xfId="22" applyNumberFormat="1" applyFont="1" applyFill="1" applyBorder="1" applyAlignment="1">
      <alignment horizontal="center" vertical="center" wrapText="1"/>
    </xf>
    <xf numFmtId="0" fontId="1" fillId="4" borderId="12" xfId="22" applyFont="1" applyFill="1" applyBorder="1" applyAlignment="1">
      <alignment horizontal="center" vertical="center" wrapText="1"/>
    </xf>
    <xf numFmtId="0" fontId="1" fillId="24" borderId="12" xfId="22" applyFont="1" applyFill="1" applyBorder="1" applyAlignment="1">
      <alignment horizontal="center" vertical="center" wrapText="1"/>
    </xf>
    <xf numFmtId="0" fontId="1" fillId="30" borderId="10" xfId="22" applyFont="1" applyFill="1" applyBorder="1" applyAlignment="1">
      <alignment horizontal="center" vertical="center" wrapText="1"/>
    </xf>
    <xf numFmtId="183" fontId="1" fillId="24" borderId="10" xfId="22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31" borderId="10" xfId="0" applyFont="1" applyFill="1" applyBorder="1" applyAlignment="1">
      <alignment horizontal="center"/>
    </xf>
    <xf numFmtId="0" fontId="13" fillId="32" borderId="10" xfId="0" applyFont="1" applyFill="1" applyBorder="1" applyAlignment="1">
      <alignment horizontal="center"/>
    </xf>
    <xf numFmtId="183" fontId="13" fillId="32" borderId="10" xfId="0" applyNumberFormat="1" applyFont="1" applyFill="1" applyBorder="1" applyAlignment="1">
      <alignment horizontal="center"/>
    </xf>
    <xf numFmtId="0" fontId="31" fillId="32" borderId="10" xfId="0" applyFont="1" applyFill="1" applyBorder="1" applyAlignment="1">
      <alignment horizontal="center" vertical="center" wrapText="1"/>
    </xf>
    <xf numFmtId="0" fontId="6" fillId="0" borderId="0" xfId="0" applyFont="1"/>
    <xf numFmtId="0" fontId="1" fillId="24" borderId="10" xfId="22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0" fontId="5" fillId="16" borderId="11" xfId="22" applyFont="1" applyFill="1" applyBorder="1" applyAlignment="1">
      <alignment horizontal="center" vertical="center" wrapText="1"/>
    </xf>
    <xf numFmtId="0" fontId="41" fillId="0" borderId="0" xfId="0" applyFont="1"/>
    <xf numFmtId="176" fontId="12" fillId="0" borderId="0" xfId="0" applyNumberFormat="1" applyFont="1"/>
    <xf numFmtId="0" fontId="33" fillId="0" borderId="17" xfId="0" applyFont="1" applyBorder="1" applyAlignment="1">
      <alignment vertical="center"/>
    </xf>
    <xf numFmtId="0" fontId="1" fillId="16" borderId="19" xfId="0" applyFont="1" applyFill="1" applyBorder="1" applyAlignment="1">
      <alignment horizontal="center" vertical="center" wrapText="1"/>
    </xf>
    <xf numFmtId="0" fontId="30" fillId="16" borderId="19" xfId="22" applyFont="1" applyFill="1" applyBorder="1" applyAlignment="1">
      <alignment horizontal="center" vertical="center" wrapText="1"/>
    </xf>
    <xf numFmtId="0" fontId="7" fillId="16" borderId="19" xfId="0" applyFont="1" applyFill="1" applyBorder="1" applyAlignment="1">
      <alignment horizontal="center" vertical="center" wrapText="1"/>
    </xf>
    <xf numFmtId="0" fontId="12" fillId="16" borderId="19" xfId="22" applyFont="1" applyFill="1" applyBorder="1" applyAlignment="1">
      <alignment horizontal="center" vertical="center" wrapText="1"/>
    </xf>
    <xf numFmtId="0" fontId="2" fillId="16" borderId="19" xfId="0" applyFont="1" applyFill="1" applyBorder="1" applyAlignment="1">
      <alignment horizontal="center" vertical="center" wrapText="1"/>
    </xf>
    <xf numFmtId="0" fontId="30" fillId="16" borderId="19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12" fillId="0" borderId="22" xfId="0" applyFont="1" applyBorder="1"/>
    <xf numFmtId="179" fontId="12" fillId="0" borderId="23" xfId="0" applyNumberFormat="1" applyFont="1" applyBorder="1"/>
    <xf numFmtId="0" fontId="12" fillId="0" borderId="10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46" fillId="16" borderId="10" xfId="0" applyFont="1" applyFill="1" applyBorder="1" applyAlignment="1">
      <alignment horizontal="center" vertical="center" wrapText="1"/>
    </xf>
    <xf numFmtId="0" fontId="46" fillId="24" borderId="10" xfId="22" applyFont="1" applyFill="1" applyBorder="1" applyAlignment="1">
      <alignment horizontal="center" vertical="center" wrapText="1"/>
    </xf>
    <xf numFmtId="0" fontId="48" fillId="31" borderId="10" xfId="0" applyFont="1" applyFill="1" applyBorder="1" applyAlignment="1">
      <alignment horizontal="center"/>
    </xf>
    <xf numFmtId="0" fontId="48" fillId="0" borderId="0" xfId="0" applyFont="1"/>
    <xf numFmtId="0" fontId="46" fillId="10" borderId="16" xfId="22" applyFont="1" applyFill="1" applyBorder="1" applyAlignment="1">
      <alignment horizontal="center" vertical="center" wrapText="1"/>
    </xf>
    <xf numFmtId="0" fontId="46" fillId="34" borderId="10" xfId="20" applyFont="1" applyFill="1" applyBorder="1" applyAlignment="1">
      <alignment horizontal="center" vertical="center" wrapText="1"/>
    </xf>
    <xf numFmtId="0" fontId="49" fillId="4" borderId="10" xfId="22" applyFont="1" applyFill="1" applyBorder="1" applyAlignment="1">
      <alignment horizontal="center" vertical="center" wrapText="1"/>
    </xf>
    <xf numFmtId="0" fontId="49" fillId="33" borderId="10" xfId="0" applyFont="1" applyFill="1" applyBorder="1" applyAlignment="1">
      <alignment horizontal="center"/>
    </xf>
    <xf numFmtId="0" fontId="49" fillId="5" borderId="10" xfId="22" applyFont="1" applyFill="1" applyBorder="1" applyAlignment="1">
      <alignment horizontal="center" vertical="center" wrapText="1"/>
    </xf>
    <xf numFmtId="0" fontId="46" fillId="16" borderId="10" xfId="22" applyNumberFormat="1" applyFont="1" applyFill="1" applyBorder="1" applyAlignment="1">
      <alignment horizontal="center" vertical="center"/>
    </xf>
    <xf numFmtId="0" fontId="49" fillId="16" borderId="10" xfId="22" applyFont="1" applyFill="1" applyBorder="1" applyAlignment="1">
      <alignment horizontal="center" vertical="center" wrapText="1"/>
    </xf>
    <xf numFmtId="176" fontId="46" fillId="24" borderId="10" xfId="22" applyNumberFormat="1" applyFont="1" applyFill="1" applyBorder="1" applyAlignment="1">
      <alignment horizontal="center" vertical="center" wrapText="1"/>
    </xf>
    <xf numFmtId="180" fontId="49" fillId="24" borderId="10" xfId="22" applyNumberFormat="1" applyFont="1" applyFill="1" applyBorder="1" applyAlignment="1">
      <alignment horizontal="center" vertical="center" wrapText="1"/>
    </xf>
    <xf numFmtId="179" fontId="49" fillId="16" borderId="10" xfId="22" applyNumberFormat="1" applyFont="1" applyFill="1" applyBorder="1" applyAlignment="1">
      <alignment horizontal="center" vertical="center" wrapText="1"/>
    </xf>
    <xf numFmtId="178" fontId="46" fillId="16" borderId="10" xfId="22" applyNumberFormat="1" applyFont="1" applyFill="1" applyBorder="1" applyAlignment="1">
      <alignment horizontal="center" vertical="center" wrapText="1"/>
    </xf>
    <xf numFmtId="181" fontId="46" fillId="24" borderId="10" xfId="22" applyNumberFormat="1" applyFont="1" applyFill="1" applyBorder="1" applyAlignment="1">
      <alignment horizontal="center" vertical="center" wrapText="1"/>
    </xf>
    <xf numFmtId="0" fontId="49" fillId="24" borderId="10" xfId="22" applyFont="1" applyFill="1" applyBorder="1" applyAlignment="1">
      <alignment horizontal="center" vertical="center" wrapText="1"/>
    </xf>
    <xf numFmtId="180" fontId="49" fillId="16" borderId="10" xfId="22" applyNumberFormat="1" applyFont="1" applyFill="1" applyBorder="1" applyAlignment="1">
      <alignment horizontal="center" vertical="center" wrapText="1"/>
    </xf>
    <xf numFmtId="2" fontId="49" fillId="16" borderId="10" xfId="22" applyNumberFormat="1" applyFont="1" applyFill="1" applyBorder="1" applyAlignment="1">
      <alignment horizontal="center" vertical="center" wrapText="1"/>
    </xf>
    <xf numFmtId="2" fontId="46" fillId="16" borderId="10" xfId="22" applyNumberFormat="1" applyFont="1" applyFill="1" applyBorder="1" applyAlignment="1">
      <alignment horizontal="center" vertical="center" wrapText="1"/>
    </xf>
    <xf numFmtId="2" fontId="46" fillId="24" borderId="10" xfId="22" applyNumberFormat="1" applyFont="1" applyFill="1" applyBorder="1" applyAlignment="1">
      <alignment horizontal="center" vertical="center" wrapText="1"/>
    </xf>
    <xf numFmtId="177" fontId="46" fillId="24" borderId="10" xfId="22" applyNumberFormat="1" applyFont="1" applyFill="1" applyBorder="1" applyAlignment="1">
      <alignment horizontal="center" vertical="center" wrapText="1"/>
    </xf>
    <xf numFmtId="176" fontId="49" fillId="24" borderId="10" xfId="22" applyNumberFormat="1" applyFont="1" applyFill="1" applyBorder="1" applyAlignment="1">
      <alignment horizontal="center" vertical="center" wrapText="1"/>
    </xf>
    <xf numFmtId="177" fontId="49" fillId="24" borderId="10" xfId="22" applyNumberFormat="1" applyFont="1" applyFill="1" applyBorder="1" applyAlignment="1">
      <alignment horizontal="center" vertical="center" wrapText="1"/>
    </xf>
    <xf numFmtId="184" fontId="46" fillId="24" borderId="10" xfId="22" applyNumberFormat="1" applyFont="1" applyFill="1" applyBorder="1" applyAlignment="1">
      <alignment horizontal="center" vertical="center" wrapText="1"/>
    </xf>
    <xf numFmtId="0" fontId="49" fillId="16" borderId="10" xfId="0" applyFont="1" applyFill="1" applyBorder="1" applyAlignment="1">
      <alignment horizontal="center" vertical="center" wrapText="1"/>
    </xf>
    <xf numFmtId="0" fontId="45" fillId="0" borderId="10" xfId="0" applyFont="1" applyBorder="1"/>
    <xf numFmtId="179" fontId="47" fillId="0" borderId="22" xfId="0" applyNumberFormat="1" applyFont="1" applyBorder="1" applyAlignment="1">
      <alignment horizontal="center"/>
    </xf>
    <xf numFmtId="179" fontId="47" fillId="0" borderId="10" xfId="0" applyNumberFormat="1" applyFont="1" applyBorder="1"/>
    <xf numFmtId="0" fontId="47" fillId="0" borderId="10" xfId="0" applyFont="1" applyBorder="1"/>
    <xf numFmtId="179" fontId="47" fillId="0" borderId="25" xfId="0" applyNumberFormat="1" applyFont="1" applyBorder="1"/>
    <xf numFmtId="176" fontId="47" fillId="0" borderId="25" xfId="0" applyNumberFormat="1" applyFont="1" applyBorder="1"/>
    <xf numFmtId="176" fontId="47" fillId="0" borderId="25" xfId="0" applyNumberFormat="1" applyFont="1" applyBorder="1" applyAlignment="1">
      <alignment horizontal="center"/>
    </xf>
    <xf numFmtId="176" fontId="49" fillId="0" borderId="25" xfId="0" applyNumberFormat="1" applyFont="1" applyBorder="1" applyAlignment="1">
      <alignment horizontal="center"/>
    </xf>
    <xf numFmtId="0" fontId="5" fillId="24" borderId="10" xfId="22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179" fontId="5" fillId="16" borderId="10" xfId="22" applyNumberFormat="1" applyFont="1" applyFill="1" applyBorder="1" applyAlignment="1">
      <alignment horizontal="center" vertical="center" wrapText="1"/>
    </xf>
    <xf numFmtId="179" fontId="5" fillId="16" borderId="10" xfId="22" applyNumberFormat="1" applyFont="1" applyFill="1" applyBorder="1" applyAlignment="1">
      <alignment horizontal="center" vertical="center" wrapText="1"/>
    </xf>
    <xf numFmtId="0" fontId="1" fillId="24" borderId="10" xfId="22" applyFont="1" applyFill="1" applyBorder="1" applyAlignment="1">
      <alignment horizontal="center" vertical="center" wrapText="1"/>
    </xf>
    <xf numFmtId="180" fontId="1" fillId="24" borderId="10" xfId="22" applyNumberFormat="1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180" fontId="5" fillId="24" borderId="10" xfId="22" applyNumberFormat="1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0" fontId="5" fillId="24" borderId="11" xfId="22" applyFont="1" applyFill="1" applyBorder="1" applyAlignment="1">
      <alignment horizontal="center" vertical="center" wrapText="1"/>
    </xf>
    <xf numFmtId="0" fontId="1" fillId="0" borderId="10" xfId="22" applyFont="1" applyFill="1" applyBorder="1" applyAlignment="1">
      <alignment horizontal="center" vertical="center" wrapText="1"/>
    </xf>
    <xf numFmtId="0" fontId="1" fillId="4" borderId="10" xfId="22" applyFont="1" applyFill="1" applyBorder="1" applyAlignment="1">
      <alignment horizontal="center" vertical="center" wrapText="1"/>
    </xf>
    <xf numFmtId="0" fontId="5" fillId="16" borderId="11" xfId="22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8" borderId="10" xfId="22" applyFont="1" applyFill="1" applyBorder="1" applyAlignment="1">
      <alignment horizontal="center" vertical="center" wrapText="1"/>
    </xf>
    <xf numFmtId="0" fontId="1" fillId="24" borderId="12" xfId="22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/>
    </xf>
    <xf numFmtId="179" fontId="5" fillId="16" borderId="10" xfId="22" applyNumberFormat="1" applyFont="1" applyFill="1" applyBorder="1" applyAlignment="1">
      <alignment horizontal="center" vertical="center" wrapText="1"/>
    </xf>
    <xf numFmtId="0" fontId="1" fillId="4" borderId="12" xfId="2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22" xfId="0" applyFont="1" applyBorder="1" applyAlignment="1">
      <alignment horizontal="center"/>
    </xf>
    <xf numFmtId="179" fontId="12" fillId="0" borderId="22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2" fillId="0" borderId="0" xfId="0" quotePrefix="1" applyNumberFormat="1" applyFont="1" applyAlignment="1">
      <alignment horizontal="center"/>
    </xf>
    <xf numFmtId="0" fontId="7" fillId="8" borderId="10" xfId="22" applyFont="1" applyFill="1" applyBorder="1" applyAlignment="1">
      <alignment horizontal="center" vertical="center" wrapText="1"/>
    </xf>
    <xf numFmtId="0" fontId="7" fillId="4" borderId="12" xfId="22" applyFont="1" applyFill="1" applyBorder="1" applyAlignment="1">
      <alignment horizontal="center" vertical="center" wrapText="1"/>
    </xf>
    <xf numFmtId="179" fontId="46" fillId="16" borderId="10" xfId="22" applyNumberFormat="1" applyFont="1" applyFill="1" applyBorder="1" applyAlignment="1">
      <alignment horizontal="center" vertical="center" wrapText="1"/>
    </xf>
    <xf numFmtId="0" fontId="1" fillId="24" borderId="10" xfId="22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0" fontId="12" fillId="0" borderId="27" xfId="0" applyNumberFormat="1" applyFont="1" applyBorder="1" applyAlignment="1">
      <alignment vertical="center"/>
    </xf>
    <xf numFmtId="0" fontId="12" fillId="0" borderId="0" xfId="0" applyNumberFormat="1" applyFont="1" applyAlignment="1">
      <alignment vertical="center"/>
    </xf>
    <xf numFmtId="0" fontId="6" fillId="16" borderId="11" xfId="0" applyFont="1" applyFill="1" applyBorder="1" applyAlignment="1">
      <alignment vertical="center" wrapText="1"/>
    </xf>
    <xf numFmtId="0" fontId="1" fillId="24" borderId="10" xfId="22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179" fontId="47" fillId="0" borderId="10" xfId="0" applyNumberFormat="1" applyFont="1" applyBorder="1" applyAlignment="1">
      <alignment horizontal="center"/>
    </xf>
    <xf numFmtId="0" fontId="5" fillId="24" borderId="10" xfId="22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179" fontId="5" fillId="16" borderId="10" xfId="22" applyNumberFormat="1" applyFont="1" applyFill="1" applyBorder="1" applyAlignment="1">
      <alignment horizontal="center" vertical="center" wrapText="1"/>
    </xf>
    <xf numFmtId="179" fontId="12" fillId="0" borderId="23" xfId="0" applyNumberFormat="1" applyFont="1" applyBorder="1" applyAlignment="1">
      <alignment horizontal="center"/>
    </xf>
    <xf numFmtId="0" fontId="45" fillId="16" borderId="10" xfId="0" applyFont="1" applyFill="1" applyBorder="1" applyAlignment="1">
      <alignment horizontal="center" vertical="center" wrapText="1"/>
    </xf>
    <xf numFmtId="0" fontId="55" fillId="16" borderId="10" xfId="0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179" fontId="5" fillId="16" borderId="10" xfId="2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24" borderId="10" xfId="22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5" fillId="16" borderId="11" xfId="22" applyFont="1" applyFill="1" applyBorder="1" applyAlignment="1">
      <alignment horizontal="center" vertical="center" wrapText="1"/>
    </xf>
    <xf numFmtId="0" fontId="1" fillId="4" borderId="12" xfId="22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/>
    </xf>
    <xf numFmtId="0" fontId="1" fillId="16" borderId="11" xfId="22" applyFont="1" applyFill="1" applyBorder="1" applyAlignment="1">
      <alignment horizontal="center" vertical="center" wrapText="1"/>
    </xf>
    <xf numFmtId="177" fontId="46" fillId="16" borderId="10" xfId="22" applyNumberFormat="1" applyFont="1" applyFill="1" applyBorder="1" applyAlignment="1">
      <alignment horizontal="center" vertical="center" wrapText="1"/>
    </xf>
    <xf numFmtId="180" fontId="46" fillId="24" borderId="10" xfId="22" applyNumberFormat="1" applyFont="1" applyFill="1" applyBorder="1" applyAlignment="1">
      <alignment horizontal="center" vertical="center" wrapText="1"/>
    </xf>
    <xf numFmtId="0" fontId="46" fillId="16" borderId="10" xfId="22" applyFont="1" applyFill="1" applyBorder="1" applyAlignment="1">
      <alignment horizontal="center" vertical="center" wrapText="1"/>
    </xf>
    <xf numFmtId="0" fontId="46" fillId="24" borderId="10" xfId="22" applyFont="1" applyFill="1" applyBorder="1" applyAlignment="1">
      <alignment horizontal="center" vertical="center" wrapText="1"/>
    </xf>
    <xf numFmtId="0" fontId="5" fillId="24" borderId="11" xfId="22" applyFont="1" applyFill="1" applyBorder="1" applyAlignment="1">
      <alignment horizontal="center" vertical="center" wrapText="1"/>
    </xf>
    <xf numFmtId="0" fontId="5" fillId="5" borderId="11" xfId="22" applyFont="1" applyFill="1" applyBorder="1" applyAlignment="1">
      <alignment horizontal="center" vertical="center" wrapText="1"/>
    </xf>
    <xf numFmtId="0" fontId="5" fillId="4" borderId="11" xfId="22" applyFont="1" applyFill="1" applyBorder="1" applyAlignment="1">
      <alignment horizontal="center" vertical="center" wrapText="1"/>
    </xf>
    <xf numFmtId="0" fontId="5" fillId="16" borderId="11" xfId="22" applyFont="1" applyFill="1" applyBorder="1" applyAlignment="1">
      <alignment horizontal="center" vertical="center" wrapText="1"/>
    </xf>
    <xf numFmtId="176" fontId="5" fillId="24" borderId="11" xfId="22" applyNumberFormat="1" applyFont="1" applyFill="1" applyBorder="1" applyAlignment="1">
      <alignment horizontal="center" vertical="center" wrapText="1"/>
    </xf>
    <xf numFmtId="0" fontId="13" fillId="31" borderId="11" xfId="0" applyFont="1" applyFill="1" applyBorder="1" applyAlignment="1">
      <alignment horizontal="center"/>
    </xf>
    <xf numFmtId="179" fontId="5" fillId="16" borderId="11" xfId="22" applyNumberFormat="1" applyFont="1" applyFill="1" applyBorder="1" applyAlignment="1">
      <alignment horizontal="center" vertical="center" wrapText="1"/>
    </xf>
    <xf numFmtId="0" fontId="13" fillId="32" borderId="11" xfId="0" applyFont="1" applyFill="1" applyBorder="1" applyAlignment="1">
      <alignment horizontal="center"/>
    </xf>
    <xf numFmtId="183" fontId="13" fillId="32" borderId="11" xfId="0" applyNumberFormat="1" applyFont="1" applyFill="1" applyBorder="1" applyAlignment="1">
      <alignment horizontal="center"/>
    </xf>
    <xf numFmtId="0" fontId="1" fillId="24" borderId="10" xfId="22" applyFont="1" applyFill="1" applyBorder="1" applyAlignment="1">
      <alignment horizontal="center" vertical="center" wrapText="1"/>
    </xf>
    <xf numFmtId="180" fontId="1" fillId="24" borderId="10" xfId="22" applyNumberFormat="1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0" fontId="5" fillId="24" borderId="11" xfId="22" applyFont="1" applyFill="1" applyBorder="1" applyAlignment="1">
      <alignment horizontal="center" vertical="center" wrapText="1"/>
    </xf>
    <xf numFmtId="0" fontId="1" fillId="4" borderId="10" xfId="22" applyFont="1" applyFill="1" applyBorder="1" applyAlignment="1">
      <alignment horizontal="center" vertical="center" wrapText="1"/>
    </xf>
    <xf numFmtId="0" fontId="1" fillId="8" borderId="10" xfId="22" applyFont="1" applyFill="1" applyBorder="1" applyAlignment="1">
      <alignment horizontal="center" vertical="center" wrapText="1"/>
    </xf>
    <xf numFmtId="0" fontId="1" fillId="24" borderId="12" xfId="22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/>
    </xf>
    <xf numFmtId="0" fontId="2" fillId="16" borderId="20" xfId="0" applyFont="1" applyFill="1" applyBorder="1" applyAlignment="1">
      <alignment horizontal="center" vertical="center" wrapText="1"/>
    </xf>
    <xf numFmtId="0" fontId="6" fillId="14" borderId="10" xfId="0" applyFont="1" applyFill="1" applyBorder="1" applyAlignment="1">
      <alignment horizontal="center"/>
    </xf>
    <xf numFmtId="176" fontId="12" fillId="0" borderId="25" xfId="0" applyNumberFormat="1" applyFont="1" applyBorder="1" applyAlignment="1">
      <alignment horizontal="center"/>
    </xf>
    <xf numFmtId="0" fontId="1" fillId="24" borderId="10" xfId="22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180" fontId="5" fillId="24" borderId="10" xfId="22" applyNumberFormat="1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179" fontId="5" fillId="16" borderId="10" xfId="22" applyNumberFormat="1" applyFont="1" applyFill="1" applyBorder="1" applyAlignment="1">
      <alignment horizontal="center" vertical="center" wrapText="1"/>
    </xf>
    <xf numFmtId="177" fontId="46" fillId="16" borderId="10" xfId="22" applyNumberFormat="1" applyFont="1" applyFill="1" applyBorder="1" applyAlignment="1">
      <alignment horizontal="center" vertical="center" wrapText="1"/>
    </xf>
    <xf numFmtId="180" fontId="46" fillId="24" borderId="10" xfId="22" applyNumberFormat="1" applyFont="1" applyFill="1" applyBorder="1" applyAlignment="1">
      <alignment horizontal="center" vertical="center" wrapText="1"/>
    </xf>
    <xf numFmtId="0" fontId="46" fillId="16" borderId="10" xfId="22" applyFont="1" applyFill="1" applyBorder="1" applyAlignment="1">
      <alignment horizontal="center" vertical="center" wrapText="1"/>
    </xf>
    <xf numFmtId="0" fontId="46" fillId="24" borderId="10" xfId="22" applyFont="1" applyFill="1" applyBorder="1" applyAlignment="1">
      <alignment horizontal="center" vertical="center" wrapText="1"/>
    </xf>
    <xf numFmtId="0" fontId="0" fillId="0" borderId="10" xfId="0" applyBorder="1"/>
    <xf numFmtId="180" fontId="46" fillId="16" borderId="10" xfId="22" applyNumberFormat="1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/>
    </xf>
    <xf numFmtId="183" fontId="58" fillId="0" borderId="0" xfId="0" applyNumberFormat="1" applyFont="1" applyAlignment="1">
      <alignment horizontal="center" vertical="center"/>
    </xf>
    <xf numFmtId="0" fontId="5" fillId="16" borderId="10" xfId="0" applyFont="1" applyFill="1" applyBorder="1" applyAlignment="1">
      <alignment horizontal="center" vertical="center" wrapText="1"/>
    </xf>
    <xf numFmtId="0" fontId="59" fillId="31" borderId="10" xfId="0" applyFont="1" applyFill="1" applyBorder="1" applyAlignment="1">
      <alignment horizontal="center"/>
    </xf>
    <xf numFmtId="0" fontId="59" fillId="32" borderId="10" xfId="0" applyFont="1" applyFill="1" applyBorder="1" applyAlignment="1">
      <alignment horizontal="center"/>
    </xf>
    <xf numFmtId="0" fontId="60" fillId="4" borderId="10" xfId="22" applyFont="1" applyFill="1" applyBorder="1" applyAlignment="1">
      <alignment horizontal="center" vertical="center" wrapText="1"/>
    </xf>
    <xf numFmtId="0" fontId="60" fillId="16" borderId="10" xfId="22" applyNumberFormat="1" applyFont="1" applyFill="1" applyBorder="1" applyAlignment="1">
      <alignment horizontal="center" vertical="center"/>
    </xf>
    <xf numFmtId="0" fontId="61" fillId="16" borderId="10" xfId="22" applyFont="1" applyFill="1" applyBorder="1" applyAlignment="1">
      <alignment horizontal="center" vertical="center" wrapText="1"/>
    </xf>
    <xf numFmtId="0" fontId="61" fillId="24" borderId="10" xfId="22" applyFont="1" applyFill="1" applyBorder="1" applyAlignment="1">
      <alignment horizontal="center" vertical="center" wrapText="1"/>
    </xf>
    <xf numFmtId="176" fontId="60" fillId="24" borderId="10" xfId="22" applyNumberFormat="1" applyFont="1" applyFill="1" applyBorder="1" applyAlignment="1">
      <alignment horizontal="center" vertical="center" wrapText="1"/>
    </xf>
    <xf numFmtId="179" fontId="60" fillId="16" borderId="10" xfId="22" applyNumberFormat="1" applyFont="1" applyFill="1" applyBorder="1" applyAlignment="1">
      <alignment horizontal="center" vertical="center" wrapText="1"/>
    </xf>
    <xf numFmtId="179" fontId="61" fillId="16" borderId="10" xfId="22" applyNumberFormat="1" applyFont="1" applyFill="1" applyBorder="1" applyAlignment="1">
      <alignment horizontal="center" vertical="center" wrapText="1"/>
    </xf>
    <xf numFmtId="180" fontId="60" fillId="24" borderId="10" xfId="22" applyNumberFormat="1" applyFont="1" applyFill="1" applyBorder="1" applyAlignment="1">
      <alignment horizontal="center" vertical="center" wrapText="1"/>
    </xf>
    <xf numFmtId="0" fontId="60" fillId="16" borderId="10" xfId="0" applyFont="1" applyFill="1" applyBorder="1" applyAlignment="1">
      <alignment horizontal="center" vertical="center" wrapText="1"/>
    </xf>
    <xf numFmtId="0" fontId="60" fillId="16" borderId="10" xfId="0" applyFont="1" applyFill="1" applyBorder="1" applyAlignment="1">
      <alignment horizontal="left" vertical="center" wrapText="1"/>
    </xf>
    <xf numFmtId="0" fontId="60" fillId="16" borderId="10" xfId="0" applyFont="1" applyFill="1" applyBorder="1" applyAlignment="1">
      <alignment horizontal="center" vertical="center" wrapText="1"/>
    </xf>
    <xf numFmtId="0" fontId="1" fillId="24" borderId="10" xfId="22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177" fontId="46" fillId="16" borderId="10" xfId="22" applyNumberFormat="1" applyFont="1" applyFill="1" applyBorder="1" applyAlignment="1">
      <alignment horizontal="center" vertical="center" wrapText="1"/>
    </xf>
    <xf numFmtId="180" fontId="46" fillId="24" borderId="10" xfId="22" applyNumberFormat="1" applyFont="1" applyFill="1" applyBorder="1" applyAlignment="1">
      <alignment horizontal="center" vertical="center" wrapText="1"/>
    </xf>
    <xf numFmtId="0" fontId="46" fillId="16" borderId="10" xfId="22" applyFont="1" applyFill="1" applyBorder="1" applyAlignment="1">
      <alignment horizontal="center" vertical="center" wrapText="1"/>
    </xf>
    <xf numFmtId="0" fontId="46" fillId="24" borderId="10" xfId="22" applyFont="1" applyFill="1" applyBorder="1" applyAlignment="1">
      <alignment horizontal="center" vertical="center" wrapText="1"/>
    </xf>
    <xf numFmtId="0" fontId="5" fillId="24" borderId="11" xfId="22" applyFont="1" applyFill="1" applyBorder="1" applyAlignment="1">
      <alignment horizontal="center" vertical="center" wrapText="1"/>
    </xf>
    <xf numFmtId="0" fontId="1" fillId="0" borderId="10" xfId="22" applyFont="1" applyFill="1" applyBorder="1" applyAlignment="1">
      <alignment horizontal="center" vertical="center" wrapText="1"/>
    </xf>
    <xf numFmtId="0" fontId="1" fillId="0" borderId="11" xfId="22" applyNumberFormat="1" applyFont="1" applyFill="1" applyBorder="1" applyAlignment="1">
      <alignment horizontal="center" vertical="center" wrapText="1"/>
    </xf>
    <xf numFmtId="0" fontId="1" fillId="0" borderId="12" xfId="22" applyNumberFormat="1" applyFont="1" applyFill="1" applyBorder="1" applyAlignment="1">
      <alignment horizontal="center" vertical="center" wrapText="1"/>
    </xf>
    <xf numFmtId="0" fontId="5" fillId="0" borderId="11" xfId="22" applyFont="1" applyFill="1" applyBorder="1" applyAlignment="1">
      <alignment horizontal="center" vertical="center" wrapText="1"/>
    </xf>
    <xf numFmtId="0" fontId="5" fillId="0" borderId="12" xfId="22" applyFont="1" applyFill="1" applyBorder="1" applyAlignment="1">
      <alignment horizontal="center" vertical="center" wrapText="1"/>
    </xf>
    <xf numFmtId="176" fontId="46" fillId="16" borderId="10" xfId="22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6" fillId="24" borderId="10" xfId="22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179" fontId="5" fillId="16" borderId="10" xfId="22" applyNumberFormat="1" applyFont="1" applyFill="1" applyBorder="1" applyAlignment="1">
      <alignment horizontal="center" vertical="center" wrapText="1"/>
    </xf>
    <xf numFmtId="0" fontId="54" fillId="16" borderId="10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1" fillId="0" borderId="10" xfId="22" applyFont="1" applyFill="1" applyBorder="1" applyAlignment="1">
      <alignment horizontal="center" vertical="center" wrapText="1"/>
    </xf>
    <xf numFmtId="176" fontId="63" fillId="24" borderId="10" xfId="22" applyNumberFormat="1" applyFont="1" applyFill="1" applyBorder="1" applyAlignment="1">
      <alignment horizontal="center" vertical="center" wrapText="1"/>
    </xf>
    <xf numFmtId="0" fontId="63" fillId="24" borderId="10" xfId="0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center" vertical="center" wrapText="1"/>
    </xf>
    <xf numFmtId="0" fontId="60" fillId="16" borderId="10" xfId="0" applyFont="1" applyFill="1" applyBorder="1" applyAlignment="1">
      <alignment horizontal="center" vertical="center" wrapText="1"/>
    </xf>
    <xf numFmtId="0" fontId="60" fillId="24" borderId="10" xfId="22" applyFont="1" applyFill="1" applyBorder="1" applyAlignment="1">
      <alignment horizontal="center" vertical="center" wrapText="1"/>
    </xf>
    <xf numFmtId="180" fontId="46" fillId="24" borderId="10" xfId="22" applyNumberFormat="1" applyFont="1" applyFill="1" applyBorder="1" applyAlignment="1">
      <alignment horizontal="center" vertical="center" wrapText="1"/>
    </xf>
    <xf numFmtId="0" fontId="46" fillId="16" borderId="10" xfId="22" applyFont="1" applyFill="1" applyBorder="1" applyAlignment="1">
      <alignment horizontal="center" vertical="center" wrapText="1"/>
    </xf>
    <xf numFmtId="0" fontId="46" fillId="24" borderId="10" xfId="22" applyFont="1" applyFill="1" applyBorder="1" applyAlignment="1">
      <alignment horizontal="center" vertical="center" wrapText="1"/>
    </xf>
    <xf numFmtId="185" fontId="46" fillId="24" borderId="10" xfId="22" applyNumberFormat="1" applyFont="1" applyFill="1" applyBorder="1" applyAlignment="1">
      <alignment horizontal="center" vertical="center" wrapText="1"/>
    </xf>
    <xf numFmtId="183" fontId="46" fillId="24" borderId="10" xfId="22" applyNumberFormat="1" applyFont="1" applyFill="1" applyBorder="1" applyAlignment="1">
      <alignment horizontal="center" vertical="center" wrapText="1"/>
    </xf>
    <xf numFmtId="183" fontId="46" fillId="16" borderId="10" xfId="22" applyNumberFormat="1" applyFont="1" applyFill="1" applyBorder="1" applyAlignment="1">
      <alignment horizontal="center" vertical="center" wrapText="1"/>
    </xf>
    <xf numFmtId="0" fontId="1" fillId="24" borderId="10" xfId="22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180" fontId="46" fillId="24" borderId="10" xfId="22" applyNumberFormat="1" applyFont="1" applyFill="1" applyBorder="1" applyAlignment="1">
      <alignment horizontal="center" vertical="center" wrapText="1"/>
    </xf>
    <xf numFmtId="0" fontId="46" fillId="16" borderId="10" xfId="22" applyFont="1" applyFill="1" applyBorder="1" applyAlignment="1">
      <alignment horizontal="center" vertical="center" wrapText="1"/>
    </xf>
    <xf numFmtId="0" fontId="46" fillId="24" borderId="10" xfId="22" applyFont="1" applyFill="1" applyBorder="1" applyAlignment="1">
      <alignment horizontal="center" vertical="center" wrapText="1"/>
    </xf>
    <xf numFmtId="0" fontId="13" fillId="31" borderId="11" xfId="0" applyFont="1" applyFill="1" applyBorder="1" applyAlignment="1">
      <alignment horizontal="center"/>
    </xf>
    <xf numFmtId="0" fontId="46" fillId="24" borderId="10" xfId="22" applyFont="1" applyFill="1" applyBorder="1" applyAlignment="1">
      <alignment horizontal="center" vertical="center" wrapText="1"/>
    </xf>
    <xf numFmtId="180" fontId="46" fillId="24" borderId="10" xfId="22" applyNumberFormat="1" applyFont="1" applyFill="1" applyBorder="1" applyAlignment="1">
      <alignment horizontal="center" vertical="center" wrapText="1"/>
    </xf>
    <xf numFmtId="0" fontId="46" fillId="16" borderId="10" xfId="22" applyFont="1" applyFill="1" applyBorder="1" applyAlignment="1">
      <alignment horizontal="center" vertical="center" wrapText="1"/>
    </xf>
    <xf numFmtId="0" fontId="46" fillId="24" borderId="10" xfId="22" applyFont="1" applyFill="1" applyBorder="1" applyAlignment="1">
      <alignment horizontal="center" vertical="center" wrapText="1"/>
    </xf>
    <xf numFmtId="0" fontId="1" fillId="7" borderId="10" xfId="22" applyFont="1" applyFill="1" applyBorder="1" applyAlignment="1">
      <alignment horizontal="center" vertical="center"/>
    </xf>
    <xf numFmtId="0" fontId="66" fillId="0" borderId="10" xfId="0" applyFont="1" applyBorder="1" applyAlignment="1">
      <alignment horizontal="center" vertical="center" wrapText="1"/>
    </xf>
    <xf numFmtId="0" fontId="66" fillId="31" borderId="10" xfId="0" applyFont="1" applyFill="1" applyBorder="1" applyAlignment="1">
      <alignment horizontal="center"/>
    </xf>
    <xf numFmtId="0" fontId="65" fillId="7" borderId="10" xfId="22" applyFont="1" applyFill="1" applyBorder="1" applyAlignment="1">
      <alignment horizontal="center" vertical="center"/>
    </xf>
    <xf numFmtId="0" fontId="66" fillId="16" borderId="10" xfId="22" applyNumberFormat="1" applyFont="1" applyFill="1" applyBorder="1" applyAlignment="1">
      <alignment horizontal="center" vertical="center"/>
    </xf>
    <xf numFmtId="0" fontId="67" fillId="24" borderId="10" xfId="22" applyFont="1" applyFill="1" applyBorder="1" applyAlignment="1">
      <alignment horizontal="center" vertical="center" wrapText="1"/>
    </xf>
    <xf numFmtId="0" fontId="66" fillId="16" borderId="10" xfId="22" applyFont="1" applyFill="1" applyBorder="1" applyAlignment="1">
      <alignment horizontal="center" vertical="center" wrapText="1"/>
    </xf>
    <xf numFmtId="0" fontId="67" fillId="16" borderId="10" xfId="22" applyFont="1" applyFill="1" applyBorder="1" applyAlignment="1">
      <alignment horizontal="center" vertical="center" wrapText="1"/>
    </xf>
    <xf numFmtId="176" fontId="65" fillId="24" borderId="10" xfId="22" applyNumberFormat="1" applyFont="1" applyFill="1" applyBorder="1" applyAlignment="1">
      <alignment horizontal="center" vertical="center" wrapText="1"/>
    </xf>
    <xf numFmtId="176" fontId="66" fillId="24" borderId="10" xfId="22" applyNumberFormat="1" applyFont="1" applyFill="1" applyBorder="1" applyAlignment="1">
      <alignment horizontal="center" vertical="center" wrapText="1"/>
    </xf>
    <xf numFmtId="179" fontId="66" fillId="16" borderId="10" xfId="22" applyNumberFormat="1" applyFont="1" applyFill="1" applyBorder="1" applyAlignment="1">
      <alignment horizontal="center" vertical="center" wrapText="1"/>
    </xf>
    <xf numFmtId="179" fontId="65" fillId="16" borderId="10" xfId="22" applyNumberFormat="1" applyFont="1" applyFill="1" applyBorder="1" applyAlignment="1">
      <alignment horizontal="center" vertical="center" wrapText="1"/>
    </xf>
    <xf numFmtId="178" fontId="65" fillId="16" borderId="10" xfId="22" applyNumberFormat="1" applyFont="1" applyFill="1" applyBorder="1" applyAlignment="1">
      <alignment horizontal="center" vertical="center" wrapText="1"/>
    </xf>
    <xf numFmtId="179" fontId="67" fillId="16" borderId="10" xfId="22" applyNumberFormat="1" applyFont="1" applyFill="1" applyBorder="1" applyAlignment="1">
      <alignment horizontal="center" vertical="center" wrapText="1"/>
    </xf>
    <xf numFmtId="176" fontId="65" fillId="16" borderId="10" xfId="22" applyNumberFormat="1" applyFont="1" applyFill="1" applyBorder="1" applyAlignment="1">
      <alignment horizontal="center" vertical="center" wrapText="1"/>
    </xf>
    <xf numFmtId="180" fontId="66" fillId="24" borderId="10" xfId="22" applyNumberFormat="1" applyFont="1" applyFill="1" applyBorder="1" applyAlignment="1">
      <alignment horizontal="center" vertical="center" wrapText="1"/>
    </xf>
    <xf numFmtId="181" fontId="65" fillId="24" borderId="10" xfId="22" applyNumberFormat="1" applyFont="1" applyFill="1" applyBorder="1" applyAlignment="1">
      <alignment horizontal="center" vertical="center" wrapText="1"/>
    </xf>
    <xf numFmtId="0" fontId="66" fillId="32" borderId="10" xfId="0" applyFont="1" applyFill="1" applyBorder="1" applyAlignment="1">
      <alignment horizontal="center"/>
    </xf>
    <xf numFmtId="0" fontId="65" fillId="32" borderId="10" xfId="0" applyFont="1" applyFill="1" applyBorder="1" applyAlignment="1">
      <alignment horizontal="center"/>
    </xf>
    <xf numFmtId="0" fontId="67" fillId="16" borderId="10" xfId="0" applyFont="1" applyFill="1" applyBorder="1" applyAlignment="1">
      <alignment horizontal="center" vertical="center" wrapText="1"/>
    </xf>
    <xf numFmtId="0" fontId="66" fillId="16" borderId="10" xfId="0" applyFont="1" applyFill="1" applyBorder="1" applyAlignment="1">
      <alignment horizontal="left" vertical="center" wrapText="1"/>
    </xf>
    <xf numFmtId="0" fontId="65" fillId="0" borderId="10" xfId="0" applyFont="1" applyBorder="1"/>
    <xf numFmtId="0" fontId="67" fillId="0" borderId="10" xfId="0" applyFont="1" applyBorder="1"/>
    <xf numFmtId="180" fontId="67" fillId="24" borderId="10" xfId="22" applyNumberFormat="1" applyFont="1" applyFill="1" applyBorder="1" applyAlignment="1">
      <alignment horizontal="center" vertical="center" wrapText="1"/>
    </xf>
    <xf numFmtId="188" fontId="65" fillId="24" borderId="10" xfId="22" applyNumberFormat="1" applyFont="1" applyFill="1" applyBorder="1" applyAlignment="1">
      <alignment horizontal="center" vertical="center" wrapText="1"/>
    </xf>
    <xf numFmtId="188" fontId="66" fillId="16" borderId="10" xfId="0" applyNumberFormat="1" applyFont="1" applyFill="1" applyBorder="1" applyAlignment="1">
      <alignment horizontal="center" vertical="center" wrapText="1"/>
    </xf>
    <xf numFmtId="183" fontId="66" fillId="16" borderId="10" xfId="0" applyNumberFormat="1" applyFont="1" applyFill="1" applyBorder="1" applyAlignment="1">
      <alignment horizontal="center" vertical="center" wrapText="1"/>
    </xf>
    <xf numFmtId="176" fontId="66" fillId="16" borderId="10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80" fontId="46" fillId="24" borderId="10" xfId="22" applyNumberFormat="1" applyFont="1" applyFill="1" applyBorder="1" applyAlignment="1">
      <alignment horizontal="center" vertical="center" wrapText="1"/>
    </xf>
    <xf numFmtId="0" fontId="46" fillId="16" borderId="10" xfId="22" applyFont="1" applyFill="1" applyBorder="1" applyAlignment="1">
      <alignment horizontal="center" vertical="center" wrapText="1"/>
    </xf>
    <xf numFmtId="0" fontId="46" fillId="24" borderId="10" xfId="22" applyFont="1" applyFill="1" applyBorder="1" applyAlignment="1">
      <alignment horizontal="center" vertical="center" wrapText="1"/>
    </xf>
    <xf numFmtId="0" fontId="1" fillId="7" borderId="10" xfId="22" applyFont="1" applyFill="1" applyBorder="1" applyAlignment="1">
      <alignment horizontal="center" vertical="center"/>
    </xf>
    <xf numFmtId="189" fontId="46" fillId="24" borderId="10" xfId="22" applyNumberFormat="1" applyFont="1" applyFill="1" applyBorder="1" applyAlignment="1">
      <alignment horizontal="center" vertical="center" wrapText="1"/>
    </xf>
    <xf numFmtId="0" fontId="66" fillId="4" borderId="10" xfId="22" applyFont="1" applyFill="1" applyBorder="1" applyAlignment="1">
      <alignment horizontal="center" vertical="center" wrapText="1"/>
    </xf>
    <xf numFmtId="0" fontId="66" fillId="0" borderId="10" xfId="22" applyFont="1" applyFill="1" applyBorder="1" applyAlignment="1">
      <alignment horizontal="center" vertical="center" wrapText="1"/>
    </xf>
    <xf numFmtId="180" fontId="65" fillId="24" borderId="10" xfId="22" applyNumberFormat="1" applyFont="1" applyFill="1" applyBorder="1" applyAlignment="1">
      <alignment horizontal="center" vertical="center" wrapText="1"/>
    </xf>
    <xf numFmtId="0" fontId="66" fillId="24" borderId="10" xfId="22" applyFont="1" applyFill="1" applyBorder="1" applyAlignment="1">
      <alignment horizontal="center" vertical="center" wrapText="1"/>
    </xf>
    <xf numFmtId="0" fontId="65" fillId="16" borderId="10" xfId="22" applyFont="1" applyFill="1" applyBorder="1" applyAlignment="1">
      <alignment horizontal="center" vertical="center" wrapText="1"/>
    </xf>
    <xf numFmtId="177" fontId="65" fillId="16" borderId="10" xfId="22" applyNumberFormat="1" applyFont="1" applyFill="1" applyBorder="1" applyAlignment="1">
      <alignment horizontal="center" vertical="center" wrapText="1"/>
    </xf>
    <xf numFmtId="0" fontId="65" fillId="24" borderId="10" xfId="22" applyFont="1" applyFill="1" applyBorder="1" applyAlignment="1">
      <alignment horizontal="center" vertical="center" wrapText="1"/>
    </xf>
    <xf numFmtId="0" fontId="69" fillId="24" borderId="10" xfId="22" applyFont="1" applyFill="1" applyBorder="1" applyAlignment="1">
      <alignment horizontal="center" vertical="center" wrapText="1"/>
    </xf>
    <xf numFmtId="0" fontId="6" fillId="16" borderId="30" xfId="0" applyFont="1" applyFill="1" applyBorder="1" applyAlignment="1">
      <alignment horizontal="center" vertical="center" wrapText="1"/>
    </xf>
    <xf numFmtId="0" fontId="5" fillId="16" borderId="30" xfId="0" applyFont="1" applyFill="1" applyBorder="1" applyAlignment="1">
      <alignment horizontal="center" vertical="center" wrapText="1"/>
    </xf>
    <xf numFmtId="0" fontId="60" fillId="16" borderId="30" xfId="0" applyFont="1" applyFill="1" applyBorder="1" applyAlignment="1">
      <alignment horizontal="left" vertical="center" wrapText="1"/>
    </xf>
    <xf numFmtId="0" fontId="60" fillId="16" borderId="30" xfId="0" applyFont="1" applyFill="1" applyBorder="1" applyAlignment="1">
      <alignment horizontal="center" vertical="center" wrapText="1"/>
    </xf>
    <xf numFmtId="176" fontId="60" fillId="16" borderId="30" xfId="0" applyNumberFormat="1" applyFont="1" applyFill="1" applyBorder="1" applyAlignment="1">
      <alignment horizontal="left" vertical="center" wrapText="1"/>
    </xf>
    <xf numFmtId="0" fontId="1" fillId="24" borderId="30" xfId="22" applyFont="1" applyFill="1" applyBorder="1" applyAlignment="1">
      <alignment horizontal="center" vertical="center" wrapText="1"/>
    </xf>
    <xf numFmtId="0" fontId="70" fillId="24" borderId="10" xfId="22" applyFont="1" applyFill="1" applyBorder="1" applyAlignment="1">
      <alignment horizontal="center" vertical="center" wrapText="1"/>
    </xf>
    <xf numFmtId="176" fontId="69" fillId="16" borderId="10" xfId="0" applyNumberFormat="1" applyFont="1" applyFill="1" applyBorder="1" applyAlignment="1">
      <alignment horizontal="center" vertical="center" wrapText="1"/>
    </xf>
    <xf numFmtId="0" fontId="71" fillId="16" borderId="10" xfId="22" applyFont="1" applyFill="1" applyBorder="1" applyAlignment="1">
      <alignment horizontal="center" vertical="center" wrapText="1"/>
    </xf>
    <xf numFmtId="0" fontId="72" fillId="16" borderId="10" xfId="22" applyFont="1" applyFill="1" applyBorder="1" applyAlignment="1">
      <alignment horizontal="center" vertical="center" wrapText="1"/>
    </xf>
    <xf numFmtId="0" fontId="65" fillId="16" borderId="10" xfId="22" applyFont="1" applyFill="1" applyBorder="1" applyAlignment="1">
      <alignment horizontal="center" vertical="center" wrapText="1"/>
    </xf>
    <xf numFmtId="180" fontId="65" fillId="24" borderId="10" xfId="22" applyNumberFormat="1" applyFont="1" applyFill="1" applyBorder="1" applyAlignment="1">
      <alignment horizontal="center" vertical="center" wrapText="1"/>
    </xf>
    <xf numFmtId="0" fontId="66" fillId="24" borderId="10" xfId="22" applyFont="1" applyFill="1" applyBorder="1" applyAlignment="1">
      <alignment horizontal="center" vertical="center" wrapText="1"/>
    </xf>
    <xf numFmtId="0" fontId="65" fillId="16" borderId="10" xfId="22" applyFont="1" applyFill="1" applyBorder="1" applyAlignment="1">
      <alignment horizontal="center" vertical="center" wrapText="1"/>
    </xf>
    <xf numFmtId="177" fontId="65" fillId="16" borderId="10" xfId="22" applyNumberFormat="1" applyFont="1" applyFill="1" applyBorder="1" applyAlignment="1">
      <alignment horizontal="center" vertical="center" wrapText="1"/>
    </xf>
    <xf numFmtId="0" fontId="65" fillId="24" borderId="10" xfId="22" applyFont="1" applyFill="1" applyBorder="1" applyAlignment="1">
      <alignment horizontal="center" vertical="center" wrapText="1"/>
    </xf>
    <xf numFmtId="0" fontId="66" fillId="4" borderId="10" xfId="22" applyFont="1" applyFill="1" applyBorder="1" applyAlignment="1">
      <alignment horizontal="center" vertical="center" wrapText="1"/>
    </xf>
    <xf numFmtId="0" fontId="66" fillId="0" borderId="10" xfId="22" applyFont="1" applyFill="1" applyBorder="1" applyAlignment="1">
      <alignment horizontal="center" vertical="center" wrapText="1"/>
    </xf>
    <xf numFmtId="0" fontId="6" fillId="16" borderId="19" xfId="0" applyFont="1" applyFill="1" applyBorder="1" applyAlignment="1">
      <alignment horizontal="center" vertical="center" wrapText="1"/>
    </xf>
    <xf numFmtId="0" fontId="5" fillId="16" borderId="19" xfId="0" applyFont="1" applyFill="1" applyBorder="1" applyAlignment="1">
      <alignment horizontal="center" vertical="center" wrapText="1"/>
    </xf>
    <xf numFmtId="0" fontId="60" fillId="16" borderId="19" xfId="0" applyFont="1" applyFill="1" applyBorder="1" applyAlignment="1">
      <alignment horizontal="left" vertical="center" wrapText="1"/>
    </xf>
    <xf numFmtId="0" fontId="60" fillId="16" borderId="19" xfId="0" applyFont="1" applyFill="1" applyBorder="1" applyAlignment="1">
      <alignment horizontal="center" vertical="center" wrapText="1"/>
    </xf>
    <xf numFmtId="49" fontId="0" fillId="0" borderId="10" xfId="0" applyNumberFormat="1" applyBorder="1"/>
    <xf numFmtId="49" fontId="0" fillId="0" borderId="10" xfId="0" applyNumberFormat="1" applyBorder="1" applyAlignment="1">
      <alignment horizontal="center"/>
    </xf>
    <xf numFmtId="0" fontId="74" fillId="31" borderId="10" xfId="0" applyFont="1" applyFill="1" applyBorder="1" applyAlignment="1">
      <alignment horizontal="center"/>
    </xf>
    <xf numFmtId="0" fontId="75" fillId="16" borderId="10" xfId="22" applyNumberFormat="1" applyFont="1" applyFill="1" applyBorder="1" applyAlignment="1">
      <alignment horizontal="center" vertical="center"/>
    </xf>
    <xf numFmtId="0" fontId="76" fillId="16" borderId="10" xfId="22" applyFont="1" applyFill="1" applyBorder="1" applyAlignment="1">
      <alignment horizontal="center" vertical="center" wrapText="1"/>
    </xf>
    <xf numFmtId="0" fontId="75" fillId="24" borderId="10" xfId="22" applyFont="1" applyFill="1" applyBorder="1" applyAlignment="1">
      <alignment horizontal="center" vertical="center" wrapText="1"/>
    </xf>
    <xf numFmtId="0" fontId="76" fillId="24" borderId="10" xfId="22" applyFont="1" applyFill="1" applyBorder="1" applyAlignment="1">
      <alignment horizontal="center" vertical="center" wrapText="1"/>
    </xf>
    <xf numFmtId="176" fontId="75" fillId="24" borderId="10" xfId="22" applyNumberFormat="1" applyFont="1" applyFill="1" applyBorder="1" applyAlignment="1">
      <alignment horizontal="center" vertical="center" wrapText="1"/>
    </xf>
    <xf numFmtId="176" fontId="76" fillId="24" borderId="10" xfId="22" applyNumberFormat="1" applyFont="1" applyFill="1" applyBorder="1" applyAlignment="1">
      <alignment horizontal="center" vertical="center" wrapText="1"/>
    </xf>
    <xf numFmtId="179" fontId="75" fillId="16" borderId="10" xfId="22" applyNumberFormat="1" applyFont="1" applyFill="1" applyBorder="1" applyAlignment="1">
      <alignment horizontal="center" vertical="center" wrapText="1"/>
    </xf>
    <xf numFmtId="179" fontId="76" fillId="16" borderId="10" xfId="22" applyNumberFormat="1" applyFont="1" applyFill="1" applyBorder="1" applyAlignment="1">
      <alignment horizontal="center" vertical="center" wrapText="1"/>
    </xf>
    <xf numFmtId="181" fontId="76" fillId="24" borderId="10" xfId="22" applyNumberFormat="1" applyFont="1" applyFill="1" applyBorder="1" applyAlignment="1">
      <alignment horizontal="center" vertical="center" wrapText="1"/>
    </xf>
    <xf numFmtId="180" fontId="75" fillId="24" borderId="10" xfId="22" applyNumberFormat="1" applyFont="1" applyFill="1" applyBorder="1" applyAlignment="1">
      <alignment horizontal="center" vertical="center" wrapText="1"/>
    </xf>
    <xf numFmtId="180" fontId="76" fillId="24" borderId="10" xfId="22" applyNumberFormat="1" applyFont="1" applyFill="1" applyBorder="1" applyAlignment="1">
      <alignment horizontal="center" vertical="center" wrapText="1"/>
    </xf>
    <xf numFmtId="0" fontId="74" fillId="32" borderId="10" xfId="0" applyFont="1" applyFill="1" applyBorder="1" applyAlignment="1">
      <alignment horizontal="center"/>
    </xf>
    <xf numFmtId="188" fontId="73" fillId="16" borderId="10" xfId="0" applyNumberFormat="1" applyFont="1" applyFill="1" applyBorder="1" applyAlignment="1">
      <alignment horizontal="center" vertical="center" wrapText="1"/>
    </xf>
    <xf numFmtId="183" fontId="73" fillId="16" borderId="10" xfId="0" applyNumberFormat="1" applyFont="1" applyFill="1" applyBorder="1" applyAlignment="1">
      <alignment horizontal="center" vertical="center" wrapText="1"/>
    </xf>
    <xf numFmtId="176" fontId="73" fillId="16" borderId="10" xfId="0" applyNumberFormat="1" applyFont="1" applyFill="1" applyBorder="1" applyAlignment="1">
      <alignment horizontal="center" vertical="center" wrapText="1"/>
    </xf>
    <xf numFmtId="0" fontId="1" fillId="24" borderId="10" xfId="22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180" fontId="5" fillId="24" borderId="10" xfId="22" applyNumberFormat="1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177" fontId="46" fillId="16" borderId="10" xfId="22" applyNumberFormat="1" applyFont="1" applyFill="1" applyBorder="1" applyAlignment="1">
      <alignment horizontal="center" vertical="center" wrapText="1"/>
    </xf>
    <xf numFmtId="180" fontId="46" fillId="24" borderId="10" xfId="22" applyNumberFormat="1" applyFont="1" applyFill="1" applyBorder="1" applyAlignment="1">
      <alignment horizontal="center" vertical="center" wrapText="1"/>
    </xf>
    <xf numFmtId="0" fontId="46" fillId="16" borderId="10" xfId="22" applyFont="1" applyFill="1" applyBorder="1" applyAlignment="1">
      <alignment horizontal="center" vertical="center" wrapText="1"/>
    </xf>
    <xf numFmtId="0" fontId="46" fillId="24" borderId="10" xfId="22" applyFont="1" applyFill="1" applyBorder="1" applyAlignment="1">
      <alignment horizontal="center" vertical="center" wrapText="1"/>
    </xf>
    <xf numFmtId="0" fontId="1" fillId="7" borderId="10" xfId="22" applyFont="1" applyFill="1" applyBorder="1" applyAlignment="1">
      <alignment horizontal="center" vertical="center"/>
    </xf>
    <xf numFmtId="179" fontId="5" fillId="16" borderId="10" xfId="22" applyNumberFormat="1" applyFont="1" applyFill="1" applyBorder="1" applyAlignment="1">
      <alignment horizontal="center" vertical="center" wrapText="1"/>
    </xf>
    <xf numFmtId="0" fontId="38" fillId="33" borderId="10" xfId="0" applyFont="1" applyFill="1" applyBorder="1" applyAlignment="1">
      <alignment horizontal="center"/>
    </xf>
    <xf numFmtId="0" fontId="46" fillId="24" borderId="10" xfId="22" applyNumberFormat="1" applyFont="1" applyFill="1" applyBorder="1" applyAlignment="1">
      <alignment horizontal="center" vertical="center" wrapText="1"/>
    </xf>
    <xf numFmtId="0" fontId="46" fillId="16" borderId="10" xfId="22" applyNumberFormat="1" applyFont="1" applyFill="1" applyBorder="1" applyAlignment="1">
      <alignment horizontal="center" vertical="center" wrapText="1"/>
    </xf>
    <xf numFmtId="0" fontId="6" fillId="16" borderId="10" xfId="0" applyFont="1" applyFill="1" applyBorder="1" applyAlignment="1">
      <alignment vertical="center" wrapText="1"/>
    </xf>
    <xf numFmtId="179" fontId="49" fillId="0" borderId="10" xfId="0" applyNumberFormat="1" applyFont="1" applyBorder="1"/>
    <xf numFmtId="179" fontId="49" fillId="0" borderId="10" xfId="0" applyNumberFormat="1" applyFont="1" applyBorder="1" applyAlignment="1">
      <alignment horizontal="center"/>
    </xf>
    <xf numFmtId="0" fontId="1" fillId="24" borderId="10" xfId="22" applyFont="1" applyFill="1" applyBorder="1" applyAlignment="1">
      <alignment horizontal="center" vertical="center" wrapText="1"/>
    </xf>
    <xf numFmtId="0" fontId="66" fillId="16" borderId="10" xfId="0" applyFont="1" applyFill="1" applyBorder="1" applyAlignment="1">
      <alignment horizontal="center" vertical="center" wrapText="1"/>
    </xf>
    <xf numFmtId="0" fontId="78" fillId="16" borderId="10" xfId="22" applyFont="1" applyFill="1" applyBorder="1" applyAlignment="1">
      <alignment horizontal="center" vertical="center" wrapText="1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73" fillId="0" borderId="10" xfId="22" applyFont="1" applyFill="1" applyBorder="1" applyAlignment="1">
      <alignment horizontal="center" vertical="center" wrapText="1"/>
    </xf>
    <xf numFmtId="0" fontId="73" fillId="0" borderId="31" xfId="22" applyFont="1" applyFill="1" applyBorder="1" applyAlignment="1">
      <alignment horizontal="center" vertical="center" wrapText="1"/>
    </xf>
    <xf numFmtId="0" fontId="65" fillId="16" borderId="10" xfId="22" applyFont="1" applyFill="1" applyBorder="1" applyAlignment="1">
      <alignment horizontal="center" vertical="center" wrapText="1"/>
    </xf>
    <xf numFmtId="0" fontId="66" fillId="4" borderId="10" xfId="22" applyFont="1" applyFill="1" applyBorder="1" applyAlignment="1">
      <alignment horizontal="center" vertical="center" wrapText="1"/>
    </xf>
    <xf numFmtId="0" fontId="66" fillId="0" borderId="10" xfId="22" applyFont="1" applyFill="1" applyBorder="1" applyAlignment="1">
      <alignment horizontal="center" vertical="center" wrapText="1"/>
    </xf>
    <xf numFmtId="0" fontId="66" fillId="16" borderId="10" xfId="0" applyFont="1" applyFill="1" applyBorder="1" applyAlignment="1">
      <alignment horizontal="center" vertical="center" wrapText="1"/>
    </xf>
    <xf numFmtId="0" fontId="66" fillId="7" borderId="10" xfId="22" applyFont="1" applyFill="1" applyBorder="1" applyAlignment="1">
      <alignment horizontal="center" vertical="center"/>
    </xf>
    <xf numFmtId="0" fontId="66" fillId="24" borderId="10" xfId="22" applyFont="1" applyFill="1" applyBorder="1" applyAlignment="1">
      <alignment horizontal="center" vertical="center" wrapText="1"/>
    </xf>
    <xf numFmtId="0" fontId="75" fillId="24" borderId="31" xfId="22" applyFont="1" applyFill="1" applyBorder="1" applyAlignment="1">
      <alignment horizontal="center" vertical="center" wrapText="1"/>
    </xf>
    <xf numFmtId="179" fontId="75" fillId="16" borderId="31" xfId="22" applyNumberFormat="1" applyFont="1" applyFill="1" applyBorder="1" applyAlignment="1">
      <alignment horizontal="center" vertical="center" wrapText="1"/>
    </xf>
    <xf numFmtId="0" fontId="78" fillId="16" borderId="31" xfId="2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74" fillId="31" borderId="10" xfId="0" applyFon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6" fillId="16" borderId="10" xfId="0" applyFont="1" applyFill="1" applyBorder="1" applyAlignment="1">
      <alignment horizontal="center" vertical="center" wrapText="1"/>
    </xf>
    <xf numFmtId="0" fontId="66" fillId="4" borderId="10" xfId="22" applyFont="1" applyFill="1" applyBorder="1" applyAlignment="1">
      <alignment horizontal="center" vertical="center" wrapText="1"/>
    </xf>
    <xf numFmtId="0" fontId="66" fillId="0" borderId="10" xfId="22" applyFont="1" applyFill="1" applyBorder="1" applyAlignment="1">
      <alignment horizontal="center" vertical="center" wrapText="1"/>
    </xf>
    <xf numFmtId="0" fontId="66" fillId="24" borderId="10" xfId="22" applyFont="1" applyFill="1" applyBorder="1" applyAlignment="1">
      <alignment horizontal="center" vertical="center" wrapText="1"/>
    </xf>
    <xf numFmtId="0" fontId="66" fillId="0" borderId="10" xfId="22" applyFont="1" applyFill="1" applyBorder="1" applyAlignment="1">
      <alignment horizontal="center" vertical="center" wrapText="1"/>
    </xf>
    <xf numFmtId="0" fontId="75" fillId="16" borderId="11" xfId="0" applyFont="1" applyFill="1" applyBorder="1" applyAlignment="1">
      <alignment vertical="center" wrapText="1"/>
    </xf>
    <xf numFmtId="0" fontId="75" fillId="16" borderId="10" xfId="0" applyFont="1" applyFill="1" applyBorder="1" applyAlignment="1">
      <alignment vertical="center" wrapText="1"/>
    </xf>
    <xf numFmtId="0" fontId="49" fillId="5" borderId="10" xfId="22" applyFont="1" applyFill="1" applyBorder="1" applyAlignment="1">
      <alignment horizontal="center" vertical="center" wrapText="1"/>
    </xf>
    <xf numFmtId="0" fontId="46" fillId="24" borderId="10" xfId="22" applyFont="1" applyFill="1" applyBorder="1" applyAlignment="1">
      <alignment horizontal="center" vertical="center" wrapText="1"/>
    </xf>
    <xf numFmtId="0" fontId="49" fillId="4" borderId="10" xfId="22" applyFont="1" applyFill="1" applyBorder="1" applyAlignment="1">
      <alignment horizontal="center" vertical="center" wrapText="1"/>
    </xf>
    <xf numFmtId="180" fontId="46" fillId="24" borderId="10" xfId="22" applyNumberFormat="1" applyFont="1" applyFill="1" applyBorder="1" applyAlignment="1">
      <alignment horizontal="center" vertical="center" wrapText="1"/>
    </xf>
    <xf numFmtId="0" fontId="46" fillId="16" borderId="10" xfId="22" applyFont="1" applyFill="1" applyBorder="1" applyAlignment="1">
      <alignment horizontal="center" vertical="center" wrapText="1"/>
    </xf>
    <xf numFmtId="0" fontId="46" fillId="16" borderId="10" xfId="0" applyFont="1" applyFill="1" applyBorder="1" applyAlignment="1">
      <alignment horizontal="center" vertical="center" wrapText="1"/>
    </xf>
    <xf numFmtId="0" fontId="66" fillId="16" borderId="10" xfId="0" applyFont="1" applyFill="1" applyBorder="1" applyAlignment="1">
      <alignment horizontal="center" vertical="center" wrapText="1"/>
    </xf>
    <xf numFmtId="180" fontId="71" fillId="16" borderId="10" xfId="22" applyNumberFormat="1" applyFont="1" applyFill="1" applyBorder="1" applyAlignment="1">
      <alignment horizontal="center" vertical="center" wrapText="1"/>
    </xf>
    <xf numFmtId="0" fontId="80" fillId="16" borderId="10" xfId="22" applyFont="1" applyFill="1" applyBorder="1" applyAlignment="1">
      <alignment horizontal="center" vertical="center" wrapText="1"/>
    </xf>
    <xf numFmtId="179" fontId="81" fillId="16" borderId="10" xfId="22" applyNumberFormat="1" applyFont="1" applyFill="1" applyBorder="1" applyAlignment="1">
      <alignment horizontal="center" vertical="center" wrapText="1"/>
    </xf>
    <xf numFmtId="0" fontId="1" fillId="24" borderId="10" xfId="22" applyFont="1" applyFill="1" applyBorder="1" applyAlignment="1">
      <alignment horizontal="center" vertical="center" wrapText="1"/>
    </xf>
    <xf numFmtId="177" fontId="1" fillId="16" borderId="10" xfId="22" applyNumberFormat="1" applyFont="1" applyFill="1" applyBorder="1" applyAlignment="1">
      <alignment horizontal="center" vertical="center" wrapText="1"/>
    </xf>
    <xf numFmtId="180" fontId="1" fillId="24" borderId="10" xfId="22" applyNumberFormat="1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1" fillId="8" borderId="10" xfId="22" applyFont="1" applyFill="1" applyBorder="1" applyAlignment="1">
      <alignment horizontal="center" vertical="center" wrapText="1"/>
    </xf>
    <xf numFmtId="0" fontId="46" fillId="16" borderId="10" xfId="22" applyFont="1" applyFill="1" applyBorder="1" applyAlignment="1">
      <alignment horizontal="center" vertical="center" wrapText="1"/>
    </xf>
    <xf numFmtId="0" fontId="46" fillId="24" borderId="10" xfId="22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179" fontId="12" fillId="0" borderId="25" xfId="0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46" fillId="16" borderId="19" xfId="0" applyFont="1" applyFill="1" applyBorder="1" applyAlignment="1">
      <alignment horizontal="center" vertical="center" wrapText="1"/>
    </xf>
    <xf numFmtId="179" fontId="49" fillId="0" borderId="23" xfId="0" applyNumberFormat="1" applyFont="1" applyBorder="1" applyAlignment="1">
      <alignment horizontal="center"/>
    </xf>
    <xf numFmtId="179" fontId="49" fillId="0" borderId="26" xfId="0" applyNumberFormat="1" applyFont="1" applyBorder="1" applyAlignment="1">
      <alignment horizontal="center" vertical="center"/>
    </xf>
    <xf numFmtId="0" fontId="49" fillId="0" borderId="0" xfId="0" applyFont="1" applyAlignment="1">
      <alignment horizontal="center"/>
    </xf>
    <xf numFmtId="0" fontId="5" fillId="16" borderId="10" xfId="0" applyFont="1" applyFill="1" applyBorder="1" applyAlignment="1">
      <alignment horizontal="center" vertical="center" wrapText="1"/>
    </xf>
    <xf numFmtId="0" fontId="65" fillId="24" borderId="10" xfId="22" applyFont="1" applyFill="1" applyBorder="1" applyAlignment="1">
      <alignment horizontal="center" vertical="center" wrapText="1"/>
    </xf>
    <xf numFmtId="0" fontId="66" fillId="24" borderId="10" xfId="22" applyFont="1" applyFill="1" applyBorder="1" applyAlignment="1">
      <alignment horizontal="center" vertical="center" wrapText="1"/>
    </xf>
    <xf numFmtId="0" fontId="65" fillId="16" borderId="10" xfId="22" applyFont="1" applyFill="1" applyBorder="1" applyAlignment="1">
      <alignment horizontal="center" vertical="center" wrapText="1"/>
    </xf>
    <xf numFmtId="188" fontId="66" fillId="24" borderId="10" xfId="22" applyNumberFormat="1" applyFont="1" applyFill="1" applyBorder="1" applyAlignment="1">
      <alignment horizontal="center" vertical="center" wrapText="1"/>
    </xf>
    <xf numFmtId="0" fontId="66" fillId="4" borderId="10" xfId="22" applyFont="1" applyFill="1" applyBorder="1" applyAlignment="1">
      <alignment horizontal="center" vertical="center" wrapText="1"/>
    </xf>
    <xf numFmtId="0" fontId="66" fillId="16" borderId="10" xfId="0" applyFont="1" applyFill="1" applyBorder="1" applyAlignment="1">
      <alignment horizontal="center" vertical="center" wrapText="1"/>
    </xf>
    <xf numFmtId="0" fontId="5" fillId="24" borderId="11" xfId="22" applyFont="1" applyFill="1" applyBorder="1" applyAlignment="1">
      <alignment horizontal="center" vertical="center" wrapText="1"/>
    </xf>
    <xf numFmtId="0" fontId="5" fillId="16" borderId="11" xfId="22" applyFont="1" applyFill="1" applyBorder="1" applyAlignment="1">
      <alignment horizontal="center" vertical="center" wrapText="1"/>
    </xf>
    <xf numFmtId="0" fontId="1" fillId="24" borderId="11" xfId="22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6" fillId="24" borderId="11" xfId="22" applyFont="1" applyFill="1" applyBorder="1" applyAlignment="1">
      <alignment horizontal="center" vertical="center" wrapText="1"/>
    </xf>
    <xf numFmtId="179" fontId="1" fillId="16" borderId="11" xfId="22" applyNumberFormat="1" applyFont="1" applyFill="1" applyBorder="1" applyAlignment="1">
      <alignment horizontal="center" vertical="center" wrapText="1"/>
    </xf>
    <xf numFmtId="183" fontId="1" fillId="24" borderId="11" xfId="22" applyNumberFormat="1" applyFont="1" applyFill="1" applyBorder="1" applyAlignment="1">
      <alignment horizontal="center" vertical="center" wrapText="1"/>
    </xf>
    <xf numFmtId="180" fontId="1" fillId="16" borderId="11" xfId="22" applyNumberFormat="1" applyFont="1" applyFill="1" applyBorder="1" applyAlignment="1">
      <alignment horizontal="center" vertical="center" wrapText="1"/>
    </xf>
    <xf numFmtId="2" fontId="1" fillId="16" borderId="11" xfId="22" applyNumberFormat="1" applyFont="1" applyFill="1" applyBorder="1" applyAlignment="1">
      <alignment horizontal="center" vertical="center" wrapText="1"/>
    </xf>
    <xf numFmtId="0" fontId="7" fillId="16" borderId="18" xfId="0" applyFont="1" applyFill="1" applyBorder="1" applyAlignment="1">
      <alignment horizontal="center" vertical="center" wrapText="1"/>
    </xf>
    <xf numFmtId="179" fontId="12" fillId="0" borderId="32" xfId="0" applyNumberFormat="1" applyFont="1" applyBorder="1" applyAlignment="1">
      <alignment horizontal="center"/>
    </xf>
    <xf numFmtId="179" fontId="47" fillId="0" borderId="11" xfId="0" applyNumberFormat="1" applyFont="1" applyBorder="1"/>
    <xf numFmtId="0" fontId="12" fillId="0" borderId="2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49" fillId="5" borderId="11" xfId="22" applyFont="1" applyFill="1" applyBorder="1" applyAlignment="1">
      <alignment horizontal="center" vertical="center" wrapText="1"/>
    </xf>
    <xf numFmtId="0" fontId="13" fillId="31" borderId="11" xfId="0" applyFont="1" applyFill="1" applyBorder="1" applyAlignment="1">
      <alignment horizontal="center"/>
    </xf>
    <xf numFmtId="0" fontId="46" fillId="24" borderId="11" xfId="22" applyFont="1" applyFill="1" applyBorder="1" applyAlignment="1">
      <alignment horizontal="center" vertical="center" wrapText="1"/>
    </xf>
    <xf numFmtId="0" fontId="82" fillId="0" borderId="10" xfId="0" applyFont="1" applyBorder="1" applyAlignment="1">
      <alignment horizontal="center"/>
    </xf>
    <xf numFmtId="180" fontId="82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6" fillId="16" borderId="11" xfId="22" applyFont="1" applyFill="1" applyBorder="1" applyAlignment="1">
      <alignment horizontal="center" vertical="center" wrapText="1"/>
    </xf>
    <xf numFmtId="176" fontId="46" fillId="24" borderId="11" xfId="22" applyNumberFormat="1" applyFont="1" applyFill="1" applyBorder="1" applyAlignment="1">
      <alignment horizontal="center" vertical="center" wrapText="1"/>
    </xf>
    <xf numFmtId="179" fontId="46" fillId="16" borderId="11" xfId="22" applyNumberFormat="1" applyFont="1" applyFill="1" applyBorder="1" applyAlignment="1">
      <alignment horizontal="center" vertical="center" wrapText="1"/>
    </xf>
    <xf numFmtId="176" fontId="46" fillId="16" borderId="11" xfId="22" applyNumberFormat="1" applyFont="1" applyFill="1" applyBorder="1" applyAlignment="1">
      <alignment horizontal="center" vertical="center" wrapText="1"/>
    </xf>
    <xf numFmtId="181" fontId="46" fillId="24" borderId="11" xfId="22" applyNumberFormat="1" applyFont="1" applyFill="1" applyBorder="1" applyAlignment="1">
      <alignment horizontal="center" vertical="center" wrapText="1"/>
    </xf>
    <xf numFmtId="180" fontId="46" fillId="24" borderId="11" xfId="22" applyNumberFormat="1" applyFont="1" applyFill="1" applyBorder="1" applyAlignment="1">
      <alignment horizontal="center" vertical="center" wrapText="1"/>
    </xf>
    <xf numFmtId="2" fontId="46" fillId="16" borderId="11" xfId="22" applyNumberFormat="1" applyFont="1" applyFill="1" applyBorder="1" applyAlignment="1">
      <alignment horizontal="center" vertical="center" wrapText="1"/>
    </xf>
    <xf numFmtId="2" fontId="46" fillId="24" borderId="11" xfId="22" applyNumberFormat="1" applyFont="1" applyFill="1" applyBorder="1" applyAlignment="1">
      <alignment horizontal="center" vertical="center" wrapText="1"/>
    </xf>
    <xf numFmtId="184" fontId="46" fillId="24" borderId="11" xfId="22" applyNumberFormat="1" applyFont="1" applyFill="1" applyBorder="1" applyAlignment="1">
      <alignment horizontal="center" vertical="center" wrapText="1"/>
    </xf>
    <xf numFmtId="0" fontId="48" fillId="16" borderId="11" xfId="0" applyFont="1" applyFill="1" applyBorder="1" applyAlignment="1">
      <alignment horizontal="center" vertical="center" wrapText="1"/>
    </xf>
    <xf numFmtId="179" fontId="49" fillId="0" borderId="11" xfId="0" applyNumberFormat="1" applyFont="1" applyBorder="1" applyAlignment="1">
      <alignment horizontal="center"/>
    </xf>
    <xf numFmtId="0" fontId="48" fillId="0" borderId="10" xfId="0" applyFont="1" applyBorder="1"/>
    <xf numFmtId="0" fontId="48" fillId="0" borderId="10" xfId="0" applyFont="1" applyBorder="1" applyAlignment="1"/>
    <xf numFmtId="189" fontId="48" fillId="0" borderId="10" xfId="0" applyNumberFormat="1" applyFont="1" applyBorder="1"/>
    <xf numFmtId="2" fontId="48" fillId="0" borderId="10" xfId="0" applyNumberFormat="1" applyFont="1" applyBorder="1"/>
    <xf numFmtId="189" fontId="48" fillId="0" borderId="0" xfId="0" applyNumberFormat="1" applyFont="1"/>
    <xf numFmtId="1" fontId="48" fillId="0" borderId="10" xfId="0" applyNumberFormat="1" applyFont="1" applyBorder="1"/>
    <xf numFmtId="0" fontId="2" fillId="0" borderId="0" xfId="22" applyFont="1" applyAlignment="1">
      <alignment horizontal="center" vertical="center" wrapText="1"/>
    </xf>
    <xf numFmtId="0" fontId="1" fillId="24" borderId="10" xfId="22" applyFont="1" applyFill="1" applyBorder="1" applyAlignment="1">
      <alignment horizontal="center" vertical="center" wrapText="1"/>
    </xf>
    <xf numFmtId="177" fontId="1" fillId="16" borderId="10" xfId="22" applyNumberFormat="1" applyFont="1" applyFill="1" applyBorder="1" applyAlignment="1">
      <alignment horizontal="center" vertical="center" wrapText="1"/>
    </xf>
    <xf numFmtId="180" fontId="1" fillId="24" borderId="10" xfId="22" applyNumberFormat="1" applyFont="1" applyFill="1" applyBorder="1" applyAlignment="1">
      <alignment horizontal="center" vertical="center" wrapText="1"/>
    </xf>
    <xf numFmtId="0" fontId="1" fillId="16" borderId="10" xfId="22" applyFont="1" applyFill="1" applyBorder="1" applyAlignment="1">
      <alignment horizontal="center" vertical="center" wrapText="1"/>
    </xf>
    <xf numFmtId="0" fontId="7" fillId="0" borderId="0" xfId="22" applyFont="1" applyAlignment="1">
      <alignment horizontal="center" vertical="center" wrapText="1"/>
    </xf>
    <xf numFmtId="0" fontId="1" fillId="0" borderId="15" xfId="20" applyFont="1" applyFill="1" applyBorder="1" applyAlignment="1">
      <alignment horizontal="center" vertical="center" wrapText="1"/>
    </xf>
    <xf numFmtId="0" fontId="1" fillId="0" borderId="16" xfId="20" applyFont="1" applyFill="1" applyBorder="1" applyAlignment="1">
      <alignment horizontal="center" vertical="center" wrapText="1"/>
    </xf>
    <xf numFmtId="0" fontId="5" fillId="24" borderId="10" xfId="22" applyFont="1" applyFill="1" applyBorder="1" applyAlignment="1">
      <alignment horizontal="center" vertical="center" wrapText="1"/>
    </xf>
    <xf numFmtId="177" fontId="5" fillId="16" borderId="10" xfId="22" applyNumberFormat="1" applyFont="1" applyFill="1" applyBorder="1" applyAlignment="1">
      <alignment horizontal="center" vertical="center" wrapText="1"/>
    </xf>
    <xf numFmtId="180" fontId="5" fillId="24" borderId="10" xfId="22" applyNumberFormat="1" applyFont="1" applyFill="1" applyBorder="1" applyAlignment="1">
      <alignment horizontal="center" vertical="center" wrapText="1"/>
    </xf>
    <xf numFmtId="0" fontId="5" fillId="16" borderId="10" xfId="22" applyFont="1" applyFill="1" applyBorder="1" applyAlignment="1">
      <alignment horizontal="center" vertical="center" wrapText="1"/>
    </xf>
    <xf numFmtId="0" fontId="48" fillId="0" borderId="10" xfId="0" applyFont="1" applyBorder="1" applyAlignment="1">
      <alignment horizontal="center"/>
    </xf>
    <xf numFmtId="0" fontId="46" fillId="34" borderId="11" xfId="20" applyFont="1" applyFill="1" applyBorder="1" applyAlignment="1">
      <alignment horizontal="center" vertical="center" wrapText="1"/>
    </xf>
    <xf numFmtId="0" fontId="46" fillId="34" borderId="14" xfId="20" applyFont="1" applyFill="1" applyBorder="1" applyAlignment="1">
      <alignment horizontal="center" vertical="center" wrapText="1"/>
    </xf>
    <xf numFmtId="0" fontId="46" fillId="34" borderId="12" xfId="20" applyFont="1" applyFill="1" applyBorder="1" applyAlignment="1">
      <alignment horizontal="center" vertical="center" wrapText="1"/>
    </xf>
    <xf numFmtId="0" fontId="5" fillId="4" borderId="10" xfId="22" applyFont="1" applyFill="1" applyBorder="1" applyAlignment="1">
      <alignment horizontal="center" vertical="center" wrapText="1"/>
    </xf>
    <xf numFmtId="0" fontId="38" fillId="0" borderId="10" xfId="22" applyFont="1" applyFill="1" applyBorder="1" applyAlignment="1">
      <alignment horizontal="center" vertical="center" wrapText="1"/>
    </xf>
    <xf numFmtId="0" fontId="5" fillId="5" borderId="10" xfId="22" applyFont="1" applyFill="1" applyBorder="1" applyAlignment="1">
      <alignment horizontal="center" vertical="center" wrapText="1"/>
    </xf>
    <xf numFmtId="0" fontId="1" fillId="7" borderId="10" xfId="22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 wrapText="1"/>
    </xf>
    <xf numFmtId="0" fontId="46" fillId="16" borderId="10" xfId="0" applyFont="1" applyFill="1" applyBorder="1" applyAlignment="1">
      <alignment horizontal="center" vertical="center" wrapText="1"/>
    </xf>
    <xf numFmtId="0" fontId="38" fillId="33" borderId="10" xfId="0" applyFont="1" applyFill="1" applyBorder="1" applyAlignment="1">
      <alignment horizontal="center"/>
    </xf>
    <xf numFmtId="0" fontId="49" fillId="5" borderId="10" xfId="22" applyFont="1" applyFill="1" applyBorder="1" applyAlignment="1">
      <alignment horizontal="center" vertical="center" wrapText="1"/>
    </xf>
    <xf numFmtId="0" fontId="48" fillId="31" borderId="10" xfId="0" applyFont="1" applyFill="1" applyBorder="1" applyAlignment="1">
      <alignment horizontal="center"/>
    </xf>
    <xf numFmtId="0" fontId="46" fillId="24" borderId="10" xfId="22" applyFont="1" applyFill="1" applyBorder="1" applyAlignment="1">
      <alignment horizontal="center" vertical="center" wrapText="1"/>
    </xf>
    <xf numFmtId="0" fontId="49" fillId="16" borderId="10" xfId="0" applyNumberFormat="1" applyFont="1" applyFill="1" applyBorder="1" applyAlignment="1">
      <alignment horizontal="center" vertical="center" wrapText="1"/>
    </xf>
    <xf numFmtId="0" fontId="46" fillId="7" borderId="10" xfId="22" applyFont="1" applyFill="1" applyBorder="1" applyAlignment="1">
      <alignment horizontal="center" vertical="center"/>
    </xf>
    <xf numFmtId="0" fontId="46" fillId="24" borderId="10" xfId="22" applyNumberFormat="1" applyFont="1" applyFill="1" applyBorder="1" applyAlignment="1">
      <alignment horizontal="center" vertical="center" wrapText="1"/>
    </xf>
    <xf numFmtId="0" fontId="46" fillId="10" borderId="14" xfId="22" applyFont="1" applyFill="1" applyBorder="1" applyAlignment="1">
      <alignment horizontal="center" vertical="center" wrapText="1"/>
    </xf>
    <xf numFmtId="0" fontId="13" fillId="0" borderId="10" xfId="22" applyNumberFormat="1" applyFont="1" applyFill="1" applyBorder="1" applyAlignment="1">
      <alignment horizontal="center" vertical="center" wrapText="1"/>
    </xf>
    <xf numFmtId="0" fontId="49" fillId="4" borderId="10" xfId="22" applyFont="1" applyFill="1" applyBorder="1" applyAlignment="1">
      <alignment horizontal="center" vertical="center" wrapText="1"/>
    </xf>
    <xf numFmtId="0" fontId="46" fillId="27" borderId="16" xfId="22" applyFont="1" applyFill="1" applyBorder="1" applyAlignment="1">
      <alignment horizontal="center" vertical="center" wrapText="1"/>
    </xf>
    <xf numFmtId="0" fontId="46" fillId="4" borderId="10" xfId="22" applyNumberFormat="1" applyFont="1" applyFill="1" applyBorder="1" applyAlignment="1">
      <alignment horizontal="center" vertical="center" wrapText="1"/>
    </xf>
    <xf numFmtId="0" fontId="49" fillId="16" borderId="10" xfId="0" applyFont="1" applyFill="1" applyBorder="1" applyAlignment="1">
      <alignment horizontal="center" vertical="center" wrapText="1"/>
    </xf>
    <xf numFmtId="0" fontId="46" fillId="7" borderId="10" xfId="22" applyNumberFormat="1" applyFont="1" applyFill="1" applyBorder="1" applyAlignment="1">
      <alignment horizontal="center" vertical="center"/>
    </xf>
    <xf numFmtId="0" fontId="46" fillId="5" borderId="10" xfId="22" applyNumberFormat="1" applyFont="1" applyFill="1" applyBorder="1" applyAlignment="1">
      <alignment horizontal="center" vertical="center"/>
    </xf>
    <xf numFmtId="177" fontId="46" fillId="16" borderId="10" xfId="22" applyNumberFormat="1" applyFont="1" applyFill="1" applyBorder="1" applyAlignment="1">
      <alignment horizontal="center" vertical="center" wrapText="1"/>
    </xf>
    <xf numFmtId="180" fontId="46" fillId="24" borderId="10" xfId="22" applyNumberFormat="1" applyFont="1" applyFill="1" applyBorder="1" applyAlignment="1">
      <alignment horizontal="center" vertical="center" wrapText="1"/>
    </xf>
    <xf numFmtId="0" fontId="46" fillId="16" borderId="10" xfId="22" applyFont="1" applyFill="1" applyBorder="1" applyAlignment="1">
      <alignment horizontal="center" vertical="center" wrapText="1"/>
    </xf>
    <xf numFmtId="0" fontId="5" fillId="4" borderId="11" xfId="22" applyFont="1" applyFill="1" applyBorder="1" applyAlignment="1">
      <alignment horizontal="center" vertical="center" wrapText="1"/>
    </xf>
    <xf numFmtId="0" fontId="5" fillId="4" borderId="12" xfId="22" applyFont="1" applyFill="1" applyBorder="1" applyAlignment="1">
      <alignment horizontal="center" vertical="center" wrapText="1"/>
    </xf>
    <xf numFmtId="0" fontId="1" fillId="27" borderId="15" xfId="22" applyFont="1" applyFill="1" applyBorder="1" applyAlignment="1">
      <alignment horizontal="center" vertical="center" wrapText="1"/>
    </xf>
    <xf numFmtId="0" fontId="1" fillId="27" borderId="16" xfId="22" applyFont="1" applyFill="1" applyBorder="1" applyAlignment="1">
      <alignment horizontal="center" vertical="center" wrapText="1"/>
    </xf>
    <xf numFmtId="0" fontId="46" fillId="16" borderId="28" xfId="0" applyFont="1" applyFill="1" applyBorder="1" applyAlignment="1">
      <alignment horizontal="center" vertical="center" wrapText="1"/>
    </xf>
    <xf numFmtId="0" fontId="46" fillId="16" borderId="29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49" fillId="5" borderId="11" xfId="22" applyFont="1" applyFill="1" applyBorder="1" applyAlignment="1">
      <alignment horizontal="center" vertical="center" wrapText="1"/>
    </xf>
    <xf numFmtId="0" fontId="49" fillId="5" borderId="12" xfId="22" applyFont="1" applyFill="1" applyBorder="1" applyAlignment="1">
      <alignment horizontal="center" vertical="center" wrapText="1"/>
    </xf>
    <xf numFmtId="0" fontId="13" fillId="31" borderId="11" xfId="0" applyFont="1" applyFill="1" applyBorder="1" applyAlignment="1">
      <alignment horizontal="center"/>
    </xf>
    <xf numFmtId="0" fontId="13" fillId="31" borderId="12" xfId="0" applyFont="1" applyFill="1" applyBorder="1" applyAlignment="1">
      <alignment horizontal="center"/>
    </xf>
    <xf numFmtId="0" fontId="46" fillId="24" borderId="11" xfId="22" applyFont="1" applyFill="1" applyBorder="1" applyAlignment="1">
      <alignment horizontal="center" vertical="center" wrapText="1"/>
    </xf>
    <xf numFmtId="0" fontId="46" fillId="24" borderId="12" xfId="22" applyFont="1" applyFill="1" applyBorder="1" applyAlignment="1">
      <alignment horizontal="center" vertical="center" wrapText="1"/>
    </xf>
    <xf numFmtId="0" fontId="5" fillId="24" borderId="11" xfId="22" applyFont="1" applyFill="1" applyBorder="1" applyAlignment="1">
      <alignment horizontal="center" vertical="center" wrapText="1"/>
    </xf>
    <xf numFmtId="0" fontId="5" fillId="24" borderId="14" xfId="22" applyFont="1" applyFill="1" applyBorder="1" applyAlignment="1">
      <alignment horizontal="center" vertical="center" wrapText="1"/>
    </xf>
    <xf numFmtId="0" fontId="5" fillId="24" borderId="12" xfId="22" applyFont="1" applyFill="1" applyBorder="1" applyAlignment="1">
      <alignment horizontal="center" vertical="center" wrapText="1"/>
    </xf>
    <xf numFmtId="0" fontId="5" fillId="4" borderId="14" xfId="22" applyFont="1" applyFill="1" applyBorder="1" applyAlignment="1">
      <alignment horizontal="center" vertical="center" wrapText="1"/>
    </xf>
    <xf numFmtId="0" fontId="5" fillId="16" borderId="11" xfId="0" applyFont="1" applyFill="1" applyBorder="1" applyAlignment="1">
      <alignment horizontal="center" vertical="center" wrapText="1"/>
    </xf>
    <xf numFmtId="0" fontId="5" fillId="16" borderId="14" xfId="0" applyFont="1" applyFill="1" applyBorder="1" applyAlignment="1">
      <alignment horizontal="center" vertical="center" wrapText="1"/>
    </xf>
    <xf numFmtId="0" fontId="5" fillId="16" borderId="12" xfId="0" applyFont="1" applyFill="1" applyBorder="1" applyAlignment="1">
      <alignment horizontal="center" vertical="center" wrapText="1"/>
    </xf>
    <xf numFmtId="0" fontId="5" fillId="16" borderId="11" xfId="22" applyFont="1" applyFill="1" applyBorder="1" applyAlignment="1">
      <alignment horizontal="center" vertical="center" wrapText="1"/>
    </xf>
    <xf numFmtId="0" fontId="5" fillId="16" borderId="14" xfId="22" applyFont="1" applyFill="1" applyBorder="1" applyAlignment="1">
      <alignment horizontal="center" vertical="center" wrapText="1"/>
    </xf>
    <xf numFmtId="0" fontId="5" fillId="16" borderId="12" xfId="22" applyFont="1" applyFill="1" applyBorder="1" applyAlignment="1">
      <alignment horizontal="center" vertical="center" wrapText="1"/>
    </xf>
    <xf numFmtId="0" fontId="1" fillId="10" borderId="11" xfId="22" applyFont="1" applyFill="1" applyBorder="1" applyAlignment="1">
      <alignment horizontal="center" vertical="center" wrapText="1"/>
    </xf>
    <xf numFmtId="0" fontId="1" fillId="10" borderId="14" xfId="22" applyFont="1" applyFill="1" applyBorder="1" applyAlignment="1">
      <alignment horizontal="center" vertical="center" wrapText="1"/>
    </xf>
    <xf numFmtId="0" fontId="1" fillId="10" borderId="12" xfId="22" applyFont="1" applyFill="1" applyBorder="1" applyAlignment="1">
      <alignment horizontal="center" vertical="center" wrapText="1"/>
    </xf>
    <xf numFmtId="0" fontId="6" fillId="5" borderId="11" xfId="22" applyFont="1" applyFill="1" applyBorder="1" applyAlignment="1">
      <alignment horizontal="center" vertical="center" wrapText="1"/>
    </xf>
    <xf numFmtId="0" fontId="6" fillId="5" borderId="12" xfId="22" applyFont="1" applyFill="1" applyBorder="1" applyAlignment="1">
      <alignment horizontal="center" vertical="center" wrapText="1"/>
    </xf>
    <xf numFmtId="0" fontId="1" fillId="0" borderId="10" xfId="22" applyFont="1" applyFill="1" applyBorder="1" applyAlignment="1">
      <alignment horizontal="center" vertical="center" wrapText="1"/>
    </xf>
    <xf numFmtId="0" fontId="7" fillId="5" borderId="10" xfId="22" applyNumberFormat="1" applyFont="1" applyFill="1" applyBorder="1" applyAlignment="1">
      <alignment horizontal="center" vertical="center"/>
    </xf>
    <xf numFmtId="0" fontId="1" fillId="0" borderId="10" xfId="22" applyNumberFormat="1" applyFont="1" applyFill="1" applyBorder="1" applyAlignment="1">
      <alignment horizontal="center" vertical="center" wrapText="1"/>
    </xf>
    <xf numFmtId="0" fontId="1" fillId="4" borderId="11" xfId="22" applyNumberFormat="1" applyFont="1" applyFill="1" applyBorder="1" applyAlignment="1">
      <alignment horizontal="center" vertical="center" wrapText="1"/>
    </xf>
    <xf numFmtId="0" fontId="1" fillId="4" borderId="12" xfId="22" applyNumberFormat="1" applyFont="1" applyFill="1" applyBorder="1" applyAlignment="1">
      <alignment horizontal="center" vertical="center" wrapText="1"/>
    </xf>
    <xf numFmtId="0" fontId="7" fillId="5" borderId="11" xfId="22" applyNumberFormat="1" applyFont="1" applyFill="1" applyBorder="1" applyAlignment="1">
      <alignment horizontal="center" vertical="center"/>
    </xf>
    <xf numFmtId="0" fontId="7" fillId="5" borderId="12" xfId="22" applyNumberFormat="1" applyFont="1" applyFill="1" applyBorder="1" applyAlignment="1">
      <alignment horizontal="center" vertical="center"/>
    </xf>
    <xf numFmtId="0" fontId="1" fillId="4" borderId="10" xfId="22" applyFont="1" applyFill="1" applyBorder="1" applyAlignment="1">
      <alignment horizontal="center" vertical="center" wrapText="1"/>
    </xf>
    <xf numFmtId="0" fontId="1" fillId="4" borderId="10" xfId="22" applyNumberFormat="1" applyFont="1" applyFill="1" applyBorder="1" applyAlignment="1">
      <alignment horizontal="center" vertical="center" wrapText="1"/>
    </xf>
    <xf numFmtId="0" fontId="1" fillId="0" borderId="11" xfId="22" applyNumberFormat="1" applyFont="1" applyFill="1" applyBorder="1" applyAlignment="1">
      <alignment horizontal="center" vertical="center" wrapText="1"/>
    </xf>
    <xf numFmtId="0" fontId="1" fillId="0" borderId="12" xfId="22" applyNumberFormat="1" applyFont="1" applyFill="1" applyBorder="1" applyAlignment="1">
      <alignment horizontal="center" vertical="center" wrapText="1"/>
    </xf>
    <xf numFmtId="0" fontId="5" fillId="0" borderId="11" xfId="22" applyFont="1" applyFill="1" applyBorder="1" applyAlignment="1">
      <alignment horizontal="center" vertical="center" wrapText="1"/>
    </xf>
    <xf numFmtId="0" fontId="5" fillId="0" borderId="12" xfId="22" applyFont="1" applyFill="1" applyBorder="1" applyAlignment="1">
      <alignment horizontal="center" vertical="center" wrapText="1"/>
    </xf>
    <xf numFmtId="0" fontId="5" fillId="0" borderId="14" xfId="22" applyFont="1" applyFill="1" applyBorder="1" applyAlignment="1">
      <alignment horizontal="center" vertical="center" wrapText="1"/>
    </xf>
    <xf numFmtId="0" fontId="5" fillId="5" borderId="11" xfId="22" applyFont="1" applyFill="1" applyBorder="1" applyAlignment="1">
      <alignment horizontal="center" vertical="center" wrapText="1"/>
    </xf>
    <xf numFmtId="0" fontId="5" fillId="5" borderId="12" xfId="22" applyFont="1" applyFill="1" applyBorder="1" applyAlignment="1">
      <alignment horizontal="center" vertical="center" wrapText="1"/>
    </xf>
    <xf numFmtId="176" fontId="5" fillId="24" borderId="11" xfId="22" applyNumberFormat="1" applyFont="1" applyFill="1" applyBorder="1" applyAlignment="1">
      <alignment horizontal="center" vertical="center" wrapText="1"/>
    </xf>
    <xf numFmtId="176" fontId="5" fillId="24" borderId="14" xfId="22" applyNumberFormat="1" applyFont="1" applyFill="1" applyBorder="1" applyAlignment="1">
      <alignment horizontal="center" vertical="center" wrapText="1"/>
    </xf>
    <xf numFmtId="176" fontId="5" fillId="24" borderId="12" xfId="22" applyNumberFormat="1" applyFont="1" applyFill="1" applyBorder="1" applyAlignment="1">
      <alignment horizontal="center" vertical="center" wrapText="1"/>
    </xf>
    <xf numFmtId="0" fontId="5" fillId="5" borderId="14" xfId="22" applyFont="1" applyFill="1" applyBorder="1" applyAlignment="1">
      <alignment horizontal="center" vertical="center" wrapText="1"/>
    </xf>
    <xf numFmtId="0" fontId="1" fillId="24" borderId="11" xfId="22" applyNumberFormat="1" applyFont="1" applyFill="1" applyBorder="1" applyAlignment="1">
      <alignment horizontal="center" vertical="center" wrapText="1"/>
    </xf>
    <xf numFmtId="0" fontId="1" fillId="24" borderId="12" xfId="22" applyNumberFormat="1" applyFont="1" applyFill="1" applyBorder="1" applyAlignment="1">
      <alignment horizontal="center" vertical="center" wrapText="1"/>
    </xf>
    <xf numFmtId="0" fontId="1" fillId="7" borderId="11" xfId="22" applyFont="1" applyFill="1" applyBorder="1" applyAlignment="1">
      <alignment horizontal="center" vertical="center"/>
    </xf>
    <xf numFmtId="0" fontId="1" fillId="7" borderId="14" xfId="22" applyFont="1" applyFill="1" applyBorder="1" applyAlignment="1">
      <alignment horizontal="center" vertical="center"/>
    </xf>
    <xf numFmtId="0" fontId="1" fillId="7" borderId="12" xfId="22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center" vertical="center" wrapText="1"/>
    </xf>
    <xf numFmtId="0" fontId="6" fillId="16" borderId="12" xfId="0" applyFont="1" applyFill="1" applyBorder="1" applyAlignment="1">
      <alignment horizontal="center" vertical="center" wrapText="1"/>
    </xf>
    <xf numFmtId="0" fontId="5" fillId="16" borderId="11" xfId="0" applyNumberFormat="1" applyFont="1" applyFill="1" applyBorder="1" applyAlignment="1">
      <alignment horizontal="center" vertical="center" wrapText="1"/>
    </xf>
    <xf numFmtId="0" fontId="5" fillId="16" borderId="12" xfId="0" applyNumberFormat="1" applyFont="1" applyFill="1" applyBorder="1" applyAlignment="1">
      <alignment horizontal="center" vertical="center" wrapText="1"/>
    </xf>
    <xf numFmtId="0" fontId="1" fillId="7" borderId="10" xfId="22" applyNumberFormat="1" applyFont="1" applyFill="1" applyBorder="1" applyAlignment="1">
      <alignment horizontal="center" vertical="center"/>
    </xf>
    <xf numFmtId="0" fontId="1" fillId="24" borderId="10" xfId="22" applyNumberFormat="1" applyFont="1" applyFill="1" applyBorder="1" applyAlignment="1">
      <alignment horizontal="center" vertical="center" wrapText="1"/>
    </xf>
    <xf numFmtId="0" fontId="6" fillId="16" borderId="11" xfId="0" applyNumberFormat="1" applyFont="1" applyFill="1" applyBorder="1" applyAlignment="1">
      <alignment horizontal="center" vertical="center" wrapText="1"/>
    </xf>
    <xf numFmtId="0" fontId="6" fillId="16" borderId="12" xfId="0" applyNumberFormat="1" applyFont="1" applyFill="1" applyBorder="1" applyAlignment="1">
      <alignment horizontal="center" vertical="center" wrapText="1"/>
    </xf>
    <xf numFmtId="0" fontId="1" fillId="7" borderId="11" xfId="22" applyNumberFormat="1" applyFont="1" applyFill="1" applyBorder="1" applyAlignment="1">
      <alignment horizontal="center" vertical="center"/>
    </xf>
    <xf numFmtId="0" fontId="1" fillId="7" borderId="12" xfId="22" applyNumberFormat="1" applyFont="1" applyFill="1" applyBorder="1" applyAlignment="1">
      <alignment horizontal="center" vertical="center"/>
    </xf>
    <xf numFmtId="0" fontId="7" fillId="5" borderId="10" xfId="22" applyFont="1" applyFill="1" applyBorder="1" applyAlignment="1">
      <alignment horizontal="center" vertical="center"/>
    </xf>
    <xf numFmtId="0" fontId="12" fillId="29" borderId="10" xfId="0" applyFont="1" applyFill="1" applyBorder="1" applyAlignment="1">
      <alignment horizontal="center"/>
    </xf>
    <xf numFmtId="0" fontId="30" fillId="16" borderId="19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1" fillId="8" borderId="10" xfId="22" applyFont="1" applyFill="1" applyBorder="1" applyAlignment="1">
      <alignment horizontal="center" vertical="center" wrapText="1"/>
    </xf>
    <xf numFmtId="0" fontId="1" fillId="24" borderId="11" xfId="22" applyFont="1" applyFill="1" applyBorder="1" applyAlignment="1">
      <alignment horizontal="center" vertical="center" wrapText="1"/>
    </xf>
    <xf numFmtId="0" fontId="1" fillId="24" borderId="12" xfId="22" applyFont="1" applyFill="1" applyBorder="1" applyAlignment="1">
      <alignment horizontal="center" vertical="center" wrapText="1"/>
    </xf>
    <xf numFmtId="0" fontId="30" fillId="16" borderId="18" xfId="22" applyFont="1" applyFill="1" applyBorder="1" applyAlignment="1">
      <alignment horizontal="center" vertical="center" wrapText="1"/>
    </xf>
    <xf numFmtId="0" fontId="30" fillId="16" borderId="20" xfId="22" applyFont="1" applyFill="1" applyBorder="1" applyAlignment="1">
      <alignment horizontal="center" vertical="center" wrapText="1"/>
    </xf>
    <xf numFmtId="0" fontId="1" fillId="0" borderId="11" xfId="20" applyFont="1" applyFill="1" applyBorder="1" applyAlignment="1">
      <alignment horizontal="center" vertical="center" wrapText="1"/>
    </xf>
    <xf numFmtId="0" fontId="1" fillId="0" borderId="12" xfId="20" applyFont="1" applyFill="1" applyBorder="1" applyAlignment="1">
      <alignment horizontal="center" vertical="center" wrapText="1"/>
    </xf>
    <xf numFmtId="0" fontId="1" fillId="0" borderId="11" xfId="22" applyFont="1" applyFill="1" applyBorder="1" applyAlignment="1">
      <alignment horizontal="center" vertical="center" wrapText="1"/>
    </xf>
    <xf numFmtId="0" fontId="1" fillId="0" borderId="12" xfId="22" applyFont="1" applyFill="1" applyBorder="1" applyAlignment="1">
      <alignment horizontal="center" vertical="center" wrapText="1"/>
    </xf>
    <xf numFmtId="0" fontId="1" fillId="4" borderId="11" xfId="20" applyFont="1" applyFill="1" applyBorder="1" applyAlignment="1">
      <alignment horizontal="center" vertical="center" wrapText="1"/>
    </xf>
    <xf numFmtId="0" fontId="1" fillId="4" borderId="12" xfId="20" applyFont="1" applyFill="1" applyBorder="1" applyAlignment="1">
      <alignment horizontal="center" vertical="center" wrapText="1"/>
    </xf>
    <xf numFmtId="0" fontId="1" fillId="8" borderId="11" xfId="22" applyFont="1" applyFill="1" applyBorder="1" applyAlignment="1">
      <alignment horizontal="center" vertical="center" wrapText="1"/>
    </xf>
    <xf numFmtId="0" fontId="1" fillId="8" borderId="12" xfId="22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/>
    </xf>
    <xf numFmtId="0" fontId="5" fillId="15" borderId="14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6" fillId="14" borderId="11" xfId="0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1" fillId="3" borderId="11" xfId="22" applyFont="1" applyFill="1" applyBorder="1" applyAlignment="1">
      <alignment horizontal="center" vertical="center"/>
    </xf>
    <xf numFmtId="0" fontId="1" fillId="3" borderId="14" xfId="22" applyFont="1" applyFill="1" applyBorder="1" applyAlignment="1">
      <alignment horizontal="center" vertical="center"/>
    </xf>
    <xf numFmtId="0" fontId="1" fillId="3" borderId="12" xfId="22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27" borderId="14" xfId="0" applyFont="1" applyFill="1" applyBorder="1" applyAlignment="1">
      <alignment horizontal="center"/>
    </xf>
    <xf numFmtId="0" fontId="1" fillId="27" borderId="12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center"/>
    </xf>
    <xf numFmtId="0" fontId="5" fillId="27" borderId="14" xfId="0" applyFont="1" applyFill="1" applyBorder="1" applyAlignment="1">
      <alignment horizontal="center"/>
    </xf>
    <xf numFmtId="0" fontId="5" fillId="27" borderId="12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179" fontId="5" fillId="16" borderId="10" xfId="22" applyNumberFormat="1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/>
    </xf>
    <xf numFmtId="0" fontId="5" fillId="14" borderId="14" xfId="0" applyFont="1" applyFill="1" applyBorder="1" applyAlignment="1">
      <alignment horizontal="center"/>
    </xf>
    <xf numFmtId="0" fontId="2" fillId="16" borderId="18" xfId="0" applyFont="1" applyFill="1" applyBorder="1" applyAlignment="1">
      <alignment horizontal="center" vertical="center" wrapText="1"/>
    </xf>
    <xf numFmtId="0" fontId="2" fillId="16" borderId="20" xfId="0" applyFont="1" applyFill="1" applyBorder="1" applyAlignment="1">
      <alignment horizontal="center" vertical="center" wrapText="1"/>
    </xf>
    <xf numFmtId="0" fontId="1" fillId="4" borderId="11" xfId="22" applyFont="1" applyFill="1" applyBorder="1" applyAlignment="1">
      <alignment horizontal="center" vertical="center" wrapText="1"/>
    </xf>
    <xf numFmtId="0" fontId="1" fillId="4" borderId="12" xfId="22" applyFont="1" applyFill="1" applyBorder="1" applyAlignment="1">
      <alignment horizontal="center" vertical="center" wrapText="1"/>
    </xf>
    <xf numFmtId="0" fontId="2" fillId="16" borderId="28" xfId="0" applyFont="1" applyFill="1" applyBorder="1" applyAlignment="1">
      <alignment horizontal="center" vertical="center" wrapText="1"/>
    </xf>
    <xf numFmtId="0" fontId="2" fillId="16" borderId="29" xfId="0" applyFont="1" applyFill="1" applyBorder="1" applyAlignment="1">
      <alignment horizontal="center" vertical="center" wrapText="1"/>
    </xf>
    <xf numFmtId="0" fontId="75" fillId="16" borderId="11" xfId="0" applyFont="1" applyFill="1" applyBorder="1" applyAlignment="1">
      <alignment horizontal="left" vertical="top" wrapText="1"/>
    </xf>
    <xf numFmtId="0" fontId="75" fillId="16" borderId="12" xfId="0" applyFont="1" applyFill="1" applyBorder="1" applyAlignment="1">
      <alignment horizontal="left" vertical="top" wrapText="1"/>
    </xf>
    <xf numFmtId="0" fontId="66" fillId="16" borderId="10" xfId="0" applyFont="1" applyFill="1" applyBorder="1" applyAlignment="1">
      <alignment horizontal="center" vertical="center" wrapText="1"/>
    </xf>
    <xf numFmtId="180" fontId="65" fillId="24" borderId="10" xfId="22" applyNumberFormat="1" applyFont="1" applyFill="1" applyBorder="1" applyAlignment="1">
      <alignment horizontal="center" vertical="center" wrapText="1"/>
    </xf>
    <xf numFmtId="0" fontId="65" fillId="16" borderId="10" xfId="22" applyFont="1" applyFill="1" applyBorder="1" applyAlignment="1">
      <alignment horizontal="center" vertical="center" wrapText="1"/>
    </xf>
    <xf numFmtId="177" fontId="65" fillId="16" borderId="10" xfId="22" applyNumberFormat="1" applyFont="1" applyFill="1" applyBorder="1" applyAlignment="1">
      <alignment horizontal="center" vertical="center" wrapText="1"/>
    </xf>
    <xf numFmtId="0" fontId="65" fillId="24" borderId="10" xfId="22" applyFont="1" applyFill="1" applyBorder="1" applyAlignment="1">
      <alignment horizontal="center" vertical="center" wrapText="1"/>
    </xf>
    <xf numFmtId="0" fontId="66" fillId="4" borderId="10" xfId="22" applyFont="1" applyFill="1" applyBorder="1" applyAlignment="1">
      <alignment horizontal="center" vertical="center" wrapText="1"/>
    </xf>
    <xf numFmtId="0" fontId="66" fillId="0" borderId="10" xfId="22" applyFont="1" applyFill="1" applyBorder="1" applyAlignment="1">
      <alignment horizontal="center" vertical="center" wrapText="1"/>
    </xf>
    <xf numFmtId="0" fontId="66" fillId="7" borderId="10" xfId="22" applyFont="1" applyFill="1" applyBorder="1" applyAlignment="1">
      <alignment horizontal="center" vertical="center"/>
    </xf>
    <xf numFmtId="0" fontId="66" fillId="0" borderId="11" xfId="22" applyFont="1" applyFill="1" applyBorder="1" applyAlignment="1">
      <alignment horizontal="center" vertical="center" wrapText="1"/>
    </xf>
    <xf numFmtId="0" fontId="66" fillId="0" borderId="12" xfId="22" applyFont="1" applyFill="1" applyBorder="1" applyAlignment="1">
      <alignment horizontal="center" vertical="center" wrapText="1"/>
    </xf>
    <xf numFmtId="0" fontId="66" fillId="31" borderId="11" xfId="0" applyFont="1" applyFill="1" applyBorder="1" applyAlignment="1">
      <alignment horizontal="center"/>
    </xf>
    <xf numFmtId="0" fontId="66" fillId="31" borderId="12" xfId="0" applyFont="1" applyFill="1" applyBorder="1" applyAlignment="1">
      <alignment horizontal="center"/>
    </xf>
    <xf numFmtId="0" fontId="66" fillId="24" borderId="11" xfId="22" applyFont="1" applyFill="1" applyBorder="1" applyAlignment="1">
      <alignment horizontal="center" vertical="center" wrapText="1"/>
    </xf>
    <xf numFmtId="0" fontId="66" fillId="24" borderId="12" xfId="22" applyFont="1" applyFill="1" applyBorder="1" applyAlignment="1">
      <alignment horizontal="center" vertical="center" wrapText="1"/>
    </xf>
    <xf numFmtId="0" fontId="66" fillId="24" borderId="10" xfId="22" applyFont="1" applyFill="1" applyBorder="1" applyAlignment="1">
      <alignment horizontal="center" vertical="center" wrapText="1"/>
    </xf>
  </cellXfs>
  <cellStyles count="48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_20140314_AAS NLC開發履歷&amp; data sheet" xfId="19"/>
    <cellStyle name="一般_IPS&amp;FFS&amp;Medical" xfId="20"/>
    <cellStyle name="一般_Material evaluation status by vendor-07-2Q-Total-8月" xfId="21"/>
    <cellStyle name="一般_Sheet1" xfId="22"/>
    <cellStyle name="一般_待評估summary" xfId="23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樣式 1" xfId="42"/>
    <cellStyle name="輸入" xfId="43" builtinId="20" customBuiltin="1"/>
    <cellStyle name="輸出" xfId="44" builtinId="21" customBuiltin="1"/>
    <cellStyle name="檢查儲存格" xfId="45" builtinId="23" customBuiltin="1"/>
    <cellStyle name="壞" xfId="46" builtinId="27" customBuiltin="1"/>
    <cellStyle name="警告文字" xfId="47" builtinId="11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scatterChart>
        <c:scatterStyle val="lineMarker"/>
        <c:ser>
          <c:idx val="0"/>
          <c:order val="0"/>
          <c:tx>
            <c:strRef>
              <c:f>VT位置預估!$C$1</c:f>
              <c:strCache>
                <c:ptCount val="1"/>
                <c:pt idx="0">
                  <c:v>V95(Relative)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560918183886444"/>
                  <c:y val="0.1765193380213631"/>
                </c:manualLayout>
              </c:layout>
              <c:numFmt formatCode="General" sourceLinked="0"/>
            </c:trendlineLbl>
          </c:trendline>
          <c:xVal>
            <c:numRef>
              <c:f>VT位置預估!$B$2:$B$6</c:f>
              <c:numCache>
                <c:formatCode>General</c:formatCode>
                <c:ptCount val="5"/>
                <c:pt idx="0">
                  <c:v>-0.23571428571428571</c:v>
                </c:pt>
                <c:pt idx="1">
                  <c:v>-0.25757575757575757</c:v>
                </c:pt>
                <c:pt idx="2">
                  <c:v>-0.32624113475177302</c:v>
                </c:pt>
                <c:pt idx="3">
                  <c:v>-0.32608695652173914</c:v>
                </c:pt>
                <c:pt idx="4">
                  <c:v>-0.35251798561151082</c:v>
                </c:pt>
              </c:numCache>
            </c:numRef>
          </c:xVal>
          <c:yVal>
            <c:numRef>
              <c:f>VT位置預估!$C$2:$C$6</c:f>
              <c:numCache>
                <c:formatCode>General</c:formatCode>
                <c:ptCount val="5"/>
                <c:pt idx="0">
                  <c:v>5.4</c:v>
                </c:pt>
                <c:pt idx="1">
                  <c:v>5.2</c:v>
                </c:pt>
                <c:pt idx="2">
                  <c:v>4.7</c:v>
                </c:pt>
                <c:pt idx="3">
                  <c:v>4.7600000000000007</c:v>
                </c:pt>
                <c:pt idx="4">
                  <c:v>4.58</c:v>
                </c:pt>
              </c:numCache>
            </c:numRef>
          </c:yVal>
        </c:ser>
        <c:axId val="66527232"/>
        <c:axId val="66529152"/>
      </c:scatterChart>
      <c:valAx>
        <c:axId val="66527232"/>
        <c:scaling>
          <c:orientation val="minMax"/>
          <c:max val="-0.2"/>
          <c:min val="-0.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de/K11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66529152"/>
        <c:crosses val="autoZero"/>
        <c:crossBetween val="midCat"/>
      </c:valAx>
      <c:valAx>
        <c:axId val="66529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V95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66527232"/>
        <c:crossesAt val="-0.4"/>
        <c:crossBetween val="midCat"/>
      </c:valAx>
    </c:plotArea>
    <c:plotVisOnly val="1"/>
    <c:dispBlanksAs val="gap"/>
  </c:chart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scatterChart>
        <c:scatterStyle val="lineMarker"/>
        <c:ser>
          <c:idx val="0"/>
          <c:order val="0"/>
          <c:tx>
            <c:strRef>
              <c:f>VT位置預估!$F$28</c:f>
              <c:strCache>
                <c:ptCount val="1"/>
                <c:pt idx="0">
                  <c:v>V95(Relative)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VT位置預估!$D$29:$D$31</c:f>
              <c:numCache>
                <c:formatCode>0.00_ </c:formatCode>
                <c:ptCount val="3"/>
                <c:pt idx="0">
                  <c:v>-0.24475524475524474</c:v>
                </c:pt>
                <c:pt idx="1">
                  <c:v>-0.24647887323943662</c:v>
                </c:pt>
                <c:pt idx="2">
                  <c:v>-0.28187919463087246</c:v>
                </c:pt>
              </c:numCache>
            </c:numRef>
          </c:xVal>
          <c:yVal>
            <c:numRef>
              <c:f>VT位置預估!$F$29:$F$31</c:f>
              <c:numCache>
                <c:formatCode>0.00_ </c:formatCode>
                <c:ptCount val="3"/>
                <c:pt idx="0">
                  <c:v>5.0061568517660806</c:v>
                </c:pt>
                <c:pt idx="1">
                  <c:v>4.8014142377537006</c:v>
                </c:pt>
                <c:pt idx="2">
                  <c:v>4.5270686733985688</c:v>
                </c:pt>
              </c:numCache>
            </c:numRef>
          </c:yVal>
        </c:ser>
        <c:axId val="66545920"/>
        <c:axId val="66564096"/>
      </c:scatterChart>
      <c:valAx>
        <c:axId val="66545920"/>
        <c:scaling>
          <c:orientation val="minMax"/>
        </c:scaling>
        <c:axPos val="b"/>
        <c:numFmt formatCode="0.00_ " sourceLinked="1"/>
        <c:tickLblPos val="nextTo"/>
        <c:crossAx val="66564096"/>
        <c:crosses val="autoZero"/>
        <c:crossBetween val="midCat"/>
      </c:valAx>
      <c:valAx>
        <c:axId val="66564096"/>
        <c:scaling>
          <c:orientation val="minMax"/>
        </c:scaling>
        <c:axPos val="l"/>
        <c:majorGridlines/>
        <c:numFmt formatCode="0.00_ " sourceLinked="1"/>
        <c:tickLblPos val="nextTo"/>
        <c:crossAx val="66545920"/>
        <c:crossesAt val="-0.29000000000000031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141" l="0.70000000000000062" r="0.70000000000000062" t="0.750000000000014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452236</xdr:colOff>
      <xdr:row>64</xdr:row>
      <xdr:rowOff>67236</xdr:rowOff>
    </xdr:from>
    <xdr:to>
      <xdr:col>40</xdr:col>
      <xdr:colOff>56030</xdr:colOff>
      <xdr:row>83</xdr:row>
      <xdr:rowOff>189537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3648" y="14298707"/>
          <a:ext cx="8646941" cy="4167624"/>
        </a:xfrm>
        <a:prstGeom prst="rect">
          <a:avLst/>
        </a:prstGeom>
      </xdr:spPr>
    </xdr:pic>
    <xdr:clientData/>
  </xdr:twoCellAnchor>
  <xdr:twoCellAnchor editAs="oneCell">
    <xdr:from>
      <xdr:col>26</xdr:col>
      <xdr:colOff>1549682</xdr:colOff>
      <xdr:row>24</xdr:row>
      <xdr:rowOff>1196227</xdr:rowOff>
    </xdr:from>
    <xdr:to>
      <xdr:col>39</xdr:col>
      <xdr:colOff>344114</xdr:colOff>
      <xdr:row>31</xdr:row>
      <xdr:rowOff>54930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857741" y="7762874"/>
          <a:ext cx="6003085" cy="29040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21981</xdr:colOff>
      <xdr:row>6</xdr:row>
      <xdr:rowOff>128220</xdr:rowOff>
    </xdr:from>
    <xdr:to>
      <xdr:col>6</xdr:col>
      <xdr:colOff>202956</xdr:colOff>
      <xdr:row>23</xdr:row>
      <xdr:rowOff>90120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234463</xdr:colOff>
      <xdr:row>33</xdr:row>
      <xdr:rowOff>80596</xdr:rowOff>
    </xdr:from>
    <xdr:to>
      <xdr:col>7</xdr:col>
      <xdr:colOff>388328</xdr:colOff>
      <xdr:row>46</xdr:row>
      <xdr:rowOff>58615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80" zoomScaleNormal="80" workbookViewId="0">
      <selection activeCell="A17" sqref="A17:A19"/>
    </sheetView>
  </sheetViews>
  <sheetFormatPr defaultColWidth="9" defaultRowHeight="16.5"/>
  <cols>
    <col min="1" max="1" width="21.625" style="11" customWidth="1"/>
    <col min="2" max="2" width="9.75" style="11" bestFit="1" customWidth="1"/>
    <col min="3" max="7" width="15.25" style="12" bestFit="1" customWidth="1"/>
    <col min="8" max="8" width="17.125" style="12" bestFit="1" customWidth="1"/>
    <col min="9" max="9" width="11.875" style="11" bestFit="1" customWidth="1"/>
    <col min="10" max="10" width="9.75" style="11" bestFit="1" customWidth="1"/>
    <col min="11" max="11" width="11.875" style="12" bestFit="1" customWidth="1"/>
    <col min="12" max="12" width="13" style="12" bestFit="1" customWidth="1"/>
    <col min="13" max="13" width="11.875" style="12" bestFit="1" customWidth="1"/>
    <col min="14" max="14" width="12" style="12" customWidth="1"/>
    <col min="15" max="16" width="11.875" style="12" customWidth="1"/>
    <col min="17" max="18" width="10.875" style="12" customWidth="1"/>
    <col min="19" max="19" width="9" style="11" bestFit="1"/>
    <col min="20" max="16384" width="9" style="11"/>
  </cols>
  <sheetData>
    <row r="1" spans="1:18">
      <c r="A1" s="1" t="s">
        <v>0</v>
      </c>
      <c r="B1" s="2" t="s">
        <v>1</v>
      </c>
      <c r="C1" s="10" t="s">
        <v>2</v>
      </c>
      <c r="D1" s="10" t="s">
        <v>2</v>
      </c>
      <c r="E1" s="10" t="s">
        <v>2</v>
      </c>
      <c r="F1" s="10" t="s">
        <v>2</v>
      </c>
      <c r="G1" s="10" t="s">
        <v>2</v>
      </c>
      <c r="H1" s="10" t="s">
        <v>3</v>
      </c>
      <c r="I1" s="8" t="s">
        <v>4</v>
      </c>
      <c r="J1" s="139" t="s">
        <v>4</v>
      </c>
      <c r="K1" s="8" t="s">
        <v>4</v>
      </c>
      <c r="L1" s="8" t="s">
        <v>4</v>
      </c>
      <c r="M1" s="8" t="s">
        <v>4</v>
      </c>
      <c r="N1" s="8" t="s">
        <v>4</v>
      </c>
      <c r="O1" s="8" t="s">
        <v>4</v>
      </c>
      <c r="P1" s="8" t="s">
        <v>4</v>
      </c>
      <c r="Q1" s="8" t="s">
        <v>4</v>
      </c>
      <c r="R1" s="8" t="s">
        <v>4</v>
      </c>
    </row>
    <row r="2" spans="1:18">
      <c r="A2" s="13" t="s">
        <v>5</v>
      </c>
      <c r="B2" s="13" t="s">
        <v>1</v>
      </c>
      <c r="C2" s="140" t="s">
        <v>6</v>
      </c>
      <c r="D2" s="88" t="s">
        <v>6</v>
      </c>
      <c r="E2" s="140" t="s">
        <v>6</v>
      </c>
      <c r="F2" s="140" t="s">
        <v>6</v>
      </c>
      <c r="G2" s="140" t="s">
        <v>6</v>
      </c>
      <c r="H2" s="140" t="s">
        <v>6</v>
      </c>
      <c r="I2" s="88" t="s">
        <v>6</v>
      </c>
      <c r="J2" s="141" t="s">
        <v>7</v>
      </c>
      <c r="K2" s="88" t="s">
        <v>7</v>
      </c>
      <c r="L2" s="140" t="s">
        <v>7</v>
      </c>
      <c r="M2" s="140" t="s">
        <v>7</v>
      </c>
      <c r="N2" s="140" t="s">
        <v>8</v>
      </c>
      <c r="O2" s="88" t="s">
        <v>8</v>
      </c>
      <c r="P2" s="88" t="s">
        <v>8</v>
      </c>
      <c r="Q2" s="88" t="s">
        <v>8</v>
      </c>
      <c r="R2" s="88" t="s">
        <v>8</v>
      </c>
    </row>
    <row r="3" spans="1:18">
      <c r="A3" s="2" t="s">
        <v>9</v>
      </c>
      <c r="B3" s="2" t="s">
        <v>1</v>
      </c>
      <c r="C3" s="22" t="s">
        <v>10</v>
      </c>
      <c r="D3" s="25" t="s">
        <v>11</v>
      </c>
      <c r="E3" s="22" t="s">
        <v>12</v>
      </c>
      <c r="F3" s="22" t="s">
        <v>13</v>
      </c>
      <c r="G3" s="22" t="s">
        <v>14</v>
      </c>
      <c r="H3" s="22" t="s">
        <v>15</v>
      </c>
      <c r="I3" s="25" t="s">
        <v>16</v>
      </c>
      <c r="J3" s="142" t="s">
        <v>17</v>
      </c>
      <c r="K3" s="143" t="s">
        <v>18</v>
      </c>
      <c r="L3" s="22" t="s">
        <v>19</v>
      </c>
      <c r="M3" s="22" t="s">
        <v>20</v>
      </c>
      <c r="N3" s="22" t="s">
        <v>21</v>
      </c>
      <c r="O3" s="25" t="s">
        <v>22</v>
      </c>
      <c r="P3" s="25" t="s">
        <v>22</v>
      </c>
      <c r="Q3" s="158" t="s">
        <v>23</v>
      </c>
      <c r="R3" s="158" t="s">
        <v>23</v>
      </c>
    </row>
    <row r="4" spans="1:18">
      <c r="A4" s="26" t="s">
        <v>24</v>
      </c>
      <c r="B4" s="13" t="s">
        <v>1</v>
      </c>
      <c r="C4" s="28" t="s">
        <v>25</v>
      </c>
      <c r="D4" s="8" t="s">
        <v>25</v>
      </c>
      <c r="E4" s="32" t="s">
        <v>26</v>
      </c>
      <c r="F4" s="32" t="s">
        <v>26</v>
      </c>
      <c r="G4" s="32" t="s">
        <v>26</v>
      </c>
      <c r="H4" s="32" t="s">
        <v>26</v>
      </c>
      <c r="I4" s="8" t="s">
        <v>25</v>
      </c>
      <c r="J4" s="139" t="s">
        <v>25</v>
      </c>
      <c r="K4" s="13" t="s">
        <v>27</v>
      </c>
      <c r="L4" s="28" t="s">
        <v>25</v>
      </c>
      <c r="M4" s="28" t="s">
        <v>25</v>
      </c>
      <c r="N4" s="144" t="s">
        <v>27</v>
      </c>
      <c r="O4" s="30" t="s">
        <v>27</v>
      </c>
      <c r="P4" s="30" t="s">
        <v>27</v>
      </c>
      <c r="Q4" s="30" t="s">
        <v>25</v>
      </c>
      <c r="R4" s="30" t="s">
        <v>25</v>
      </c>
    </row>
    <row r="5" spans="1:18">
      <c r="A5" s="1" t="s">
        <v>28</v>
      </c>
      <c r="B5" s="2"/>
      <c r="C5" s="36" t="s">
        <v>29</v>
      </c>
      <c r="D5" s="111" t="s">
        <v>29</v>
      </c>
      <c r="E5" s="36" t="s">
        <v>29</v>
      </c>
      <c r="F5" s="36" t="s">
        <v>29</v>
      </c>
      <c r="G5" s="36" t="s">
        <v>29</v>
      </c>
      <c r="H5" s="36" t="s">
        <v>29</v>
      </c>
      <c r="I5" s="88" t="s">
        <v>30</v>
      </c>
      <c r="J5" s="141" t="s">
        <v>30</v>
      </c>
      <c r="K5" s="2" t="s">
        <v>29</v>
      </c>
      <c r="L5" s="15" t="s">
        <v>29</v>
      </c>
      <c r="M5" s="15" t="s">
        <v>29</v>
      </c>
      <c r="N5" s="15" t="s">
        <v>29</v>
      </c>
      <c r="O5" s="20" t="s">
        <v>29</v>
      </c>
      <c r="P5" s="20" t="s">
        <v>29</v>
      </c>
      <c r="Q5" s="20" t="s">
        <v>29</v>
      </c>
      <c r="R5" s="20" t="s">
        <v>29</v>
      </c>
    </row>
    <row r="6" spans="1:18">
      <c r="A6" s="26" t="s">
        <v>31</v>
      </c>
      <c r="B6" s="13"/>
      <c r="C6" s="43">
        <v>25</v>
      </c>
      <c r="D6" s="44">
        <v>20</v>
      </c>
      <c r="E6" s="43">
        <v>25</v>
      </c>
      <c r="F6" s="43">
        <v>25</v>
      </c>
      <c r="G6" s="43">
        <v>25</v>
      </c>
      <c r="H6" s="43">
        <v>25</v>
      </c>
      <c r="I6" s="13">
        <v>25</v>
      </c>
      <c r="J6" s="40">
        <v>25</v>
      </c>
      <c r="K6" s="13">
        <v>25</v>
      </c>
      <c r="L6" s="38">
        <v>25</v>
      </c>
      <c r="M6" s="38">
        <v>25</v>
      </c>
      <c r="N6" s="38">
        <v>25</v>
      </c>
      <c r="O6" s="13">
        <v>25</v>
      </c>
      <c r="P6" s="13">
        <v>20</v>
      </c>
      <c r="Q6" s="13">
        <v>25</v>
      </c>
      <c r="R6" s="13">
        <v>20</v>
      </c>
    </row>
    <row r="7" spans="1:18">
      <c r="A7" s="661" t="s">
        <v>32</v>
      </c>
      <c r="B7" s="2" t="s">
        <v>33</v>
      </c>
      <c r="C7" s="32">
        <v>91</v>
      </c>
      <c r="D7" s="2">
        <v>102.4</v>
      </c>
      <c r="E7" s="32">
        <v>90.4</v>
      </c>
      <c r="F7" s="32">
        <v>95.5</v>
      </c>
      <c r="G7" s="32">
        <v>95.9</v>
      </c>
      <c r="H7" s="32">
        <v>89.8</v>
      </c>
      <c r="I7" s="2">
        <v>70</v>
      </c>
      <c r="J7" s="45">
        <v>73.2</v>
      </c>
      <c r="K7" s="2">
        <v>75.3</v>
      </c>
      <c r="L7" s="32">
        <v>74.900000000000006</v>
      </c>
      <c r="M7" s="32">
        <v>75.599999999999994</v>
      </c>
      <c r="N7" s="32">
        <v>79.599999999999994</v>
      </c>
      <c r="O7" s="2">
        <v>74.8</v>
      </c>
      <c r="P7" s="2">
        <v>74.8</v>
      </c>
      <c r="Q7" s="2">
        <v>74.8</v>
      </c>
      <c r="R7" s="2">
        <v>74.8</v>
      </c>
    </row>
    <row r="8" spans="1:18">
      <c r="A8" s="661"/>
      <c r="B8" s="2" t="s">
        <v>34</v>
      </c>
      <c r="C8" s="32">
        <v>-20</v>
      </c>
      <c r="D8" s="2">
        <v>-40</v>
      </c>
      <c r="E8" s="32">
        <v>-40</v>
      </c>
      <c r="F8" s="32"/>
      <c r="G8" s="32"/>
      <c r="H8" s="32">
        <v>-40</v>
      </c>
      <c r="I8" s="2">
        <v>-20</v>
      </c>
      <c r="J8" s="45">
        <v>-20</v>
      </c>
      <c r="K8" s="2"/>
      <c r="L8" s="32" t="s">
        <v>35</v>
      </c>
      <c r="M8" s="32" t="s">
        <v>35</v>
      </c>
      <c r="N8" s="32">
        <v>-20</v>
      </c>
      <c r="O8" s="2">
        <v>-20</v>
      </c>
      <c r="P8" s="2">
        <v>-20</v>
      </c>
      <c r="Q8" s="166">
        <v>-20</v>
      </c>
      <c r="R8" s="166">
        <v>-20</v>
      </c>
    </row>
    <row r="9" spans="1:18">
      <c r="A9" s="13" t="s">
        <v>36</v>
      </c>
      <c r="B9" s="13"/>
      <c r="C9" s="38">
        <v>4.0999999999999996</v>
      </c>
      <c r="D9" s="13">
        <v>4.0999999999999996</v>
      </c>
      <c r="E9" s="38">
        <v>3.8</v>
      </c>
      <c r="F9" s="38">
        <v>3</v>
      </c>
      <c r="G9" s="38">
        <v>3</v>
      </c>
      <c r="H9" s="38">
        <v>3</v>
      </c>
      <c r="I9" s="13" t="s">
        <v>37</v>
      </c>
      <c r="J9" s="40">
        <v>4</v>
      </c>
      <c r="K9" s="13">
        <v>3.8</v>
      </c>
      <c r="L9" s="38">
        <v>3.8</v>
      </c>
      <c r="M9" s="38">
        <v>3.25</v>
      </c>
      <c r="N9" s="38" t="s">
        <v>38</v>
      </c>
      <c r="O9" s="13">
        <v>3.2</v>
      </c>
      <c r="P9" s="13">
        <v>3.2</v>
      </c>
      <c r="Q9" s="13">
        <v>3.2</v>
      </c>
      <c r="R9" s="13">
        <v>3.2</v>
      </c>
    </row>
    <row r="10" spans="1:18">
      <c r="A10" s="46" t="s">
        <v>39</v>
      </c>
      <c r="B10" s="46"/>
      <c r="C10" s="48" t="s">
        <v>38</v>
      </c>
      <c r="D10" s="46">
        <f>D9*D13</f>
        <v>0.37391999999999975</v>
      </c>
      <c r="E10" s="48">
        <v>0.37467999999999996</v>
      </c>
      <c r="F10" s="48">
        <v>0.3543</v>
      </c>
      <c r="G10" s="48">
        <v>0.34200000000000003</v>
      </c>
      <c r="H10" s="48">
        <v>0.34470000000000001</v>
      </c>
      <c r="I10" s="145" t="e">
        <v>#VALUE!</v>
      </c>
      <c r="J10" s="45">
        <f>J9*J13</f>
        <v>0.34799999999999986</v>
      </c>
      <c r="K10" s="46">
        <f>K9*K13</f>
        <v>0.33667999999999998</v>
      </c>
      <c r="L10" s="146" t="s">
        <v>38</v>
      </c>
      <c r="M10" s="146" t="s">
        <v>38</v>
      </c>
      <c r="N10" s="146">
        <v>0.34085999999999955</v>
      </c>
      <c r="O10" s="2">
        <f>O9*O13</f>
        <v>0.32800000000000001</v>
      </c>
      <c r="P10" s="2">
        <f>P9*P13</f>
        <v>0.33472000000000002</v>
      </c>
      <c r="Q10" s="2">
        <f>Q9*Q13</f>
        <v>0.33184000000000002</v>
      </c>
      <c r="R10" s="2">
        <f>R9*R13</f>
        <v>0.33824000000000004</v>
      </c>
    </row>
    <row r="11" spans="1:18">
      <c r="A11" s="662" t="s">
        <v>40</v>
      </c>
      <c r="B11" s="50" t="s">
        <v>41</v>
      </c>
      <c r="C11" s="58">
        <v>1.5649999999999999</v>
      </c>
      <c r="D11" s="54">
        <v>1.5723</v>
      </c>
      <c r="E11" s="58">
        <v>1.5825</v>
      </c>
      <c r="F11" s="58">
        <v>1.6057999999999999</v>
      </c>
      <c r="G11" s="58">
        <v>1.6006</v>
      </c>
      <c r="H11" s="58">
        <v>1.5994999999999999</v>
      </c>
      <c r="I11" s="54">
        <v>1.577</v>
      </c>
      <c r="J11" s="40">
        <v>1.569</v>
      </c>
      <c r="K11" s="50">
        <v>1.5664</v>
      </c>
      <c r="L11" s="58">
        <v>1.5664</v>
      </c>
      <c r="M11" s="58">
        <v>1.5862000000000001</v>
      </c>
      <c r="N11" s="58">
        <v>1.5671999999999999</v>
      </c>
      <c r="O11" s="54">
        <v>1.5845</v>
      </c>
      <c r="P11" s="54">
        <v>1.5880000000000001</v>
      </c>
      <c r="Q11" s="50">
        <v>1.5857000000000001</v>
      </c>
      <c r="R11" s="50">
        <v>1.5884</v>
      </c>
    </row>
    <row r="12" spans="1:18">
      <c r="A12" s="662"/>
      <c r="B12" s="50" t="s">
        <v>42</v>
      </c>
      <c r="C12" s="58">
        <v>1.4762999999999999</v>
      </c>
      <c r="D12" s="54">
        <v>1.4811000000000001</v>
      </c>
      <c r="E12" s="58">
        <v>1.4839</v>
      </c>
      <c r="F12" s="58">
        <v>1.4877</v>
      </c>
      <c r="G12" s="58">
        <v>1.4865999999999999</v>
      </c>
      <c r="H12" s="58">
        <v>1.4845999999999999</v>
      </c>
      <c r="I12" s="54">
        <v>1.4870000000000001</v>
      </c>
      <c r="J12" s="40">
        <v>1.482</v>
      </c>
      <c r="K12" s="50">
        <v>1.4778</v>
      </c>
      <c r="L12" s="58">
        <v>1.4774</v>
      </c>
      <c r="M12" s="58">
        <v>1.4830000000000001</v>
      </c>
      <c r="N12" s="58">
        <v>1.4775</v>
      </c>
      <c r="O12" s="54">
        <v>1.482</v>
      </c>
      <c r="P12" s="54">
        <v>1.4834000000000001</v>
      </c>
      <c r="Q12" s="50">
        <v>1.482</v>
      </c>
      <c r="R12" s="50">
        <v>1.4826999999999999</v>
      </c>
    </row>
    <row r="13" spans="1:18">
      <c r="A13" s="662"/>
      <c r="B13" s="59" t="s">
        <v>43</v>
      </c>
      <c r="C13" s="58">
        <v>8.8700000000000001E-2</v>
      </c>
      <c r="D13" s="54">
        <f>D11-D12</f>
        <v>9.1199999999999948E-2</v>
      </c>
      <c r="E13" s="58">
        <v>9.8599999999999993E-2</v>
      </c>
      <c r="F13" s="58">
        <v>0.1181</v>
      </c>
      <c r="G13" s="58">
        <v>0.114</v>
      </c>
      <c r="H13" s="58">
        <v>0.1149</v>
      </c>
      <c r="I13" s="54">
        <v>8.9999999999999858E-2</v>
      </c>
      <c r="J13" s="40">
        <f>J11-J12</f>
        <v>8.6999999999999966E-2</v>
      </c>
      <c r="K13" s="50">
        <v>8.8599999999999998E-2</v>
      </c>
      <c r="L13" s="58">
        <v>8.8999999999999996E-2</v>
      </c>
      <c r="M13" s="58">
        <v>0.1032</v>
      </c>
      <c r="N13" s="58">
        <v>8.9699999999999891E-2</v>
      </c>
      <c r="O13" s="54">
        <v>0.10249999999999999</v>
      </c>
      <c r="P13" s="54">
        <v>0.1046</v>
      </c>
      <c r="Q13" s="50">
        <v>0.1037</v>
      </c>
      <c r="R13" s="50">
        <v>0.1057</v>
      </c>
    </row>
    <row r="14" spans="1:18">
      <c r="A14" s="663" t="s">
        <v>44</v>
      </c>
      <c r="B14" s="60" t="s">
        <v>45</v>
      </c>
      <c r="C14" s="68">
        <v>3.6</v>
      </c>
      <c r="D14" s="67">
        <v>3.4</v>
      </c>
      <c r="E14" s="68">
        <v>3.6</v>
      </c>
      <c r="F14" s="68">
        <v>3.4</v>
      </c>
      <c r="G14" s="68">
        <v>3.5</v>
      </c>
      <c r="H14" s="68">
        <v>3.7</v>
      </c>
      <c r="I14" s="67">
        <v>3.5</v>
      </c>
      <c r="J14" s="45">
        <v>3.2</v>
      </c>
      <c r="K14" s="60">
        <v>3.6</v>
      </c>
      <c r="L14" s="68">
        <v>3.5</v>
      </c>
      <c r="M14" s="68">
        <v>3.5</v>
      </c>
      <c r="N14" s="62">
        <v>3.6</v>
      </c>
      <c r="O14" s="60">
        <v>3.5</v>
      </c>
      <c r="P14" s="60">
        <v>3.5</v>
      </c>
      <c r="Q14" s="64">
        <v>3.6</v>
      </c>
      <c r="R14" s="64">
        <v>3.7</v>
      </c>
    </row>
    <row r="15" spans="1:18">
      <c r="A15" s="663"/>
      <c r="B15" s="60" t="s">
        <v>46</v>
      </c>
      <c r="C15" s="68">
        <v>7.5</v>
      </c>
      <c r="D15" s="67">
        <v>7</v>
      </c>
      <c r="E15" s="68">
        <v>7.4</v>
      </c>
      <c r="F15" s="68">
        <v>6.6</v>
      </c>
      <c r="G15" s="68">
        <v>6.8</v>
      </c>
      <c r="H15" s="68">
        <v>7.4</v>
      </c>
      <c r="I15" s="137">
        <v>6.3</v>
      </c>
      <c r="J15" s="45">
        <v>5.8</v>
      </c>
      <c r="K15" s="60">
        <v>6.7</v>
      </c>
      <c r="L15" s="147">
        <v>6.7</v>
      </c>
      <c r="M15" s="147">
        <v>6.25</v>
      </c>
      <c r="N15" s="62">
        <v>7.3</v>
      </c>
      <c r="O15" s="60">
        <v>6.6</v>
      </c>
      <c r="P15" s="60">
        <v>6.8</v>
      </c>
      <c r="Q15" s="64">
        <v>7</v>
      </c>
      <c r="R15" s="64">
        <v>7.1</v>
      </c>
    </row>
    <row r="16" spans="1:18">
      <c r="A16" s="663"/>
      <c r="B16" s="69" t="s">
        <v>47</v>
      </c>
      <c r="C16" s="62">
        <f>C14-C15</f>
        <v>-3.9</v>
      </c>
      <c r="D16" s="137">
        <v>-3.6</v>
      </c>
      <c r="E16" s="62">
        <v>-3.8</v>
      </c>
      <c r="F16" s="62">
        <v>-3.2</v>
      </c>
      <c r="G16" s="62">
        <v>-3.4</v>
      </c>
      <c r="H16" s="62">
        <v>-3.7</v>
      </c>
      <c r="I16" s="60">
        <v>-2.8</v>
      </c>
      <c r="J16" s="45">
        <f>J14-J15</f>
        <v>-2.5999999999999996</v>
      </c>
      <c r="K16" s="60">
        <v>-3.2</v>
      </c>
      <c r="L16" s="62">
        <v>-3.2</v>
      </c>
      <c r="M16" s="62">
        <v>-2.75</v>
      </c>
      <c r="N16" s="62">
        <v>-3.7</v>
      </c>
      <c r="O16" s="60">
        <v>-3.1</v>
      </c>
      <c r="P16" s="60">
        <v>-3.2</v>
      </c>
      <c r="Q16" s="60">
        <v>-3.4</v>
      </c>
      <c r="R16" s="60">
        <v>-3.5</v>
      </c>
    </row>
    <row r="17" spans="1:18">
      <c r="A17" s="334" t="s">
        <v>532</v>
      </c>
      <c r="B17" s="13" t="s">
        <v>48</v>
      </c>
      <c r="C17" s="38">
        <v>21</v>
      </c>
      <c r="D17" s="13" t="s">
        <v>38</v>
      </c>
      <c r="E17" s="38"/>
      <c r="F17" s="38"/>
      <c r="G17" s="38"/>
      <c r="H17" s="38"/>
      <c r="I17" s="13"/>
      <c r="J17" s="40"/>
      <c r="K17" s="13"/>
      <c r="L17" s="38">
        <v>11.5</v>
      </c>
      <c r="M17" s="38">
        <v>10.6</v>
      </c>
      <c r="N17" s="38"/>
      <c r="O17" s="13">
        <v>15</v>
      </c>
      <c r="P17" s="13"/>
      <c r="Q17" s="13">
        <v>13</v>
      </c>
      <c r="R17" s="13"/>
    </row>
    <row r="18" spans="1:18" ht="31.5" customHeight="1">
      <c r="A18" s="333" t="s">
        <v>533</v>
      </c>
      <c r="B18" s="13" t="s">
        <v>49</v>
      </c>
      <c r="C18" s="38"/>
      <c r="D18" s="13"/>
      <c r="E18" s="38"/>
      <c r="F18" s="38"/>
      <c r="G18" s="38"/>
      <c r="H18" s="38"/>
      <c r="I18" s="13">
        <v>19.2</v>
      </c>
      <c r="J18" s="40">
        <v>16.3</v>
      </c>
      <c r="K18" s="13"/>
      <c r="L18" s="38"/>
      <c r="M18" s="38"/>
      <c r="N18" s="38"/>
      <c r="O18" s="13"/>
      <c r="P18" s="13"/>
      <c r="Q18" s="13"/>
      <c r="R18" s="13"/>
    </row>
    <row r="19" spans="1:18">
      <c r="A19" s="332" t="s">
        <v>534</v>
      </c>
      <c r="B19" s="2" t="s">
        <v>50</v>
      </c>
      <c r="C19" s="32" t="s">
        <v>38</v>
      </c>
      <c r="D19" s="2">
        <v>202</v>
      </c>
      <c r="E19" s="32">
        <v>160</v>
      </c>
      <c r="F19" s="32">
        <v>152</v>
      </c>
      <c r="G19" s="32">
        <v>171</v>
      </c>
      <c r="H19" s="32">
        <v>129</v>
      </c>
      <c r="I19" s="2">
        <v>64</v>
      </c>
      <c r="J19" s="45">
        <v>55</v>
      </c>
      <c r="K19" s="2">
        <v>87</v>
      </c>
      <c r="L19" s="32">
        <v>92</v>
      </c>
      <c r="M19" s="32">
        <v>78</v>
      </c>
      <c r="N19" s="32">
        <v>140</v>
      </c>
      <c r="O19" s="2">
        <v>91</v>
      </c>
      <c r="P19" s="2">
        <v>120</v>
      </c>
      <c r="Q19" s="2">
        <v>92</v>
      </c>
      <c r="R19" s="2">
        <v>115</v>
      </c>
    </row>
    <row r="20" spans="1:18">
      <c r="A20" s="664" t="s">
        <v>51</v>
      </c>
      <c r="B20" s="13" t="s">
        <v>52</v>
      </c>
      <c r="C20" s="74">
        <v>14.9</v>
      </c>
      <c r="D20" s="73">
        <v>15.6</v>
      </c>
      <c r="E20" s="74">
        <v>14.1</v>
      </c>
      <c r="F20" s="74">
        <v>15.5</v>
      </c>
      <c r="G20" s="74">
        <v>17.899999999999999</v>
      </c>
      <c r="H20" s="74">
        <v>14.1</v>
      </c>
      <c r="I20" s="13">
        <v>12.7</v>
      </c>
      <c r="J20" s="40">
        <v>12.8</v>
      </c>
      <c r="K20" s="13">
        <v>11.8</v>
      </c>
      <c r="L20" s="38">
        <v>12.1</v>
      </c>
      <c r="M20" s="38">
        <v>11.7</v>
      </c>
      <c r="N20" s="38">
        <v>13.7</v>
      </c>
      <c r="O20" s="13">
        <v>11.9</v>
      </c>
      <c r="P20" s="13">
        <v>12.7</v>
      </c>
      <c r="Q20" s="13">
        <v>14.2</v>
      </c>
      <c r="R20" s="13">
        <v>15.1</v>
      </c>
    </row>
    <row r="21" spans="1:18">
      <c r="A21" s="664"/>
      <c r="B21" s="13" t="s">
        <v>53</v>
      </c>
      <c r="C21" s="74"/>
      <c r="D21" s="73" t="s">
        <v>54</v>
      </c>
      <c r="E21" s="74"/>
      <c r="F21" s="74"/>
      <c r="G21" s="74"/>
      <c r="H21" s="74"/>
      <c r="I21" s="86" t="s">
        <v>54</v>
      </c>
      <c r="J21" s="86" t="s">
        <v>54</v>
      </c>
      <c r="K21" s="13"/>
      <c r="L21" s="38"/>
      <c r="M21" s="38"/>
      <c r="N21" s="38"/>
      <c r="O21" s="13"/>
      <c r="P21" s="13"/>
      <c r="Q21" s="13" t="s">
        <v>54</v>
      </c>
      <c r="R21" s="13" t="s">
        <v>54</v>
      </c>
    </row>
    <row r="22" spans="1:18">
      <c r="A22" s="664"/>
      <c r="B22" s="13" t="s">
        <v>55</v>
      </c>
      <c r="C22" s="74">
        <v>17.100000000000001</v>
      </c>
      <c r="D22" s="73">
        <v>17.5</v>
      </c>
      <c r="E22" s="74">
        <v>16.3</v>
      </c>
      <c r="F22" s="74">
        <v>16</v>
      </c>
      <c r="G22" s="74">
        <v>16.2</v>
      </c>
      <c r="H22" s="74">
        <v>14.2</v>
      </c>
      <c r="I22" s="13">
        <v>13.3</v>
      </c>
      <c r="J22" s="40">
        <v>12.8</v>
      </c>
      <c r="K22" s="13">
        <v>11.5</v>
      </c>
      <c r="L22" s="38">
        <v>14</v>
      </c>
      <c r="M22" s="38">
        <v>13</v>
      </c>
      <c r="N22" s="38">
        <v>13.6</v>
      </c>
      <c r="O22" s="13">
        <v>12.9</v>
      </c>
      <c r="P22" s="13">
        <v>13.6</v>
      </c>
      <c r="Q22" s="13">
        <v>15</v>
      </c>
      <c r="R22" s="13">
        <v>16</v>
      </c>
    </row>
    <row r="23" spans="1:18">
      <c r="A23" s="664"/>
      <c r="B23" s="13" t="s">
        <v>56</v>
      </c>
      <c r="C23" s="77">
        <f>C22/C20</f>
        <v>1.1476510067114094</v>
      </c>
      <c r="D23" s="79">
        <v>1.1200000000000001</v>
      </c>
      <c r="E23" s="77">
        <v>1.1560283687943262</v>
      </c>
      <c r="F23" s="77">
        <v>1.032258064516129</v>
      </c>
      <c r="G23" s="77">
        <v>0.91</v>
      </c>
      <c r="H23" s="77">
        <v>1.0070921985815602</v>
      </c>
      <c r="I23" s="148">
        <v>1.0472440944881891</v>
      </c>
      <c r="J23" s="75">
        <f>J22/J20</f>
        <v>1</v>
      </c>
      <c r="K23" s="13">
        <v>0.97</v>
      </c>
      <c r="L23" s="149">
        <v>1.1599999999999999</v>
      </c>
      <c r="M23" s="149">
        <v>1.1100000000000001</v>
      </c>
      <c r="N23" s="77">
        <v>0.99270072992700731</v>
      </c>
      <c r="O23" s="79">
        <v>1.08</v>
      </c>
      <c r="P23" s="79">
        <f>P20/P22</f>
        <v>0.93382352941176472</v>
      </c>
      <c r="Q23" s="79">
        <v>1.06</v>
      </c>
      <c r="R23" s="79">
        <f>R22/R20</f>
        <v>1.0596026490066226</v>
      </c>
    </row>
    <row r="24" spans="1:18">
      <c r="A24" s="661" t="s">
        <v>57</v>
      </c>
      <c r="B24" s="1" t="s">
        <v>58</v>
      </c>
      <c r="C24" s="32" t="s">
        <v>38</v>
      </c>
      <c r="D24" s="2"/>
      <c r="E24" s="32"/>
      <c r="F24" s="32"/>
      <c r="G24" s="32"/>
      <c r="H24" s="32"/>
      <c r="I24" s="2" t="s">
        <v>54</v>
      </c>
      <c r="J24" s="2" t="s">
        <v>54</v>
      </c>
      <c r="K24" s="2"/>
      <c r="L24" s="32"/>
      <c r="M24" s="32"/>
      <c r="N24" s="32"/>
      <c r="O24" s="2"/>
      <c r="P24" s="2"/>
      <c r="Q24" s="2" t="s">
        <v>54</v>
      </c>
      <c r="R24" s="2" t="s">
        <v>54</v>
      </c>
    </row>
    <row r="25" spans="1:18">
      <c r="A25" s="661"/>
      <c r="B25" s="1" t="s">
        <v>59</v>
      </c>
      <c r="C25" s="32"/>
      <c r="D25" s="2"/>
      <c r="E25" s="32"/>
      <c r="F25" s="32"/>
      <c r="G25" s="32"/>
      <c r="H25" s="32"/>
      <c r="I25" s="2" t="s">
        <v>54</v>
      </c>
      <c r="J25" s="2" t="s">
        <v>54</v>
      </c>
      <c r="K25" s="2"/>
      <c r="L25" s="32"/>
      <c r="M25" s="32"/>
      <c r="N25" s="32"/>
      <c r="O25" s="2"/>
      <c r="P25" s="2"/>
      <c r="Q25" s="2" t="s">
        <v>54</v>
      </c>
      <c r="R25" s="2" t="s">
        <v>54</v>
      </c>
    </row>
    <row r="26" spans="1:18">
      <c r="A26" s="661"/>
      <c r="B26" s="1" t="s">
        <v>60</v>
      </c>
      <c r="C26" s="32"/>
      <c r="D26" s="2"/>
      <c r="E26" s="32"/>
      <c r="F26" s="32"/>
      <c r="G26" s="32"/>
      <c r="H26" s="32"/>
      <c r="I26" s="2" t="s">
        <v>54</v>
      </c>
      <c r="J26" s="2" t="s">
        <v>54</v>
      </c>
      <c r="K26" s="2"/>
      <c r="L26" s="32"/>
      <c r="M26" s="32"/>
      <c r="N26" s="32"/>
      <c r="O26" s="2"/>
      <c r="P26" s="2"/>
      <c r="Q26" s="2" t="s">
        <v>54</v>
      </c>
      <c r="R26" s="2" t="s">
        <v>54</v>
      </c>
    </row>
    <row r="27" spans="1:18">
      <c r="A27" s="661"/>
      <c r="B27" s="2" t="s">
        <v>61</v>
      </c>
      <c r="C27" s="32"/>
      <c r="D27" s="2"/>
      <c r="E27" s="32"/>
      <c r="F27" s="32"/>
      <c r="G27" s="32"/>
      <c r="H27" s="32"/>
      <c r="I27" s="126">
        <v>2.2999999999999998</v>
      </c>
      <c r="J27" s="45">
        <v>2.35</v>
      </c>
      <c r="K27" s="2"/>
      <c r="L27" s="32" t="s">
        <v>38</v>
      </c>
      <c r="M27" s="32" t="s">
        <v>38</v>
      </c>
      <c r="N27" s="32"/>
      <c r="O27" s="2"/>
      <c r="P27" s="2"/>
      <c r="Q27" s="2" t="s">
        <v>38</v>
      </c>
      <c r="R27" s="2" t="s">
        <v>38</v>
      </c>
    </row>
    <row r="28" spans="1:18">
      <c r="A28" s="13" t="s">
        <v>62</v>
      </c>
      <c r="B28" s="13" t="s">
        <v>63</v>
      </c>
      <c r="C28" s="38"/>
      <c r="D28" s="13"/>
      <c r="E28" s="38"/>
      <c r="F28" s="38"/>
      <c r="G28" s="38"/>
      <c r="H28" s="38"/>
      <c r="I28" s="13" t="s">
        <v>54</v>
      </c>
      <c r="J28" s="13" t="s">
        <v>54</v>
      </c>
      <c r="K28" s="13"/>
      <c r="L28" s="38"/>
      <c r="M28" s="38"/>
      <c r="N28" s="38" t="s">
        <v>54</v>
      </c>
      <c r="O28" s="13"/>
      <c r="P28" s="13"/>
      <c r="Q28" s="13" t="s">
        <v>54</v>
      </c>
      <c r="R28" s="13" t="s">
        <v>54</v>
      </c>
    </row>
    <row r="29" spans="1:18">
      <c r="A29" s="81" t="s">
        <v>64</v>
      </c>
      <c r="B29" s="64"/>
      <c r="C29" s="83" t="s">
        <v>38</v>
      </c>
      <c r="D29" s="64" t="s">
        <v>38</v>
      </c>
      <c r="E29" s="83"/>
      <c r="F29" s="83">
        <v>1.00617</v>
      </c>
      <c r="G29" s="83"/>
      <c r="H29" s="83">
        <v>1.022</v>
      </c>
      <c r="I29" s="150">
        <v>1.006</v>
      </c>
      <c r="J29" s="45">
        <v>0.98599999999999999</v>
      </c>
      <c r="K29" s="64"/>
      <c r="L29" s="151">
        <v>0.99219999999999997</v>
      </c>
      <c r="M29" s="151">
        <v>0.99939999999999996</v>
      </c>
      <c r="N29" s="151"/>
      <c r="O29" s="150">
        <v>1.0071000000000001</v>
      </c>
      <c r="P29" s="150"/>
      <c r="Q29" s="64">
        <v>1.0035000000000001</v>
      </c>
      <c r="R29" s="64">
        <v>1.0035000000000001</v>
      </c>
    </row>
    <row r="30" spans="1:18" ht="27">
      <c r="A30" s="85" t="s">
        <v>65</v>
      </c>
      <c r="B30" s="85" t="s">
        <v>1</v>
      </c>
      <c r="C30" s="85"/>
      <c r="D30" s="85"/>
      <c r="E30" s="85"/>
      <c r="F30" s="85"/>
      <c r="G30" s="85"/>
      <c r="H30" s="85" t="s">
        <v>66</v>
      </c>
      <c r="I30" s="85"/>
      <c r="J30" s="85" t="s">
        <v>67</v>
      </c>
      <c r="K30" s="85" t="s">
        <v>68</v>
      </c>
      <c r="L30" s="85" t="s">
        <v>67</v>
      </c>
      <c r="M30" s="85" t="s">
        <v>69</v>
      </c>
      <c r="N30" s="85" t="s">
        <v>70</v>
      </c>
      <c r="O30" s="86" t="s">
        <v>71</v>
      </c>
      <c r="P30" s="86" t="s">
        <v>71</v>
      </c>
      <c r="Q30" s="86" t="s">
        <v>72</v>
      </c>
      <c r="R30" s="86" t="s">
        <v>72</v>
      </c>
    </row>
    <row r="31" spans="1:18">
      <c r="H31" s="87" t="s">
        <v>38</v>
      </c>
      <c r="K31" s="12" t="s">
        <v>38</v>
      </c>
      <c r="N31" s="152" t="s">
        <v>38</v>
      </c>
      <c r="O31" s="660" t="s">
        <v>38</v>
      </c>
      <c r="P31" s="660"/>
      <c r="Q31" s="660"/>
      <c r="R31" s="11"/>
    </row>
    <row r="32" spans="1:18">
      <c r="H32" s="12" t="s">
        <v>38</v>
      </c>
      <c r="K32" s="12" t="s">
        <v>38</v>
      </c>
      <c r="L32" s="12" t="s">
        <v>38</v>
      </c>
      <c r="M32" s="12" t="s">
        <v>38</v>
      </c>
      <c r="N32" s="87" t="s">
        <v>38</v>
      </c>
      <c r="O32" s="12" t="s">
        <v>38</v>
      </c>
      <c r="P32" s="12" t="s">
        <v>38</v>
      </c>
      <c r="Q32" s="12" t="s">
        <v>38</v>
      </c>
      <c r="R32" s="12" t="s">
        <v>38</v>
      </c>
    </row>
  </sheetData>
  <mergeCells count="6">
    <mergeCell ref="O31:Q31"/>
    <mergeCell ref="A24:A27"/>
    <mergeCell ref="A7:A8"/>
    <mergeCell ref="A11:A13"/>
    <mergeCell ref="A14:A16"/>
    <mergeCell ref="A20:A23"/>
  </mergeCells>
  <phoneticPr fontId="37" type="noConversion"/>
  <pageMargins left="0.75" right="0.75" top="1" bottom="1" header="0.5" footer="0.5"/>
  <pageSetup paperSize="9" firstPageNumber="4294963191" orientation="portrait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1"/>
  <sheetViews>
    <sheetView zoomScaleNormal="100" workbookViewId="0">
      <selection activeCell="A29" sqref="A29"/>
    </sheetView>
  </sheetViews>
  <sheetFormatPr defaultColWidth="9" defaultRowHeight="16.5"/>
  <cols>
    <col min="1" max="1" width="31.25" style="221" customWidth="1"/>
    <col min="2" max="2" width="12.875" style="221" bestFit="1" customWidth="1"/>
    <col min="3" max="3" width="11.375" style="221" customWidth="1"/>
    <col min="4" max="4" width="11.75" style="221" customWidth="1"/>
    <col min="5" max="5" width="14.125" style="221" customWidth="1"/>
    <col min="6" max="10" width="11.75" style="221" customWidth="1"/>
    <col min="11" max="11" width="12" style="221" bestFit="1" customWidth="1"/>
    <col min="12" max="13" width="9" style="322" customWidth="1"/>
    <col min="14" max="14" width="12" style="322" bestFit="1" customWidth="1"/>
    <col min="15" max="15" width="11.75" style="221" customWidth="1"/>
    <col min="16" max="16384" width="9" style="322"/>
  </cols>
  <sheetData>
    <row r="1" spans="1:15">
      <c r="A1" s="102" t="s">
        <v>0</v>
      </c>
      <c r="B1" s="308" t="s">
        <v>1</v>
      </c>
      <c r="C1" s="785" t="s">
        <v>520</v>
      </c>
      <c r="D1" s="786"/>
      <c r="E1" s="319" t="s">
        <v>521</v>
      </c>
      <c r="F1" s="319" t="s">
        <v>521</v>
      </c>
      <c r="G1" s="319" t="s">
        <v>521</v>
      </c>
      <c r="H1" s="319" t="s">
        <v>521</v>
      </c>
      <c r="I1" s="319" t="s">
        <v>521</v>
      </c>
      <c r="J1" s="319" t="s">
        <v>521</v>
      </c>
      <c r="K1" s="319" t="s">
        <v>521</v>
      </c>
      <c r="L1" s="357" t="s">
        <v>521</v>
      </c>
      <c r="M1" s="381" t="s">
        <v>561</v>
      </c>
      <c r="N1" s="383" t="s">
        <v>562</v>
      </c>
      <c r="O1" s="383" t="s">
        <v>562</v>
      </c>
    </row>
    <row r="2" spans="1:15">
      <c r="A2" s="310" t="s">
        <v>5</v>
      </c>
      <c r="B2" s="310" t="s">
        <v>1</v>
      </c>
      <c r="C2" s="316" t="s">
        <v>145</v>
      </c>
      <c r="D2" s="316" t="s">
        <v>145</v>
      </c>
      <c r="E2" s="721" t="s">
        <v>420</v>
      </c>
      <c r="F2" s="723"/>
      <c r="G2" s="314" t="s">
        <v>420</v>
      </c>
      <c r="H2" s="314" t="s">
        <v>420</v>
      </c>
      <c r="I2" s="314" t="s">
        <v>420</v>
      </c>
      <c r="J2" s="314" t="s">
        <v>420</v>
      </c>
      <c r="K2" s="314" t="s">
        <v>420</v>
      </c>
      <c r="L2" s="355" t="s">
        <v>420</v>
      </c>
      <c r="M2" s="355" t="s">
        <v>420</v>
      </c>
      <c r="N2" s="376" t="s">
        <v>563</v>
      </c>
      <c r="O2" s="376" t="s">
        <v>563</v>
      </c>
    </row>
    <row r="3" spans="1:15">
      <c r="A3" s="308" t="s">
        <v>9</v>
      </c>
      <c r="B3" s="308" t="s">
        <v>1</v>
      </c>
      <c r="C3" s="312" t="s">
        <v>317</v>
      </c>
      <c r="D3" s="312" t="s">
        <v>318</v>
      </c>
      <c r="E3" s="714" t="s">
        <v>478</v>
      </c>
      <c r="F3" s="716"/>
      <c r="G3" s="311" t="s">
        <v>479</v>
      </c>
      <c r="H3" s="311" t="s">
        <v>522</v>
      </c>
      <c r="I3" s="311" t="s">
        <v>525</v>
      </c>
      <c r="J3" s="311" t="s">
        <v>526</v>
      </c>
      <c r="K3" s="377" t="s">
        <v>568</v>
      </c>
      <c r="L3" s="714" t="s">
        <v>475</v>
      </c>
      <c r="M3" s="715"/>
      <c r="N3" s="375" t="s">
        <v>567</v>
      </c>
      <c r="O3" s="375" t="s">
        <v>564</v>
      </c>
    </row>
    <row r="4" spans="1:15">
      <c r="A4" s="109" t="s">
        <v>24</v>
      </c>
      <c r="B4" s="310" t="s">
        <v>1</v>
      </c>
      <c r="C4" s="317" t="s">
        <v>25</v>
      </c>
      <c r="D4" s="317" t="s">
        <v>25</v>
      </c>
      <c r="E4" s="780" t="s">
        <v>433</v>
      </c>
      <c r="F4" s="781"/>
      <c r="G4" s="317" t="s">
        <v>433</v>
      </c>
      <c r="H4" s="317" t="s">
        <v>433</v>
      </c>
      <c r="I4" s="317" t="s">
        <v>433</v>
      </c>
      <c r="J4" s="317" t="s">
        <v>433</v>
      </c>
      <c r="K4" s="329" t="s">
        <v>433</v>
      </c>
      <c r="L4" s="780" t="s">
        <v>433</v>
      </c>
      <c r="M4" s="781"/>
      <c r="N4" s="379" t="s">
        <v>565</v>
      </c>
      <c r="O4" s="379" t="s">
        <v>565</v>
      </c>
    </row>
    <row r="5" spans="1:15">
      <c r="A5" s="102" t="s">
        <v>28</v>
      </c>
      <c r="B5" s="308"/>
      <c r="C5" s="88" t="s">
        <v>30</v>
      </c>
      <c r="D5" s="313" t="s">
        <v>29</v>
      </c>
      <c r="E5" s="808" t="s">
        <v>422</v>
      </c>
      <c r="F5" s="809"/>
      <c r="G5" s="321" t="s">
        <v>422</v>
      </c>
      <c r="H5" s="321" t="s">
        <v>426</v>
      </c>
      <c r="I5" s="321" t="s">
        <v>426</v>
      </c>
      <c r="J5" s="321" t="s">
        <v>426</v>
      </c>
      <c r="K5" s="330" t="s">
        <v>527</v>
      </c>
      <c r="L5" s="356" t="s">
        <v>422</v>
      </c>
      <c r="M5" s="356" t="s">
        <v>422</v>
      </c>
      <c r="N5" s="378" t="s">
        <v>566</v>
      </c>
      <c r="O5" s="378" t="s">
        <v>566</v>
      </c>
    </row>
    <row r="6" spans="1:15">
      <c r="A6" s="109" t="s">
        <v>523</v>
      </c>
      <c r="B6" s="310"/>
      <c r="C6" s="307">
        <v>25</v>
      </c>
      <c r="D6" s="307">
        <v>25</v>
      </c>
      <c r="E6" s="307">
        <v>20</v>
      </c>
      <c r="F6" s="307">
        <v>25</v>
      </c>
      <c r="G6" s="307">
        <v>25</v>
      </c>
      <c r="H6" s="307">
        <v>25</v>
      </c>
      <c r="I6" s="307">
        <v>25</v>
      </c>
      <c r="J6" s="307">
        <v>25</v>
      </c>
      <c r="K6" s="307">
        <v>25</v>
      </c>
      <c r="L6" s="354">
        <v>20</v>
      </c>
      <c r="M6" s="354">
        <v>25</v>
      </c>
      <c r="N6" s="374">
        <v>25</v>
      </c>
      <c r="O6" s="374">
        <v>25</v>
      </c>
    </row>
    <row r="7" spans="1:15">
      <c r="A7" s="668" t="s">
        <v>32</v>
      </c>
      <c r="B7" s="308" t="s">
        <v>528</v>
      </c>
      <c r="C7" s="305">
        <v>106</v>
      </c>
      <c r="D7" s="305">
        <v>104.7</v>
      </c>
      <c r="E7" s="770">
        <v>100</v>
      </c>
      <c r="F7" s="771"/>
      <c r="G7" s="318">
        <v>100.7</v>
      </c>
      <c r="H7" s="318">
        <v>100</v>
      </c>
      <c r="I7" s="318">
        <v>100</v>
      </c>
      <c r="J7" s="318">
        <v>100</v>
      </c>
      <c r="K7" s="318">
        <v>100</v>
      </c>
      <c r="L7" s="770">
        <v>114.8</v>
      </c>
      <c r="M7" s="771"/>
      <c r="N7" s="380">
        <v>100.56</v>
      </c>
      <c r="O7" s="372">
        <v>100.82</v>
      </c>
    </row>
    <row r="8" spans="1:15">
      <c r="A8" s="668"/>
      <c r="B8" s="308" t="s">
        <v>162</v>
      </c>
      <c r="C8" s="305">
        <v>-40</v>
      </c>
      <c r="D8" s="305">
        <v>-40</v>
      </c>
      <c r="E8" s="305">
        <v>-40</v>
      </c>
      <c r="F8" s="305">
        <v>-40</v>
      </c>
      <c r="G8" s="305">
        <v>-40</v>
      </c>
      <c r="H8" s="305">
        <v>-40</v>
      </c>
      <c r="I8" s="305">
        <v>-40</v>
      </c>
      <c r="J8" s="305">
        <v>-40</v>
      </c>
      <c r="K8" s="305"/>
      <c r="L8" s="770">
        <v>-40</v>
      </c>
      <c r="M8" s="771"/>
      <c r="N8" s="380">
        <v>-40</v>
      </c>
      <c r="O8" s="372">
        <v>-40</v>
      </c>
    </row>
    <row r="9" spans="1:15">
      <c r="A9" s="310" t="s">
        <v>36</v>
      </c>
      <c r="B9" s="310"/>
      <c r="C9" s="307"/>
      <c r="D9" s="307"/>
      <c r="E9" s="307">
        <v>3.2</v>
      </c>
      <c r="F9" s="307">
        <v>2.95</v>
      </c>
      <c r="G9" s="307">
        <v>2.95</v>
      </c>
      <c r="H9" s="307">
        <v>2.95</v>
      </c>
      <c r="I9" s="307">
        <v>2.95</v>
      </c>
      <c r="J9" s="307">
        <v>2.95</v>
      </c>
      <c r="K9" s="307">
        <v>2.95</v>
      </c>
      <c r="L9" s="358"/>
      <c r="M9" s="358"/>
      <c r="N9" s="374">
        <v>2.95</v>
      </c>
      <c r="O9" s="374">
        <v>2.95</v>
      </c>
    </row>
    <row r="10" spans="1:15">
      <c r="A10" s="48" t="s">
        <v>163</v>
      </c>
      <c r="B10" s="48"/>
      <c r="C10" s="305"/>
      <c r="D10" s="305"/>
      <c r="E10" s="332">
        <f>E9*E13</f>
        <v>0.35296</v>
      </c>
      <c r="F10" s="305">
        <f t="shared" ref="F10:J10" si="0">F9*F13</f>
        <v>0.32184500000000005</v>
      </c>
      <c r="G10" s="305">
        <f t="shared" si="0"/>
        <v>0.347215</v>
      </c>
      <c r="H10" s="305">
        <f t="shared" si="0"/>
        <v>0.34809999999999969</v>
      </c>
      <c r="I10" s="305">
        <f t="shared" si="0"/>
        <v>0.34810000000000035</v>
      </c>
      <c r="J10" s="305">
        <f t="shared" si="0"/>
        <v>0.34809999999999969</v>
      </c>
      <c r="K10" s="305">
        <f>K9*K13</f>
        <v>0.34869000000000028</v>
      </c>
      <c r="L10" s="46">
        <f>L9*L13</f>
        <v>0</v>
      </c>
      <c r="M10" s="46">
        <f>M9*M13</f>
        <v>0</v>
      </c>
      <c r="N10" s="46"/>
      <c r="O10" s="372"/>
    </row>
    <row r="11" spans="1:15">
      <c r="A11" s="803" t="s">
        <v>40</v>
      </c>
      <c r="B11" s="320" t="s">
        <v>164</v>
      </c>
      <c r="C11" s="115">
        <v>1.601</v>
      </c>
      <c r="D11" s="115">
        <v>1.5966</v>
      </c>
      <c r="E11" s="115">
        <v>1.5980000000000001</v>
      </c>
      <c r="F11" s="115">
        <v>1.5956999999999999</v>
      </c>
      <c r="G11" s="115">
        <v>1.6081000000000001</v>
      </c>
      <c r="H11" s="115">
        <v>1.609</v>
      </c>
      <c r="I11" s="115">
        <v>1.61</v>
      </c>
      <c r="J11" s="115">
        <v>1.611</v>
      </c>
      <c r="K11" s="115">
        <v>1.6089</v>
      </c>
      <c r="L11" s="115">
        <v>1.6086</v>
      </c>
      <c r="M11" s="115">
        <v>1.6059000000000001</v>
      </c>
      <c r="N11" s="115">
        <v>1.6093999999999999</v>
      </c>
      <c r="O11" s="115">
        <v>1.6091</v>
      </c>
    </row>
    <row r="12" spans="1:15">
      <c r="A12" s="803"/>
      <c r="B12" s="320" t="s">
        <v>165</v>
      </c>
      <c r="C12" s="115">
        <v>1.486</v>
      </c>
      <c r="D12" s="115">
        <v>1.4867999999999999</v>
      </c>
      <c r="E12" s="115">
        <v>1.4877</v>
      </c>
      <c r="F12" s="115">
        <v>1.4865999999999999</v>
      </c>
      <c r="G12" s="115">
        <v>1.4903999999999999</v>
      </c>
      <c r="H12" s="115">
        <v>1.4910000000000001</v>
      </c>
      <c r="I12" s="115">
        <v>1.492</v>
      </c>
      <c r="J12" s="115">
        <v>1.4930000000000001</v>
      </c>
      <c r="K12" s="115">
        <v>1.4906999999999999</v>
      </c>
      <c r="L12" s="115">
        <v>1.4885999999999999</v>
      </c>
      <c r="M12" s="115">
        <v>1.4878</v>
      </c>
      <c r="N12" s="115">
        <f>N11-N13</f>
        <v>1.492</v>
      </c>
      <c r="O12" s="115">
        <f>O11-O13</f>
        <v>1.4918</v>
      </c>
    </row>
    <row r="13" spans="1:15">
      <c r="A13" s="803"/>
      <c r="B13" s="187" t="s">
        <v>166</v>
      </c>
      <c r="C13" s="115">
        <v>0.115</v>
      </c>
      <c r="D13" s="115">
        <v>0.10979999999999999</v>
      </c>
      <c r="E13" s="115">
        <v>0.1103</v>
      </c>
      <c r="F13" s="115">
        <v>0.1091</v>
      </c>
      <c r="G13" s="115">
        <v>0.1177</v>
      </c>
      <c r="H13" s="115">
        <f>H11-H12</f>
        <v>0.11799999999999988</v>
      </c>
      <c r="I13" s="115">
        <f>I11-I12</f>
        <v>0.1180000000000001</v>
      </c>
      <c r="J13" s="115">
        <f>J11-J12</f>
        <v>0.11799999999999988</v>
      </c>
      <c r="K13" s="115">
        <f>K11-K12</f>
        <v>0.11820000000000008</v>
      </c>
      <c r="L13" s="115">
        <f>L11-L12</f>
        <v>0.12000000000000011</v>
      </c>
      <c r="M13" s="115">
        <f t="shared" ref="M13" si="1">M11-M12</f>
        <v>0.11810000000000009</v>
      </c>
      <c r="N13" s="115">
        <v>0.1174</v>
      </c>
      <c r="O13" s="115">
        <v>0.1173</v>
      </c>
    </row>
    <row r="14" spans="1:15">
      <c r="A14" s="670" t="s">
        <v>44</v>
      </c>
      <c r="B14" s="309" t="s">
        <v>167</v>
      </c>
      <c r="C14" s="67">
        <v>6.6</v>
      </c>
      <c r="D14" s="67">
        <v>7.9</v>
      </c>
      <c r="E14" s="67">
        <v>8.1</v>
      </c>
      <c r="F14" s="67">
        <v>7.9</v>
      </c>
      <c r="G14" s="67">
        <v>8</v>
      </c>
      <c r="H14" s="67">
        <v>6</v>
      </c>
      <c r="I14" s="67">
        <v>5.9</v>
      </c>
      <c r="J14" s="67">
        <v>4.8</v>
      </c>
      <c r="K14" s="67">
        <v>8.0500000000000007</v>
      </c>
      <c r="L14" s="67">
        <v>8.1999999999999993</v>
      </c>
      <c r="M14" s="67">
        <v>8</v>
      </c>
      <c r="N14" s="67">
        <v>5.79</v>
      </c>
      <c r="O14" s="67">
        <v>5.8</v>
      </c>
    </row>
    <row r="15" spans="1:15">
      <c r="A15" s="670"/>
      <c r="B15" s="309" t="s">
        <v>168</v>
      </c>
      <c r="C15" s="67">
        <v>2.7</v>
      </c>
      <c r="D15" s="67">
        <v>2.9</v>
      </c>
      <c r="E15" s="67">
        <v>2.9</v>
      </c>
      <c r="F15" s="67">
        <v>2.9</v>
      </c>
      <c r="G15" s="67">
        <v>2.9</v>
      </c>
      <c r="H15" s="67">
        <v>2.7</v>
      </c>
      <c r="I15" s="67">
        <v>2.8</v>
      </c>
      <c r="J15" s="67">
        <v>2.6</v>
      </c>
      <c r="K15" s="67">
        <v>2.87</v>
      </c>
      <c r="L15" s="67">
        <v>2.9</v>
      </c>
      <c r="M15" s="67">
        <v>2.9</v>
      </c>
      <c r="N15" s="67">
        <v>2.7</v>
      </c>
      <c r="O15" s="67">
        <v>2.58</v>
      </c>
    </row>
    <row r="16" spans="1:15">
      <c r="A16" s="670"/>
      <c r="B16" s="122" t="s">
        <v>169</v>
      </c>
      <c r="C16" s="306">
        <v>3.9</v>
      </c>
      <c r="D16" s="306">
        <v>5</v>
      </c>
      <c r="E16" s="306">
        <v>5.2</v>
      </c>
      <c r="F16" s="306">
        <v>5</v>
      </c>
      <c r="G16" s="67">
        <v>5.0999999999999996</v>
      </c>
      <c r="H16" s="67">
        <f>H14-H15</f>
        <v>3.3</v>
      </c>
      <c r="I16" s="67">
        <f>I14-I15</f>
        <v>3.1000000000000005</v>
      </c>
      <c r="J16" s="67">
        <f>J14-J15</f>
        <v>2.1999999999999997</v>
      </c>
      <c r="K16" s="67">
        <f>K14-K15</f>
        <v>5.1800000000000006</v>
      </c>
      <c r="L16" s="67">
        <f>L14-L15</f>
        <v>5.2999999999999989</v>
      </c>
      <c r="M16" s="67">
        <f t="shared" ref="M16" si="2">M14-M15</f>
        <v>5.0999999999999996</v>
      </c>
      <c r="N16" s="67">
        <v>3.09</v>
      </c>
      <c r="O16" s="67">
        <v>3.22</v>
      </c>
    </row>
    <row r="17" spans="1:15">
      <c r="A17" s="334" t="s">
        <v>532</v>
      </c>
      <c r="B17" s="310" t="s">
        <v>48</v>
      </c>
      <c r="C17" s="307"/>
      <c r="D17" s="307">
        <v>10.5</v>
      </c>
      <c r="E17" s="307">
        <v>12</v>
      </c>
      <c r="F17" s="307">
        <v>10</v>
      </c>
      <c r="G17" s="307"/>
      <c r="H17" s="307"/>
      <c r="I17" s="307">
        <v>9.4</v>
      </c>
      <c r="J17" s="307"/>
      <c r="K17" s="307"/>
      <c r="L17" s="354"/>
      <c r="M17" s="354"/>
      <c r="N17" s="374"/>
      <c r="O17" s="374"/>
    </row>
    <row r="18" spans="1:15">
      <c r="A18" s="333" t="s">
        <v>533</v>
      </c>
      <c r="B18" s="310" t="s">
        <v>49</v>
      </c>
      <c r="C18" s="307">
        <v>13.7</v>
      </c>
      <c r="D18" s="307">
        <v>88</v>
      </c>
      <c r="E18" s="307">
        <v>23</v>
      </c>
      <c r="F18" s="307">
        <v>23</v>
      </c>
      <c r="G18" s="307"/>
      <c r="H18" s="307"/>
      <c r="I18" s="307">
        <v>9.4</v>
      </c>
      <c r="J18" s="307"/>
      <c r="K18" s="307"/>
      <c r="L18" s="354"/>
      <c r="M18" s="354"/>
      <c r="N18" s="374"/>
      <c r="O18" s="374"/>
    </row>
    <row r="19" spans="1:15">
      <c r="A19" s="332" t="s">
        <v>534</v>
      </c>
      <c r="B19" s="308" t="s">
        <v>50</v>
      </c>
      <c r="C19" s="305">
        <v>75</v>
      </c>
      <c r="D19" s="305">
        <v>71</v>
      </c>
      <c r="E19" s="305">
        <v>83</v>
      </c>
      <c r="F19" s="305">
        <v>67</v>
      </c>
      <c r="G19" s="305">
        <v>68</v>
      </c>
      <c r="H19" s="305"/>
      <c r="I19" s="305">
        <v>52.7</v>
      </c>
      <c r="J19" s="305"/>
      <c r="K19" s="305">
        <v>72.5</v>
      </c>
      <c r="L19" s="353">
        <v>112</v>
      </c>
      <c r="M19" s="353">
        <v>92</v>
      </c>
      <c r="N19" s="373">
        <v>67.344000000000008</v>
      </c>
      <c r="O19" s="372">
        <v>59.5</v>
      </c>
    </row>
    <row r="20" spans="1:15">
      <c r="A20" s="671" t="s">
        <v>51</v>
      </c>
      <c r="B20" s="310" t="s">
        <v>52</v>
      </c>
      <c r="C20" s="307">
        <v>14.6</v>
      </c>
      <c r="D20" s="307">
        <v>14.7</v>
      </c>
      <c r="E20" s="307">
        <v>15.9</v>
      </c>
      <c r="F20" s="307">
        <v>15.3</v>
      </c>
      <c r="G20" s="307">
        <v>15.2</v>
      </c>
      <c r="H20" s="307"/>
      <c r="I20" s="307">
        <v>13.8</v>
      </c>
      <c r="J20" s="307"/>
      <c r="K20" s="307">
        <v>15.4</v>
      </c>
      <c r="L20" s="354">
        <v>16.3</v>
      </c>
      <c r="M20" s="354">
        <v>15.7</v>
      </c>
      <c r="N20" s="374">
        <v>12.2</v>
      </c>
      <c r="O20" s="374">
        <v>12.5</v>
      </c>
    </row>
    <row r="21" spans="1:15">
      <c r="A21" s="671"/>
      <c r="B21" s="310" t="s">
        <v>53</v>
      </c>
      <c r="C21" s="307">
        <v>9.1999999999999993</v>
      </c>
      <c r="D21" s="73">
        <v>7</v>
      </c>
      <c r="E21" s="73"/>
      <c r="F21" s="73"/>
      <c r="G21" s="73"/>
      <c r="H21" s="73"/>
      <c r="I21" s="73">
        <v>7.1</v>
      </c>
      <c r="J21" s="73"/>
      <c r="K21" s="73">
        <v>7.7</v>
      </c>
      <c r="L21" s="73"/>
      <c r="M21" s="73"/>
      <c r="N21" s="73"/>
      <c r="O21" s="73"/>
    </row>
    <row r="22" spans="1:15">
      <c r="A22" s="671"/>
      <c r="B22" s="310" t="s">
        <v>55</v>
      </c>
      <c r="C22" s="307">
        <v>17.600000000000001</v>
      </c>
      <c r="D22" s="307">
        <v>16.899999999999999</v>
      </c>
      <c r="E22" s="307">
        <v>17.3</v>
      </c>
      <c r="F22" s="307">
        <v>16.899999999999999</v>
      </c>
      <c r="G22" s="307">
        <v>17.7</v>
      </c>
      <c r="H22" s="307"/>
      <c r="I22" s="307">
        <v>15.8</v>
      </c>
      <c r="J22" s="307"/>
      <c r="K22" s="307">
        <v>18.5</v>
      </c>
      <c r="L22" s="354">
        <v>18.7</v>
      </c>
      <c r="M22" s="354">
        <v>18.100000000000001</v>
      </c>
      <c r="N22" s="374">
        <v>13.8</v>
      </c>
      <c r="O22" s="374">
        <v>14.9</v>
      </c>
    </row>
    <row r="23" spans="1:15">
      <c r="A23" s="671"/>
      <c r="B23" s="310" t="s">
        <v>56</v>
      </c>
      <c r="C23" s="79">
        <v>1.2054794520547947</v>
      </c>
      <c r="D23" s="79">
        <v>1.1499999999999999</v>
      </c>
      <c r="E23" s="79">
        <v>1.0900000000000001</v>
      </c>
      <c r="F23" s="79">
        <v>1.1000000000000001</v>
      </c>
      <c r="G23" s="79">
        <v>1.1599999999999999</v>
      </c>
      <c r="H23" s="79"/>
      <c r="I23" s="79">
        <v>1.1599999999999999</v>
      </c>
      <c r="J23" s="79"/>
      <c r="K23" s="79">
        <f>K22/K20</f>
        <v>1.2012987012987013</v>
      </c>
      <c r="L23" s="79">
        <f>L22/L20</f>
        <v>1.1472392638036808</v>
      </c>
      <c r="M23" s="79">
        <f>M22/M20</f>
        <v>1.1528662420382167</v>
      </c>
      <c r="N23" s="79">
        <f>N22/N20</f>
        <v>1.1311475409836067</v>
      </c>
      <c r="O23" s="79">
        <f>O22/O20</f>
        <v>1.1919999999999999</v>
      </c>
    </row>
    <row r="24" spans="1:15">
      <c r="A24" s="668" t="s">
        <v>57</v>
      </c>
      <c r="B24" s="102" t="s">
        <v>170</v>
      </c>
      <c r="C24" s="126">
        <v>2.39</v>
      </c>
      <c r="D24" s="305"/>
      <c r="E24" s="305"/>
      <c r="F24" s="305"/>
      <c r="G24" s="305"/>
      <c r="H24" s="305"/>
      <c r="I24" s="305"/>
      <c r="J24" s="305"/>
      <c r="K24" s="305"/>
      <c r="L24" s="353"/>
      <c r="M24" s="353"/>
      <c r="N24" s="372"/>
      <c r="O24" s="372"/>
    </row>
    <row r="25" spans="1:15">
      <c r="A25" s="668"/>
      <c r="B25" s="102" t="s">
        <v>171</v>
      </c>
      <c r="C25" s="126">
        <v>2.78</v>
      </c>
      <c r="D25" s="305"/>
      <c r="E25" s="305"/>
      <c r="F25" s="305"/>
      <c r="G25" s="305"/>
      <c r="H25" s="305"/>
      <c r="I25" s="305"/>
      <c r="J25" s="305"/>
      <c r="K25" s="305"/>
      <c r="L25" s="353"/>
      <c r="M25" s="353"/>
      <c r="N25" s="372"/>
      <c r="O25" s="372"/>
    </row>
    <row r="26" spans="1:15">
      <c r="A26" s="668"/>
      <c r="B26" s="102" t="s">
        <v>172</v>
      </c>
      <c r="C26" s="126">
        <v>3.43</v>
      </c>
      <c r="D26" s="305"/>
      <c r="E26" s="305"/>
      <c r="F26" s="305"/>
      <c r="G26" s="305"/>
      <c r="H26" s="305"/>
      <c r="I26" s="305"/>
      <c r="J26" s="305"/>
      <c r="K26" s="305"/>
      <c r="L26" s="353"/>
      <c r="M26" s="353"/>
      <c r="N26" s="372"/>
      <c r="O26" s="372"/>
    </row>
    <row r="27" spans="1:15">
      <c r="A27" s="668"/>
      <c r="B27" s="308" t="s">
        <v>61</v>
      </c>
      <c r="C27" s="305"/>
      <c r="D27" s="305">
        <v>1.81</v>
      </c>
      <c r="E27" s="305">
        <v>1.85</v>
      </c>
      <c r="F27" s="305">
        <v>1.85</v>
      </c>
      <c r="G27" s="305">
        <v>1.84</v>
      </c>
      <c r="H27" s="305"/>
      <c r="I27" s="305"/>
      <c r="J27" s="305"/>
      <c r="K27" s="305"/>
      <c r="L27" s="353"/>
      <c r="M27" s="353"/>
      <c r="N27" s="372"/>
      <c r="O27" s="372"/>
    </row>
    <row r="28" spans="1:15">
      <c r="A28" s="310" t="s">
        <v>62</v>
      </c>
      <c r="B28" s="310" t="s">
        <v>63</v>
      </c>
      <c r="C28" s="307" t="s">
        <v>54</v>
      </c>
      <c r="D28" s="307" t="s">
        <v>173</v>
      </c>
      <c r="E28" s="307"/>
      <c r="F28" s="307"/>
      <c r="G28" s="307"/>
      <c r="H28" s="307"/>
      <c r="I28" s="307"/>
      <c r="J28" s="307"/>
      <c r="K28" s="307"/>
      <c r="L28" s="354"/>
      <c r="M28" s="354"/>
      <c r="N28" s="374"/>
      <c r="O28" s="374"/>
    </row>
    <row r="29" spans="1:15">
      <c r="A29" s="127" t="s">
        <v>738</v>
      </c>
      <c r="B29" s="83"/>
      <c r="C29" s="305">
        <v>1.0149999999999999</v>
      </c>
      <c r="D29" s="305">
        <v>1.018</v>
      </c>
      <c r="E29" s="305">
        <v>1.0073000000000001</v>
      </c>
      <c r="F29" s="305">
        <v>1.0037</v>
      </c>
      <c r="G29" s="305"/>
      <c r="H29" s="305"/>
      <c r="I29" s="305"/>
      <c r="J29" s="305"/>
      <c r="K29" s="305">
        <v>0.99929999999999997</v>
      </c>
      <c r="L29" s="353">
        <v>1.0045500000000001</v>
      </c>
      <c r="M29" s="353">
        <v>1.0010399999999999</v>
      </c>
      <c r="N29" s="372"/>
      <c r="O29" s="372"/>
    </row>
    <row r="30" spans="1:15" ht="86.25" thickBot="1">
      <c r="A30" s="254" t="s">
        <v>175</v>
      </c>
      <c r="B30" s="254" t="s">
        <v>1</v>
      </c>
      <c r="C30" s="257" t="s">
        <v>547</v>
      </c>
      <c r="D30" s="258" t="s">
        <v>340</v>
      </c>
      <c r="E30" s="806" t="s">
        <v>548</v>
      </c>
      <c r="F30" s="807"/>
      <c r="G30" s="258" t="s">
        <v>570</v>
      </c>
      <c r="H30" s="258" t="s">
        <v>524</v>
      </c>
      <c r="I30" s="258" t="s">
        <v>529</v>
      </c>
      <c r="J30" s="258" t="s">
        <v>530</v>
      </c>
      <c r="K30" s="258"/>
      <c r="L30" s="810" t="s">
        <v>560</v>
      </c>
      <c r="M30" s="811"/>
      <c r="N30" s="382"/>
      <c r="O30" s="258"/>
    </row>
    <row r="31" spans="1:15">
      <c r="A31" s="293" t="s">
        <v>510</v>
      </c>
      <c r="B31" s="323"/>
      <c r="C31" s="324">
        <f t="shared" ref="C31:E31" si="3">((C11+C12)*C13)^2/((C20+C22)/2)*C9</f>
        <v>0</v>
      </c>
      <c r="D31" s="324">
        <f t="shared" si="3"/>
        <v>0</v>
      </c>
      <c r="E31" s="324">
        <f t="shared" si="3"/>
        <v>2.2330596087584406E-2</v>
      </c>
      <c r="F31" s="324">
        <f t="shared" ref="F31:K31" si="4">((F11+F12)*F13)^2/((F20+F22)/2)*F9</f>
        <v>2.0720272071288043E-2</v>
      </c>
      <c r="G31" s="324">
        <f t="shared" si="4"/>
        <v>2.3851299197268229E-2</v>
      </c>
      <c r="H31" s="324" t="e">
        <f t="shared" si="4"/>
        <v>#DIV/0!</v>
      </c>
      <c r="I31" s="324">
        <f t="shared" si="4"/>
        <v>2.6705942042108161E-2</v>
      </c>
      <c r="J31" s="324" t="e">
        <f t="shared" si="4"/>
        <v>#DIV/0!</v>
      </c>
      <c r="K31" s="324">
        <f t="shared" si="4"/>
        <v>2.3361384152364946E-2</v>
      </c>
      <c r="L31" s="324">
        <f t="shared" ref="L31:O31" si="5">((L11+L12)*L13)^2/((L20+L22)/2)*L9</f>
        <v>0</v>
      </c>
      <c r="M31" s="324">
        <f t="shared" si="5"/>
        <v>0</v>
      </c>
      <c r="N31" s="324">
        <f t="shared" si="5"/>
        <v>3.0083642743421412E-2</v>
      </c>
      <c r="O31" s="324">
        <f t="shared" si="5"/>
        <v>2.8488723825219959E-2</v>
      </c>
    </row>
    <row r="32" spans="1:15">
      <c r="A32" s="293" t="s">
        <v>531</v>
      </c>
      <c r="B32" s="315"/>
      <c r="C32" s="295">
        <f t="shared" ref="C32:K32" si="6">(C19/C20)*C9^2</f>
        <v>0</v>
      </c>
      <c r="D32" s="295">
        <f t="shared" si="6"/>
        <v>0</v>
      </c>
      <c r="E32" s="295">
        <f t="shared" si="6"/>
        <v>53.454088050314475</v>
      </c>
      <c r="F32" s="295">
        <f t="shared" si="6"/>
        <v>38.108986928104571</v>
      </c>
      <c r="G32" s="295">
        <f t="shared" si="6"/>
        <v>38.932236842105269</v>
      </c>
      <c r="H32" s="295" t="e">
        <f t="shared" si="6"/>
        <v>#DIV/0!</v>
      </c>
      <c r="I32" s="295">
        <f t="shared" si="6"/>
        <v>33.233460144927541</v>
      </c>
      <c r="J32" s="295" t="e">
        <f t="shared" si="6"/>
        <v>#DIV/0!</v>
      </c>
      <c r="K32" s="295">
        <f t="shared" si="6"/>
        <v>40.969561688311693</v>
      </c>
      <c r="L32" s="295">
        <f t="shared" ref="L32:O32" si="7">(L19/L20)*L9^2</f>
        <v>0</v>
      </c>
      <c r="M32" s="295">
        <f t="shared" si="7"/>
        <v>0</v>
      </c>
      <c r="N32" s="342">
        <f t="shared" si="7"/>
        <v>48.037800000000011</v>
      </c>
      <c r="O32" s="342">
        <f t="shared" si="7"/>
        <v>41.423900000000003</v>
      </c>
    </row>
    <row r="33" spans="1:15" ht="17.25" thickBot="1">
      <c r="A33" s="296" t="s">
        <v>511</v>
      </c>
      <c r="B33" s="325"/>
      <c r="C33" s="325">
        <f t="shared" ref="C33:K33" si="8">C16/C20</f>
        <v>0.26712328767123289</v>
      </c>
      <c r="D33" s="325">
        <f t="shared" si="8"/>
        <v>0.3401360544217687</v>
      </c>
      <c r="E33" s="325">
        <f t="shared" si="8"/>
        <v>0.32704402515723269</v>
      </c>
      <c r="F33" s="325">
        <f t="shared" si="8"/>
        <v>0.32679738562091504</v>
      </c>
      <c r="G33" s="325">
        <f t="shared" si="8"/>
        <v>0.33552631578947367</v>
      </c>
      <c r="H33" s="325" t="e">
        <f t="shared" si="8"/>
        <v>#DIV/0!</v>
      </c>
      <c r="I33" s="325">
        <f t="shared" si="8"/>
        <v>0.22463768115942032</v>
      </c>
      <c r="J33" s="325" t="e">
        <f t="shared" si="8"/>
        <v>#DIV/0!</v>
      </c>
      <c r="K33" s="325">
        <f t="shared" si="8"/>
        <v>0.33636363636363642</v>
      </c>
      <c r="L33" s="325">
        <f>L16/L20</f>
        <v>0.32515337423312873</v>
      </c>
      <c r="M33" s="325">
        <f t="shared" ref="M33:O33" si="9">M16/M20</f>
        <v>0.32484076433121017</v>
      </c>
      <c r="N33" s="384">
        <f t="shared" si="9"/>
        <v>0.25327868852459018</v>
      </c>
      <c r="O33" s="325">
        <f t="shared" si="9"/>
        <v>0.2576</v>
      </c>
    </row>
    <row r="34" spans="1:15" s="327" customFormat="1">
      <c r="A34" s="335"/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O34" s="326"/>
    </row>
    <row r="35" spans="1:15" s="327" customFormat="1">
      <c r="A35" s="336"/>
      <c r="B35" s="328"/>
      <c r="C35" s="326"/>
      <c r="D35" s="326"/>
      <c r="E35" s="326"/>
      <c r="F35" s="326"/>
      <c r="G35" s="326"/>
      <c r="H35" s="326"/>
      <c r="I35" s="326"/>
      <c r="J35" s="326"/>
      <c r="K35" s="326"/>
      <c r="O35" s="326"/>
    </row>
    <row r="36" spans="1:15" s="327" customFormat="1">
      <c r="A36" s="336"/>
      <c r="B36" s="328"/>
      <c r="C36" s="326"/>
      <c r="D36" s="326"/>
      <c r="E36" s="326"/>
      <c r="F36" s="326"/>
      <c r="G36" s="326"/>
      <c r="H36" s="326"/>
      <c r="I36" s="326"/>
      <c r="J36" s="326"/>
      <c r="K36" s="326"/>
      <c r="O36" s="326"/>
    </row>
    <row r="37" spans="1:15" s="327" customFormat="1">
      <c r="A37" s="326"/>
      <c r="B37" s="326"/>
      <c r="C37" s="326"/>
      <c r="D37" s="326"/>
      <c r="E37" s="326"/>
      <c r="F37" s="326"/>
      <c r="G37" s="328"/>
      <c r="H37" s="328"/>
      <c r="I37" s="328"/>
      <c r="J37" s="328"/>
      <c r="K37" s="328"/>
      <c r="O37" s="328"/>
    </row>
    <row r="38" spans="1:15" s="327" customFormat="1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O38" s="326"/>
    </row>
    <row r="39" spans="1:15" s="327" customFormat="1">
      <c r="A39" s="326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O39" s="326"/>
    </row>
    <row r="40" spans="1:15" s="327" customFormat="1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O40" s="326"/>
    </row>
    <row r="41" spans="1:15" s="327" customFormat="1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O41" s="326"/>
    </row>
  </sheetData>
  <mergeCells count="17">
    <mergeCell ref="L30:M30"/>
    <mergeCell ref="L4:M4"/>
    <mergeCell ref="L3:M3"/>
    <mergeCell ref="L7:M7"/>
    <mergeCell ref="L8:M8"/>
    <mergeCell ref="C1:D1"/>
    <mergeCell ref="E2:F2"/>
    <mergeCell ref="E3:F3"/>
    <mergeCell ref="E4:F4"/>
    <mergeCell ref="E5:F5"/>
    <mergeCell ref="E7:F7"/>
    <mergeCell ref="E30:F30"/>
    <mergeCell ref="A7:A8"/>
    <mergeCell ref="A11:A13"/>
    <mergeCell ref="A14:A16"/>
    <mergeCell ref="A20:A23"/>
    <mergeCell ref="A24:A27"/>
  </mergeCells>
  <phoneticPr fontId="3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42"/>
  <sheetViews>
    <sheetView tabSelected="1" topLeftCell="A3" zoomScale="85" zoomScaleNormal="85" workbookViewId="0">
      <selection activeCell="AN22" sqref="AN22"/>
    </sheetView>
  </sheetViews>
  <sheetFormatPr defaultRowHeight="16.5"/>
  <cols>
    <col min="1" max="1" width="45.25" customWidth="1"/>
    <col min="2" max="2" width="15.375" customWidth="1"/>
    <col min="3" max="3" width="16.75" hidden="1" customWidth="1"/>
    <col min="4" max="4" width="18.5" hidden="1" customWidth="1"/>
    <col min="5" max="5" width="24.875" hidden="1" customWidth="1"/>
    <col min="6" max="6" width="18.25" hidden="1" customWidth="1"/>
    <col min="7" max="7" width="18.75" hidden="1" customWidth="1"/>
    <col min="8" max="8" width="13.125" hidden="1" customWidth="1"/>
    <col min="9" max="9" width="17.25" hidden="1" customWidth="1"/>
    <col min="10" max="10" width="15.5" hidden="1" customWidth="1"/>
    <col min="11" max="11" width="16.375" hidden="1" customWidth="1"/>
    <col min="12" max="12" width="26.5" hidden="1" customWidth="1"/>
    <col min="13" max="13" width="27.75" hidden="1" customWidth="1"/>
    <col min="14" max="14" width="26.875" hidden="1" customWidth="1"/>
    <col min="15" max="15" width="16.25" hidden="1" customWidth="1"/>
    <col min="16" max="16" width="27.625" hidden="1" customWidth="1"/>
    <col min="17" max="17" width="22.5" hidden="1" customWidth="1"/>
    <col min="18" max="18" width="20" customWidth="1"/>
    <col min="19" max="19" width="23.5" hidden="1" customWidth="1"/>
    <col min="20" max="20" width="22.25" hidden="1" customWidth="1"/>
    <col min="21" max="21" width="26.375" hidden="1" customWidth="1"/>
    <col min="22" max="22" width="16.75" hidden="1" customWidth="1"/>
    <col min="23" max="23" width="21.375" hidden="1" customWidth="1"/>
    <col min="24" max="24" width="31.875" hidden="1" customWidth="1"/>
    <col min="25" max="25" width="31.375" hidden="1" customWidth="1"/>
    <col min="26" max="26" width="20.375" hidden="1" customWidth="1"/>
    <col min="27" max="27" width="23.875" hidden="1" customWidth="1"/>
    <col min="28" max="28" width="13.875" hidden="1" customWidth="1"/>
    <col min="29" max="29" width="15" hidden="1" customWidth="1"/>
    <col min="30" max="30" width="15.5" hidden="1" customWidth="1"/>
    <col min="31" max="31" width="12.5" style="579" hidden="1" customWidth="1"/>
    <col min="32" max="32" width="14.75" style="579" hidden="1" customWidth="1"/>
    <col min="33" max="33" width="29.375" customWidth="1"/>
    <col min="34" max="34" width="19.25" hidden="1" customWidth="1"/>
  </cols>
  <sheetData>
    <row r="1" spans="1:34" hidden="1">
      <c r="A1" s="504" t="s">
        <v>0</v>
      </c>
      <c r="B1" s="504" t="s">
        <v>1</v>
      </c>
      <c r="C1" s="617"/>
      <c r="D1" s="485"/>
      <c r="E1" s="485"/>
      <c r="F1" s="485"/>
      <c r="G1" s="485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395"/>
      <c r="V1" s="395"/>
      <c r="W1" s="395"/>
      <c r="X1" s="395"/>
      <c r="Y1" s="395"/>
      <c r="Z1" s="395"/>
      <c r="AA1" s="395"/>
      <c r="AB1" s="566"/>
    </row>
    <row r="2" spans="1:34" ht="15" hidden="1" customHeight="1">
      <c r="A2" s="502" t="s">
        <v>5</v>
      </c>
      <c r="B2" s="502" t="s">
        <v>1</v>
      </c>
      <c r="C2" s="619"/>
      <c r="D2" s="498" t="s">
        <v>145</v>
      </c>
      <c r="E2" s="585"/>
      <c r="F2" s="585"/>
      <c r="G2" s="585"/>
      <c r="H2" s="819" t="s">
        <v>145</v>
      </c>
      <c r="I2" s="819"/>
      <c r="J2" s="819" t="s">
        <v>145</v>
      </c>
      <c r="K2" s="819"/>
      <c r="L2" s="571"/>
      <c r="M2" s="498"/>
      <c r="N2" s="498"/>
      <c r="O2" s="522"/>
      <c r="P2" s="522"/>
      <c r="Q2" s="621"/>
      <c r="R2" s="498"/>
      <c r="S2" s="498"/>
      <c r="T2" s="498"/>
      <c r="U2" s="402" t="s">
        <v>145</v>
      </c>
      <c r="V2" s="402" t="s">
        <v>145</v>
      </c>
      <c r="W2" s="402" t="s">
        <v>145</v>
      </c>
      <c r="X2" s="395"/>
      <c r="Y2" s="395"/>
      <c r="Z2" s="395"/>
      <c r="AA2" s="395"/>
      <c r="AB2" s="566"/>
    </row>
    <row r="3" spans="1:34" ht="57" customHeight="1">
      <c r="A3" s="504" t="s">
        <v>9</v>
      </c>
      <c r="B3" s="504" t="s">
        <v>1</v>
      </c>
      <c r="C3" s="465" t="s">
        <v>779</v>
      </c>
      <c r="D3" s="465" t="s">
        <v>678</v>
      </c>
      <c r="E3" s="586" t="s">
        <v>746</v>
      </c>
      <c r="F3" s="822" t="s">
        <v>747</v>
      </c>
      <c r="G3" s="823"/>
      <c r="H3" s="820" t="s">
        <v>679</v>
      </c>
      <c r="I3" s="820"/>
      <c r="J3" s="820" t="s">
        <v>680</v>
      </c>
      <c r="K3" s="820"/>
      <c r="L3" s="572" t="s">
        <v>740</v>
      </c>
      <c r="M3" s="499" t="s">
        <v>681</v>
      </c>
      <c r="N3" s="499" t="s">
        <v>682</v>
      </c>
      <c r="O3" s="523" t="s">
        <v>488</v>
      </c>
      <c r="P3" s="499" t="s">
        <v>467</v>
      </c>
      <c r="Q3" s="465" t="s">
        <v>780</v>
      </c>
      <c r="R3" s="499" t="s">
        <v>683</v>
      </c>
      <c r="S3" s="499" t="s">
        <v>658</v>
      </c>
      <c r="T3" s="588" t="s">
        <v>753</v>
      </c>
      <c r="U3" s="499" t="s">
        <v>588</v>
      </c>
      <c r="V3" s="568" t="s">
        <v>731</v>
      </c>
      <c r="W3" s="568" t="s">
        <v>732</v>
      </c>
      <c r="X3" s="568" t="s">
        <v>733</v>
      </c>
      <c r="Y3" s="568" t="s">
        <v>734</v>
      </c>
      <c r="Z3" s="568" t="s">
        <v>735</v>
      </c>
      <c r="AA3" s="568" t="s">
        <v>736</v>
      </c>
      <c r="AB3" s="568" t="s">
        <v>731</v>
      </c>
      <c r="AC3" s="569" t="s">
        <v>737</v>
      </c>
      <c r="AD3" s="569" t="s">
        <v>737</v>
      </c>
      <c r="AE3" s="569" t="s">
        <v>751</v>
      </c>
      <c r="AF3" s="569" t="s">
        <v>749</v>
      </c>
      <c r="AG3" s="569" t="s">
        <v>752</v>
      </c>
      <c r="AH3" s="569" t="s">
        <v>755</v>
      </c>
    </row>
    <row r="4" spans="1:34">
      <c r="A4" s="504" t="s">
        <v>28</v>
      </c>
      <c r="B4" s="504"/>
      <c r="C4" s="466" t="s">
        <v>778</v>
      </c>
      <c r="D4" s="466" t="s">
        <v>684</v>
      </c>
      <c r="E4" s="400" t="s">
        <v>422</v>
      </c>
      <c r="F4" s="824" t="s">
        <v>422</v>
      </c>
      <c r="G4" s="825"/>
      <c r="H4" s="821" t="s">
        <v>29</v>
      </c>
      <c r="I4" s="821"/>
      <c r="J4" s="821" t="s">
        <v>29</v>
      </c>
      <c r="K4" s="821"/>
      <c r="L4" s="574" t="s">
        <v>741</v>
      </c>
      <c r="M4" s="466" t="s">
        <v>684</v>
      </c>
      <c r="N4" s="466" t="s">
        <v>684</v>
      </c>
      <c r="O4" s="466" t="s">
        <v>677</v>
      </c>
      <c r="P4" s="466" t="s">
        <v>677</v>
      </c>
      <c r="Q4" s="466" t="s">
        <v>429</v>
      </c>
      <c r="R4" s="467" t="s">
        <v>29</v>
      </c>
      <c r="S4" s="466" t="s">
        <v>677</v>
      </c>
      <c r="T4" s="466" t="s">
        <v>677</v>
      </c>
      <c r="U4" s="400" t="s">
        <v>422</v>
      </c>
      <c r="V4" s="530" t="s">
        <v>726</v>
      </c>
      <c r="W4" s="530" t="s">
        <v>726</v>
      </c>
      <c r="X4" s="530" t="s">
        <v>726</v>
      </c>
      <c r="Y4" s="530" t="s">
        <v>726</v>
      </c>
      <c r="Z4" s="400" t="s">
        <v>712</v>
      </c>
      <c r="AA4" s="400" t="s">
        <v>716</v>
      </c>
      <c r="AB4" s="530" t="s">
        <v>422</v>
      </c>
      <c r="AC4" s="530" t="s">
        <v>422</v>
      </c>
      <c r="AD4" s="530" t="s">
        <v>422</v>
      </c>
      <c r="AE4" s="530" t="s">
        <v>750</v>
      </c>
      <c r="AF4" s="530" t="s">
        <v>750</v>
      </c>
      <c r="AG4" s="530" t="s">
        <v>422</v>
      </c>
      <c r="AH4" s="530" t="s">
        <v>422</v>
      </c>
    </row>
    <row r="5" spans="1:34">
      <c r="A5" s="502" t="s">
        <v>686</v>
      </c>
      <c r="B5" s="502"/>
      <c r="C5" s="468">
        <v>25</v>
      </c>
      <c r="D5" s="468">
        <v>25</v>
      </c>
      <c r="E5" s="468">
        <v>25</v>
      </c>
      <c r="F5" s="468">
        <v>20</v>
      </c>
      <c r="G5" s="468">
        <v>25</v>
      </c>
      <c r="H5" s="468">
        <v>20</v>
      </c>
      <c r="I5" s="468">
        <v>25</v>
      </c>
      <c r="J5" s="468">
        <v>20</v>
      </c>
      <c r="K5" s="468">
        <v>25</v>
      </c>
      <c r="L5" s="468">
        <v>25</v>
      </c>
      <c r="M5" s="468">
        <v>25</v>
      </c>
      <c r="N5" s="468">
        <v>25</v>
      </c>
      <c r="O5" s="468">
        <v>25</v>
      </c>
      <c r="P5" s="468">
        <v>25</v>
      </c>
      <c r="Q5" s="468">
        <v>25</v>
      </c>
      <c r="R5" s="502">
        <v>25</v>
      </c>
      <c r="S5" s="502"/>
      <c r="T5" s="468">
        <v>25</v>
      </c>
      <c r="U5" s="403">
        <v>25</v>
      </c>
      <c r="V5" s="531">
        <v>25</v>
      </c>
      <c r="W5" s="531">
        <v>20</v>
      </c>
      <c r="X5" s="532">
        <v>20</v>
      </c>
      <c r="Y5" s="532">
        <v>25</v>
      </c>
      <c r="Z5" s="404">
        <v>25</v>
      </c>
      <c r="AA5" s="404">
        <v>25</v>
      </c>
      <c r="AB5" s="531">
        <v>25</v>
      </c>
      <c r="AC5" s="531">
        <v>25</v>
      </c>
      <c r="AD5" s="531">
        <v>25</v>
      </c>
      <c r="AE5" s="531">
        <v>25</v>
      </c>
      <c r="AF5" s="531">
        <v>25</v>
      </c>
      <c r="AG5" s="531">
        <v>25</v>
      </c>
      <c r="AH5" s="531">
        <v>25</v>
      </c>
    </row>
    <row r="6" spans="1:34">
      <c r="A6" s="818" t="s">
        <v>32</v>
      </c>
      <c r="B6" s="504" t="s">
        <v>687</v>
      </c>
      <c r="C6" s="618">
        <v>79.900000000000006</v>
      </c>
      <c r="D6" s="501">
        <v>75.7</v>
      </c>
      <c r="E6" s="587">
        <v>80</v>
      </c>
      <c r="F6" s="826">
        <v>84.8</v>
      </c>
      <c r="G6" s="827"/>
      <c r="H6" s="828">
        <v>75.2</v>
      </c>
      <c r="I6" s="828"/>
      <c r="J6" s="828">
        <v>74.900000000000006</v>
      </c>
      <c r="K6" s="828"/>
      <c r="L6" s="575">
        <v>75.5</v>
      </c>
      <c r="M6" s="501">
        <v>79.599999999999994</v>
      </c>
      <c r="N6" s="501">
        <v>75.2</v>
      </c>
      <c r="O6" s="518">
        <v>78.2</v>
      </c>
      <c r="P6" s="469">
        <v>84.6</v>
      </c>
      <c r="Q6" s="469">
        <v>84.7</v>
      </c>
      <c r="R6" s="504">
        <v>79.400000000000006</v>
      </c>
      <c r="S6" s="469">
        <v>85.2</v>
      </c>
      <c r="T6" s="501">
        <v>75</v>
      </c>
      <c r="U6" s="445">
        <v>75.2</v>
      </c>
      <c r="V6" s="533">
        <v>74.8</v>
      </c>
      <c r="W6" s="533">
        <v>74.5</v>
      </c>
      <c r="X6" s="534">
        <v>77.7</v>
      </c>
      <c r="Y6" s="534">
        <v>76.7</v>
      </c>
      <c r="Z6" s="405">
        <v>86</v>
      </c>
      <c r="AA6" s="512">
        <v>75.7</v>
      </c>
      <c r="AB6" s="533">
        <v>74.8</v>
      </c>
      <c r="AC6" s="533">
        <v>76.7</v>
      </c>
      <c r="AD6" s="533">
        <v>76.7</v>
      </c>
      <c r="AE6" s="533">
        <v>74</v>
      </c>
      <c r="AF6" s="533">
        <v>80</v>
      </c>
      <c r="AG6" s="533">
        <v>80.400000000000006</v>
      </c>
      <c r="AH6" s="533">
        <v>80</v>
      </c>
    </row>
    <row r="7" spans="1:34">
      <c r="A7" s="818"/>
      <c r="B7" s="504" t="s">
        <v>688</v>
      </c>
      <c r="C7" s="618">
        <v>-30</v>
      </c>
      <c r="D7" s="501">
        <v>-30</v>
      </c>
      <c r="E7" s="587">
        <v>-30</v>
      </c>
      <c r="F7" s="826">
        <v>-30</v>
      </c>
      <c r="G7" s="827"/>
      <c r="H7" s="828">
        <v>-30</v>
      </c>
      <c r="I7" s="828"/>
      <c r="J7" s="828">
        <v>-30</v>
      </c>
      <c r="K7" s="828"/>
      <c r="L7" s="575">
        <v>-30</v>
      </c>
      <c r="M7" s="501">
        <v>-30</v>
      </c>
      <c r="N7" s="501">
        <v>-30</v>
      </c>
      <c r="O7" s="518">
        <v>-30</v>
      </c>
      <c r="P7" s="469">
        <v>-30</v>
      </c>
      <c r="Q7" s="469">
        <v>-30</v>
      </c>
      <c r="R7" s="504">
        <v>-30</v>
      </c>
      <c r="S7" s="469">
        <v>-30</v>
      </c>
      <c r="T7" s="501">
        <v>-30</v>
      </c>
      <c r="U7" s="445">
        <v>-30</v>
      </c>
      <c r="V7" s="533">
        <v>-20</v>
      </c>
      <c r="W7" s="533">
        <v>-20</v>
      </c>
      <c r="X7" s="534"/>
      <c r="Y7" s="534"/>
      <c r="Z7" s="469">
        <v>-30</v>
      </c>
      <c r="AA7" s="469">
        <v>-30</v>
      </c>
      <c r="AB7" s="533">
        <v>-20</v>
      </c>
      <c r="AC7" s="533">
        <v>-20</v>
      </c>
      <c r="AD7" s="533">
        <v>-20</v>
      </c>
      <c r="AE7" s="533">
        <v>-30</v>
      </c>
      <c r="AF7" s="533">
        <v>-30</v>
      </c>
      <c r="AG7" s="533">
        <v>-30</v>
      </c>
      <c r="AH7" s="533">
        <v>-20</v>
      </c>
    </row>
    <row r="8" spans="1:34">
      <c r="A8" s="516" t="s">
        <v>717</v>
      </c>
      <c r="B8" s="516" t="s">
        <v>718</v>
      </c>
      <c r="C8" s="470">
        <v>2.8</v>
      </c>
      <c r="D8" s="470">
        <v>3</v>
      </c>
      <c r="E8" s="470">
        <v>3.2</v>
      </c>
      <c r="F8" s="470">
        <v>3.3</v>
      </c>
      <c r="G8" s="470"/>
      <c r="H8" s="470">
        <v>3</v>
      </c>
      <c r="I8" s="470">
        <v>3</v>
      </c>
      <c r="J8" s="470">
        <v>3</v>
      </c>
      <c r="K8" s="470">
        <v>3</v>
      </c>
      <c r="L8" s="470">
        <v>3</v>
      </c>
      <c r="M8" s="470">
        <v>3</v>
      </c>
      <c r="N8" s="470">
        <v>3</v>
      </c>
      <c r="O8" s="514">
        <v>3.2</v>
      </c>
      <c r="P8" s="514">
        <v>2.9</v>
      </c>
      <c r="Q8" s="514">
        <v>3.1</v>
      </c>
      <c r="R8" s="598">
        <v>2.5</v>
      </c>
      <c r="S8" s="514">
        <v>3.1</v>
      </c>
      <c r="T8" s="514">
        <v>3</v>
      </c>
      <c r="U8" s="515">
        <v>3.2</v>
      </c>
      <c r="V8" s="565">
        <v>2.8</v>
      </c>
      <c r="W8" s="565">
        <v>2.6</v>
      </c>
      <c r="X8" s="565">
        <v>2.5</v>
      </c>
      <c r="Y8" s="565">
        <v>2.6</v>
      </c>
      <c r="Z8" s="565">
        <v>3</v>
      </c>
      <c r="AA8" s="565">
        <v>2.8</v>
      </c>
      <c r="AB8" s="565">
        <v>2.6</v>
      </c>
      <c r="AC8" s="565">
        <v>2.8</v>
      </c>
      <c r="AD8" s="565">
        <v>2.6</v>
      </c>
      <c r="AE8" s="565">
        <v>2.9</v>
      </c>
      <c r="AF8" s="565">
        <v>3</v>
      </c>
      <c r="AG8" s="599">
        <v>2.5</v>
      </c>
      <c r="AH8" s="565">
        <v>2.6</v>
      </c>
    </row>
    <row r="9" spans="1:34">
      <c r="A9" s="472" t="s">
        <v>702</v>
      </c>
      <c r="B9" s="472" t="s">
        <v>719</v>
      </c>
      <c r="C9" s="620">
        <f>C8*C12*1000</f>
        <v>322.27999999999992</v>
      </c>
      <c r="D9" s="620">
        <f>D8*D12*1000</f>
        <v>330.60000000000025</v>
      </c>
      <c r="E9" s="473">
        <f>E12*E8</f>
        <v>0.32639999999999958</v>
      </c>
      <c r="F9" s="473">
        <f>F12*F8</f>
        <v>0.3408899999999998</v>
      </c>
      <c r="G9" s="473"/>
      <c r="H9" s="473">
        <f t="shared" ref="H9:W9" si="0">H8*H12</f>
        <v>0.30359999999999987</v>
      </c>
      <c r="I9" s="473">
        <f t="shared" si="0"/>
        <v>0.29610000000000003</v>
      </c>
      <c r="J9" s="473">
        <f t="shared" si="0"/>
        <v>0.30299999999999994</v>
      </c>
      <c r="K9" s="473">
        <f t="shared" si="0"/>
        <v>0.29669999999999996</v>
      </c>
      <c r="L9" s="473">
        <f t="shared" si="0"/>
        <v>0.32849999999999979</v>
      </c>
      <c r="M9" s="473">
        <f t="shared" ref="M9:U9" si="1">M8*M12</f>
        <v>0.32279999999999998</v>
      </c>
      <c r="N9" s="473">
        <f t="shared" si="1"/>
        <v>0.31530000000000002</v>
      </c>
      <c r="O9" s="488">
        <f t="shared" ref="O9" si="2">O8*O12*1000</f>
        <v>317.75999999999982</v>
      </c>
      <c r="P9" s="488">
        <f>P8*P12*1000</f>
        <v>334.94999999999982</v>
      </c>
      <c r="Q9" s="620">
        <f>Q8*Q12*1000</f>
        <v>319.61</v>
      </c>
      <c r="R9" s="488">
        <f t="shared" ref="R9:S9" si="3">R8*R12*1000</f>
        <v>266.75000000000006</v>
      </c>
      <c r="S9" s="488">
        <f t="shared" si="3"/>
        <v>298.21999999999997</v>
      </c>
      <c r="T9" s="488">
        <f t="shared" ref="T9" si="4">T8*T12*1000</f>
        <v>342.9</v>
      </c>
      <c r="U9" s="406">
        <f t="shared" si="1"/>
        <v>0.31871999999999973</v>
      </c>
      <c r="V9" s="535">
        <f t="shared" si="0"/>
        <v>0.33291999999999999</v>
      </c>
      <c r="W9" s="535">
        <f t="shared" si="0"/>
        <v>0.32655999999999996</v>
      </c>
      <c r="X9" s="536"/>
      <c r="Y9" s="536"/>
      <c r="Z9" s="488">
        <f t="shared" ref="Z9:AA9" si="5">Z8*Z12*1000</f>
        <v>330.9</v>
      </c>
      <c r="AA9" s="488">
        <f t="shared" si="5"/>
        <v>322.83999999999997</v>
      </c>
      <c r="AB9" s="535">
        <f t="shared" ref="AB9" si="6">AB8*AB12</f>
        <v>0.30914000000000003</v>
      </c>
      <c r="AC9" s="535">
        <f t="shared" ref="AC9:AH9" si="7">AC8*AC12</f>
        <v>0.32088000000000005</v>
      </c>
      <c r="AD9" s="535">
        <f t="shared" si="7"/>
        <v>0.29796000000000011</v>
      </c>
      <c r="AE9" s="535">
        <f t="shared" si="7"/>
        <v>0.31841999999999998</v>
      </c>
      <c r="AF9" s="535">
        <f t="shared" si="7"/>
        <v>0.32190000000000002</v>
      </c>
      <c r="AG9" s="535">
        <f>AG8*AG12*1000</f>
        <v>323</v>
      </c>
      <c r="AH9" s="535">
        <f t="shared" si="7"/>
        <v>0.35152</v>
      </c>
    </row>
    <row r="10" spans="1:34" ht="20.25">
      <c r="A10" s="817" t="s">
        <v>40</v>
      </c>
      <c r="B10" s="503" t="s">
        <v>689</v>
      </c>
      <c r="C10" s="474">
        <v>1.6028</v>
      </c>
      <c r="D10" s="474">
        <v>1.5948</v>
      </c>
      <c r="E10" s="474">
        <v>1.5794999999999999</v>
      </c>
      <c r="F10" s="474">
        <v>1.587</v>
      </c>
      <c r="G10" s="474"/>
      <c r="H10" s="474">
        <v>1.5842000000000001</v>
      </c>
      <c r="I10" s="474">
        <v>1.5806</v>
      </c>
      <c r="J10" s="474">
        <v>1.5847</v>
      </c>
      <c r="K10" s="474">
        <v>1.5814999999999999</v>
      </c>
      <c r="L10" s="474">
        <v>1.5929</v>
      </c>
      <c r="M10" s="474">
        <v>1.5911</v>
      </c>
      <c r="N10" s="474">
        <v>1.5874999999999999</v>
      </c>
      <c r="O10" s="476">
        <v>1.5795999999999999</v>
      </c>
      <c r="P10" s="477">
        <v>1.6014999999999999</v>
      </c>
      <c r="Q10" s="477">
        <v>1.5855999999999999</v>
      </c>
      <c r="R10" s="475">
        <v>1.5925</v>
      </c>
      <c r="S10" s="477">
        <v>1.5769</v>
      </c>
      <c r="T10" s="474">
        <v>1.6011</v>
      </c>
      <c r="U10" s="407">
        <v>1.5806</v>
      </c>
      <c r="V10" s="537">
        <v>1.609</v>
      </c>
      <c r="W10" s="537"/>
      <c r="X10" s="538"/>
      <c r="Y10" s="538">
        <v>1.6026</v>
      </c>
      <c r="Z10" s="408">
        <v>1.5956999999999999</v>
      </c>
      <c r="AA10" s="408">
        <v>1.6012</v>
      </c>
      <c r="AB10" s="537">
        <v>1.609</v>
      </c>
      <c r="AC10" s="537">
        <v>1.6026</v>
      </c>
      <c r="AD10" s="537">
        <v>1.6026</v>
      </c>
      <c r="AE10" s="537">
        <v>1.5988</v>
      </c>
      <c r="AF10" s="537">
        <v>1.5914999999999999</v>
      </c>
      <c r="AG10" s="537">
        <v>1.6213</v>
      </c>
      <c r="AH10" s="537">
        <v>1.6312</v>
      </c>
    </row>
    <row r="11" spans="1:34" ht="20.25">
      <c r="A11" s="817"/>
      <c r="B11" s="503" t="s">
        <v>690</v>
      </c>
      <c r="C11" s="474">
        <v>1.4877</v>
      </c>
      <c r="D11" s="474">
        <v>1.4845999999999999</v>
      </c>
      <c r="E11" s="474">
        <v>1.4775</v>
      </c>
      <c r="F11" s="474">
        <v>1.4837</v>
      </c>
      <c r="G11" s="474"/>
      <c r="H11" s="474">
        <v>1.4830000000000001</v>
      </c>
      <c r="I11" s="474">
        <v>1.4819</v>
      </c>
      <c r="J11" s="474">
        <v>1.4837</v>
      </c>
      <c r="K11" s="474">
        <v>1.4825999999999999</v>
      </c>
      <c r="L11" s="474">
        <v>1.4834000000000001</v>
      </c>
      <c r="M11" s="474">
        <v>1.4835</v>
      </c>
      <c r="N11" s="474">
        <v>1.4823999999999999</v>
      </c>
      <c r="O11" s="476">
        <v>1.4802999999999999</v>
      </c>
      <c r="P11" s="477">
        <v>1.486</v>
      </c>
      <c r="Q11" s="477">
        <v>1.4825999999999999</v>
      </c>
      <c r="R11" s="475">
        <v>1.4858</v>
      </c>
      <c r="S11" s="477">
        <v>1.4806999999999999</v>
      </c>
      <c r="T11" s="474">
        <v>1.4867999999999999</v>
      </c>
      <c r="U11" s="407">
        <v>1.4810000000000001</v>
      </c>
      <c r="V11" s="537">
        <v>1.4901</v>
      </c>
      <c r="W11" s="537"/>
      <c r="X11" s="538"/>
      <c r="Y11" s="538">
        <v>1.488</v>
      </c>
      <c r="Z11" s="408">
        <v>1.4855</v>
      </c>
      <c r="AA11" s="408">
        <v>1.4859</v>
      </c>
      <c r="AB11" s="537">
        <v>1.4901</v>
      </c>
      <c r="AC11" s="537">
        <v>1.488</v>
      </c>
      <c r="AD11" s="537">
        <v>1.488</v>
      </c>
      <c r="AE11" s="537">
        <f>AE10-AE12</f>
        <v>1.4890000000000001</v>
      </c>
      <c r="AF11" s="537">
        <f>AF10-AF12</f>
        <v>1.4842</v>
      </c>
      <c r="AG11" s="537">
        <v>1.4921</v>
      </c>
      <c r="AH11" s="537">
        <v>1.496</v>
      </c>
    </row>
    <row r="12" spans="1:34">
      <c r="A12" s="817"/>
      <c r="B12" s="503" t="s">
        <v>691</v>
      </c>
      <c r="C12" s="474">
        <f t="shared" ref="C12" si="8">C10-C11</f>
        <v>0.11509999999999998</v>
      </c>
      <c r="D12" s="474">
        <f t="shared" ref="D12:L12" si="9">D10-D11</f>
        <v>0.11020000000000008</v>
      </c>
      <c r="E12" s="474">
        <v>0.10199999999999987</v>
      </c>
      <c r="F12" s="474">
        <f>F10-F11</f>
        <v>0.10329999999999995</v>
      </c>
      <c r="G12" s="474"/>
      <c r="H12" s="474">
        <f t="shared" si="9"/>
        <v>0.10119999999999996</v>
      </c>
      <c r="I12" s="474">
        <f t="shared" si="9"/>
        <v>9.870000000000001E-2</v>
      </c>
      <c r="J12" s="474">
        <f t="shared" si="9"/>
        <v>0.10099999999999998</v>
      </c>
      <c r="K12" s="474">
        <f t="shared" si="9"/>
        <v>9.8899999999999988E-2</v>
      </c>
      <c r="L12" s="474">
        <f t="shared" si="9"/>
        <v>0.10949999999999993</v>
      </c>
      <c r="M12" s="474">
        <v>0.1076</v>
      </c>
      <c r="N12" s="474">
        <v>0.1051</v>
      </c>
      <c r="O12" s="520">
        <f t="shared" ref="O12:R12" si="10">O10-O11</f>
        <v>9.9299999999999944E-2</v>
      </c>
      <c r="P12" s="477">
        <f t="shared" ref="P12" si="11">P10-P11</f>
        <v>0.11549999999999994</v>
      </c>
      <c r="Q12" s="477">
        <v>0.1031</v>
      </c>
      <c r="R12" s="478">
        <f t="shared" si="10"/>
        <v>0.10670000000000002</v>
      </c>
      <c r="S12" s="477">
        <v>9.6199999999999994E-2</v>
      </c>
      <c r="T12" s="474">
        <v>0.1143</v>
      </c>
      <c r="U12" s="407">
        <f t="shared" ref="U12" si="12">U10-U11</f>
        <v>9.9599999999999911E-2</v>
      </c>
      <c r="V12" s="537">
        <f>V10-V11</f>
        <v>0.11890000000000001</v>
      </c>
      <c r="W12" s="537">
        <v>0.12559999999999999</v>
      </c>
      <c r="X12" s="538">
        <v>0.12520000000000001</v>
      </c>
      <c r="Y12" s="538">
        <v>0.11459999999999999</v>
      </c>
      <c r="Z12" s="408">
        <v>0.1103</v>
      </c>
      <c r="AA12" s="408">
        <v>0.1153</v>
      </c>
      <c r="AB12" s="537">
        <f>AB10-AB11</f>
        <v>0.11890000000000001</v>
      </c>
      <c r="AC12" s="537">
        <f>AC10-AC11</f>
        <v>0.11460000000000004</v>
      </c>
      <c r="AD12" s="537">
        <f>AD10-AD11</f>
        <v>0.11460000000000004</v>
      </c>
      <c r="AE12" s="537">
        <v>0.10979999999999999</v>
      </c>
      <c r="AF12" s="537">
        <v>0.10730000000000001</v>
      </c>
      <c r="AG12" s="600">
        <v>0.12920000000000001</v>
      </c>
      <c r="AH12" s="537">
        <f>AH10-AH11</f>
        <v>0.13519999999999999</v>
      </c>
    </row>
    <row r="13" spans="1:34">
      <c r="A13" s="815" t="s">
        <v>685</v>
      </c>
      <c r="B13" s="500" t="s">
        <v>692</v>
      </c>
      <c r="C13" s="618">
        <v>3.85</v>
      </c>
      <c r="D13" s="501">
        <v>3.9</v>
      </c>
      <c r="E13" s="587">
        <v>12.7</v>
      </c>
      <c r="F13" s="587">
        <v>13.4</v>
      </c>
      <c r="G13" s="587">
        <v>13.1</v>
      </c>
      <c r="H13" s="479">
        <v>3.6</v>
      </c>
      <c r="I13" s="479">
        <v>3.6</v>
      </c>
      <c r="J13" s="479">
        <v>3.6</v>
      </c>
      <c r="K13" s="479">
        <v>3.7</v>
      </c>
      <c r="L13" s="479">
        <v>3.7</v>
      </c>
      <c r="M13" s="479"/>
      <c r="N13" s="479"/>
      <c r="O13" s="480">
        <v>3.7</v>
      </c>
      <c r="P13" s="469">
        <v>3.9</v>
      </c>
      <c r="Q13" s="469">
        <v>3.6</v>
      </c>
      <c r="R13" s="480">
        <v>3.72</v>
      </c>
      <c r="S13" s="487">
        <v>3.5</v>
      </c>
      <c r="T13" s="479">
        <v>3.7</v>
      </c>
      <c r="U13" s="445">
        <v>3.7</v>
      </c>
      <c r="V13" s="533">
        <v>5.9</v>
      </c>
      <c r="W13" s="533"/>
      <c r="X13" s="539"/>
      <c r="Y13" s="539">
        <v>5.7</v>
      </c>
      <c r="Z13" s="469">
        <v>3.5</v>
      </c>
      <c r="AA13" s="469">
        <v>3.7</v>
      </c>
      <c r="AB13" s="533">
        <v>5.9</v>
      </c>
      <c r="AC13" s="533">
        <v>5.7</v>
      </c>
      <c r="AD13" s="533">
        <v>5.7</v>
      </c>
      <c r="AE13" s="533">
        <f>AE14+AE15</f>
        <v>3.8</v>
      </c>
      <c r="AF13" s="533">
        <f>AF14+AF15</f>
        <v>3.8</v>
      </c>
      <c r="AG13" s="533">
        <v>3.8</v>
      </c>
      <c r="AH13" s="533">
        <v>6</v>
      </c>
    </row>
    <row r="14" spans="1:34">
      <c r="A14" s="815"/>
      <c r="B14" s="500" t="s">
        <v>693</v>
      </c>
      <c r="C14" s="618">
        <v>8.08</v>
      </c>
      <c r="D14" s="501">
        <v>8</v>
      </c>
      <c r="E14" s="587">
        <v>3.4</v>
      </c>
      <c r="F14" s="587">
        <v>3.4</v>
      </c>
      <c r="G14" s="587">
        <v>3.5</v>
      </c>
      <c r="H14" s="479">
        <v>7.5</v>
      </c>
      <c r="I14" s="479">
        <v>7.3</v>
      </c>
      <c r="J14" s="479">
        <v>7.3</v>
      </c>
      <c r="K14" s="479">
        <v>7.1</v>
      </c>
      <c r="L14" s="479">
        <v>7.4</v>
      </c>
      <c r="M14" s="479"/>
      <c r="N14" s="479"/>
      <c r="O14" s="480">
        <v>7.2</v>
      </c>
      <c r="P14" s="469">
        <v>8.4</v>
      </c>
      <c r="Q14" s="469">
        <v>7.3</v>
      </c>
      <c r="R14" s="480">
        <v>7.65</v>
      </c>
      <c r="S14" s="487">
        <v>6.8</v>
      </c>
      <c r="T14" s="479">
        <v>7.3</v>
      </c>
      <c r="U14" s="445">
        <v>7.2</v>
      </c>
      <c r="V14" s="533">
        <v>2.8</v>
      </c>
      <c r="W14" s="533"/>
      <c r="X14" s="539"/>
      <c r="Y14" s="539">
        <v>2.8</v>
      </c>
      <c r="Z14" s="469">
        <v>6.4</v>
      </c>
      <c r="AA14" s="469">
        <v>7.3</v>
      </c>
      <c r="AB14" s="533">
        <v>2.8</v>
      </c>
      <c r="AC14" s="533">
        <v>2.8</v>
      </c>
      <c r="AD14" s="533">
        <v>2.8</v>
      </c>
      <c r="AE14" s="533">
        <v>7.6</v>
      </c>
      <c r="AF14" s="533">
        <v>8</v>
      </c>
      <c r="AG14" s="533">
        <v>7.7</v>
      </c>
      <c r="AH14" s="533">
        <v>2.9</v>
      </c>
    </row>
    <row r="15" spans="1:34">
      <c r="A15" s="815"/>
      <c r="B15" s="500" t="s">
        <v>694</v>
      </c>
      <c r="C15" s="618">
        <f t="shared" ref="C15" si="13">C13-C14</f>
        <v>-4.2300000000000004</v>
      </c>
      <c r="D15" s="501">
        <v>-4.0999999999999996</v>
      </c>
      <c r="E15" s="587">
        <f>E13-E14</f>
        <v>9.2999999999999989</v>
      </c>
      <c r="F15" s="587">
        <f>F13-F14</f>
        <v>10</v>
      </c>
      <c r="G15" s="587">
        <f>G13-G14</f>
        <v>9.6</v>
      </c>
      <c r="H15" s="479">
        <v>-3.8</v>
      </c>
      <c r="I15" s="479">
        <v>-3.6</v>
      </c>
      <c r="J15" s="479">
        <v>-3.6</v>
      </c>
      <c r="K15" s="479">
        <f>K13-K14</f>
        <v>-3.3999999999999995</v>
      </c>
      <c r="L15" s="479">
        <f>L13-L14</f>
        <v>-3.7</v>
      </c>
      <c r="M15" s="479">
        <v>-4</v>
      </c>
      <c r="N15" s="479">
        <v>-3.5</v>
      </c>
      <c r="O15" s="517">
        <f>O13-O14</f>
        <v>-3.5</v>
      </c>
      <c r="P15" s="469">
        <v>-4.5999999999999996</v>
      </c>
      <c r="Q15" s="469">
        <v>-3.7</v>
      </c>
      <c r="R15" s="500">
        <f t="shared" ref="R15" si="14">R13-R14</f>
        <v>-3.93</v>
      </c>
      <c r="S15" s="487">
        <v>-3.3</v>
      </c>
      <c r="T15" s="479">
        <f t="shared" ref="T15" si="15">T13-T14</f>
        <v>-3.5999999999999996</v>
      </c>
      <c r="U15" s="409">
        <f t="shared" ref="U15" si="16">U13-U14</f>
        <v>-3.5</v>
      </c>
      <c r="V15" s="540">
        <f>V13-V14</f>
        <v>3.1000000000000005</v>
      </c>
      <c r="W15" s="540">
        <v>5</v>
      </c>
      <c r="X15" s="541">
        <v>4.4000000000000004</v>
      </c>
      <c r="Y15" s="541">
        <v>2.9</v>
      </c>
      <c r="Z15" s="505">
        <v>-2.9</v>
      </c>
      <c r="AA15" s="501">
        <v>-3.6</v>
      </c>
      <c r="AB15" s="540">
        <f>AB13-AB14</f>
        <v>3.1000000000000005</v>
      </c>
      <c r="AC15" s="540">
        <f>AC13-AC14</f>
        <v>2.9000000000000004</v>
      </c>
      <c r="AD15" s="540">
        <f>AD13-AD14</f>
        <v>2.9000000000000004</v>
      </c>
      <c r="AE15" s="540">
        <v>-3.8</v>
      </c>
      <c r="AF15" s="540">
        <v>-4.2</v>
      </c>
      <c r="AG15" s="540">
        <v>-3.9</v>
      </c>
      <c r="AH15" s="540">
        <f>AH13-AH14</f>
        <v>3.1</v>
      </c>
    </row>
    <row r="16" spans="1:34">
      <c r="A16" s="504" t="s">
        <v>695</v>
      </c>
      <c r="B16" s="504" t="s">
        <v>518</v>
      </c>
      <c r="C16" s="618">
        <v>97.2</v>
      </c>
      <c r="D16" s="501">
        <v>86</v>
      </c>
      <c r="E16" s="587">
        <v>55</v>
      </c>
      <c r="F16" s="587">
        <v>88</v>
      </c>
      <c r="G16" s="587">
        <v>69</v>
      </c>
      <c r="H16" s="501">
        <v>97</v>
      </c>
      <c r="I16" s="501">
        <v>75</v>
      </c>
      <c r="J16" s="501">
        <v>93</v>
      </c>
      <c r="K16" s="501">
        <v>72</v>
      </c>
      <c r="L16" s="575">
        <v>72</v>
      </c>
      <c r="M16" s="501">
        <v>89</v>
      </c>
      <c r="N16" s="501">
        <v>75</v>
      </c>
      <c r="O16" s="521">
        <v>76</v>
      </c>
      <c r="P16" s="469">
        <v>95</v>
      </c>
      <c r="Q16" s="469">
        <v>92</v>
      </c>
      <c r="R16" s="504">
        <v>81</v>
      </c>
      <c r="S16" s="469">
        <v>88</v>
      </c>
      <c r="T16" s="501">
        <v>72</v>
      </c>
      <c r="U16" s="445">
        <v>75</v>
      </c>
      <c r="V16" s="533">
        <v>45</v>
      </c>
      <c r="W16" s="533">
        <v>50</v>
      </c>
      <c r="X16" s="534" t="s">
        <v>727</v>
      </c>
      <c r="Y16" s="534">
        <v>47</v>
      </c>
      <c r="Z16" s="469">
        <v>87</v>
      </c>
      <c r="AA16" s="469">
        <v>75</v>
      </c>
      <c r="AB16" s="533">
        <v>45</v>
      </c>
      <c r="AC16" s="533">
        <v>47</v>
      </c>
      <c r="AD16" s="533">
        <v>47</v>
      </c>
      <c r="AE16" s="533">
        <v>70.5</v>
      </c>
      <c r="AF16" s="533">
        <v>87.4</v>
      </c>
      <c r="AG16" s="533">
        <v>81</v>
      </c>
      <c r="AH16" s="533">
        <v>55</v>
      </c>
    </row>
    <row r="17" spans="1:34">
      <c r="A17" s="816" t="s">
        <v>51</v>
      </c>
      <c r="B17" s="502" t="s">
        <v>52</v>
      </c>
      <c r="C17" s="481">
        <v>17</v>
      </c>
      <c r="D17" s="481">
        <v>12.7</v>
      </c>
      <c r="E17" s="481">
        <v>11.2</v>
      </c>
      <c r="F17" s="481">
        <v>12.3</v>
      </c>
      <c r="G17" s="481"/>
      <c r="H17" s="470">
        <v>13.3</v>
      </c>
      <c r="I17" s="470">
        <v>12.6</v>
      </c>
      <c r="J17" s="470">
        <v>13.4</v>
      </c>
      <c r="K17" s="470">
        <v>12.5</v>
      </c>
      <c r="L17" s="470">
        <v>13.1</v>
      </c>
      <c r="M17" s="470">
        <v>13.9</v>
      </c>
      <c r="N17" s="470">
        <v>12.4</v>
      </c>
      <c r="O17" s="519">
        <v>12.8</v>
      </c>
      <c r="P17" s="482">
        <v>14.1</v>
      </c>
      <c r="Q17" s="482">
        <v>14.4</v>
      </c>
      <c r="R17" s="502">
        <v>14.6</v>
      </c>
      <c r="S17" s="471">
        <v>14</v>
      </c>
      <c r="T17" s="470">
        <v>12.4</v>
      </c>
      <c r="U17" s="401">
        <v>12.4</v>
      </c>
      <c r="V17" s="542">
        <v>13.6</v>
      </c>
      <c r="W17" s="542">
        <v>14.3</v>
      </c>
      <c r="X17" s="532">
        <v>16.2</v>
      </c>
      <c r="Y17" s="532">
        <v>13.2</v>
      </c>
      <c r="Z17" s="408">
        <v>13.7</v>
      </c>
      <c r="AA17" s="408">
        <v>13.1</v>
      </c>
      <c r="AB17" s="542">
        <v>13.6</v>
      </c>
      <c r="AC17" s="542">
        <v>13.2</v>
      </c>
      <c r="AD17" s="542">
        <v>13.2</v>
      </c>
      <c r="AE17" s="542">
        <v>15.1</v>
      </c>
      <c r="AF17" s="542">
        <v>14.8</v>
      </c>
      <c r="AG17" s="542">
        <v>14.3</v>
      </c>
      <c r="AH17" s="542">
        <v>14.7</v>
      </c>
    </row>
    <row r="18" spans="1:34">
      <c r="A18" s="816"/>
      <c r="B18" s="502" t="s">
        <v>53</v>
      </c>
      <c r="C18" s="481">
        <f t="shared" ref="C18" si="17">C17/2</f>
        <v>8.5</v>
      </c>
      <c r="D18" s="481">
        <f>D17/2</f>
        <v>6.35</v>
      </c>
      <c r="E18" s="481">
        <f>E17/2</f>
        <v>5.6</v>
      </c>
      <c r="F18" s="481">
        <f>F17/2</f>
        <v>6.15</v>
      </c>
      <c r="G18" s="481"/>
      <c r="H18" s="470">
        <f>H17/2</f>
        <v>6.65</v>
      </c>
      <c r="I18" s="470">
        <f t="shared" ref="I18:R18" si="18">I17/2</f>
        <v>6.3</v>
      </c>
      <c r="J18" s="470">
        <f t="shared" si="18"/>
        <v>6.7</v>
      </c>
      <c r="K18" s="470">
        <f t="shared" si="18"/>
        <v>6.25</v>
      </c>
      <c r="L18" s="470">
        <f>L17/2</f>
        <v>6.55</v>
      </c>
      <c r="M18" s="470">
        <f t="shared" si="18"/>
        <v>6.95</v>
      </c>
      <c r="N18" s="470">
        <f t="shared" si="18"/>
        <v>6.2</v>
      </c>
      <c r="O18" s="519">
        <f>O17/2</f>
        <v>6.4</v>
      </c>
      <c r="P18" s="482">
        <f>P17/2</f>
        <v>7.05</v>
      </c>
      <c r="Q18" s="482">
        <f>Q17/2</f>
        <v>7.2</v>
      </c>
      <c r="R18" s="502">
        <f t="shared" si="18"/>
        <v>7.3</v>
      </c>
      <c r="S18" s="471">
        <f>S17/2</f>
        <v>7</v>
      </c>
      <c r="T18" s="470">
        <v>6.2</v>
      </c>
      <c r="U18" s="401">
        <f>U17/2</f>
        <v>6.2</v>
      </c>
      <c r="V18" s="542">
        <f>13.6/2</f>
        <v>6.8</v>
      </c>
      <c r="W18" s="542">
        <f>14.3/2</f>
        <v>7.15</v>
      </c>
      <c r="X18" s="532"/>
      <c r="Y18" s="532">
        <v>6.6</v>
      </c>
      <c r="Z18" s="482">
        <f>Z17/2</f>
        <v>6.85</v>
      </c>
      <c r="AA18" s="408">
        <v>6.55</v>
      </c>
      <c r="AB18" s="542">
        <f>13.6/2</f>
        <v>6.8</v>
      </c>
      <c r="AC18" s="542">
        <v>6.6</v>
      </c>
      <c r="AD18" s="542">
        <v>6.6</v>
      </c>
      <c r="AE18" s="542">
        <v>7.6</v>
      </c>
      <c r="AF18" s="542">
        <v>7.4</v>
      </c>
      <c r="AG18" s="542">
        <f>AG17/2</f>
        <v>7.15</v>
      </c>
      <c r="AH18" s="542">
        <f>13.6/2</f>
        <v>6.8</v>
      </c>
    </row>
    <row r="19" spans="1:34">
      <c r="A19" s="816"/>
      <c r="B19" s="502" t="s">
        <v>55</v>
      </c>
      <c r="C19" s="481">
        <v>15</v>
      </c>
      <c r="D19" s="481">
        <v>14.1</v>
      </c>
      <c r="E19" s="481">
        <v>12.8</v>
      </c>
      <c r="F19" s="481">
        <v>15</v>
      </c>
      <c r="G19" s="481"/>
      <c r="H19" s="470">
        <v>15.3</v>
      </c>
      <c r="I19" s="470">
        <v>14.5</v>
      </c>
      <c r="J19" s="470">
        <v>14.6</v>
      </c>
      <c r="K19" s="470">
        <v>13.7</v>
      </c>
      <c r="L19" s="470">
        <v>13.6</v>
      </c>
      <c r="M19" s="470">
        <v>14.5</v>
      </c>
      <c r="N19" s="470">
        <v>12.9</v>
      </c>
      <c r="O19" s="519">
        <v>14.5</v>
      </c>
      <c r="P19" s="482">
        <v>14.5</v>
      </c>
      <c r="Q19" s="482">
        <v>15.7</v>
      </c>
      <c r="R19" s="502">
        <v>15.2</v>
      </c>
      <c r="S19" s="471">
        <v>14.5</v>
      </c>
      <c r="T19" s="470">
        <v>13.2</v>
      </c>
      <c r="U19" s="401">
        <v>14.1</v>
      </c>
      <c r="V19" s="542">
        <v>13.1</v>
      </c>
      <c r="W19" s="542">
        <v>13</v>
      </c>
      <c r="X19" s="532">
        <v>16.2</v>
      </c>
      <c r="Y19" s="532">
        <v>13.5</v>
      </c>
      <c r="Z19" s="408">
        <v>14.8</v>
      </c>
      <c r="AA19" s="408">
        <v>13.9</v>
      </c>
      <c r="AB19" s="542">
        <v>13.1</v>
      </c>
      <c r="AC19" s="542">
        <v>13.5</v>
      </c>
      <c r="AD19" s="542">
        <v>13.5</v>
      </c>
      <c r="AE19" s="542">
        <v>14.4</v>
      </c>
      <c r="AF19" s="542">
        <v>15.2</v>
      </c>
      <c r="AG19" s="542">
        <v>14.8</v>
      </c>
      <c r="AH19" s="542">
        <v>13.9</v>
      </c>
    </row>
    <row r="20" spans="1:34" hidden="1">
      <c r="A20" s="570" t="s">
        <v>739</v>
      </c>
      <c r="B20" s="570"/>
      <c r="C20" s="619"/>
      <c r="D20" s="481"/>
      <c r="E20" s="114"/>
      <c r="F20" s="481"/>
      <c r="G20" s="481"/>
      <c r="H20" s="470"/>
      <c r="I20" s="470"/>
      <c r="J20" s="470"/>
      <c r="K20" s="470"/>
      <c r="L20" s="470"/>
      <c r="M20" s="470"/>
      <c r="N20" s="470"/>
      <c r="O20" s="570"/>
      <c r="P20" s="482"/>
      <c r="Q20" s="482"/>
      <c r="R20" s="570"/>
      <c r="S20" s="471"/>
      <c r="T20" s="470"/>
      <c r="U20" s="401"/>
      <c r="V20" s="542"/>
      <c r="W20" s="542"/>
      <c r="X20" s="532"/>
      <c r="Y20" s="532"/>
      <c r="Z20" s="408"/>
      <c r="AA20" s="408">
        <v>1.0133000000000001</v>
      </c>
      <c r="AB20" s="542"/>
      <c r="AC20" s="542"/>
      <c r="AD20" s="542"/>
      <c r="AE20" s="542">
        <v>1.0089999999999999</v>
      </c>
      <c r="AF20" s="542">
        <v>1.0111000000000001</v>
      </c>
      <c r="AG20" s="542"/>
      <c r="AH20" s="542"/>
    </row>
    <row r="21" spans="1:34" ht="43.5" customHeight="1">
      <c r="A21" s="483" t="s">
        <v>714</v>
      </c>
      <c r="B21" s="484"/>
      <c r="C21" s="489">
        <f t="shared" ref="C21:AA21" si="19">C16/C18*C8^2</f>
        <v>89.652705882352933</v>
      </c>
      <c r="D21" s="489">
        <f t="shared" si="19"/>
        <v>121.88976377952757</v>
      </c>
      <c r="E21" s="489">
        <f t="shared" ref="E21:F21" si="20">E16/E18*E8^2</f>
        <v>100.57142857142858</v>
      </c>
      <c r="F21" s="489">
        <f t="shared" si="20"/>
        <v>155.82439024390243</v>
      </c>
      <c r="G21" s="489"/>
      <c r="H21" s="489">
        <f t="shared" ref="H21:N21" si="21">H16/H18*H8^2</f>
        <v>131.27819548872179</v>
      </c>
      <c r="I21" s="489">
        <f t="shared" si="21"/>
        <v>107.14285714285714</v>
      </c>
      <c r="J21" s="489">
        <f t="shared" si="21"/>
        <v>124.92537313432835</v>
      </c>
      <c r="K21" s="489">
        <f t="shared" si="21"/>
        <v>103.67999999999999</v>
      </c>
      <c r="L21" s="489">
        <f t="shared" ref="L21" si="22">L16/L18*L8^2</f>
        <v>98.931297709923669</v>
      </c>
      <c r="M21" s="489">
        <f t="shared" si="21"/>
        <v>115.25179856115108</v>
      </c>
      <c r="N21" s="489">
        <f t="shared" si="21"/>
        <v>108.87096774193547</v>
      </c>
      <c r="O21" s="489">
        <f t="shared" ref="O21" si="23">O16/O18*O8^2</f>
        <v>121.60000000000002</v>
      </c>
      <c r="P21" s="489">
        <f>P16/P18*P8^2</f>
        <v>113.32624113475178</v>
      </c>
      <c r="Q21" s="489">
        <f t="shared" si="19"/>
        <v>122.79444444444445</v>
      </c>
      <c r="R21" s="489">
        <f t="shared" si="19"/>
        <v>69.349315068493155</v>
      </c>
      <c r="S21" s="489">
        <f t="shared" si="19"/>
        <v>120.81142857142858</v>
      </c>
      <c r="T21" s="489">
        <f t="shared" si="19"/>
        <v>104.51612903225806</v>
      </c>
      <c r="U21" s="489">
        <f t="shared" si="19"/>
        <v>123.8709677419355</v>
      </c>
      <c r="V21" s="543">
        <f t="shared" si="19"/>
        <v>51.882352941176471</v>
      </c>
      <c r="W21" s="543">
        <f t="shared" si="19"/>
        <v>47.272727272727273</v>
      </c>
      <c r="X21" s="543"/>
      <c r="Y21" s="543">
        <f t="shared" si="19"/>
        <v>48.139393939393948</v>
      </c>
      <c r="Z21" s="489">
        <f t="shared" si="19"/>
        <v>114.3065693430657</v>
      </c>
      <c r="AA21" s="489">
        <f t="shared" si="19"/>
        <v>89.770992366412202</v>
      </c>
      <c r="AB21" s="543">
        <f t="shared" ref="AB21" si="24">AB16/AB18*AB8^2</f>
        <v>44.735294117647065</v>
      </c>
      <c r="AC21" s="543">
        <f t="shared" ref="AC21:AE21" si="25">AC16/AC18*AC8^2</f>
        <v>55.830303030303028</v>
      </c>
      <c r="AD21" s="543">
        <f t="shared" si="25"/>
        <v>48.139393939393948</v>
      </c>
      <c r="AE21" s="543">
        <f t="shared" si="25"/>
        <v>78.013815789473696</v>
      </c>
      <c r="AF21" s="543">
        <f t="shared" ref="AF21:AH21" si="26">AF16/AF18*AF8^2</f>
        <v>106.29729729729729</v>
      </c>
      <c r="AG21" s="489">
        <f t="shared" si="26"/>
        <v>70.8041958041958</v>
      </c>
      <c r="AH21" s="543">
        <f t="shared" si="26"/>
        <v>54.676470588235297</v>
      </c>
    </row>
    <row r="22" spans="1:34" ht="43.5" customHeight="1">
      <c r="A22" s="483" t="s">
        <v>715</v>
      </c>
      <c r="B22" s="484"/>
      <c r="C22" s="490">
        <f t="shared" ref="C22:W22" si="27">C16/C18</f>
        <v>11.435294117647059</v>
      </c>
      <c r="D22" s="490">
        <f t="shared" si="27"/>
        <v>13.543307086614174</v>
      </c>
      <c r="E22" s="490">
        <f t="shared" ref="E22:F22" si="28">E16/E18</f>
        <v>9.8214285714285712</v>
      </c>
      <c r="F22" s="490">
        <f t="shared" si="28"/>
        <v>14.308943089430894</v>
      </c>
      <c r="G22" s="490"/>
      <c r="H22" s="490">
        <f t="shared" si="27"/>
        <v>14.586466165413533</v>
      </c>
      <c r="I22" s="490">
        <f t="shared" si="27"/>
        <v>11.904761904761905</v>
      </c>
      <c r="J22" s="490">
        <f t="shared" si="27"/>
        <v>13.880597014925373</v>
      </c>
      <c r="K22" s="490">
        <f t="shared" si="27"/>
        <v>11.52</v>
      </c>
      <c r="L22" s="490">
        <f t="shared" ref="L22" si="29">L16/L18</f>
        <v>10.992366412213741</v>
      </c>
      <c r="M22" s="490">
        <f t="shared" si="27"/>
        <v>12.805755395683454</v>
      </c>
      <c r="N22" s="490">
        <f t="shared" si="27"/>
        <v>12.096774193548386</v>
      </c>
      <c r="O22" s="490">
        <f t="shared" si="27"/>
        <v>11.875</v>
      </c>
      <c r="P22" s="490">
        <f t="shared" si="27"/>
        <v>13.475177304964539</v>
      </c>
      <c r="Q22" s="490">
        <f t="shared" si="27"/>
        <v>12.777777777777777</v>
      </c>
      <c r="R22" s="490">
        <f t="shared" si="27"/>
        <v>11.095890410958905</v>
      </c>
      <c r="S22" s="490">
        <f t="shared" si="27"/>
        <v>12.571428571428571</v>
      </c>
      <c r="T22" s="490">
        <f t="shared" si="27"/>
        <v>11.612903225806452</v>
      </c>
      <c r="U22" s="490">
        <f t="shared" si="27"/>
        <v>12.096774193548386</v>
      </c>
      <c r="V22" s="544">
        <f t="shared" si="27"/>
        <v>6.6176470588235299</v>
      </c>
      <c r="W22" s="544">
        <f t="shared" si="27"/>
        <v>6.9930069930069925</v>
      </c>
      <c r="X22" s="544"/>
      <c r="Y22" s="544">
        <f t="shared" ref="Y22:Z22" si="30">Y16/Y18</f>
        <v>7.121212121212122</v>
      </c>
      <c r="Z22" s="490">
        <f t="shared" si="30"/>
        <v>12.7007299270073</v>
      </c>
      <c r="AA22" s="490">
        <f t="shared" ref="AA22:AE22" si="31">AA16/AA18</f>
        <v>11.450381679389313</v>
      </c>
      <c r="AB22" s="544">
        <f t="shared" si="31"/>
        <v>6.6176470588235299</v>
      </c>
      <c r="AC22" s="544">
        <f t="shared" si="31"/>
        <v>7.121212121212122</v>
      </c>
      <c r="AD22" s="544">
        <f t="shared" si="31"/>
        <v>7.121212121212122</v>
      </c>
      <c r="AE22" s="544">
        <f t="shared" si="31"/>
        <v>9.276315789473685</v>
      </c>
      <c r="AF22" s="544">
        <f t="shared" ref="AF22:AH22" si="32">AF16/AF18</f>
        <v>11.810810810810811</v>
      </c>
      <c r="AG22" s="490">
        <f t="shared" si="32"/>
        <v>11.328671328671328</v>
      </c>
      <c r="AH22" s="544">
        <f t="shared" si="32"/>
        <v>8.0882352941176467</v>
      </c>
    </row>
    <row r="23" spans="1:34" ht="43.5" customHeight="1">
      <c r="A23" s="483" t="s">
        <v>729</v>
      </c>
      <c r="B23" s="484"/>
      <c r="C23" s="490">
        <f t="shared" ref="C23:D23" si="33">C15/C18</f>
        <v>-0.49764705882352944</v>
      </c>
      <c r="D23" s="490">
        <f t="shared" si="33"/>
        <v>-0.64566929133858264</v>
      </c>
      <c r="E23" s="490">
        <f t="shared" ref="E23:F23" si="34">E15/E18</f>
        <v>1.6607142857142856</v>
      </c>
      <c r="F23" s="490">
        <f t="shared" si="34"/>
        <v>1.6260162601626016</v>
      </c>
      <c r="G23" s="490"/>
      <c r="H23" s="490">
        <f t="shared" ref="H23:N23" si="35">H15/H18</f>
        <v>-0.5714285714285714</v>
      </c>
      <c r="I23" s="490">
        <f t="shared" si="35"/>
        <v>-0.57142857142857151</v>
      </c>
      <c r="J23" s="490">
        <f t="shared" si="35"/>
        <v>-0.53731343283582089</v>
      </c>
      <c r="K23" s="490">
        <f t="shared" si="35"/>
        <v>-0.54399999999999993</v>
      </c>
      <c r="L23" s="490">
        <f t="shared" ref="L23" si="36">L15/L18</f>
        <v>-0.56488549618320616</v>
      </c>
      <c r="M23" s="490">
        <f t="shared" si="35"/>
        <v>-0.57553956834532372</v>
      </c>
      <c r="N23" s="490">
        <f t="shared" si="35"/>
        <v>-0.56451612903225801</v>
      </c>
      <c r="O23" s="490">
        <f t="shared" ref="O23" si="37">O15/O18</f>
        <v>-0.546875</v>
      </c>
      <c r="P23" s="490">
        <f>P15/P18</f>
        <v>-0.65248226950354604</v>
      </c>
      <c r="Q23" s="490">
        <f t="shared" ref="Q23" si="38">Q15/Q18</f>
        <v>-0.51388888888888895</v>
      </c>
      <c r="R23" s="490">
        <f t="shared" ref="R23:Y23" si="39">R15/R18</f>
        <v>-0.53835616438356171</v>
      </c>
      <c r="S23" s="490">
        <f t="shared" si="39"/>
        <v>-0.47142857142857142</v>
      </c>
      <c r="T23" s="490">
        <f t="shared" ref="T23" si="40">T15/T18</f>
        <v>-0.58064516129032251</v>
      </c>
      <c r="U23" s="490">
        <f t="shared" si="39"/>
        <v>-0.56451612903225801</v>
      </c>
      <c r="V23" s="544">
        <f t="shared" si="39"/>
        <v>0.45588235294117657</v>
      </c>
      <c r="W23" s="544">
        <f t="shared" si="39"/>
        <v>0.69930069930069927</v>
      </c>
      <c r="X23" s="544"/>
      <c r="Y23" s="544">
        <f t="shared" si="39"/>
        <v>0.43939393939393939</v>
      </c>
      <c r="Z23" s="490">
        <f t="shared" ref="Z23:AE23" si="41">Z15/Z18</f>
        <v>-0.42335766423357662</v>
      </c>
      <c r="AA23" s="490">
        <f t="shared" si="41"/>
        <v>-0.54961832061068705</v>
      </c>
      <c r="AB23" s="544">
        <f t="shared" si="41"/>
        <v>0.45588235294117657</v>
      </c>
      <c r="AC23" s="544">
        <f t="shared" si="41"/>
        <v>0.43939393939393945</v>
      </c>
      <c r="AD23" s="544">
        <f t="shared" si="41"/>
        <v>0.43939393939393945</v>
      </c>
      <c r="AE23" s="544">
        <f t="shared" si="41"/>
        <v>-0.5</v>
      </c>
      <c r="AF23" s="544">
        <f t="shared" ref="AF23:AH23" si="42">AF15/AF18</f>
        <v>-0.56756756756756754</v>
      </c>
      <c r="AG23" s="490">
        <f t="shared" si="42"/>
        <v>-0.54545454545454541</v>
      </c>
      <c r="AH23" s="544">
        <f t="shared" si="42"/>
        <v>0.45588235294117652</v>
      </c>
    </row>
    <row r="24" spans="1:34" ht="38.25" customHeight="1">
      <c r="A24" s="483" t="s">
        <v>703</v>
      </c>
      <c r="B24" s="484"/>
      <c r="C24" s="491">
        <f t="shared" ref="C24:D24" si="43">(C12*(C10+C11))^2/((C17+C18+C19)/3)*C8</f>
        <v>2.62441436328094E-2</v>
      </c>
      <c r="D24" s="491">
        <f t="shared" si="43"/>
        <v>3.1264707979008481E-2</v>
      </c>
      <c r="E24" s="491">
        <f t="shared" ref="E24:F24" si="44">(E12*(E10+E11))^2/((E17+E18+E19)/3)*E8</f>
        <v>3.1533395868972899E-2</v>
      </c>
      <c r="F24" s="491">
        <f t="shared" si="44"/>
        <v>2.9779300590794151E-2</v>
      </c>
      <c r="G24" s="491"/>
      <c r="H24" s="491">
        <f t="shared" ref="H24:N24" si="45">(H12*(H10+H11))^2/((H17+H18+H19)/3)*H8</f>
        <v>2.4599631654232221E-2</v>
      </c>
      <c r="I24" s="491">
        <f t="shared" si="45"/>
        <v>2.4619687875421039E-2</v>
      </c>
      <c r="J24" s="491">
        <f t="shared" si="45"/>
        <v>2.4910344308790765E-2</v>
      </c>
      <c r="K24" s="491">
        <f t="shared" si="45"/>
        <v>2.5469842603856409E-2</v>
      </c>
      <c r="L24" s="491">
        <f t="shared" ref="L24" si="46">(L12*(L10+L11))^2/((L17+L18+L19)/3)*L8</f>
        <v>3.0714006307269205E-2</v>
      </c>
      <c r="M24" s="491">
        <f t="shared" si="45"/>
        <v>2.7864732593085556E-2</v>
      </c>
      <c r="N24" s="491">
        <f t="shared" si="45"/>
        <v>2.974307357409145E-2</v>
      </c>
      <c r="O24" s="491">
        <f t="shared" ref="O24" si="47">(O12*(O10+O11))^2/((O17+O18+O19)/3)*O8</f>
        <v>2.6299912064396375E-2</v>
      </c>
      <c r="P24" s="491">
        <f>(P12*(P10+P11))^2/((P17+P18+P19)/3)*P8</f>
        <v>3.1033990254974542E-2</v>
      </c>
      <c r="Q24" s="491">
        <f t="shared" ref="Q24" si="48">(Q12*(Q10+Q11))^2/((Q17+Q18+Q19)/3)*Q8</f>
        <v>2.4949323745220173E-2</v>
      </c>
      <c r="R24" s="491">
        <f t="shared" ref="R24:Y24" si="49">(R12*(R10+R11))^2/((R17+R18+R19)/3)*R8</f>
        <v>2.1809116744660132E-2</v>
      </c>
      <c r="S24" s="491">
        <f t="shared" si="49"/>
        <v>2.2665540445525236E-2</v>
      </c>
      <c r="T24" s="491">
        <f t="shared" ref="T24" si="50">(T12*(T10+T11))^2/((T17+T18+T19)/3)*T8</f>
        <v>3.5256102914768175E-2</v>
      </c>
      <c r="U24" s="491">
        <f t="shared" si="49"/>
        <v>2.7298517072537089E-2</v>
      </c>
      <c r="V24" s="545">
        <f t="shared" si="49"/>
        <v>3.404625662455095E-2</v>
      </c>
      <c r="W24" s="545">
        <f t="shared" si="49"/>
        <v>0</v>
      </c>
      <c r="X24" s="545"/>
      <c r="Y24" s="545">
        <f t="shared" si="49"/>
        <v>2.9383613644249167E-2</v>
      </c>
      <c r="Z24" s="491">
        <f t="shared" ref="Z24:AE24" si="51">(Z12*(Z10+Z11))^2/((Z17+Z18+Z19)/3)*Z8</f>
        <v>2.9406537733862696E-2</v>
      </c>
      <c r="AA24" s="513">
        <f t="shared" si="51"/>
        <v>3.1720992821194095E-2</v>
      </c>
      <c r="AB24" s="545">
        <f t="shared" si="51"/>
        <v>3.1614381151368741E-2</v>
      </c>
      <c r="AC24" s="545">
        <f t="shared" si="51"/>
        <v>3.1643891616883746E-2</v>
      </c>
      <c r="AD24" s="545">
        <f t="shared" si="51"/>
        <v>2.9383613644249192E-2</v>
      </c>
      <c r="AE24" s="545">
        <f t="shared" si="51"/>
        <v>2.6955559396547823E-2</v>
      </c>
      <c r="AF24" s="545">
        <f t="shared" ref="AF24:AH24" si="52">(AF12*(AF10+AF11))^2/((AF17+AF18+AF19)/3)*AF8</f>
        <v>2.6209473475960123E-2</v>
      </c>
      <c r="AG24" s="513">
        <f t="shared" si="52"/>
        <v>3.347712253689071E-2</v>
      </c>
      <c r="AH24" s="545">
        <f t="shared" si="52"/>
        <v>3.9387284381647403E-2</v>
      </c>
    </row>
    <row r="25" spans="1:34" ht="167.25" customHeight="1">
      <c r="A25" s="483" t="s">
        <v>696</v>
      </c>
      <c r="B25" s="483" t="s">
        <v>1</v>
      </c>
      <c r="C25" s="483"/>
      <c r="D25" s="564" t="s">
        <v>697</v>
      </c>
      <c r="E25" s="584"/>
      <c r="F25" s="584"/>
      <c r="G25" s="584"/>
      <c r="H25" s="814" t="s">
        <v>698</v>
      </c>
      <c r="I25" s="814"/>
      <c r="J25" s="814" t="s">
        <v>699</v>
      </c>
      <c r="K25" s="814"/>
      <c r="L25" s="573" t="s">
        <v>743</v>
      </c>
      <c r="M25" s="573" t="s">
        <v>742</v>
      </c>
      <c r="N25" s="564" t="s">
        <v>700</v>
      </c>
      <c r="O25" s="564" t="s">
        <v>713</v>
      </c>
      <c r="P25" s="597" t="s">
        <v>764</v>
      </c>
      <c r="Q25" s="622"/>
      <c r="R25" s="597" t="s">
        <v>763</v>
      </c>
      <c r="S25" s="564" t="s">
        <v>701</v>
      </c>
      <c r="T25" s="564" t="s">
        <v>704</v>
      </c>
      <c r="U25" s="444" t="s">
        <v>589</v>
      </c>
      <c r="V25" s="589" t="s">
        <v>730</v>
      </c>
      <c r="W25" s="590"/>
      <c r="X25" s="590"/>
      <c r="Y25" s="590"/>
      <c r="Z25" s="590"/>
      <c r="AA25" s="590"/>
      <c r="AB25" s="590"/>
      <c r="AC25" s="812" t="s">
        <v>756</v>
      </c>
      <c r="AD25" s="813"/>
      <c r="AE25" s="580" t="s">
        <v>745</v>
      </c>
      <c r="AF25" s="580" t="s">
        <v>745</v>
      </c>
      <c r="AG25" s="545" t="s">
        <v>765</v>
      </c>
      <c r="AH25" s="545" t="s">
        <v>757</v>
      </c>
    </row>
    <row r="26" spans="1:34" ht="21.75" customHeight="1">
      <c r="A26" s="506" t="s">
        <v>590</v>
      </c>
      <c r="B26" s="507"/>
      <c r="C26" s="507"/>
      <c r="D26" s="508" t="s">
        <v>607</v>
      </c>
      <c r="E26" s="110">
        <v>3.23</v>
      </c>
      <c r="F26" s="508"/>
      <c r="G26" s="508"/>
      <c r="H26" s="509"/>
      <c r="I26" s="509"/>
      <c r="J26" s="509"/>
      <c r="K26" s="509"/>
      <c r="L26" s="509"/>
      <c r="M26" s="508" t="s">
        <v>606</v>
      </c>
      <c r="N26" s="508" t="s">
        <v>611</v>
      </c>
      <c r="O26" s="508"/>
      <c r="P26" s="508"/>
      <c r="Q26" s="508"/>
      <c r="R26" s="508"/>
      <c r="S26" s="508"/>
      <c r="T26" s="510"/>
      <c r="U26" s="508" t="s">
        <v>616</v>
      </c>
      <c r="V26" s="509"/>
      <c r="W26" s="509"/>
      <c r="Y26" s="511"/>
      <c r="AG26" s="568"/>
    </row>
    <row r="27" spans="1:34" ht="20.25" customHeight="1">
      <c r="A27" s="219"/>
      <c r="B27" s="399" t="s">
        <v>598</v>
      </c>
      <c r="C27" s="616"/>
      <c r="D27" s="411" t="s">
        <v>599</v>
      </c>
      <c r="E27" s="110">
        <v>1.1599999999999999</v>
      </c>
      <c r="F27" s="411"/>
      <c r="G27" s="411"/>
      <c r="H27" s="410"/>
      <c r="I27" s="410"/>
      <c r="J27" s="410"/>
      <c r="K27" s="410"/>
      <c r="L27" s="444"/>
      <c r="M27" s="411" t="s">
        <v>601</v>
      </c>
      <c r="N27" s="411" t="s">
        <v>610</v>
      </c>
      <c r="O27" s="411"/>
      <c r="P27" s="411"/>
      <c r="Q27" s="411"/>
      <c r="R27" s="411"/>
      <c r="S27" s="411"/>
      <c r="T27" s="411"/>
      <c r="U27" s="411" t="s">
        <v>618</v>
      </c>
      <c r="V27" s="410"/>
      <c r="W27" s="410"/>
      <c r="Y27" s="452"/>
      <c r="AG27" s="581"/>
    </row>
    <row r="28" spans="1:34" ht="20.25" customHeight="1">
      <c r="A28" s="219"/>
      <c r="B28" s="399" t="s">
        <v>620</v>
      </c>
      <c r="C28" s="616"/>
      <c r="D28" s="411">
        <v>1986</v>
      </c>
      <c r="E28" s="114"/>
      <c r="F28" s="411"/>
      <c r="G28" s="411"/>
      <c r="H28" s="410"/>
      <c r="I28" s="410"/>
      <c r="J28" s="410"/>
      <c r="K28" s="410"/>
      <c r="L28" s="444"/>
      <c r="M28" s="411" t="s">
        <v>605</v>
      </c>
      <c r="N28" s="411">
        <v>1749</v>
      </c>
      <c r="O28" s="411"/>
      <c r="P28" s="411"/>
      <c r="Q28" s="411"/>
      <c r="R28" s="411"/>
      <c r="S28" s="411"/>
      <c r="T28" s="411"/>
      <c r="U28" s="411">
        <v>1569</v>
      </c>
      <c r="V28" s="410"/>
      <c r="W28" s="410"/>
      <c r="Y28" s="452"/>
      <c r="AG28" s="531"/>
    </row>
    <row r="29" spans="1:34" ht="20.25" customHeight="1">
      <c r="A29" s="219"/>
      <c r="B29" s="399" t="s">
        <v>591</v>
      </c>
      <c r="C29" s="616"/>
      <c r="D29" s="411" t="s">
        <v>594</v>
      </c>
      <c r="E29" s="110">
        <v>1.048</v>
      </c>
      <c r="F29" s="411"/>
      <c r="G29" s="411"/>
      <c r="H29" s="410"/>
      <c r="I29" s="410"/>
      <c r="J29" s="410"/>
      <c r="K29" s="410"/>
      <c r="L29" s="444"/>
      <c r="M29" s="411" t="s">
        <v>602</v>
      </c>
      <c r="N29" s="411" t="s">
        <v>608</v>
      </c>
      <c r="O29" s="411"/>
      <c r="P29" s="411"/>
      <c r="Q29" s="411"/>
      <c r="R29" s="411"/>
      <c r="S29" s="411"/>
      <c r="T29" s="411"/>
      <c r="U29" s="411" t="s">
        <v>615</v>
      </c>
      <c r="V29" s="410"/>
      <c r="W29" s="410"/>
      <c r="Y29" s="453"/>
      <c r="AG29" s="576"/>
    </row>
    <row r="30" spans="1:34" ht="20.25" customHeight="1">
      <c r="A30" s="219"/>
      <c r="B30" s="399" t="s">
        <v>592</v>
      </c>
      <c r="C30" s="616"/>
      <c r="D30" s="411">
        <v>409</v>
      </c>
      <c r="E30" s="411"/>
      <c r="F30" s="411"/>
      <c r="G30" s="411"/>
      <c r="H30" s="410"/>
      <c r="I30" s="410"/>
      <c r="J30" s="410"/>
      <c r="K30" s="410"/>
      <c r="L30" s="444"/>
      <c r="M30" s="411">
        <v>432</v>
      </c>
      <c r="N30" s="411">
        <v>402</v>
      </c>
      <c r="O30" s="411"/>
      <c r="P30" s="411"/>
      <c r="Q30" s="411"/>
      <c r="R30" s="411"/>
      <c r="S30" s="411"/>
      <c r="T30" s="411"/>
      <c r="U30" s="411">
        <v>326</v>
      </c>
      <c r="V30" s="410"/>
      <c r="W30" s="410"/>
      <c r="Y30" s="452"/>
      <c r="AG30" s="576"/>
    </row>
    <row r="31" spans="1:34" ht="47.25" customHeight="1" thickBot="1">
      <c r="A31" s="219"/>
      <c r="B31" s="399" t="s">
        <v>593</v>
      </c>
      <c r="C31" s="616"/>
      <c r="D31" s="411" t="s">
        <v>604</v>
      </c>
      <c r="E31" s="411"/>
      <c r="F31" s="411"/>
      <c r="G31" s="411"/>
      <c r="H31" s="410"/>
      <c r="I31" s="410"/>
      <c r="J31" s="410"/>
      <c r="K31" s="410"/>
      <c r="L31" s="444"/>
      <c r="M31" s="411" t="s">
        <v>603</v>
      </c>
      <c r="N31" s="411" t="s">
        <v>609</v>
      </c>
      <c r="O31" s="411"/>
      <c r="P31" s="411"/>
      <c r="Q31" s="411"/>
      <c r="R31" s="411"/>
      <c r="S31" s="411"/>
      <c r="T31" s="411"/>
      <c r="U31" s="411">
        <v>23.3</v>
      </c>
      <c r="V31" s="410"/>
      <c r="W31" s="410"/>
      <c r="Y31" s="256"/>
      <c r="AG31" s="578"/>
    </row>
    <row r="32" spans="1:34" ht="21" customHeight="1">
      <c r="A32" s="219"/>
      <c r="B32" s="399" t="s">
        <v>596</v>
      </c>
      <c r="C32" s="616"/>
      <c r="D32" s="411" t="s">
        <v>595</v>
      </c>
      <c r="E32" s="411"/>
      <c r="F32" s="411"/>
      <c r="G32" s="411"/>
      <c r="H32" s="410"/>
      <c r="I32" s="410"/>
      <c r="J32" s="410"/>
      <c r="K32" s="410"/>
      <c r="L32" s="444"/>
      <c r="M32" s="411" t="s">
        <v>600</v>
      </c>
      <c r="N32" s="411" t="s">
        <v>600</v>
      </c>
      <c r="O32" s="411"/>
      <c r="P32" s="411"/>
      <c r="Q32" s="411"/>
      <c r="R32" s="411"/>
      <c r="S32" s="411"/>
      <c r="T32" s="411"/>
      <c r="U32" s="411" t="s">
        <v>619</v>
      </c>
      <c r="V32" s="410"/>
      <c r="W32" s="410"/>
      <c r="Y32" s="346"/>
      <c r="AG32" s="535"/>
    </row>
    <row r="33" spans="1:33" ht="43.5" customHeight="1">
      <c r="A33" s="219"/>
      <c r="B33" s="219" t="s">
        <v>612</v>
      </c>
      <c r="C33" s="219"/>
      <c r="D33" s="411" t="s">
        <v>613</v>
      </c>
      <c r="E33" s="411"/>
      <c r="F33" s="411"/>
      <c r="G33" s="411"/>
      <c r="H33" s="410"/>
      <c r="I33" s="410"/>
      <c r="J33" s="410"/>
      <c r="K33" s="410"/>
      <c r="L33" s="444"/>
      <c r="M33" s="411" t="s">
        <v>613</v>
      </c>
      <c r="N33" s="411" t="s">
        <v>614</v>
      </c>
      <c r="O33" s="411"/>
      <c r="P33" s="411"/>
      <c r="Q33" s="411"/>
      <c r="R33" s="411"/>
      <c r="S33" s="411"/>
      <c r="T33" s="411"/>
      <c r="U33" s="411"/>
      <c r="V33" s="410"/>
      <c r="W33" s="410"/>
      <c r="Y33" s="295"/>
      <c r="AG33" s="577"/>
    </row>
    <row r="34" spans="1:33" ht="43.5" customHeight="1" thickBot="1">
      <c r="A34" s="219"/>
      <c r="B34" s="219" t="s">
        <v>621</v>
      </c>
      <c r="C34" s="219"/>
      <c r="D34" s="411">
        <v>10</v>
      </c>
      <c r="E34" s="411"/>
      <c r="F34" s="411"/>
      <c r="G34" s="411"/>
      <c r="H34" s="412"/>
      <c r="I34" s="412"/>
      <c r="J34" s="412"/>
      <c r="K34" s="412"/>
      <c r="L34" s="444"/>
      <c r="M34" s="411"/>
      <c r="N34" s="411">
        <v>5</v>
      </c>
      <c r="O34" s="411"/>
      <c r="P34" s="411"/>
      <c r="Q34" s="411"/>
      <c r="R34" s="411"/>
      <c r="S34" s="411"/>
      <c r="T34" s="411"/>
      <c r="U34" s="411"/>
      <c r="V34" s="412"/>
      <c r="W34" s="412"/>
      <c r="Y34" s="266"/>
      <c r="AA34" s="640" t="s">
        <v>794</v>
      </c>
      <c r="AB34" s="395" t="s">
        <v>798</v>
      </c>
      <c r="AC34" s="640" t="s">
        <v>795</v>
      </c>
      <c r="AD34" s="640" t="s">
        <v>796</v>
      </c>
      <c r="AE34" s="640" t="s">
        <v>797</v>
      </c>
      <c r="AG34" s="582"/>
    </row>
    <row r="35" spans="1:33" ht="43.5" customHeight="1">
      <c r="A35" s="219"/>
      <c r="B35" s="219" t="s">
        <v>623</v>
      </c>
      <c r="C35" s="219"/>
      <c r="D35" s="411">
        <v>11</v>
      </c>
      <c r="E35" s="411"/>
      <c r="F35" s="411"/>
      <c r="G35" s="411"/>
      <c r="H35" s="412"/>
      <c r="I35" s="412"/>
      <c r="J35" s="412"/>
      <c r="K35" s="412"/>
      <c r="L35" s="444"/>
      <c r="M35" s="411"/>
      <c r="N35" s="411">
        <v>6</v>
      </c>
      <c r="O35" s="411"/>
      <c r="P35" s="411"/>
      <c r="Q35" s="411"/>
      <c r="R35" s="411"/>
      <c r="S35" s="411"/>
      <c r="T35" s="411"/>
      <c r="U35" s="411"/>
      <c r="V35" s="412"/>
      <c r="W35" s="412"/>
      <c r="AA35" s="640" t="s">
        <v>792</v>
      </c>
      <c r="AB35" s="642">
        <v>6515</v>
      </c>
      <c r="AC35" s="640">
        <v>2.4</v>
      </c>
      <c r="AD35" s="641">
        <f>(6.7+6.7+6.9+6.8+7+7.1)/3</f>
        <v>13.733333333333334</v>
      </c>
      <c r="AE35" s="641">
        <f>(17.3+17.5+17.8)/3</f>
        <v>17.533333333333331</v>
      </c>
      <c r="AG35" s="579"/>
    </row>
    <row r="36" spans="1:33" ht="43.5" customHeight="1">
      <c r="A36" s="219"/>
      <c r="B36" s="219" t="s">
        <v>622</v>
      </c>
      <c r="C36" s="219"/>
      <c r="D36" s="411">
        <v>6</v>
      </c>
      <c r="E36" s="411"/>
      <c r="F36" s="411"/>
      <c r="G36" s="411"/>
      <c r="H36" s="412"/>
      <c r="I36" s="412"/>
      <c r="J36" s="412"/>
      <c r="K36" s="412"/>
      <c r="L36" s="444"/>
      <c r="M36" s="411"/>
      <c r="N36" s="411">
        <v>3</v>
      </c>
      <c r="O36" s="411"/>
      <c r="P36" s="411"/>
      <c r="Q36" s="411"/>
      <c r="R36" s="411"/>
      <c r="S36" s="411"/>
      <c r="T36" s="411"/>
      <c r="U36" s="411"/>
      <c r="V36" s="412"/>
      <c r="W36" s="412"/>
      <c r="AA36" s="640" t="s">
        <v>799</v>
      </c>
      <c r="AB36" s="642" t="s">
        <v>793</v>
      </c>
      <c r="AC36" s="640">
        <v>2.5</v>
      </c>
      <c r="AD36" s="640">
        <v>11.5</v>
      </c>
      <c r="AE36" s="640">
        <f>14</f>
        <v>14</v>
      </c>
      <c r="AG36" s="583"/>
    </row>
    <row r="37" spans="1:33" ht="73.5" customHeight="1">
      <c r="A37" s="524"/>
      <c r="B37" s="525" t="s">
        <v>597</v>
      </c>
      <c r="C37" s="525"/>
      <c r="D37" s="526" t="s">
        <v>617</v>
      </c>
      <c r="E37" s="526"/>
      <c r="F37" s="526"/>
      <c r="G37" s="526"/>
      <c r="H37" s="527"/>
      <c r="I37" s="527"/>
      <c r="J37" s="527"/>
      <c r="K37" s="527"/>
      <c r="L37" s="527"/>
      <c r="M37" s="526"/>
      <c r="N37" s="526"/>
      <c r="O37" s="526"/>
      <c r="P37" s="526"/>
      <c r="Q37" s="526"/>
      <c r="R37" s="526"/>
      <c r="S37" s="526"/>
      <c r="T37" s="526"/>
      <c r="U37" s="526"/>
      <c r="V37" s="527"/>
      <c r="W37" s="527"/>
      <c r="AG37" s="576"/>
    </row>
    <row r="38" spans="1:33">
      <c r="A38" s="395" t="s">
        <v>724</v>
      </c>
      <c r="B38" s="395"/>
      <c r="C38" s="395"/>
      <c r="D38" s="528" t="s">
        <v>720</v>
      </c>
      <c r="E38" s="528"/>
      <c r="F38" s="528"/>
      <c r="G38" s="528"/>
      <c r="H38" s="528"/>
      <c r="I38" s="528"/>
      <c r="J38" s="528"/>
      <c r="K38" s="528"/>
      <c r="L38" s="528" t="s">
        <v>744</v>
      </c>
      <c r="M38" s="529" t="s">
        <v>720</v>
      </c>
      <c r="N38" s="528"/>
      <c r="O38" s="528" t="s">
        <v>720</v>
      </c>
      <c r="P38" s="529" t="s">
        <v>721</v>
      </c>
      <c r="Q38" s="529" t="s">
        <v>781</v>
      </c>
      <c r="R38" s="529" t="s">
        <v>722</v>
      </c>
      <c r="S38" s="529" t="s">
        <v>720</v>
      </c>
      <c r="T38" s="529" t="s">
        <v>725</v>
      </c>
      <c r="U38" s="529"/>
      <c r="V38" s="529"/>
      <c r="W38" s="529"/>
      <c r="X38" s="529"/>
      <c r="Y38" s="529"/>
      <c r="Z38" s="529"/>
      <c r="AA38" s="529" t="s">
        <v>721</v>
      </c>
      <c r="AB38" s="567"/>
      <c r="AC38" s="322"/>
      <c r="AD38" s="322"/>
      <c r="AG38" s="529" t="s">
        <v>754</v>
      </c>
    </row>
    <row r="42" spans="1:33">
      <c r="R42" t="s">
        <v>766</v>
      </c>
    </row>
  </sheetData>
  <mergeCells count="21">
    <mergeCell ref="A10:A12"/>
    <mergeCell ref="A6:A7"/>
    <mergeCell ref="J2:K2"/>
    <mergeCell ref="H3:I3"/>
    <mergeCell ref="J3:K3"/>
    <mergeCell ref="H2:I2"/>
    <mergeCell ref="H4:I4"/>
    <mergeCell ref="J4:K4"/>
    <mergeCell ref="F3:G3"/>
    <mergeCell ref="F4:G4"/>
    <mergeCell ref="F6:G6"/>
    <mergeCell ref="F7:G7"/>
    <mergeCell ref="H6:I6"/>
    <mergeCell ref="J6:K6"/>
    <mergeCell ref="H7:I7"/>
    <mergeCell ref="J7:K7"/>
    <mergeCell ref="AC25:AD25"/>
    <mergeCell ref="H25:I25"/>
    <mergeCell ref="J25:K25"/>
    <mergeCell ref="A13:A15"/>
    <mergeCell ref="A17:A19"/>
  </mergeCells>
  <phoneticPr fontId="3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topLeftCell="A14" zoomScale="130" zoomScaleNormal="130" workbookViewId="0">
      <selection activeCell="E26" sqref="E26"/>
    </sheetView>
  </sheetViews>
  <sheetFormatPr defaultRowHeight="16.5"/>
  <cols>
    <col min="1" max="1" width="16.875" bestFit="1" customWidth="1"/>
    <col min="3" max="3" width="12.75" customWidth="1"/>
  </cols>
  <sheetData>
    <row r="1" spans="1:6">
      <c r="A1" t="s">
        <v>578</v>
      </c>
      <c r="B1" t="s">
        <v>576</v>
      </c>
      <c r="C1" t="s">
        <v>574</v>
      </c>
    </row>
    <row r="2" spans="1:6">
      <c r="A2" s="11" t="s">
        <v>575</v>
      </c>
      <c r="B2" s="11">
        <v>-0.23571428571428571</v>
      </c>
      <c r="C2" s="322">
        <v>5.4</v>
      </c>
    </row>
    <row r="3" spans="1:6">
      <c r="A3" s="11" t="s">
        <v>571</v>
      </c>
      <c r="B3" s="11">
        <v>-0.25757575757575757</v>
      </c>
      <c r="C3" s="322">
        <f>C2-0.2</f>
        <v>5.2</v>
      </c>
    </row>
    <row r="4" spans="1:6">
      <c r="A4" s="11" t="s">
        <v>467</v>
      </c>
      <c r="B4" s="11">
        <v>-0.32624113475177302</v>
      </c>
      <c r="C4" s="322">
        <f>C2-0.7</f>
        <v>4.7</v>
      </c>
      <c r="F4" t="s">
        <v>577</v>
      </c>
    </row>
    <row r="5" spans="1:6">
      <c r="A5" s="11" t="s">
        <v>572</v>
      </c>
      <c r="B5">
        <v>-0.32608695652173914</v>
      </c>
      <c r="C5" s="322">
        <f>C2-0.64</f>
        <v>4.7600000000000007</v>
      </c>
    </row>
    <row r="6" spans="1:6">
      <c r="A6" s="11" t="s">
        <v>573</v>
      </c>
      <c r="B6">
        <v>-0.35251798561151082</v>
      </c>
      <c r="C6" s="322">
        <f>C2-0.82</f>
        <v>4.58</v>
      </c>
    </row>
    <row r="13" spans="1:6">
      <c r="A13" s="11"/>
    </row>
    <row r="28" spans="1:7">
      <c r="A28" t="s">
        <v>579</v>
      </c>
      <c r="B28" t="s">
        <v>585</v>
      </c>
      <c r="C28" t="s">
        <v>586</v>
      </c>
      <c r="D28" t="s">
        <v>576</v>
      </c>
      <c r="E28" t="s">
        <v>584</v>
      </c>
      <c r="F28" t="s">
        <v>574</v>
      </c>
      <c r="G28" t="s">
        <v>583</v>
      </c>
    </row>
    <row r="29" spans="1:7">
      <c r="A29" s="397" t="s">
        <v>580</v>
      </c>
      <c r="B29" s="397">
        <v>-3.5</v>
      </c>
      <c r="C29" s="397">
        <v>14.3</v>
      </c>
      <c r="D29" s="398">
        <f t="shared" ref="D29:D31" si="0">B29/C29</f>
        <v>-0.24475524475524474</v>
      </c>
      <c r="E29" s="398">
        <v>5.763418809296776</v>
      </c>
      <c r="F29" s="398">
        <v>5.0061568517660806</v>
      </c>
      <c r="G29" s="398">
        <v>4.5495189592973322</v>
      </c>
    </row>
    <row r="30" spans="1:7">
      <c r="A30" s="397" t="s">
        <v>582</v>
      </c>
      <c r="B30" s="397">
        <v>-3.5</v>
      </c>
      <c r="C30" s="397">
        <v>14.2</v>
      </c>
      <c r="D30" s="398">
        <f>B30/C30</f>
        <v>-0.24647887323943662</v>
      </c>
      <c r="E30" s="398">
        <v>5.5354518281291725</v>
      </c>
      <c r="F30" s="398">
        <v>4.8014142377537006</v>
      </c>
      <c r="G30" s="398">
        <v>4.379472802895263</v>
      </c>
    </row>
    <row r="31" spans="1:7">
      <c r="A31" s="397" t="s">
        <v>581</v>
      </c>
      <c r="B31" s="397">
        <v>-4.2</v>
      </c>
      <c r="C31" s="397">
        <v>14.9</v>
      </c>
      <c r="D31" s="398">
        <f t="shared" si="0"/>
        <v>-0.28187919463087246</v>
      </c>
      <c r="E31" s="398">
        <v>5.230553299090464</v>
      </c>
      <c r="F31" s="398">
        <v>4.5270686733985688</v>
      </c>
      <c r="G31" s="398">
        <v>4.1185435026621935</v>
      </c>
    </row>
  </sheetData>
  <phoneticPr fontId="3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32"/>
  <sheetViews>
    <sheetView workbookViewId="0">
      <selection activeCell="G11" sqref="G11"/>
    </sheetView>
  </sheetViews>
  <sheetFormatPr defaultColWidth="9" defaultRowHeight="16.5"/>
  <cols>
    <col min="1" max="1" width="40" style="12" customWidth="1"/>
    <col min="2" max="2" width="9.75" style="12" bestFit="1" customWidth="1"/>
    <col min="3" max="3" width="10.875" style="12" bestFit="1" customWidth="1"/>
    <col min="4" max="11" width="11.875" style="12" bestFit="1" customWidth="1"/>
    <col min="12" max="12" width="11.875" style="178" bestFit="1" customWidth="1"/>
    <col min="13" max="19" width="11.875" style="12" customWidth="1"/>
    <col min="20" max="20" width="10.875" style="106" customWidth="1"/>
    <col min="21" max="21" width="11.25" style="106" customWidth="1"/>
    <col min="22" max="29" width="12.5" style="12" customWidth="1"/>
    <col min="30" max="30" width="11.875" style="12" customWidth="1"/>
    <col min="31" max="31" width="12.5" style="12" customWidth="1"/>
    <col min="32" max="32" width="10.875" style="12" customWidth="1"/>
    <col min="33" max="40" width="12.5" style="12" customWidth="1"/>
    <col min="41" max="47" width="11.875" style="12" customWidth="1"/>
    <col min="48" max="48" width="10.875" style="12" bestFit="1" customWidth="1"/>
    <col min="49" max="50" width="11.875" style="12" bestFit="1" customWidth="1"/>
    <col min="51" max="51" width="10.875" style="12" bestFit="1" customWidth="1"/>
    <col min="52" max="52" width="14.5" style="12" customWidth="1"/>
    <col min="53" max="54" width="11.875" style="12" bestFit="1" customWidth="1"/>
    <col min="55" max="60" width="9" style="11" bestFit="1" customWidth="1"/>
    <col min="61" max="61" width="9" style="12" bestFit="1"/>
    <col min="62" max="16384" width="9" style="12"/>
  </cols>
  <sheetData>
    <row r="1" spans="1:54">
      <c r="A1" s="1" t="s">
        <v>0</v>
      </c>
      <c r="B1" s="2" t="s">
        <v>1</v>
      </c>
      <c r="C1" s="7" t="s">
        <v>4</v>
      </c>
      <c r="D1" s="7" t="s">
        <v>4</v>
      </c>
      <c r="E1" s="7" t="s">
        <v>4</v>
      </c>
      <c r="F1" s="139" t="s">
        <v>4</v>
      </c>
      <c r="G1" s="139" t="s">
        <v>4</v>
      </c>
      <c r="H1" s="139" t="s">
        <v>4</v>
      </c>
      <c r="I1" s="139" t="s">
        <v>4</v>
      </c>
      <c r="J1" s="139" t="s">
        <v>4</v>
      </c>
      <c r="K1" s="139" t="s">
        <v>4</v>
      </c>
      <c r="L1" s="153" t="s">
        <v>4</v>
      </c>
      <c r="M1" s="139" t="s">
        <v>4</v>
      </c>
      <c r="N1" s="153" t="s">
        <v>4</v>
      </c>
      <c r="O1" s="153" t="s">
        <v>4</v>
      </c>
      <c r="P1" s="7" t="s">
        <v>4</v>
      </c>
      <c r="Q1" s="7" t="s">
        <v>4</v>
      </c>
      <c r="R1" s="7" t="s">
        <v>4</v>
      </c>
      <c r="S1" s="7" t="s">
        <v>4</v>
      </c>
      <c r="T1" s="7" t="s">
        <v>4</v>
      </c>
      <c r="U1" s="153" t="s">
        <v>4</v>
      </c>
      <c r="V1" s="153" t="s">
        <v>4</v>
      </c>
      <c r="W1" s="153" t="s">
        <v>4</v>
      </c>
      <c r="X1" s="153" t="s">
        <v>4</v>
      </c>
      <c r="Y1" s="153" t="s">
        <v>4</v>
      </c>
      <c r="Z1" s="153" t="s">
        <v>4</v>
      </c>
      <c r="AA1" s="153" t="s">
        <v>4</v>
      </c>
      <c r="AB1" s="153" t="s">
        <v>4</v>
      </c>
      <c r="AC1" s="153" t="s">
        <v>4</v>
      </c>
      <c r="AD1" s="8" t="s">
        <v>4</v>
      </c>
      <c r="AE1" s="153" t="s">
        <v>4</v>
      </c>
      <c r="AF1" s="8" t="s">
        <v>4</v>
      </c>
      <c r="AG1" s="153" t="s">
        <v>4</v>
      </c>
      <c r="AH1" s="153" t="s">
        <v>4</v>
      </c>
      <c r="AI1" s="153" t="s">
        <v>4</v>
      </c>
      <c r="AJ1" s="153" t="s">
        <v>4</v>
      </c>
      <c r="AK1" s="153" t="s">
        <v>4</v>
      </c>
      <c r="AL1" s="153" t="s">
        <v>4</v>
      </c>
      <c r="AM1" s="153" t="s">
        <v>4</v>
      </c>
      <c r="AN1" s="153" t="s">
        <v>4</v>
      </c>
      <c r="AO1" s="153" t="s">
        <v>4</v>
      </c>
      <c r="AP1" s="7" t="s">
        <v>4</v>
      </c>
      <c r="AQ1" s="7" t="s">
        <v>4</v>
      </c>
      <c r="AR1" s="7" t="s">
        <v>4</v>
      </c>
      <c r="AS1" s="7" t="s">
        <v>4</v>
      </c>
      <c r="AT1" s="7" t="s">
        <v>4</v>
      </c>
      <c r="AU1" s="7" t="s">
        <v>4</v>
      </c>
      <c r="AV1" s="9" t="s">
        <v>73</v>
      </c>
      <c r="AW1" s="9" t="s">
        <v>73</v>
      </c>
      <c r="AX1" s="9" t="s">
        <v>73</v>
      </c>
      <c r="AY1" s="9" t="s">
        <v>73</v>
      </c>
      <c r="AZ1" s="10" t="s">
        <v>2</v>
      </c>
      <c r="BA1" s="10" t="s">
        <v>74</v>
      </c>
      <c r="BB1" s="10" t="s">
        <v>74</v>
      </c>
    </row>
    <row r="2" spans="1:54">
      <c r="A2" s="13" t="s">
        <v>5</v>
      </c>
      <c r="B2" s="13" t="s">
        <v>1</v>
      </c>
      <c r="C2" s="3" t="s">
        <v>6</v>
      </c>
      <c r="D2" s="3" t="s">
        <v>7</v>
      </c>
      <c r="E2" s="3" t="s">
        <v>7</v>
      </c>
      <c r="F2" s="141" t="s">
        <v>7</v>
      </c>
      <c r="G2" s="141" t="s">
        <v>7</v>
      </c>
      <c r="H2" s="141" t="s">
        <v>7</v>
      </c>
      <c r="I2" s="141" t="s">
        <v>7</v>
      </c>
      <c r="J2" s="141" t="s">
        <v>7</v>
      </c>
      <c r="K2" s="141" t="s">
        <v>7</v>
      </c>
      <c r="L2" s="154" t="s">
        <v>7</v>
      </c>
      <c r="M2" s="141" t="s">
        <v>7</v>
      </c>
      <c r="N2" s="154" t="s">
        <v>7</v>
      </c>
      <c r="O2" s="154" t="s">
        <v>7</v>
      </c>
      <c r="P2" s="3" t="s">
        <v>7</v>
      </c>
      <c r="Q2" s="3" t="s">
        <v>7</v>
      </c>
      <c r="R2" s="3" t="s">
        <v>7</v>
      </c>
      <c r="S2" s="3" t="s">
        <v>7</v>
      </c>
      <c r="T2" s="189" t="s">
        <v>8</v>
      </c>
      <c r="U2" s="190" t="s">
        <v>8</v>
      </c>
      <c r="V2" s="190" t="s">
        <v>8</v>
      </c>
      <c r="W2" s="190" t="s">
        <v>8</v>
      </c>
      <c r="X2" s="190" t="s">
        <v>8</v>
      </c>
      <c r="Y2" s="190" t="s">
        <v>8</v>
      </c>
      <c r="Z2" s="190" t="s">
        <v>8</v>
      </c>
      <c r="AA2" s="190" t="s">
        <v>8</v>
      </c>
      <c r="AB2" s="190" t="s">
        <v>8</v>
      </c>
      <c r="AC2" s="190" t="s">
        <v>8</v>
      </c>
      <c r="AD2" s="190" t="s">
        <v>8</v>
      </c>
      <c r="AE2" s="190" t="s">
        <v>8</v>
      </c>
      <c r="AF2" s="190" t="s">
        <v>8</v>
      </c>
      <c r="AG2" s="190" t="s">
        <v>8</v>
      </c>
      <c r="AH2" s="190" t="s">
        <v>8</v>
      </c>
      <c r="AI2" s="190" t="s">
        <v>8</v>
      </c>
      <c r="AJ2" s="190" t="s">
        <v>8</v>
      </c>
      <c r="AK2" s="190" t="s">
        <v>8</v>
      </c>
      <c r="AL2" s="190" t="s">
        <v>8</v>
      </c>
      <c r="AM2" s="190" t="s">
        <v>8</v>
      </c>
      <c r="AN2" s="190" t="s">
        <v>8</v>
      </c>
      <c r="AO2" s="154" t="s">
        <v>75</v>
      </c>
      <c r="AP2" s="3" t="s">
        <v>75</v>
      </c>
      <c r="AQ2" s="3" t="s">
        <v>75</v>
      </c>
      <c r="AR2" s="3" t="s">
        <v>75</v>
      </c>
      <c r="AS2" s="3" t="s">
        <v>75</v>
      </c>
      <c r="AT2" s="3" t="s">
        <v>75</v>
      </c>
      <c r="AU2" s="3" t="s">
        <v>75</v>
      </c>
      <c r="AV2" s="155" t="s">
        <v>6</v>
      </c>
      <c r="AW2" s="3" t="s">
        <v>6</v>
      </c>
      <c r="AX2" s="3" t="s">
        <v>6</v>
      </c>
      <c r="AY2" s="155" t="s">
        <v>6</v>
      </c>
      <c r="AZ2" s="140" t="s">
        <v>8</v>
      </c>
      <c r="BA2" s="88" t="s">
        <v>8</v>
      </c>
      <c r="BB2" s="88" t="s">
        <v>8</v>
      </c>
    </row>
    <row r="3" spans="1:54">
      <c r="A3" s="2" t="s">
        <v>9</v>
      </c>
      <c r="B3" s="2" t="s">
        <v>1</v>
      </c>
      <c r="C3" s="21" t="s">
        <v>76</v>
      </c>
      <c r="D3" s="21" t="s">
        <v>77</v>
      </c>
      <c r="E3" s="21" t="s">
        <v>78</v>
      </c>
      <c r="F3" s="142" t="s">
        <v>79</v>
      </c>
      <c r="G3" s="142" t="s">
        <v>80</v>
      </c>
      <c r="H3" s="142" t="s">
        <v>81</v>
      </c>
      <c r="I3" s="142" t="s">
        <v>82</v>
      </c>
      <c r="J3" s="142" t="s">
        <v>83</v>
      </c>
      <c r="K3" s="24" t="s">
        <v>84</v>
      </c>
      <c r="L3" s="156" t="s">
        <v>85</v>
      </c>
      <c r="M3" s="157" t="s">
        <v>86</v>
      </c>
      <c r="N3" s="156" t="s">
        <v>87</v>
      </c>
      <c r="O3" s="156" t="s">
        <v>88</v>
      </c>
      <c r="P3" s="156" t="s">
        <v>89</v>
      </c>
      <c r="Q3" s="156" t="s">
        <v>90</v>
      </c>
      <c r="R3" s="156" t="s">
        <v>91</v>
      </c>
      <c r="S3" s="156" t="s">
        <v>92</v>
      </c>
      <c r="T3" s="21" t="s">
        <v>93</v>
      </c>
      <c r="U3" s="159" t="s">
        <v>94</v>
      </c>
      <c r="V3" s="159" t="s">
        <v>95</v>
      </c>
      <c r="W3" s="159" t="s">
        <v>96</v>
      </c>
      <c r="X3" s="159" t="s">
        <v>97</v>
      </c>
      <c r="Y3" s="159" t="s">
        <v>98</v>
      </c>
      <c r="Z3" s="159" t="s">
        <v>99</v>
      </c>
      <c r="AA3" s="159" t="s">
        <v>100</v>
      </c>
      <c r="AB3" s="159" t="s">
        <v>101</v>
      </c>
      <c r="AC3" s="159" t="s">
        <v>102</v>
      </c>
      <c r="AD3" s="25" t="s">
        <v>22</v>
      </c>
      <c r="AE3" s="159" t="s">
        <v>22</v>
      </c>
      <c r="AF3" s="158" t="s">
        <v>23</v>
      </c>
      <c r="AG3" s="159" t="s">
        <v>23</v>
      </c>
      <c r="AH3" s="159" t="s">
        <v>103</v>
      </c>
      <c r="AI3" s="159" t="s">
        <v>103</v>
      </c>
      <c r="AJ3" s="159" t="s">
        <v>103</v>
      </c>
      <c r="AK3" s="159" t="s">
        <v>104</v>
      </c>
      <c r="AL3" s="159" t="s">
        <v>105</v>
      </c>
      <c r="AM3" s="159" t="s">
        <v>106</v>
      </c>
      <c r="AN3" s="159" t="s">
        <v>107</v>
      </c>
      <c r="AO3" s="159" t="s">
        <v>108</v>
      </c>
      <c r="AP3" s="21" t="s">
        <v>109</v>
      </c>
      <c r="AQ3" s="21" t="s">
        <v>110</v>
      </c>
      <c r="AR3" s="21" t="s">
        <v>111</v>
      </c>
      <c r="AS3" s="21" t="s">
        <v>112</v>
      </c>
      <c r="AT3" s="21" t="s">
        <v>113</v>
      </c>
      <c r="AU3" s="142" t="s">
        <v>82</v>
      </c>
      <c r="AV3" s="23" t="s">
        <v>114</v>
      </c>
      <c r="AW3" s="21" t="s">
        <v>115</v>
      </c>
      <c r="AX3" s="21" t="s">
        <v>116</v>
      </c>
      <c r="AY3" s="23" t="s">
        <v>117</v>
      </c>
      <c r="AZ3" s="22" t="s">
        <v>118</v>
      </c>
      <c r="BA3" s="25" t="s">
        <v>119</v>
      </c>
      <c r="BB3" s="25" t="s">
        <v>120</v>
      </c>
    </row>
    <row r="4" spans="1:54">
      <c r="A4" s="26" t="s">
        <v>24</v>
      </c>
      <c r="B4" s="13" t="s">
        <v>1</v>
      </c>
      <c r="C4" s="7" t="s">
        <v>25</v>
      </c>
      <c r="D4" s="7" t="s">
        <v>25</v>
      </c>
      <c r="E4" s="7" t="s">
        <v>25</v>
      </c>
      <c r="F4" s="8" t="s">
        <v>25</v>
      </c>
      <c r="G4" s="8" t="s">
        <v>25</v>
      </c>
      <c r="H4" s="8" t="s">
        <v>25</v>
      </c>
      <c r="I4" s="8" t="s">
        <v>25</v>
      </c>
      <c r="J4" s="8" t="s">
        <v>25</v>
      </c>
      <c r="K4" s="8" t="s">
        <v>25</v>
      </c>
      <c r="L4" s="153" t="s">
        <v>25</v>
      </c>
      <c r="M4" s="8" t="s">
        <v>25</v>
      </c>
      <c r="N4" s="160" t="s">
        <v>25</v>
      </c>
      <c r="O4" s="160" t="s">
        <v>25</v>
      </c>
      <c r="P4" s="160" t="s">
        <v>25</v>
      </c>
      <c r="Q4" s="160" t="s">
        <v>25</v>
      </c>
      <c r="R4" s="160" t="s">
        <v>25</v>
      </c>
      <c r="S4" s="160" t="s">
        <v>121</v>
      </c>
      <c r="T4" s="7" t="s">
        <v>27</v>
      </c>
      <c r="U4" s="153" t="s">
        <v>27</v>
      </c>
      <c r="V4" s="153" t="s">
        <v>27</v>
      </c>
      <c r="W4" s="153" t="s">
        <v>27</v>
      </c>
      <c r="X4" s="153" t="s">
        <v>27</v>
      </c>
      <c r="Y4" s="153" t="s">
        <v>25</v>
      </c>
      <c r="Z4" s="153" t="s">
        <v>27</v>
      </c>
      <c r="AA4" s="153" t="s">
        <v>27</v>
      </c>
      <c r="AB4" s="153" t="s">
        <v>27</v>
      </c>
      <c r="AC4" s="153" t="s">
        <v>27</v>
      </c>
      <c r="AD4" s="153" t="s">
        <v>27</v>
      </c>
      <c r="AE4" s="153" t="s">
        <v>27</v>
      </c>
      <c r="AF4" s="153" t="s">
        <v>27</v>
      </c>
      <c r="AG4" s="153" t="s">
        <v>27</v>
      </c>
      <c r="AH4" s="153" t="s">
        <v>27</v>
      </c>
      <c r="AI4" s="153" t="s">
        <v>27</v>
      </c>
      <c r="AJ4" s="153" t="s">
        <v>27</v>
      </c>
      <c r="AK4" s="153" t="s">
        <v>27</v>
      </c>
      <c r="AL4" s="153" t="s">
        <v>27</v>
      </c>
      <c r="AM4" s="153" t="s">
        <v>27</v>
      </c>
      <c r="AN4" s="153" t="s">
        <v>27</v>
      </c>
      <c r="AO4" s="153" t="s">
        <v>25</v>
      </c>
      <c r="AP4" s="7" t="s">
        <v>25</v>
      </c>
      <c r="AQ4" s="7" t="s">
        <v>25</v>
      </c>
      <c r="AR4" s="7" t="s">
        <v>25</v>
      </c>
      <c r="AS4" s="7" t="s">
        <v>25</v>
      </c>
      <c r="AT4" s="7" t="s">
        <v>25</v>
      </c>
      <c r="AU4" s="8" t="s">
        <v>25</v>
      </c>
      <c r="AV4" s="29" t="s">
        <v>25</v>
      </c>
      <c r="AW4" s="7" t="s">
        <v>25</v>
      </c>
      <c r="AX4" s="7" t="s">
        <v>25</v>
      </c>
      <c r="AY4" s="31" t="s">
        <v>26</v>
      </c>
      <c r="AZ4" s="18"/>
      <c r="BA4" s="2" t="s">
        <v>26</v>
      </c>
      <c r="BB4" s="2" t="s">
        <v>26</v>
      </c>
    </row>
    <row r="5" spans="1:54">
      <c r="A5" s="1" t="s">
        <v>28</v>
      </c>
      <c r="B5" s="2"/>
      <c r="C5" s="14" t="s">
        <v>29</v>
      </c>
      <c r="D5" s="14" t="s">
        <v>29</v>
      </c>
      <c r="E5" s="14" t="s">
        <v>29</v>
      </c>
      <c r="F5" s="20" t="s">
        <v>29</v>
      </c>
      <c r="G5" s="20" t="s">
        <v>29</v>
      </c>
      <c r="H5" s="20" t="s">
        <v>29</v>
      </c>
      <c r="I5" s="20" t="s">
        <v>29</v>
      </c>
      <c r="J5" s="33" t="s">
        <v>30</v>
      </c>
      <c r="K5" s="33" t="s">
        <v>30</v>
      </c>
      <c r="L5" s="154" t="s">
        <v>30</v>
      </c>
      <c r="M5" s="33" t="s">
        <v>30</v>
      </c>
      <c r="N5" s="161" t="s">
        <v>30</v>
      </c>
      <c r="O5" s="161" t="s">
        <v>30</v>
      </c>
      <c r="P5" s="161" t="s">
        <v>30</v>
      </c>
      <c r="Q5" s="161" t="s">
        <v>30</v>
      </c>
      <c r="R5" s="161" t="s">
        <v>30</v>
      </c>
      <c r="S5" s="161" t="s">
        <v>29</v>
      </c>
      <c r="T5" s="3" t="s">
        <v>30</v>
      </c>
      <c r="U5" s="154" t="s">
        <v>30</v>
      </c>
      <c r="V5" s="154" t="s">
        <v>30</v>
      </c>
      <c r="W5" s="154" t="s">
        <v>30</v>
      </c>
      <c r="X5" s="154" t="s">
        <v>30</v>
      </c>
      <c r="Y5" s="162" t="s">
        <v>122</v>
      </c>
      <c r="Z5" s="154" t="s">
        <v>30</v>
      </c>
      <c r="AA5" s="154" t="s">
        <v>30</v>
      </c>
      <c r="AB5" s="154" t="s">
        <v>30</v>
      </c>
      <c r="AC5" s="154" t="s">
        <v>30</v>
      </c>
      <c r="AD5" s="20" t="s">
        <v>29</v>
      </c>
      <c r="AE5" s="20" t="s">
        <v>29</v>
      </c>
      <c r="AF5" s="20" t="s">
        <v>29</v>
      </c>
      <c r="AG5" s="20" t="s">
        <v>29</v>
      </c>
      <c r="AH5" s="20" t="s">
        <v>29</v>
      </c>
      <c r="AI5" s="20" t="s">
        <v>29</v>
      </c>
      <c r="AJ5" s="20" t="s">
        <v>29</v>
      </c>
      <c r="AK5" s="20" t="s">
        <v>29</v>
      </c>
      <c r="AL5" s="20" t="s">
        <v>29</v>
      </c>
      <c r="AM5" s="20" t="s">
        <v>29</v>
      </c>
      <c r="AN5" s="20" t="s">
        <v>29</v>
      </c>
      <c r="AO5" s="154" t="s">
        <v>30</v>
      </c>
      <c r="AP5" s="3" t="s">
        <v>30</v>
      </c>
      <c r="AQ5" s="3" t="s">
        <v>30</v>
      </c>
      <c r="AR5" s="3" t="s">
        <v>30</v>
      </c>
      <c r="AS5" s="3" t="s">
        <v>30</v>
      </c>
      <c r="AT5" s="3" t="s">
        <v>30</v>
      </c>
      <c r="AU5" s="20" t="s">
        <v>29</v>
      </c>
      <c r="AV5" s="34" t="s">
        <v>29</v>
      </c>
      <c r="AW5" s="35" t="s">
        <v>29</v>
      </c>
      <c r="AX5" s="35" t="s">
        <v>29</v>
      </c>
      <c r="AY5" s="34" t="s">
        <v>29</v>
      </c>
      <c r="AZ5" s="36" t="s">
        <v>29</v>
      </c>
      <c r="BA5" s="111" t="s">
        <v>29</v>
      </c>
      <c r="BB5" s="111" t="s">
        <v>29</v>
      </c>
    </row>
    <row r="6" spans="1:54">
      <c r="A6" s="26" t="s">
        <v>31</v>
      </c>
      <c r="B6" s="13"/>
      <c r="C6" s="37">
        <v>25</v>
      </c>
      <c r="D6" s="37">
        <v>20</v>
      </c>
      <c r="E6" s="37">
        <v>20</v>
      </c>
      <c r="F6" s="40">
        <v>20</v>
      </c>
      <c r="G6" s="40">
        <v>20</v>
      </c>
      <c r="H6" s="40">
        <v>20</v>
      </c>
      <c r="I6" s="40">
        <v>20</v>
      </c>
      <c r="J6" s="13">
        <v>20</v>
      </c>
      <c r="K6" s="40">
        <v>25</v>
      </c>
      <c r="L6" s="37">
        <v>25</v>
      </c>
      <c r="M6" s="40">
        <v>25</v>
      </c>
      <c r="N6" s="37">
        <v>25</v>
      </c>
      <c r="O6" s="37">
        <v>25</v>
      </c>
      <c r="P6" s="37">
        <v>25</v>
      </c>
      <c r="Q6" s="37">
        <v>25</v>
      </c>
      <c r="R6" s="37">
        <v>20</v>
      </c>
      <c r="S6" s="37"/>
      <c r="T6" s="37">
        <v>25</v>
      </c>
      <c r="U6" s="37">
        <v>25</v>
      </c>
      <c r="V6" s="37">
        <v>25</v>
      </c>
      <c r="W6" s="37">
        <v>25</v>
      </c>
      <c r="X6" s="37">
        <v>25</v>
      </c>
      <c r="Y6" s="37">
        <v>20</v>
      </c>
      <c r="Z6" s="37"/>
      <c r="AA6" s="37">
        <v>25</v>
      </c>
      <c r="AB6" s="37">
        <v>25</v>
      </c>
      <c r="AC6" s="37"/>
      <c r="AD6" s="13">
        <v>25</v>
      </c>
      <c r="AE6" s="37">
        <v>20</v>
      </c>
      <c r="AF6" s="13">
        <v>25</v>
      </c>
      <c r="AG6" s="37">
        <v>20</v>
      </c>
      <c r="AH6" s="37">
        <v>20</v>
      </c>
      <c r="AI6" s="37">
        <v>25</v>
      </c>
      <c r="AJ6" s="37">
        <v>30</v>
      </c>
      <c r="AK6" s="37">
        <v>20</v>
      </c>
      <c r="AL6" s="37">
        <v>20</v>
      </c>
      <c r="AM6" s="37">
        <v>20</v>
      </c>
      <c r="AN6" s="37">
        <v>20</v>
      </c>
      <c r="AO6" s="37">
        <v>25</v>
      </c>
      <c r="AP6" s="37">
        <v>25</v>
      </c>
      <c r="AQ6" s="37">
        <v>25</v>
      </c>
      <c r="AR6" s="37">
        <v>25</v>
      </c>
      <c r="AS6" s="37">
        <v>25</v>
      </c>
      <c r="AT6" s="37">
        <v>25</v>
      </c>
      <c r="AU6" s="40">
        <v>20</v>
      </c>
      <c r="AV6" s="41">
        <v>25</v>
      </c>
      <c r="AW6" s="42">
        <v>20</v>
      </c>
      <c r="AX6" s="42">
        <v>20</v>
      </c>
      <c r="AY6" s="41">
        <v>25</v>
      </c>
      <c r="AZ6" s="43">
        <v>25</v>
      </c>
      <c r="BA6" s="44">
        <v>20</v>
      </c>
      <c r="BB6" s="44">
        <v>25</v>
      </c>
    </row>
    <row r="7" spans="1:54">
      <c r="A7" s="661" t="s">
        <v>32</v>
      </c>
      <c r="B7" s="2" t="s">
        <v>33</v>
      </c>
      <c r="C7" s="17">
        <v>75.099999999999994</v>
      </c>
      <c r="D7" s="17">
        <v>75.3</v>
      </c>
      <c r="E7" s="17">
        <v>75.2</v>
      </c>
      <c r="F7" s="45">
        <v>71.099999999999994</v>
      </c>
      <c r="G7" s="45">
        <v>70.5</v>
      </c>
      <c r="H7" s="45">
        <v>73.400000000000006</v>
      </c>
      <c r="I7" s="45">
        <v>70.5</v>
      </c>
      <c r="J7" s="2">
        <v>75</v>
      </c>
      <c r="K7" s="45">
        <v>74</v>
      </c>
      <c r="L7" s="164">
        <v>74.7</v>
      </c>
      <c r="M7" s="45">
        <v>75.400000000000006</v>
      </c>
      <c r="N7" s="165">
        <v>70</v>
      </c>
      <c r="O7" s="165">
        <v>75</v>
      </c>
      <c r="P7" s="165">
        <v>75</v>
      </c>
      <c r="Q7" s="165">
        <v>74</v>
      </c>
      <c r="R7" s="2">
        <v>75</v>
      </c>
      <c r="S7" s="2"/>
      <c r="T7" s="17">
        <v>74.599999999999994</v>
      </c>
      <c r="U7" s="164">
        <v>75</v>
      </c>
      <c r="V7" s="164">
        <v>70</v>
      </c>
      <c r="W7" s="164">
        <v>74</v>
      </c>
      <c r="X7" s="164">
        <v>71</v>
      </c>
      <c r="Y7" s="164">
        <v>75.099999999999994</v>
      </c>
      <c r="Z7" s="164">
        <v>74.5</v>
      </c>
      <c r="AA7" s="164">
        <v>75</v>
      </c>
      <c r="AB7" s="164">
        <v>75</v>
      </c>
      <c r="AC7" s="164"/>
      <c r="AD7" s="2">
        <v>74.8</v>
      </c>
      <c r="AE7" s="164">
        <v>74.8</v>
      </c>
      <c r="AF7" s="2">
        <v>74.8</v>
      </c>
      <c r="AG7" s="164">
        <v>74.8</v>
      </c>
      <c r="AH7" s="164">
        <v>75.400000000000006</v>
      </c>
      <c r="AI7" s="164">
        <v>75.400000000000006</v>
      </c>
      <c r="AJ7" s="164">
        <v>75.400000000000006</v>
      </c>
      <c r="AK7" s="164">
        <v>75.2</v>
      </c>
      <c r="AL7" s="164">
        <v>74.400000000000006</v>
      </c>
      <c r="AM7" s="164">
        <v>74.5</v>
      </c>
      <c r="AN7" s="164">
        <v>74.5</v>
      </c>
      <c r="AO7" s="164">
        <v>74.900000000000006</v>
      </c>
      <c r="AP7" s="17">
        <v>74</v>
      </c>
      <c r="AQ7" s="17">
        <v>70</v>
      </c>
      <c r="AR7" s="17">
        <v>70</v>
      </c>
      <c r="AS7" s="17">
        <v>74</v>
      </c>
      <c r="AT7" s="17">
        <v>74</v>
      </c>
      <c r="AU7" s="45">
        <v>70.5</v>
      </c>
      <c r="AV7" s="31">
        <v>85.7</v>
      </c>
      <c r="AW7" s="17">
        <v>85.6</v>
      </c>
      <c r="AX7" s="17">
        <v>85</v>
      </c>
      <c r="AY7" s="31">
        <v>90.4</v>
      </c>
      <c r="AZ7" s="32">
        <v>106.1</v>
      </c>
      <c r="BA7" s="2">
        <v>89.8</v>
      </c>
      <c r="BB7" s="2">
        <v>90</v>
      </c>
    </row>
    <row r="8" spans="1:54">
      <c r="A8" s="661"/>
      <c r="B8" s="2" t="s">
        <v>34</v>
      </c>
      <c r="C8" s="17">
        <v>-20</v>
      </c>
      <c r="D8" s="17"/>
      <c r="E8" s="17"/>
      <c r="F8" s="45"/>
      <c r="G8" s="45"/>
      <c r="H8" s="45"/>
      <c r="I8" s="45"/>
      <c r="J8" s="2"/>
      <c r="K8" s="45">
        <v>-20</v>
      </c>
      <c r="L8" s="164">
        <v>-20</v>
      </c>
      <c r="M8" s="45">
        <v>-20</v>
      </c>
      <c r="N8" s="165">
        <v>-20</v>
      </c>
      <c r="O8" s="165">
        <v>-20</v>
      </c>
      <c r="P8" s="165">
        <v>-20</v>
      </c>
      <c r="Q8" s="165">
        <v>-20</v>
      </c>
      <c r="R8" s="2"/>
      <c r="S8" s="2"/>
      <c r="T8" s="17">
        <v>-20</v>
      </c>
      <c r="U8" s="164">
        <v>-20</v>
      </c>
      <c r="V8" s="164">
        <v>-20</v>
      </c>
      <c r="W8" s="164">
        <v>-20</v>
      </c>
      <c r="X8" s="164">
        <v>-20</v>
      </c>
      <c r="Y8" s="164">
        <v>-20</v>
      </c>
      <c r="Z8" s="164"/>
      <c r="AA8" s="164">
        <v>-20</v>
      </c>
      <c r="AB8" s="164">
        <v>-20</v>
      </c>
      <c r="AC8" s="164"/>
      <c r="AD8" s="2">
        <v>-20</v>
      </c>
      <c r="AE8" s="164">
        <v>-20</v>
      </c>
      <c r="AF8" s="166">
        <v>-20</v>
      </c>
      <c r="AG8" s="164">
        <v>-20</v>
      </c>
      <c r="AH8" s="164">
        <v>-20</v>
      </c>
      <c r="AI8" s="164">
        <v>-20</v>
      </c>
      <c r="AJ8" s="164">
        <v>-20</v>
      </c>
      <c r="AK8" s="164">
        <v>-25</v>
      </c>
      <c r="AL8" s="164">
        <v>-25</v>
      </c>
      <c r="AM8" s="164">
        <v>-25</v>
      </c>
      <c r="AN8" s="164">
        <v>-25</v>
      </c>
      <c r="AO8" s="164">
        <v>-20</v>
      </c>
      <c r="AP8" s="17">
        <v>-20</v>
      </c>
      <c r="AQ8" s="17">
        <v>-20</v>
      </c>
      <c r="AR8" s="17">
        <v>-20</v>
      </c>
      <c r="AS8" s="17">
        <v>-20</v>
      </c>
      <c r="AT8" s="17">
        <v>-20</v>
      </c>
      <c r="AU8" s="45"/>
      <c r="AV8" s="31">
        <v>-40</v>
      </c>
      <c r="AW8" s="17">
        <v>-40</v>
      </c>
      <c r="AX8" s="17">
        <v>-40</v>
      </c>
      <c r="AY8" s="31">
        <v>-30</v>
      </c>
      <c r="AZ8" s="32">
        <v>-40</v>
      </c>
      <c r="BA8" s="2"/>
      <c r="BB8" s="2"/>
    </row>
    <row r="9" spans="1:54">
      <c r="A9" s="13" t="s">
        <v>36</v>
      </c>
      <c r="B9" s="13"/>
      <c r="C9" s="37">
        <v>3.6</v>
      </c>
      <c r="D9" s="37"/>
      <c r="E9" s="37"/>
      <c r="F9" s="40">
        <v>3</v>
      </c>
      <c r="G9" s="40">
        <v>3</v>
      </c>
      <c r="H9" s="40"/>
      <c r="I9" s="40"/>
      <c r="J9" s="13"/>
      <c r="K9" s="40">
        <v>3.25</v>
      </c>
      <c r="L9" s="167">
        <v>3.2</v>
      </c>
      <c r="M9" s="40">
        <v>3</v>
      </c>
      <c r="N9" s="168"/>
      <c r="O9" s="168"/>
      <c r="P9" s="168"/>
      <c r="Q9" s="168"/>
      <c r="R9" s="13">
        <v>3.2</v>
      </c>
      <c r="S9" s="13"/>
      <c r="T9" s="37">
        <v>3.2</v>
      </c>
      <c r="U9" s="37"/>
      <c r="V9" s="37">
        <v>3.2</v>
      </c>
      <c r="W9" s="37">
        <v>3.2</v>
      </c>
      <c r="X9" s="37">
        <v>3.2</v>
      </c>
      <c r="Y9" s="37"/>
      <c r="Z9" s="37"/>
      <c r="AA9" s="37">
        <v>3.2</v>
      </c>
      <c r="AB9" s="37">
        <v>3.2</v>
      </c>
      <c r="AC9" s="37"/>
      <c r="AD9" s="13">
        <v>3.2</v>
      </c>
      <c r="AE9" s="37">
        <v>3.2</v>
      </c>
      <c r="AF9" s="13">
        <v>3.2</v>
      </c>
      <c r="AG9" s="37">
        <v>3.2</v>
      </c>
      <c r="AH9" s="37">
        <v>3.5</v>
      </c>
      <c r="AI9" s="37">
        <v>3.5</v>
      </c>
      <c r="AJ9" s="37">
        <v>3.5</v>
      </c>
      <c r="AK9" s="37">
        <v>3.5</v>
      </c>
      <c r="AL9" s="37">
        <v>3.5</v>
      </c>
      <c r="AM9" s="37">
        <v>3.5</v>
      </c>
      <c r="AN9" s="37">
        <v>3.5</v>
      </c>
      <c r="AO9" s="37"/>
      <c r="AP9" s="37"/>
      <c r="AQ9" s="37"/>
      <c r="AR9" s="37"/>
      <c r="AS9" s="37"/>
      <c r="AT9" s="37"/>
      <c r="AU9" s="40"/>
      <c r="AV9" s="39" t="s">
        <v>38</v>
      </c>
      <c r="AW9" s="37" t="s">
        <v>38</v>
      </c>
      <c r="AX9" s="37" t="s">
        <v>38</v>
      </c>
      <c r="AY9" s="39">
        <v>3</v>
      </c>
      <c r="AZ9" s="38"/>
      <c r="BA9" s="13" t="s">
        <v>38</v>
      </c>
      <c r="BB9" s="13"/>
    </row>
    <row r="10" spans="1:54">
      <c r="A10" s="46" t="s">
        <v>39</v>
      </c>
      <c r="B10" s="46"/>
      <c r="C10" s="47">
        <v>0.32760000000000072</v>
      </c>
      <c r="D10" s="47" t="s">
        <v>38</v>
      </c>
      <c r="E10" s="47" t="s">
        <v>38</v>
      </c>
      <c r="F10" s="45">
        <f>F13*F9</f>
        <v>0.34620000000000001</v>
      </c>
      <c r="G10" s="45">
        <f>G13*G9</f>
        <v>0.34409999999999996</v>
      </c>
      <c r="H10" s="45"/>
      <c r="I10" s="45"/>
      <c r="J10" s="46"/>
      <c r="K10" s="45">
        <f>K9*K13</f>
        <v>0.34124999999999994</v>
      </c>
      <c r="L10" s="45">
        <f>L9*L13</f>
        <v>0.34239999999999998</v>
      </c>
      <c r="M10" s="45">
        <f>M9*M13</f>
        <v>0.33899999999999997</v>
      </c>
      <c r="N10" s="45"/>
      <c r="O10" s="45"/>
      <c r="P10" s="45"/>
      <c r="Q10" s="45"/>
      <c r="R10" s="46">
        <v>0.432</v>
      </c>
      <c r="S10" s="46"/>
      <c r="T10" s="47">
        <v>0.3327999999999996</v>
      </c>
      <c r="U10" s="47"/>
      <c r="V10" s="47">
        <f>V9*V13</f>
        <v>0.33600000000000002</v>
      </c>
      <c r="W10" s="47">
        <f>W9*W13</f>
        <v>0.33600000000000002</v>
      </c>
      <c r="X10" s="47">
        <f>X9*X13</f>
        <v>0.33279999999999998</v>
      </c>
      <c r="Y10" s="47"/>
      <c r="Z10" s="47"/>
      <c r="AA10" s="47">
        <f>AA9*AA13</f>
        <v>0.33600000000000002</v>
      </c>
      <c r="AB10" s="47">
        <f>AB9*AB13</f>
        <v>0.3392</v>
      </c>
      <c r="AC10" s="47"/>
      <c r="AD10" s="2">
        <f t="shared" ref="AD10:AO10" si="0">AD9*AD13</f>
        <v>0.32800000000000001</v>
      </c>
      <c r="AE10" s="47">
        <f t="shared" si="0"/>
        <v>0.33472000000000002</v>
      </c>
      <c r="AF10" s="2">
        <f t="shared" si="0"/>
        <v>0.33184000000000002</v>
      </c>
      <c r="AG10" s="47">
        <f t="shared" si="0"/>
        <v>0.33824000000000004</v>
      </c>
      <c r="AH10" s="47">
        <f t="shared" si="0"/>
        <v>0.36924999999999997</v>
      </c>
      <c r="AI10" s="47">
        <f t="shared" si="0"/>
        <v>0.36365000000000003</v>
      </c>
      <c r="AJ10" s="47">
        <f t="shared" si="0"/>
        <v>0.35630000000000001</v>
      </c>
      <c r="AK10" s="47">
        <f t="shared" si="0"/>
        <v>0.34370000000000001</v>
      </c>
      <c r="AL10" s="47">
        <f t="shared" si="0"/>
        <v>0.34194999999999998</v>
      </c>
      <c r="AM10" s="47">
        <f t="shared" si="0"/>
        <v>0.36890000000000001</v>
      </c>
      <c r="AN10" s="47">
        <f t="shared" si="0"/>
        <v>0.36924999999999997</v>
      </c>
      <c r="AO10" s="45">
        <f t="shared" si="0"/>
        <v>0</v>
      </c>
      <c r="AP10" s="45"/>
      <c r="AQ10" s="45"/>
      <c r="AR10" s="45"/>
      <c r="AS10" s="45"/>
      <c r="AT10" s="45"/>
      <c r="AU10" s="45"/>
      <c r="AV10" s="49" t="s">
        <v>38</v>
      </c>
      <c r="AW10" s="47"/>
      <c r="AX10" s="47" t="s">
        <v>38</v>
      </c>
      <c r="AY10" s="49">
        <v>0.34889999999999999</v>
      </c>
      <c r="AZ10" s="48"/>
      <c r="BA10" s="46" t="s">
        <v>38</v>
      </c>
      <c r="BB10" s="46"/>
    </row>
    <row r="11" spans="1:54">
      <c r="A11" s="662" t="s">
        <v>40</v>
      </c>
      <c r="B11" s="50" t="s">
        <v>41</v>
      </c>
      <c r="C11" s="51">
        <v>1.5698000000000001</v>
      </c>
      <c r="D11" s="51">
        <v>1.595</v>
      </c>
      <c r="E11" s="51">
        <v>1.5952</v>
      </c>
      <c r="F11" s="40">
        <v>1.6048</v>
      </c>
      <c r="G11" s="40">
        <v>1.6034999999999999</v>
      </c>
      <c r="H11" s="40">
        <v>1.5964</v>
      </c>
      <c r="I11" s="40">
        <v>1.5918000000000001</v>
      </c>
      <c r="J11" s="50">
        <v>1.5780000000000001</v>
      </c>
      <c r="K11" s="40">
        <v>1.5920000000000001</v>
      </c>
      <c r="L11" s="51">
        <v>1.593</v>
      </c>
      <c r="M11" s="40">
        <v>1.6020000000000001</v>
      </c>
      <c r="N11" s="51">
        <v>1.6140000000000001</v>
      </c>
      <c r="O11" s="51">
        <v>1.6020000000000001</v>
      </c>
      <c r="P11" s="51">
        <v>1.601</v>
      </c>
      <c r="Q11" s="51">
        <v>1.615</v>
      </c>
      <c r="R11" s="50">
        <v>1.63</v>
      </c>
      <c r="S11" s="50">
        <v>1.5901000000000001</v>
      </c>
      <c r="T11" s="191">
        <v>1.591</v>
      </c>
      <c r="U11" s="191">
        <v>1.59</v>
      </c>
      <c r="V11" s="191">
        <v>1.589</v>
      </c>
      <c r="W11" s="191">
        <v>1.5920000000000001</v>
      </c>
      <c r="X11" s="191">
        <v>1.59</v>
      </c>
      <c r="Y11" s="191">
        <v>1.5960000000000001</v>
      </c>
      <c r="Z11" s="191">
        <v>1.589</v>
      </c>
      <c r="AA11" s="191">
        <v>1.591</v>
      </c>
      <c r="AB11" s="191">
        <v>1.591</v>
      </c>
      <c r="AC11" s="191"/>
      <c r="AD11" s="54">
        <v>1.5845</v>
      </c>
      <c r="AE11" s="191">
        <v>1.5880000000000001</v>
      </c>
      <c r="AF11" s="50">
        <v>1.5857000000000001</v>
      </c>
      <c r="AG11" s="191">
        <v>1.5884</v>
      </c>
      <c r="AH11" s="191">
        <v>1.5907</v>
      </c>
      <c r="AI11" s="191">
        <v>1.5866</v>
      </c>
      <c r="AJ11" s="191">
        <v>1.5832999999999999</v>
      </c>
      <c r="AK11" s="191">
        <v>1.5839000000000001</v>
      </c>
      <c r="AL11" s="191">
        <v>1.5802</v>
      </c>
      <c r="AM11" s="191">
        <v>1.5908</v>
      </c>
      <c r="AN11" s="191">
        <v>1.5895999999999999</v>
      </c>
      <c r="AO11" s="51">
        <v>1.597</v>
      </c>
      <c r="AP11" s="51">
        <v>1.593</v>
      </c>
      <c r="AQ11" s="51">
        <v>1.6020000000000001</v>
      </c>
      <c r="AR11" s="51">
        <v>1.6</v>
      </c>
      <c r="AS11" s="51">
        <v>1.6020000000000001</v>
      </c>
      <c r="AT11" s="51">
        <v>1.601</v>
      </c>
      <c r="AU11" s="40">
        <v>1.5918000000000001</v>
      </c>
      <c r="AV11" s="169">
        <v>1.5815999999999999</v>
      </c>
      <c r="AW11" s="55">
        <v>1.5819000000000001</v>
      </c>
      <c r="AX11" s="55">
        <v>1.5952999999999999</v>
      </c>
      <c r="AY11" s="56">
        <v>1.6</v>
      </c>
      <c r="AZ11" s="58">
        <v>1.6073</v>
      </c>
      <c r="BA11" s="54">
        <v>1.6065</v>
      </c>
      <c r="BB11" s="54">
        <v>1.605</v>
      </c>
    </row>
    <row r="12" spans="1:54">
      <c r="A12" s="662"/>
      <c r="B12" s="50" t="s">
        <v>42</v>
      </c>
      <c r="C12" s="51">
        <v>1.4787999999999999</v>
      </c>
      <c r="D12" s="51">
        <v>1.4855</v>
      </c>
      <c r="E12" s="51">
        <v>1.4847999999999999</v>
      </c>
      <c r="F12" s="40">
        <v>1.4894000000000001</v>
      </c>
      <c r="G12" s="40">
        <v>1.4887999999999999</v>
      </c>
      <c r="H12" s="40">
        <v>1.4865999999999999</v>
      </c>
      <c r="I12" s="40">
        <v>1.4854000000000001</v>
      </c>
      <c r="J12" s="50">
        <v>1.482</v>
      </c>
      <c r="K12" s="40">
        <v>1.4870000000000001</v>
      </c>
      <c r="L12" s="51">
        <v>1.486</v>
      </c>
      <c r="M12" s="40">
        <v>1.4890000000000001</v>
      </c>
      <c r="N12" s="51">
        <v>1.492</v>
      </c>
      <c r="O12" s="51">
        <v>1.4890000000000001</v>
      </c>
      <c r="P12" s="51">
        <v>1.488</v>
      </c>
      <c r="Q12" s="51">
        <v>1.492</v>
      </c>
      <c r="R12" s="50">
        <v>1.4950000000000001</v>
      </c>
      <c r="S12" s="50">
        <v>1.4850000000000001</v>
      </c>
      <c r="T12" s="191">
        <v>1.4870000000000001</v>
      </c>
      <c r="U12" s="191">
        <v>1.4850000000000001</v>
      </c>
      <c r="V12" s="191">
        <v>1.484</v>
      </c>
      <c r="W12" s="191">
        <v>1.4870000000000001</v>
      </c>
      <c r="X12" s="191">
        <v>1.486</v>
      </c>
      <c r="Y12" s="191">
        <v>1.488</v>
      </c>
      <c r="Z12" s="191">
        <v>1.484</v>
      </c>
      <c r="AA12" s="191">
        <v>1.486</v>
      </c>
      <c r="AB12" s="191">
        <v>1.4850000000000001</v>
      </c>
      <c r="AC12" s="191"/>
      <c r="AD12" s="54">
        <v>1.482</v>
      </c>
      <c r="AE12" s="191">
        <v>1.4834000000000001</v>
      </c>
      <c r="AF12" s="50">
        <v>1.482</v>
      </c>
      <c r="AG12" s="191">
        <v>1.4826999999999999</v>
      </c>
      <c r="AH12" s="191">
        <v>1.4852000000000001</v>
      </c>
      <c r="AI12" s="191">
        <v>1.4826999999999999</v>
      </c>
      <c r="AJ12" s="191">
        <v>1.4815</v>
      </c>
      <c r="AK12" s="191">
        <v>1.4857</v>
      </c>
      <c r="AL12" s="191">
        <v>1.4824999999999999</v>
      </c>
      <c r="AM12" s="191">
        <v>1.4854000000000001</v>
      </c>
      <c r="AN12" s="191">
        <v>1.4841</v>
      </c>
      <c r="AO12" s="51">
        <v>1.4890000000000001</v>
      </c>
      <c r="AP12" s="51">
        <v>1.488</v>
      </c>
      <c r="AQ12" s="51">
        <v>1.4910000000000001</v>
      </c>
      <c r="AR12" s="51">
        <v>1.4910000000000001</v>
      </c>
      <c r="AS12" s="51">
        <v>1.492</v>
      </c>
      <c r="AT12" s="51">
        <v>1.4910000000000001</v>
      </c>
      <c r="AU12" s="40">
        <v>1.4854000000000001</v>
      </c>
      <c r="AV12" s="169">
        <v>1.4816</v>
      </c>
      <c r="AW12" s="55">
        <v>1.4817</v>
      </c>
      <c r="AX12" s="55">
        <v>1.4855</v>
      </c>
      <c r="AY12" s="56">
        <v>1.4837</v>
      </c>
      <c r="AZ12" s="58">
        <v>1.4886999999999999</v>
      </c>
      <c r="BA12" s="54">
        <v>1.4857</v>
      </c>
      <c r="BB12" s="54">
        <v>1.4864999999999999</v>
      </c>
    </row>
    <row r="13" spans="1:54">
      <c r="A13" s="662"/>
      <c r="B13" s="59" t="s">
        <v>43</v>
      </c>
      <c r="C13" s="51">
        <v>9.1000000000000192E-2</v>
      </c>
      <c r="D13" s="51">
        <v>0.1095</v>
      </c>
      <c r="E13" s="51">
        <v>0.1104</v>
      </c>
      <c r="F13" s="40">
        <v>0.1154</v>
      </c>
      <c r="G13" s="40">
        <v>0.1147</v>
      </c>
      <c r="H13" s="40">
        <v>0.10979999999999999</v>
      </c>
      <c r="I13" s="40">
        <v>0.10639999999999999</v>
      </c>
      <c r="J13" s="50">
        <v>9.6000000000000002E-2</v>
      </c>
      <c r="K13" s="40">
        <f t="shared" ref="K13:Q13" si="1">K11-K12</f>
        <v>0.10499999999999998</v>
      </c>
      <c r="L13" s="40">
        <f t="shared" si="1"/>
        <v>0.10699999999999998</v>
      </c>
      <c r="M13" s="40">
        <f t="shared" si="1"/>
        <v>0.11299999999999999</v>
      </c>
      <c r="N13" s="179">
        <f t="shared" si="1"/>
        <v>0.12200000000000011</v>
      </c>
      <c r="O13" s="179">
        <f t="shared" si="1"/>
        <v>0.11299999999999999</v>
      </c>
      <c r="P13" s="179">
        <f t="shared" si="1"/>
        <v>0.11299999999999999</v>
      </c>
      <c r="Q13" s="179">
        <f t="shared" si="1"/>
        <v>0.123</v>
      </c>
      <c r="R13" s="50">
        <v>0.13500000000000001</v>
      </c>
      <c r="S13" s="50">
        <v>0.1051</v>
      </c>
      <c r="T13" s="191">
        <v>0.10399999999999987</v>
      </c>
      <c r="U13" s="191">
        <v>0.105</v>
      </c>
      <c r="V13" s="191">
        <v>0.105</v>
      </c>
      <c r="W13" s="191">
        <v>0.105</v>
      </c>
      <c r="X13" s="191">
        <v>0.104</v>
      </c>
      <c r="Y13" s="191">
        <v>0.108</v>
      </c>
      <c r="Z13" s="191">
        <v>0.105</v>
      </c>
      <c r="AA13" s="191">
        <v>0.105</v>
      </c>
      <c r="AB13" s="191">
        <v>0.106</v>
      </c>
      <c r="AC13" s="191"/>
      <c r="AD13" s="54">
        <v>0.10249999999999999</v>
      </c>
      <c r="AE13" s="191">
        <v>0.1046</v>
      </c>
      <c r="AF13" s="50">
        <v>0.1037</v>
      </c>
      <c r="AG13" s="191">
        <v>0.1057</v>
      </c>
      <c r="AH13" s="191">
        <v>0.1055</v>
      </c>
      <c r="AI13" s="191">
        <v>0.10390000000000001</v>
      </c>
      <c r="AJ13" s="191">
        <v>0.1018</v>
      </c>
      <c r="AK13" s="191">
        <v>9.8199999999999996E-2</v>
      </c>
      <c r="AL13" s="191">
        <v>9.7699999999999995E-2</v>
      </c>
      <c r="AM13" s="191">
        <v>0.10539999999999999</v>
      </c>
      <c r="AN13" s="191">
        <v>0.1055</v>
      </c>
      <c r="AO13" s="51">
        <f t="shared" ref="AO13:AT13" si="2">AO11-AO12</f>
        <v>0.10799999999999987</v>
      </c>
      <c r="AP13" s="51">
        <f t="shared" si="2"/>
        <v>0.10499999999999998</v>
      </c>
      <c r="AQ13" s="51">
        <f t="shared" si="2"/>
        <v>0.11099999999999999</v>
      </c>
      <c r="AR13" s="51">
        <f t="shared" si="2"/>
        <v>0.10899999999999999</v>
      </c>
      <c r="AS13" s="51">
        <f t="shared" si="2"/>
        <v>0.1100000000000001</v>
      </c>
      <c r="AT13" s="51">
        <f t="shared" si="2"/>
        <v>0.10999999999999988</v>
      </c>
      <c r="AU13" s="40">
        <v>0.10639999999999999</v>
      </c>
      <c r="AV13" s="169">
        <f>AV11-AV12</f>
        <v>9.9999999999999867E-2</v>
      </c>
      <c r="AW13" s="55">
        <v>0.1002</v>
      </c>
      <c r="AX13" s="55">
        <v>0.10979999999999999</v>
      </c>
      <c r="AY13" s="56">
        <v>0.1163</v>
      </c>
      <c r="AZ13" s="58">
        <v>0.1186</v>
      </c>
      <c r="BA13" s="54">
        <v>0.1208</v>
      </c>
      <c r="BB13" s="54">
        <v>0.11850000000000005</v>
      </c>
    </row>
    <row r="14" spans="1:54">
      <c r="A14" s="663" t="s">
        <v>44</v>
      </c>
      <c r="B14" s="60" t="s">
        <v>45</v>
      </c>
      <c r="C14" s="61">
        <v>3.7</v>
      </c>
      <c r="D14" s="61">
        <v>3.6</v>
      </c>
      <c r="E14" s="61">
        <v>3.8</v>
      </c>
      <c r="F14" s="45">
        <v>3.4</v>
      </c>
      <c r="G14" s="45">
        <v>3.3</v>
      </c>
      <c r="H14" s="45">
        <v>3.45</v>
      </c>
      <c r="I14" s="45">
        <v>3.4</v>
      </c>
      <c r="J14" s="60">
        <v>3.3</v>
      </c>
      <c r="K14" s="45">
        <v>3.2</v>
      </c>
      <c r="L14" s="61">
        <v>3.2</v>
      </c>
      <c r="M14" s="45">
        <v>3.4</v>
      </c>
      <c r="N14" s="61">
        <v>3.4</v>
      </c>
      <c r="O14" s="61">
        <v>3.4</v>
      </c>
      <c r="P14" s="61">
        <v>3.4</v>
      </c>
      <c r="Q14" s="61">
        <v>3.4</v>
      </c>
      <c r="R14" s="60">
        <v>3.4</v>
      </c>
      <c r="S14" s="60">
        <v>3.8</v>
      </c>
      <c r="T14" s="61">
        <v>3.2</v>
      </c>
      <c r="U14" s="61">
        <v>3.3</v>
      </c>
      <c r="V14" s="61">
        <v>3.4</v>
      </c>
      <c r="W14" s="61">
        <v>3.4</v>
      </c>
      <c r="X14" s="61">
        <v>3.3</v>
      </c>
      <c r="Y14" s="61">
        <v>3.3</v>
      </c>
      <c r="Z14" s="61">
        <v>3.3</v>
      </c>
      <c r="AA14" s="61">
        <v>3.3</v>
      </c>
      <c r="AB14" s="61">
        <v>3.2</v>
      </c>
      <c r="AC14" s="61"/>
      <c r="AD14" s="60">
        <v>3.5</v>
      </c>
      <c r="AE14" s="61">
        <v>3.5</v>
      </c>
      <c r="AF14" s="60">
        <v>3.6</v>
      </c>
      <c r="AG14" s="61">
        <v>3.7</v>
      </c>
      <c r="AH14" s="61">
        <v>3.3</v>
      </c>
      <c r="AI14" s="61">
        <v>3.31</v>
      </c>
      <c r="AJ14" s="61">
        <v>3.31</v>
      </c>
      <c r="AK14" s="61">
        <v>3.5</v>
      </c>
      <c r="AL14" s="61">
        <v>3.4</v>
      </c>
      <c r="AM14" s="61">
        <v>3.5</v>
      </c>
      <c r="AN14" s="61">
        <v>3.5</v>
      </c>
      <c r="AO14" s="61">
        <v>3.2</v>
      </c>
      <c r="AP14" s="61">
        <v>3.2</v>
      </c>
      <c r="AQ14" s="61">
        <v>3</v>
      </c>
      <c r="AR14" s="61">
        <v>3</v>
      </c>
      <c r="AS14" s="61">
        <v>3.1</v>
      </c>
      <c r="AT14" s="61">
        <v>3.1</v>
      </c>
      <c r="AU14" s="45">
        <v>3.4</v>
      </c>
      <c r="AV14" s="65">
        <v>3.7</v>
      </c>
      <c r="AW14" s="66">
        <v>3.7</v>
      </c>
      <c r="AX14" s="66">
        <v>3.7</v>
      </c>
      <c r="AY14" s="66">
        <v>3.9</v>
      </c>
      <c r="AZ14" s="68">
        <v>3.5</v>
      </c>
      <c r="BA14" s="67">
        <v>3.9</v>
      </c>
      <c r="BB14" s="67">
        <v>3.7</v>
      </c>
    </row>
    <row r="15" spans="1:54">
      <c r="A15" s="663"/>
      <c r="B15" s="60" t="s">
        <v>46</v>
      </c>
      <c r="C15" s="61">
        <v>7</v>
      </c>
      <c r="D15" s="61">
        <v>6.9</v>
      </c>
      <c r="E15" s="61">
        <v>7</v>
      </c>
      <c r="F15" s="45">
        <v>6</v>
      </c>
      <c r="G15" s="45">
        <v>5.6</v>
      </c>
      <c r="H15" s="45">
        <v>6.37</v>
      </c>
      <c r="I15" s="45">
        <v>6.3</v>
      </c>
      <c r="J15" s="60">
        <v>6.7</v>
      </c>
      <c r="K15" s="45">
        <v>6.1</v>
      </c>
      <c r="L15" s="61">
        <v>6.1</v>
      </c>
      <c r="M15" s="45">
        <v>6.5</v>
      </c>
      <c r="N15" s="61">
        <v>5.9</v>
      </c>
      <c r="O15" s="61">
        <v>6.4</v>
      </c>
      <c r="P15" s="61">
        <v>6.4</v>
      </c>
      <c r="Q15" s="61">
        <v>6.3</v>
      </c>
      <c r="R15" s="60">
        <v>6.4</v>
      </c>
      <c r="S15" s="60">
        <v>7.2</v>
      </c>
      <c r="T15" s="61">
        <v>6.1</v>
      </c>
      <c r="U15" s="61">
        <v>6.6</v>
      </c>
      <c r="V15" s="61">
        <v>6.3</v>
      </c>
      <c r="W15" s="61">
        <v>6.4</v>
      </c>
      <c r="X15" s="61">
        <v>6.4</v>
      </c>
      <c r="Y15" s="61">
        <v>6.5</v>
      </c>
      <c r="Z15" s="61">
        <v>6.5</v>
      </c>
      <c r="AA15" s="61">
        <v>6.3</v>
      </c>
      <c r="AB15" s="61">
        <v>6.3</v>
      </c>
      <c r="AC15" s="61"/>
      <c r="AD15" s="60">
        <v>6.6</v>
      </c>
      <c r="AE15" s="61">
        <v>6.8</v>
      </c>
      <c r="AF15" s="60">
        <v>7</v>
      </c>
      <c r="AG15" s="61">
        <v>7.1</v>
      </c>
      <c r="AH15" s="61">
        <v>6.1</v>
      </c>
      <c r="AI15" s="61">
        <v>5.91</v>
      </c>
      <c r="AJ15" s="61">
        <v>5.78</v>
      </c>
      <c r="AK15" s="61">
        <v>6.4</v>
      </c>
      <c r="AL15" s="61">
        <v>6.7</v>
      </c>
      <c r="AM15" s="61">
        <v>6.7</v>
      </c>
      <c r="AN15" s="61">
        <v>6.7</v>
      </c>
      <c r="AO15" s="61">
        <v>5.7</v>
      </c>
      <c r="AP15" s="61">
        <v>5.7</v>
      </c>
      <c r="AQ15" s="61">
        <v>4.8</v>
      </c>
      <c r="AR15" s="61">
        <v>4.8</v>
      </c>
      <c r="AS15" s="61">
        <v>5</v>
      </c>
      <c r="AT15" s="61">
        <v>5</v>
      </c>
      <c r="AU15" s="45">
        <v>6.3</v>
      </c>
      <c r="AV15" s="65">
        <v>7.4</v>
      </c>
      <c r="AW15" s="66">
        <v>7.8</v>
      </c>
      <c r="AX15" s="66">
        <v>7.7</v>
      </c>
      <c r="AY15" s="66">
        <v>9</v>
      </c>
      <c r="AZ15" s="68">
        <v>6.9</v>
      </c>
      <c r="BA15" s="67">
        <v>8.9</v>
      </c>
      <c r="BB15" s="67">
        <v>7.4</v>
      </c>
    </row>
    <row r="16" spans="1:54">
      <c r="A16" s="663"/>
      <c r="B16" s="69" t="s">
        <v>47</v>
      </c>
      <c r="C16" s="61">
        <v>-3.3</v>
      </c>
      <c r="D16" s="61">
        <v>-3.3</v>
      </c>
      <c r="E16" s="61">
        <v>-3.2</v>
      </c>
      <c r="F16" s="45">
        <v>-2.6</v>
      </c>
      <c r="G16" s="45">
        <v>-2.2999999999999998</v>
      </c>
      <c r="H16" s="45">
        <v>-2.9</v>
      </c>
      <c r="I16" s="45">
        <v>-2.9</v>
      </c>
      <c r="J16" s="60">
        <v>-3.4</v>
      </c>
      <c r="K16" s="45">
        <f t="shared" ref="K16:Q16" si="3">K14-K15</f>
        <v>-2.8999999999999995</v>
      </c>
      <c r="L16" s="61">
        <f t="shared" si="3"/>
        <v>-2.8999999999999995</v>
      </c>
      <c r="M16" s="61">
        <f t="shared" si="3"/>
        <v>-3.1</v>
      </c>
      <c r="N16" s="61">
        <f t="shared" si="3"/>
        <v>-2.5000000000000004</v>
      </c>
      <c r="O16" s="61">
        <f t="shared" si="3"/>
        <v>-3.0000000000000004</v>
      </c>
      <c r="P16" s="61">
        <f t="shared" si="3"/>
        <v>-3.0000000000000004</v>
      </c>
      <c r="Q16" s="61">
        <f t="shared" si="3"/>
        <v>-2.9</v>
      </c>
      <c r="R16" s="60">
        <v>-3</v>
      </c>
      <c r="S16" s="60">
        <v>-3.5</v>
      </c>
      <c r="T16" s="61">
        <v>-2.9</v>
      </c>
      <c r="U16" s="61">
        <v>-3.3</v>
      </c>
      <c r="V16" s="61">
        <v>-2.9</v>
      </c>
      <c r="W16" s="61">
        <v>-3.1</v>
      </c>
      <c r="X16" s="61">
        <v>-3.1</v>
      </c>
      <c r="Y16" s="61">
        <v>-3.2</v>
      </c>
      <c r="Z16" s="61">
        <v>-3.2</v>
      </c>
      <c r="AA16" s="61">
        <v>-3</v>
      </c>
      <c r="AB16" s="61">
        <v>-3.1</v>
      </c>
      <c r="AC16" s="61"/>
      <c r="AD16" s="60">
        <v>-3.1</v>
      </c>
      <c r="AE16" s="61">
        <v>-3.2</v>
      </c>
      <c r="AF16" s="60">
        <v>-3.4</v>
      </c>
      <c r="AG16" s="61">
        <v>-3.5</v>
      </c>
      <c r="AH16" s="61">
        <v>-2.8</v>
      </c>
      <c r="AI16" s="61">
        <v>-2.6</v>
      </c>
      <c r="AJ16" s="61">
        <v>-2.5</v>
      </c>
      <c r="AK16" s="61">
        <v>-3</v>
      </c>
      <c r="AL16" s="61">
        <v>-3.2</v>
      </c>
      <c r="AM16" s="61">
        <v>-3.2</v>
      </c>
      <c r="AN16" s="61">
        <v>-3.1</v>
      </c>
      <c r="AO16" s="61">
        <f t="shared" ref="AO16:AT16" si="4">AO14-AO15</f>
        <v>-2.5</v>
      </c>
      <c r="AP16" s="61">
        <f t="shared" si="4"/>
        <v>-2.5</v>
      </c>
      <c r="AQ16" s="61">
        <f t="shared" si="4"/>
        <v>-1.7999999999999998</v>
      </c>
      <c r="AR16" s="61">
        <f t="shared" si="4"/>
        <v>-1.7999999999999998</v>
      </c>
      <c r="AS16" s="61">
        <f t="shared" si="4"/>
        <v>-1.9</v>
      </c>
      <c r="AT16" s="61">
        <f t="shared" si="4"/>
        <v>-1.9</v>
      </c>
      <c r="AU16" s="45">
        <v>-2.9</v>
      </c>
      <c r="AV16" s="63">
        <f>AV14-AV15</f>
        <v>-3.7</v>
      </c>
      <c r="AW16" s="61">
        <v>-4.0999999999999996</v>
      </c>
      <c r="AX16" s="61">
        <v>-4</v>
      </c>
      <c r="AY16" s="61">
        <v>-5.0999999999999996</v>
      </c>
      <c r="AZ16" s="147">
        <v>-3.4</v>
      </c>
      <c r="BA16" s="60">
        <v>-4.9000000000000004</v>
      </c>
      <c r="BB16" s="60">
        <v>-3.7</v>
      </c>
    </row>
    <row r="17" spans="1:54">
      <c r="A17" s="334" t="s">
        <v>532</v>
      </c>
      <c r="B17" s="13" t="s">
        <v>48</v>
      </c>
      <c r="C17" s="37">
        <v>14</v>
      </c>
      <c r="D17" s="37"/>
      <c r="E17" s="37" t="s">
        <v>38</v>
      </c>
      <c r="F17" s="40"/>
      <c r="G17" s="40"/>
      <c r="H17" s="40"/>
      <c r="I17" s="40"/>
      <c r="J17" s="13"/>
      <c r="K17" s="40"/>
      <c r="L17" s="37"/>
      <c r="M17" s="40"/>
      <c r="N17" s="37"/>
      <c r="O17" s="37"/>
      <c r="P17" s="37"/>
      <c r="Q17" s="37"/>
      <c r="R17" s="13"/>
      <c r="S17" s="13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13">
        <v>15</v>
      </c>
      <c r="AE17" s="37"/>
      <c r="AF17" s="13">
        <v>13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40"/>
      <c r="AV17" s="39" t="s">
        <v>38</v>
      </c>
      <c r="AW17" s="37" t="s">
        <v>123</v>
      </c>
      <c r="AX17" s="37" t="s">
        <v>123</v>
      </c>
      <c r="AY17" s="37"/>
      <c r="AZ17" s="170">
        <v>18</v>
      </c>
      <c r="BA17" s="13"/>
      <c r="BB17" s="13"/>
    </row>
    <row r="18" spans="1:54">
      <c r="A18" s="333" t="s">
        <v>533</v>
      </c>
      <c r="B18" s="13" t="s">
        <v>49</v>
      </c>
      <c r="C18" s="37"/>
      <c r="D18" s="37"/>
      <c r="E18" s="37"/>
      <c r="F18" s="40"/>
      <c r="G18" s="40"/>
      <c r="H18" s="40"/>
      <c r="I18" s="40"/>
      <c r="J18" s="13"/>
      <c r="K18" s="171">
        <v>15</v>
      </c>
      <c r="L18" s="167">
        <v>17.2</v>
      </c>
      <c r="M18" s="40">
        <v>15.1</v>
      </c>
      <c r="N18" s="168">
        <v>13.7</v>
      </c>
      <c r="O18" s="168">
        <v>14.6</v>
      </c>
      <c r="P18" s="168">
        <v>14.5</v>
      </c>
      <c r="Q18" s="168">
        <v>15.2</v>
      </c>
      <c r="R18" s="13"/>
      <c r="S18" s="13"/>
      <c r="T18" s="37">
        <v>15.5</v>
      </c>
      <c r="U18" s="167"/>
      <c r="V18" s="167"/>
      <c r="W18" s="167"/>
      <c r="X18" s="167"/>
      <c r="Y18" s="167"/>
      <c r="Z18" s="167">
        <v>17.399999999999999</v>
      </c>
      <c r="AA18" s="167"/>
      <c r="AB18" s="167"/>
      <c r="AC18" s="167"/>
      <c r="AD18" s="13"/>
      <c r="AE18" s="167"/>
      <c r="AF18" s="13"/>
      <c r="AG18" s="167"/>
      <c r="AH18" s="167"/>
      <c r="AI18" s="167"/>
      <c r="AJ18" s="167"/>
      <c r="AK18" s="167"/>
      <c r="AL18" s="167"/>
      <c r="AM18" s="167"/>
      <c r="AN18" s="167"/>
      <c r="AO18" s="167">
        <v>15.6</v>
      </c>
      <c r="AP18" s="37">
        <v>13.4</v>
      </c>
      <c r="AQ18" s="37">
        <v>13.9</v>
      </c>
      <c r="AR18" s="37">
        <v>13.7</v>
      </c>
      <c r="AS18" s="37">
        <v>12.3</v>
      </c>
      <c r="AT18" s="37">
        <v>12.5</v>
      </c>
      <c r="AU18" s="40"/>
      <c r="AV18" s="39"/>
      <c r="AW18" s="37"/>
      <c r="AX18" s="37"/>
      <c r="AY18" s="37"/>
      <c r="AZ18" s="38"/>
      <c r="BA18" s="13"/>
      <c r="BB18" s="13"/>
    </row>
    <row r="19" spans="1:54">
      <c r="A19" s="332" t="s">
        <v>534</v>
      </c>
      <c r="B19" s="2" t="s">
        <v>50</v>
      </c>
      <c r="C19" s="17">
        <v>85</v>
      </c>
      <c r="D19" s="17">
        <v>98</v>
      </c>
      <c r="E19" s="17">
        <v>96</v>
      </c>
      <c r="F19" s="45">
        <v>90</v>
      </c>
      <c r="G19" s="45">
        <v>82</v>
      </c>
      <c r="H19" s="45">
        <v>86</v>
      </c>
      <c r="I19" s="45">
        <v>86</v>
      </c>
      <c r="J19" s="2">
        <v>71</v>
      </c>
      <c r="K19" s="45">
        <v>54</v>
      </c>
      <c r="L19" s="17">
        <v>58</v>
      </c>
      <c r="M19" s="45">
        <v>52</v>
      </c>
      <c r="N19" s="17">
        <v>53</v>
      </c>
      <c r="O19" s="17">
        <v>44</v>
      </c>
      <c r="P19" s="17">
        <v>45</v>
      </c>
      <c r="Q19" s="17">
        <v>50</v>
      </c>
      <c r="R19" s="2">
        <v>70</v>
      </c>
      <c r="S19" s="2">
        <v>94</v>
      </c>
      <c r="T19" s="17">
        <v>56</v>
      </c>
      <c r="U19" s="17">
        <v>62</v>
      </c>
      <c r="V19" s="17">
        <v>51</v>
      </c>
      <c r="W19" s="17">
        <v>65</v>
      </c>
      <c r="X19" s="17">
        <v>59</v>
      </c>
      <c r="Y19" s="17">
        <v>122</v>
      </c>
      <c r="Z19" s="17">
        <v>60</v>
      </c>
      <c r="AA19" s="17"/>
      <c r="AB19" s="17"/>
      <c r="AC19" s="17"/>
      <c r="AD19" s="2">
        <v>91</v>
      </c>
      <c r="AE19" s="193">
        <v>120</v>
      </c>
      <c r="AF19" s="2">
        <v>92</v>
      </c>
      <c r="AG19" s="193">
        <v>115</v>
      </c>
      <c r="AH19" s="193">
        <v>102</v>
      </c>
      <c r="AI19" s="193">
        <v>78</v>
      </c>
      <c r="AJ19" s="193">
        <v>61</v>
      </c>
      <c r="AK19" s="193">
        <v>111</v>
      </c>
      <c r="AL19" s="193">
        <v>115</v>
      </c>
      <c r="AM19" s="193">
        <v>118</v>
      </c>
      <c r="AN19" s="193">
        <v>115</v>
      </c>
      <c r="AO19" s="17">
        <v>56</v>
      </c>
      <c r="AP19" s="17">
        <v>48</v>
      </c>
      <c r="AQ19" s="17">
        <v>48</v>
      </c>
      <c r="AR19" s="17">
        <v>47</v>
      </c>
      <c r="AS19" s="17">
        <v>44</v>
      </c>
      <c r="AT19" s="17">
        <v>45</v>
      </c>
      <c r="AU19" s="45">
        <v>86</v>
      </c>
      <c r="AV19" s="31">
        <v>116</v>
      </c>
      <c r="AW19" s="17">
        <v>149</v>
      </c>
      <c r="AX19" s="17">
        <v>154</v>
      </c>
      <c r="AY19" s="17">
        <v>162</v>
      </c>
      <c r="AZ19" s="32">
        <v>152</v>
      </c>
      <c r="BA19" s="2">
        <v>245</v>
      </c>
      <c r="BB19" s="2">
        <v>142</v>
      </c>
    </row>
    <row r="20" spans="1:54">
      <c r="A20" s="664" t="s">
        <v>51</v>
      </c>
      <c r="B20" s="13" t="s">
        <v>52</v>
      </c>
      <c r="C20" s="37">
        <v>12.5</v>
      </c>
      <c r="D20" s="37">
        <v>13.4</v>
      </c>
      <c r="E20" s="37">
        <v>13.2</v>
      </c>
      <c r="F20" s="40">
        <v>14.3</v>
      </c>
      <c r="G20" s="40">
        <v>14</v>
      </c>
      <c r="H20" s="40">
        <v>13.8</v>
      </c>
      <c r="I20" s="40">
        <v>13.9</v>
      </c>
      <c r="J20" s="13">
        <v>16</v>
      </c>
      <c r="K20" s="40">
        <v>16.7</v>
      </c>
      <c r="L20" s="70">
        <v>16</v>
      </c>
      <c r="M20" s="40">
        <v>15.4</v>
      </c>
      <c r="N20" s="70">
        <v>15.4</v>
      </c>
      <c r="O20" s="70">
        <v>15.4</v>
      </c>
      <c r="P20" s="70">
        <v>14.7</v>
      </c>
      <c r="Q20" s="70">
        <v>15.2</v>
      </c>
      <c r="R20" s="13">
        <v>17.5</v>
      </c>
      <c r="S20" s="13">
        <v>13.4</v>
      </c>
      <c r="T20" s="70">
        <v>17</v>
      </c>
      <c r="U20" s="70">
        <v>16.3</v>
      </c>
      <c r="V20" s="70">
        <v>14.5</v>
      </c>
      <c r="W20" s="70">
        <v>15.3</v>
      </c>
      <c r="X20" s="70">
        <v>15.8</v>
      </c>
      <c r="Y20" s="70">
        <v>16.399999999999999</v>
      </c>
      <c r="Z20" s="70">
        <v>15.6</v>
      </c>
      <c r="AA20" s="70">
        <v>15.5</v>
      </c>
      <c r="AB20" s="70">
        <v>15.4</v>
      </c>
      <c r="AC20" s="70"/>
      <c r="AD20" s="13">
        <v>11.9</v>
      </c>
      <c r="AE20" s="72">
        <v>12.7</v>
      </c>
      <c r="AF20" s="13">
        <v>14.2</v>
      </c>
      <c r="AG20" s="72">
        <v>15.1</v>
      </c>
      <c r="AH20" s="72">
        <v>16.2</v>
      </c>
      <c r="AI20" s="72">
        <v>15.2</v>
      </c>
      <c r="AJ20" s="72">
        <v>14.2</v>
      </c>
      <c r="AK20" s="72">
        <v>12.4</v>
      </c>
      <c r="AL20" s="72">
        <v>14</v>
      </c>
      <c r="AM20" s="72">
        <v>14.1</v>
      </c>
      <c r="AN20" s="72">
        <v>13.6</v>
      </c>
      <c r="AO20" s="70">
        <v>16.7</v>
      </c>
      <c r="AP20" s="70">
        <v>15.5</v>
      </c>
      <c r="AQ20" s="70">
        <v>15.6</v>
      </c>
      <c r="AR20" s="70">
        <v>15.6</v>
      </c>
      <c r="AS20" s="70">
        <v>15.6</v>
      </c>
      <c r="AT20" s="70">
        <v>16.2</v>
      </c>
      <c r="AU20" s="40">
        <v>13.9</v>
      </c>
      <c r="AV20" s="71">
        <v>13.3</v>
      </c>
      <c r="AW20" s="72">
        <v>14</v>
      </c>
      <c r="AX20" s="72">
        <v>14</v>
      </c>
      <c r="AY20" s="72">
        <v>15.7</v>
      </c>
      <c r="AZ20" s="74">
        <v>15.8</v>
      </c>
      <c r="BA20" s="73">
        <v>14.8</v>
      </c>
      <c r="BB20" s="73">
        <v>14.4</v>
      </c>
    </row>
    <row r="21" spans="1:54">
      <c r="A21" s="664"/>
      <c r="B21" s="13" t="s">
        <v>53</v>
      </c>
      <c r="C21" s="37">
        <v>6.3</v>
      </c>
      <c r="D21" s="37"/>
      <c r="E21" s="37"/>
      <c r="F21" s="40"/>
      <c r="G21" s="40"/>
      <c r="H21" s="40"/>
      <c r="I21" s="40"/>
      <c r="J21" s="13"/>
      <c r="K21" s="40" t="s">
        <v>54</v>
      </c>
      <c r="L21" s="37" t="s">
        <v>54</v>
      </c>
      <c r="M21" s="37" t="s">
        <v>54</v>
      </c>
      <c r="N21" s="37" t="s">
        <v>54</v>
      </c>
      <c r="O21" s="37" t="s">
        <v>54</v>
      </c>
      <c r="P21" s="37" t="s">
        <v>54</v>
      </c>
      <c r="Q21" s="37" t="s">
        <v>54</v>
      </c>
      <c r="R21" s="13"/>
      <c r="S21" s="13"/>
      <c r="T21" s="37" t="s">
        <v>54</v>
      </c>
      <c r="U21" s="37" t="s">
        <v>124</v>
      </c>
      <c r="V21" s="37" t="s">
        <v>124</v>
      </c>
      <c r="W21" s="37" t="s">
        <v>124</v>
      </c>
      <c r="X21" s="37" t="s">
        <v>124</v>
      </c>
      <c r="Y21" s="37"/>
      <c r="Z21" s="37"/>
      <c r="AA21" s="37"/>
      <c r="AB21" s="37"/>
      <c r="AC21" s="37"/>
      <c r="AD21" s="13"/>
      <c r="AE21" s="72"/>
      <c r="AF21" s="13" t="s">
        <v>54</v>
      </c>
      <c r="AG21" s="72"/>
      <c r="AH21" s="72"/>
      <c r="AI21" s="72"/>
      <c r="AJ21" s="72"/>
      <c r="AK21" s="72"/>
      <c r="AL21" s="72"/>
      <c r="AM21" s="72"/>
      <c r="AN21" s="72"/>
      <c r="AO21" s="37" t="s">
        <v>54</v>
      </c>
      <c r="AP21" s="37" t="s">
        <v>54</v>
      </c>
      <c r="AQ21" s="37" t="s">
        <v>54</v>
      </c>
      <c r="AR21" s="37" t="s">
        <v>54</v>
      </c>
      <c r="AS21" s="37" t="s">
        <v>54</v>
      </c>
      <c r="AT21" s="37" t="s">
        <v>54</v>
      </c>
      <c r="AU21" s="40"/>
      <c r="AV21" s="71"/>
      <c r="AW21" s="72"/>
      <c r="AX21" s="72"/>
      <c r="AY21" s="72"/>
      <c r="AZ21" s="74"/>
      <c r="BA21" s="73"/>
      <c r="BB21" s="73"/>
    </row>
    <row r="22" spans="1:54">
      <c r="A22" s="664"/>
      <c r="B22" s="13" t="s">
        <v>55</v>
      </c>
      <c r="C22" s="37">
        <v>14.2</v>
      </c>
      <c r="D22" s="37">
        <v>15</v>
      </c>
      <c r="E22" s="37">
        <v>14.7</v>
      </c>
      <c r="F22" s="40">
        <v>15.8</v>
      </c>
      <c r="G22" s="40">
        <v>15.5</v>
      </c>
      <c r="H22" s="40">
        <v>15</v>
      </c>
      <c r="I22" s="40">
        <v>16.399999999999999</v>
      </c>
      <c r="J22" s="13">
        <v>14.7</v>
      </c>
      <c r="K22" s="40">
        <v>13.8</v>
      </c>
      <c r="L22" s="37">
        <v>13.5</v>
      </c>
      <c r="M22" s="40">
        <v>14.9</v>
      </c>
      <c r="N22" s="37">
        <v>13.2</v>
      </c>
      <c r="O22" s="37">
        <v>13.6</v>
      </c>
      <c r="P22" s="70">
        <v>13</v>
      </c>
      <c r="Q22" s="37">
        <v>12.9</v>
      </c>
      <c r="R22" s="13">
        <v>14.4</v>
      </c>
      <c r="S22" s="13">
        <v>14.9</v>
      </c>
      <c r="T22" s="37">
        <v>14.6</v>
      </c>
      <c r="U22" s="37">
        <v>14.3</v>
      </c>
      <c r="V22" s="37">
        <v>12.7</v>
      </c>
      <c r="W22" s="37">
        <v>13.6</v>
      </c>
      <c r="X22" s="37">
        <v>13.6</v>
      </c>
      <c r="Y22" s="37">
        <v>13.1</v>
      </c>
      <c r="Z22" s="37">
        <v>14.1</v>
      </c>
      <c r="AA22" s="37"/>
      <c r="AB22" s="37"/>
      <c r="AC22" s="37"/>
      <c r="AD22" s="13">
        <v>12.9</v>
      </c>
      <c r="AE22" s="72">
        <v>13.6</v>
      </c>
      <c r="AF22" s="13">
        <v>15</v>
      </c>
      <c r="AG22" s="72">
        <v>16</v>
      </c>
      <c r="AH22" s="72">
        <v>17.3</v>
      </c>
      <c r="AI22" s="72">
        <v>16.3</v>
      </c>
      <c r="AJ22" s="72">
        <v>15.3</v>
      </c>
      <c r="AK22" s="72">
        <v>13.7</v>
      </c>
      <c r="AL22" s="72">
        <v>14.3</v>
      </c>
      <c r="AM22" s="72">
        <v>14.2</v>
      </c>
      <c r="AN22" s="72">
        <v>13.7</v>
      </c>
      <c r="AO22" s="37">
        <v>14.2</v>
      </c>
      <c r="AP22" s="37">
        <v>14.6</v>
      </c>
      <c r="AQ22" s="37">
        <v>13.4</v>
      </c>
      <c r="AR22" s="37">
        <v>13.3</v>
      </c>
      <c r="AS22" s="37">
        <v>13.9</v>
      </c>
      <c r="AT22" s="37">
        <v>14.2</v>
      </c>
      <c r="AU22" s="40">
        <v>16.399999999999999</v>
      </c>
      <c r="AV22" s="71">
        <v>13.5</v>
      </c>
      <c r="AW22" s="72">
        <v>16</v>
      </c>
      <c r="AX22" s="72">
        <v>15.5</v>
      </c>
      <c r="AY22" s="72">
        <v>15.1</v>
      </c>
      <c r="AZ22" s="74">
        <v>16.7</v>
      </c>
      <c r="BA22" s="73">
        <v>14.9</v>
      </c>
      <c r="BB22" s="73">
        <v>14.7</v>
      </c>
    </row>
    <row r="23" spans="1:54">
      <c r="A23" s="664"/>
      <c r="B23" s="13" t="s">
        <v>56</v>
      </c>
      <c r="C23" s="76">
        <v>1.1359999999999999</v>
      </c>
      <c r="D23" s="76">
        <v>1.1200000000000001</v>
      </c>
      <c r="E23" s="76">
        <v>1.1100000000000001</v>
      </c>
      <c r="F23" s="40">
        <v>1.1000000000000001</v>
      </c>
      <c r="G23" s="40">
        <v>1.1100000000000001</v>
      </c>
      <c r="H23" s="40">
        <v>1.0900000000000001</v>
      </c>
      <c r="I23" s="40">
        <v>1.18</v>
      </c>
      <c r="J23" s="13">
        <v>0.91800000000000004</v>
      </c>
      <c r="K23" s="75">
        <f t="shared" ref="K23:Q23" si="5">K22/K20</f>
        <v>0.82634730538922163</v>
      </c>
      <c r="L23" s="75">
        <f t="shared" si="5"/>
        <v>0.84375</v>
      </c>
      <c r="M23" s="75">
        <f t="shared" si="5"/>
        <v>0.96753246753246758</v>
      </c>
      <c r="N23" s="75">
        <f t="shared" si="5"/>
        <v>0.8571428571428571</v>
      </c>
      <c r="O23" s="75">
        <f t="shared" si="5"/>
        <v>0.88311688311688308</v>
      </c>
      <c r="P23" s="75">
        <f t="shared" si="5"/>
        <v>0.88435374149659873</v>
      </c>
      <c r="Q23" s="75">
        <f t="shared" si="5"/>
        <v>0.84868421052631582</v>
      </c>
      <c r="R23" s="13">
        <v>0.82199999999999995</v>
      </c>
      <c r="S23" s="13">
        <v>1.1100000000000001</v>
      </c>
      <c r="T23" s="172">
        <f>T22/T20</f>
        <v>0.85882352941176465</v>
      </c>
      <c r="U23" s="75">
        <f>U22/U20</f>
        <v>0.87730061349693256</v>
      </c>
      <c r="V23" s="75">
        <f>V22/V20</f>
        <v>0.87586206896551722</v>
      </c>
      <c r="W23" s="75">
        <f>W22/W20</f>
        <v>0.88888888888888884</v>
      </c>
      <c r="X23" s="75">
        <f>X22/X20</f>
        <v>0.860759493670886</v>
      </c>
      <c r="Y23" s="75">
        <v>0.79800000000000004</v>
      </c>
      <c r="Z23" s="75"/>
      <c r="AA23" s="75"/>
      <c r="AB23" s="75"/>
      <c r="AC23" s="75"/>
      <c r="AD23" s="79">
        <v>1.08</v>
      </c>
      <c r="AE23" s="192">
        <f>AE22/AE20</f>
        <v>1.0708661417322836</v>
      </c>
      <c r="AF23" s="79">
        <v>1.06</v>
      </c>
      <c r="AG23" s="192">
        <f>AG22/AG20</f>
        <v>1.0596026490066226</v>
      </c>
      <c r="AH23" s="192">
        <v>1.07</v>
      </c>
      <c r="AI23" s="192">
        <f>AI22/AI20</f>
        <v>1.0723684210526316</v>
      </c>
      <c r="AJ23" s="192">
        <f>AJ22/AJ20</f>
        <v>1.0774647887323945</v>
      </c>
      <c r="AK23" s="192">
        <f>AK22/AK20</f>
        <v>1.1048387096774193</v>
      </c>
      <c r="AL23" s="192">
        <f>AL22/AL20</f>
        <v>1.0214285714285716</v>
      </c>
      <c r="AM23" s="192">
        <v>1.01</v>
      </c>
      <c r="AN23" s="192">
        <v>1.01</v>
      </c>
      <c r="AO23" s="75">
        <f t="shared" ref="AO23:AT23" si="6">AO22/AO20</f>
        <v>0.85029940119760483</v>
      </c>
      <c r="AP23" s="75">
        <f t="shared" si="6"/>
        <v>0.9419354838709677</v>
      </c>
      <c r="AQ23" s="75">
        <f t="shared" si="6"/>
        <v>0.85897435897435903</v>
      </c>
      <c r="AR23" s="75">
        <f t="shared" si="6"/>
        <v>0.85256410256410264</v>
      </c>
      <c r="AS23" s="75">
        <f t="shared" si="6"/>
        <v>0.89102564102564108</v>
      </c>
      <c r="AT23" s="75">
        <f t="shared" si="6"/>
        <v>0.87654320987654322</v>
      </c>
      <c r="AU23" s="40">
        <v>1.18</v>
      </c>
      <c r="AV23" s="78">
        <f>AV22/AV20</f>
        <v>1.0150375939849623</v>
      </c>
      <c r="AW23" s="76">
        <v>1.1399999999999999</v>
      </c>
      <c r="AX23" s="76">
        <v>1.1100000000000001</v>
      </c>
      <c r="AY23" s="76">
        <f>AY22/AY20</f>
        <v>0.96178343949044587</v>
      </c>
      <c r="AZ23" s="77">
        <f>AZ22/AZ20</f>
        <v>1.0569620253164556</v>
      </c>
      <c r="BA23" s="79">
        <v>1.01</v>
      </c>
      <c r="BB23" s="79">
        <v>1.0208333333333333</v>
      </c>
    </row>
    <row r="24" spans="1:54">
      <c r="A24" s="661" t="s">
        <v>57</v>
      </c>
      <c r="B24" s="1" t="s">
        <v>58</v>
      </c>
      <c r="C24" s="17"/>
      <c r="D24" s="17"/>
      <c r="E24" s="17"/>
      <c r="F24" s="45"/>
      <c r="G24" s="45"/>
      <c r="H24" s="45"/>
      <c r="I24" s="45"/>
      <c r="J24" s="1"/>
      <c r="K24" s="17" t="s">
        <v>54</v>
      </c>
      <c r="L24" s="17" t="s">
        <v>54</v>
      </c>
      <c r="M24" s="17" t="s">
        <v>54</v>
      </c>
      <c r="N24" s="17" t="s">
        <v>54</v>
      </c>
      <c r="O24" s="17" t="s">
        <v>54</v>
      </c>
      <c r="P24" s="17" t="s">
        <v>54</v>
      </c>
      <c r="Q24" s="17" t="s">
        <v>54</v>
      </c>
      <c r="R24" s="1"/>
      <c r="S24" s="1"/>
      <c r="T24" s="17" t="s">
        <v>54</v>
      </c>
      <c r="U24" s="17" t="s">
        <v>124</v>
      </c>
      <c r="V24" s="17" t="s">
        <v>124</v>
      </c>
      <c r="W24" s="17" t="s">
        <v>124</v>
      </c>
      <c r="X24" s="17" t="s">
        <v>124</v>
      </c>
      <c r="Y24" s="17"/>
      <c r="Z24" s="17"/>
      <c r="AA24" s="17"/>
      <c r="AB24" s="17"/>
      <c r="AC24" s="17"/>
      <c r="AD24" s="2"/>
      <c r="AE24" s="17"/>
      <c r="AF24" s="2" t="s">
        <v>54</v>
      </c>
      <c r="AG24" s="17"/>
      <c r="AH24" s="17"/>
      <c r="AI24" s="17"/>
      <c r="AJ24" s="17"/>
      <c r="AK24" s="17"/>
      <c r="AL24" s="17"/>
      <c r="AM24" s="17"/>
      <c r="AN24" s="17"/>
      <c r="AO24" s="17" t="s">
        <v>54</v>
      </c>
      <c r="AP24" s="17" t="s">
        <v>54</v>
      </c>
      <c r="AQ24" s="17" t="s">
        <v>54</v>
      </c>
      <c r="AR24" s="17" t="s">
        <v>54</v>
      </c>
      <c r="AS24" s="17" t="s">
        <v>54</v>
      </c>
      <c r="AT24" s="17" t="s">
        <v>54</v>
      </c>
      <c r="AU24" s="45"/>
      <c r="AV24" s="31"/>
      <c r="AW24" s="17"/>
      <c r="AX24" s="17"/>
      <c r="AY24" s="17"/>
      <c r="AZ24" s="32"/>
      <c r="BA24" s="2"/>
      <c r="BB24" s="2"/>
    </row>
    <row r="25" spans="1:54">
      <c r="A25" s="661"/>
      <c r="B25" s="1" t="s">
        <v>59</v>
      </c>
      <c r="C25" s="17"/>
      <c r="D25" s="17"/>
      <c r="E25" s="17"/>
      <c r="F25" s="45"/>
      <c r="G25" s="45"/>
      <c r="H25" s="45"/>
      <c r="I25" s="45"/>
      <c r="J25" s="1"/>
      <c r="K25" s="17" t="s">
        <v>54</v>
      </c>
      <c r="L25" s="17" t="s">
        <v>54</v>
      </c>
      <c r="M25" s="17" t="s">
        <v>54</v>
      </c>
      <c r="N25" s="17" t="s">
        <v>54</v>
      </c>
      <c r="O25" s="17" t="s">
        <v>54</v>
      </c>
      <c r="P25" s="17" t="s">
        <v>54</v>
      </c>
      <c r="Q25" s="17" t="s">
        <v>54</v>
      </c>
      <c r="R25" s="1"/>
      <c r="S25" s="1"/>
      <c r="T25" s="17" t="s">
        <v>54</v>
      </c>
      <c r="U25" s="17" t="s">
        <v>124</v>
      </c>
      <c r="V25" s="17" t="s">
        <v>124</v>
      </c>
      <c r="W25" s="17" t="s">
        <v>124</v>
      </c>
      <c r="X25" s="17" t="s">
        <v>124</v>
      </c>
      <c r="Y25" s="17"/>
      <c r="Z25" s="17"/>
      <c r="AA25" s="17"/>
      <c r="AB25" s="17"/>
      <c r="AC25" s="17"/>
      <c r="AD25" s="2"/>
      <c r="AE25" s="17"/>
      <c r="AF25" s="2" t="s">
        <v>54</v>
      </c>
      <c r="AG25" s="17"/>
      <c r="AH25" s="17"/>
      <c r="AI25" s="17"/>
      <c r="AJ25" s="17"/>
      <c r="AK25" s="17"/>
      <c r="AL25" s="17"/>
      <c r="AM25" s="17"/>
      <c r="AN25" s="17"/>
      <c r="AO25" s="17" t="s">
        <v>54</v>
      </c>
      <c r="AP25" s="17" t="s">
        <v>54</v>
      </c>
      <c r="AQ25" s="17" t="s">
        <v>54</v>
      </c>
      <c r="AR25" s="17" t="s">
        <v>54</v>
      </c>
      <c r="AS25" s="17" t="s">
        <v>54</v>
      </c>
      <c r="AT25" s="17" t="s">
        <v>54</v>
      </c>
      <c r="AU25" s="45"/>
      <c r="AV25" s="31"/>
      <c r="AW25" s="17"/>
      <c r="AX25" s="17"/>
      <c r="AY25" s="17"/>
      <c r="AZ25" s="32"/>
      <c r="BA25" s="2"/>
      <c r="BB25" s="2"/>
    </row>
    <row r="26" spans="1:54">
      <c r="A26" s="661"/>
      <c r="B26" s="1" t="s">
        <v>60</v>
      </c>
      <c r="C26" s="17"/>
      <c r="D26" s="17"/>
      <c r="E26" s="17"/>
      <c r="F26" s="45"/>
      <c r="G26" s="45"/>
      <c r="H26" s="45"/>
      <c r="I26" s="45"/>
      <c r="J26" s="1"/>
      <c r="K26" s="17" t="s">
        <v>54</v>
      </c>
      <c r="L26" s="17" t="s">
        <v>54</v>
      </c>
      <c r="M26" s="17" t="s">
        <v>54</v>
      </c>
      <c r="N26" s="17" t="s">
        <v>54</v>
      </c>
      <c r="O26" s="17" t="s">
        <v>54</v>
      </c>
      <c r="P26" s="17" t="s">
        <v>54</v>
      </c>
      <c r="Q26" s="17" t="s">
        <v>54</v>
      </c>
      <c r="R26" s="1"/>
      <c r="S26" s="1"/>
      <c r="T26" s="17" t="s">
        <v>54</v>
      </c>
      <c r="U26" s="17" t="s">
        <v>124</v>
      </c>
      <c r="V26" s="17" t="s">
        <v>124</v>
      </c>
      <c r="W26" s="17" t="s">
        <v>124</v>
      </c>
      <c r="X26" s="17" t="s">
        <v>124</v>
      </c>
      <c r="Y26" s="17"/>
      <c r="Z26" s="17"/>
      <c r="AA26" s="17"/>
      <c r="AB26" s="17"/>
      <c r="AC26" s="17"/>
      <c r="AD26" s="2"/>
      <c r="AE26" s="17"/>
      <c r="AF26" s="2" t="s">
        <v>54</v>
      </c>
      <c r="AG26" s="17"/>
      <c r="AH26" s="17"/>
      <c r="AI26" s="17"/>
      <c r="AJ26" s="17"/>
      <c r="AK26" s="17"/>
      <c r="AL26" s="17"/>
      <c r="AM26" s="17"/>
      <c r="AN26" s="17"/>
      <c r="AO26" s="17" t="s">
        <v>54</v>
      </c>
      <c r="AP26" s="17" t="s">
        <v>54</v>
      </c>
      <c r="AQ26" s="17" t="s">
        <v>54</v>
      </c>
      <c r="AR26" s="17" t="s">
        <v>54</v>
      </c>
      <c r="AS26" s="17" t="s">
        <v>54</v>
      </c>
      <c r="AT26" s="17" t="s">
        <v>54</v>
      </c>
      <c r="AU26" s="45"/>
      <c r="AV26" s="31"/>
      <c r="AW26" s="17"/>
      <c r="AX26" s="17"/>
      <c r="AY26" s="17"/>
      <c r="AZ26" s="32"/>
      <c r="BA26" s="2"/>
      <c r="BB26" s="2"/>
    </row>
    <row r="27" spans="1:54">
      <c r="A27" s="661"/>
      <c r="B27" s="2" t="s">
        <v>125</v>
      </c>
      <c r="C27" s="17"/>
      <c r="D27" s="17" t="s">
        <v>38</v>
      </c>
      <c r="E27" s="17"/>
      <c r="F27" s="45">
        <v>2.63</v>
      </c>
      <c r="G27" s="45">
        <v>2.73</v>
      </c>
      <c r="H27" s="45">
        <v>2.5299999999999998</v>
      </c>
      <c r="I27" s="45">
        <v>2.5299999999999998</v>
      </c>
      <c r="J27" s="2">
        <v>2.2000000000000002</v>
      </c>
      <c r="K27" s="45">
        <v>2.3199999999999998</v>
      </c>
      <c r="L27" s="17">
        <v>2.31</v>
      </c>
      <c r="M27" s="17">
        <v>2.34</v>
      </c>
      <c r="N27" s="80">
        <v>2.4</v>
      </c>
      <c r="O27" s="17">
        <v>2.2599999999999998</v>
      </c>
      <c r="P27" s="17">
        <v>2.2200000000000002</v>
      </c>
      <c r="Q27" s="17">
        <v>2.23</v>
      </c>
      <c r="R27" s="2">
        <v>2.3199999999999998</v>
      </c>
      <c r="S27" s="2">
        <v>2.1800000000000002</v>
      </c>
      <c r="T27" s="17">
        <v>2.37</v>
      </c>
      <c r="U27" s="17">
        <v>2.21</v>
      </c>
      <c r="V27" s="17">
        <v>2.19</v>
      </c>
      <c r="W27" s="17">
        <v>2.2200000000000002</v>
      </c>
      <c r="X27" s="17">
        <v>2.21</v>
      </c>
      <c r="Y27" s="17"/>
      <c r="Z27" s="17"/>
      <c r="AA27" s="17">
        <v>2.23</v>
      </c>
      <c r="AB27" s="17">
        <v>2.2599999999999998</v>
      </c>
      <c r="AC27" s="17"/>
      <c r="AD27" s="2"/>
      <c r="AE27" s="17">
        <v>2.16</v>
      </c>
      <c r="AF27" s="2" t="s">
        <v>38</v>
      </c>
      <c r="AG27" s="17">
        <v>2.23</v>
      </c>
      <c r="AH27" s="17">
        <v>2.67</v>
      </c>
      <c r="AI27" s="17">
        <v>2.65</v>
      </c>
      <c r="AJ27" s="17">
        <v>2.62</v>
      </c>
      <c r="AK27" s="17">
        <v>2.27</v>
      </c>
      <c r="AL27" s="17">
        <v>2.23</v>
      </c>
      <c r="AM27" s="17">
        <v>2.2200000000000002</v>
      </c>
      <c r="AN27" s="17">
        <v>2.21</v>
      </c>
      <c r="AO27" s="17">
        <v>2.5099999999999998</v>
      </c>
      <c r="AP27" s="80">
        <v>2.54</v>
      </c>
      <c r="AQ27" s="80">
        <v>2.87</v>
      </c>
      <c r="AR27" s="80">
        <v>2.88</v>
      </c>
      <c r="AS27" s="80">
        <v>2.9</v>
      </c>
      <c r="AT27" s="80">
        <v>2.89</v>
      </c>
      <c r="AU27" s="45">
        <v>2.5299999999999998</v>
      </c>
      <c r="AV27" s="31"/>
      <c r="AW27" s="17">
        <v>2.09</v>
      </c>
      <c r="AX27" s="17">
        <v>2.08</v>
      </c>
      <c r="AY27" s="17"/>
      <c r="AZ27" s="32">
        <v>2.34</v>
      </c>
      <c r="BA27" s="2">
        <v>1.84</v>
      </c>
      <c r="BB27" s="2">
        <v>2.09</v>
      </c>
    </row>
    <row r="28" spans="1:54">
      <c r="A28" s="13" t="s">
        <v>62</v>
      </c>
      <c r="B28" s="13" t="s">
        <v>63</v>
      </c>
      <c r="C28" s="37"/>
      <c r="D28" s="37"/>
      <c r="E28" s="37"/>
      <c r="F28" s="40"/>
      <c r="G28" s="40"/>
      <c r="H28" s="40"/>
      <c r="I28" s="40"/>
      <c r="J28" s="40"/>
      <c r="K28" s="37" t="s">
        <v>54</v>
      </c>
      <c r="L28" s="37" t="s">
        <v>54</v>
      </c>
      <c r="M28" s="37" t="s">
        <v>54</v>
      </c>
      <c r="N28" s="37" t="s">
        <v>54</v>
      </c>
      <c r="O28" s="37" t="s">
        <v>54</v>
      </c>
      <c r="P28" s="37" t="s">
        <v>54</v>
      </c>
      <c r="Q28" s="37" t="s">
        <v>54</v>
      </c>
      <c r="R28" s="37"/>
      <c r="S28" s="37"/>
      <c r="T28" s="37" t="s">
        <v>54</v>
      </c>
      <c r="U28" s="37"/>
      <c r="V28" s="37"/>
      <c r="W28" s="37"/>
      <c r="X28" s="37"/>
      <c r="Y28" s="37"/>
      <c r="Z28" s="37"/>
      <c r="AA28" s="37"/>
      <c r="AB28" s="37"/>
      <c r="AC28" s="37"/>
      <c r="AD28" s="13"/>
      <c r="AE28" s="37"/>
      <c r="AF28" s="13" t="s">
        <v>54</v>
      </c>
      <c r="AG28" s="37"/>
      <c r="AH28" s="37"/>
      <c r="AI28" s="37"/>
      <c r="AJ28" s="37"/>
      <c r="AK28" s="37"/>
      <c r="AL28" s="37"/>
      <c r="AM28" s="37"/>
      <c r="AN28" s="37"/>
      <c r="AO28" s="37" t="s">
        <v>54</v>
      </c>
      <c r="AP28" s="37" t="s">
        <v>54</v>
      </c>
      <c r="AQ28" s="37" t="s">
        <v>54</v>
      </c>
      <c r="AR28" s="37" t="s">
        <v>54</v>
      </c>
      <c r="AS28" s="37" t="s">
        <v>54</v>
      </c>
      <c r="AT28" s="37" t="s">
        <v>54</v>
      </c>
      <c r="AU28" s="163"/>
      <c r="AV28" s="39"/>
      <c r="AW28" s="37"/>
      <c r="AX28" s="37"/>
      <c r="AY28" s="37"/>
      <c r="AZ28" s="38"/>
      <c r="BA28" s="13"/>
      <c r="BB28" s="13"/>
    </row>
    <row r="29" spans="1:54" ht="28.5">
      <c r="A29" s="81" t="s">
        <v>64</v>
      </c>
      <c r="B29" s="64"/>
      <c r="C29" s="82">
        <v>0.99819999999999998</v>
      </c>
      <c r="D29" s="82"/>
      <c r="E29" s="82"/>
      <c r="F29" s="45"/>
      <c r="G29" s="45"/>
      <c r="H29" s="45"/>
      <c r="I29" s="45"/>
      <c r="J29" s="45"/>
      <c r="K29" s="45">
        <v>0.995</v>
      </c>
      <c r="L29" s="82">
        <v>0.997</v>
      </c>
      <c r="M29" s="45">
        <v>1.006</v>
      </c>
      <c r="N29" s="82">
        <v>1.006</v>
      </c>
      <c r="O29" s="82">
        <v>1.008</v>
      </c>
      <c r="P29" s="82">
        <v>1.0089999999999999</v>
      </c>
      <c r="Q29" s="82">
        <v>1.0169999999999999</v>
      </c>
      <c r="R29" s="82"/>
      <c r="S29" s="82"/>
      <c r="T29" s="82">
        <v>0.99399999999999999</v>
      </c>
      <c r="U29" s="82">
        <v>1.004</v>
      </c>
      <c r="V29" s="82"/>
      <c r="W29" s="82"/>
      <c r="X29" s="82"/>
      <c r="Y29" s="82"/>
      <c r="Z29" s="82"/>
      <c r="AA29" s="82"/>
      <c r="AB29" s="82"/>
      <c r="AC29" s="82"/>
      <c r="AD29" s="150">
        <v>1.0071000000000001</v>
      </c>
      <c r="AE29" s="82">
        <v>1.0108999999999999</v>
      </c>
      <c r="AF29" s="64">
        <v>1.0035000000000001</v>
      </c>
      <c r="AG29" s="82">
        <v>0.99929999999999997</v>
      </c>
      <c r="AH29" s="82">
        <v>0.99470000000000003</v>
      </c>
      <c r="AI29" s="82"/>
      <c r="AJ29" s="82"/>
      <c r="AK29" s="82" t="s">
        <v>126</v>
      </c>
      <c r="AL29" s="82" t="s">
        <v>127</v>
      </c>
      <c r="AM29" s="82" t="s">
        <v>128</v>
      </c>
      <c r="AN29" s="82"/>
      <c r="AO29" s="82">
        <v>0.99199999999999999</v>
      </c>
      <c r="AP29" s="82">
        <v>0.99299999999999999</v>
      </c>
      <c r="AQ29" s="82">
        <v>0.98499999999999999</v>
      </c>
      <c r="AR29" s="82">
        <v>0.98599999999999999</v>
      </c>
      <c r="AS29" s="82">
        <v>0.98499999999999999</v>
      </c>
      <c r="AT29" s="82">
        <v>0.98699999999999999</v>
      </c>
      <c r="AU29" s="173"/>
      <c r="AV29" s="84">
        <v>1.0149999999999999</v>
      </c>
      <c r="AW29" s="82" t="s">
        <v>123</v>
      </c>
      <c r="AX29" s="82" t="s">
        <v>123</v>
      </c>
      <c r="AY29" s="82"/>
      <c r="AZ29" s="83">
        <v>1.024</v>
      </c>
      <c r="BA29" s="64"/>
      <c r="BB29" s="64"/>
    </row>
    <row r="30" spans="1:54" ht="35.25" customHeight="1">
      <c r="A30" s="85" t="s">
        <v>65</v>
      </c>
      <c r="B30" s="85" t="s">
        <v>1</v>
      </c>
      <c r="C30" s="86"/>
      <c r="D30" s="86" t="s">
        <v>129</v>
      </c>
      <c r="E30" s="86" t="s">
        <v>129</v>
      </c>
      <c r="F30" s="86" t="s">
        <v>130</v>
      </c>
      <c r="G30" s="86" t="s">
        <v>130</v>
      </c>
      <c r="H30" s="86"/>
      <c r="I30" s="86"/>
      <c r="J30" s="86"/>
      <c r="K30" s="86" t="s">
        <v>131</v>
      </c>
      <c r="L30" s="86"/>
      <c r="M30" s="86" t="s">
        <v>132</v>
      </c>
      <c r="N30" s="86"/>
      <c r="O30" s="86"/>
      <c r="P30" s="86"/>
      <c r="Q30" s="86"/>
      <c r="R30" s="86"/>
      <c r="S30" s="86"/>
      <c r="T30" s="174" t="s">
        <v>133</v>
      </c>
      <c r="U30" s="175" t="s">
        <v>134</v>
      </c>
      <c r="V30" s="86"/>
      <c r="W30" s="86"/>
      <c r="X30" s="86"/>
      <c r="Y30" s="86"/>
      <c r="Z30" s="86"/>
      <c r="AA30" s="86"/>
      <c r="AB30" s="86"/>
      <c r="AC30" s="86"/>
      <c r="AD30" s="86" t="s">
        <v>71</v>
      </c>
      <c r="AE30" s="86"/>
      <c r="AF30" s="86" t="s">
        <v>72</v>
      </c>
      <c r="AG30" s="86" t="s">
        <v>135</v>
      </c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 t="s">
        <v>136</v>
      </c>
      <c r="BA30" s="176" t="s">
        <v>137</v>
      </c>
      <c r="BB30" s="177" t="s">
        <v>138</v>
      </c>
    </row>
    <row r="31" spans="1:54">
      <c r="F31" s="665" t="s">
        <v>38</v>
      </c>
      <c r="G31" s="665"/>
      <c r="H31" s="125"/>
      <c r="I31" s="125"/>
      <c r="J31" s="125"/>
      <c r="K31" s="12" t="s">
        <v>38</v>
      </c>
      <c r="M31" s="12" t="s">
        <v>38</v>
      </c>
      <c r="AZ31" s="87" t="s">
        <v>38</v>
      </c>
      <c r="BA31" s="87" t="s">
        <v>38</v>
      </c>
      <c r="BB31" s="87" t="s">
        <v>38</v>
      </c>
    </row>
    <row r="32" spans="1:54">
      <c r="F32" s="87" t="s">
        <v>38</v>
      </c>
      <c r="G32" s="87" t="s">
        <v>38</v>
      </c>
      <c r="H32" s="87"/>
      <c r="I32" s="87"/>
      <c r="J32" s="87"/>
      <c r="K32" s="12" t="s">
        <v>38</v>
      </c>
      <c r="M32" s="12" t="s">
        <v>38</v>
      </c>
      <c r="T32" s="106" t="s">
        <v>38</v>
      </c>
      <c r="AD32" s="12" t="s">
        <v>38</v>
      </c>
      <c r="AF32" s="12" t="s">
        <v>38</v>
      </c>
      <c r="AZ32" s="12" t="s">
        <v>38</v>
      </c>
      <c r="BA32" s="12" t="s">
        <v>38</v>
      </c>
      <c r="BB32" s="12" t="s">
        <v>38</v>
      </c>
    </row>
  </sheetData>
  <mergeCells count="6">
    <mergeCell ref="A7:A8"/>
    <mergeCell ref="F31:G31"/>
    <mergeCell ref="A20:A23"/>
    <mergeCell ref="A24:A27"/>
    <mergeCell ref="A11:A13"/>
    <mergeCell ref="A14:A16"/>
  </mergeCells>
  <phoneticPr fontId="37" type="noConversion"/>
  <pageMargins left="0.75" right="0.75" top="1" bottom="1" header="0.5" footer="0.5"/>
  <pageSetup paperSize="9" firstPageNumber="429496319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3"/>
  <sheetViews>
    <sheetView topLeftCell="L1" zoomScale="85" zoomScaleNormal="85" workbookViewId="0">
      <selection activeCell="Q1" sqref="Q1:R1048576"/>
    </sheetView>
  </sheetViews>
  <sheetFormatPr defaultColWidth="21" defaultRowHeight="12.75"/>
  <cols>
    <col min="1" max="1" width="22" style="106" customWidth="1"/>
    <col min="2" max="2" width="21" style="106" customWidth="1"/>
    <col min="3" max="3" width="9.75" style="106" customWidth="1"/>
    <col min="4" max="4" width="10.625" style="106" customWidth="1"/>
    <col min="5" max="5" width="9.875" style="106" customWidth="1"/>
    <col min="6" max="6" width="10.875" style="106" customWidth="1"/>
    <col min="7" max="7" width="14.625" style="106" customWidth="1"/>
    <col min="8" max="8" width="10.625" style="12" customWidth="1"/>
    <col min="9" max="9" width="10.875" style="106" customWidth="1"/>
    <col min="10" max="10" width="12.25" style="106" customWidth="1"/>
    <col min="11" max="11" width="11.75" style="106" customWidth="1"/>
    <col min="12" max="12" width="14.5" style="106" customWidth="1"/>
    <col min="13" max="13" width="9.875" style="106" customWidth="1"/>
    <col min="14" max="14" width="14.5" style="106" customWidth="1"/>
    <col min="15" max="16" width="21" style="106"/>
    <col min="17" max="18" width="21" style="615"/>
    <col min="19" max="16384" width="21" style="106"/>
  </cols>
  <sheetData>
    <row r="1" spans="1:18" ht="16.5" customHeight="1">
      <c r="A1" s="102" t="s">
        <v>0</v>
      </c>
      <c r="B1" s="32" t="s">
        <v>1</v>
      </c>
      <c r="C1" s="103" t="s">
        <v>139</v>
      </c>
      <c r="D1" s="103" t="s">
        <v>139</v>
      </c>
      <c r="E1" s="103" t="s">
        <v>140</v>
      </c>
      <c r="F1" s="103" t="s">
        <v>141</v>
      </c>
      <c r="G1" s="666" t="s">
        <v>141</v>
      </c>
      <c r="H1" s="667"/>
      <c r="I1" s="667"/>
      <c r="J1" s="667"/>
      <c r="K1" s="104" t="s">
        <v>142</v>
      </c>
      <c r="L1" s="105" t="s">
        <v>142</v>
      </c>
      <c r="M1" s="180"/>
      <c r="N1" s="105" t="s">
        <v>143</v>
      </c>
      <c r="Q1" s="283" t="s">
        <v>773</v>
      </c>
      <c r="R1" s="283" t="s">
        <v>774</v>
      </c>
    </row>
    <row r="2" spans="1:18">
      <c r="A2" s="38" t="s">
        <v>5</v>
      </c>
      <c r="B2" s="38" t="s">
        <v>1</v>
      </c>
      <c r="C2" s="20" t="s">
        <v>144</v>
      </c>
      <c r="D2" s="20" t="s">
        <v>144</v>
      </c>
      <c r="E2" s="20" t="s">
        <v>144</v>
      </c>
      <c r="F2" s="20" t="s">
        <v>144</v>
      </c>
      <c r="G2" s="107" t="s">
        <v>145</v>
      </c>
      <c r="H2" s="93" t="s">
        <v>145</v>
      </c>
      <c r="I2" s="107" t="s">
        <v>145</v>
      </c>
      <c r="J2" s="107" t="s">
        <v>145</v>
      </c>
      <c r="K2" s="107" t="s">
        <v>145</v>
      </c>
      <c r="L2" s="107" t="s">
        <v>145</v>
      </c>
      <c r="M2" s="107" t="s">
        <v>145</v>
      </c>
      <c r="N2" s="107" t="s">
        <v>145</v>
      </c>
      <c r="O2" s="107" t="s">
        <v>145</v>
      </c>
      <c r="P2" s="107" t="s">
        <v>145</v>
      </c>
      <c r="Q2" s="277" t="s">
        <v>775</v>
      </c>
      <c r="R2" s="277" t="s">
        <v>775</v>
      </c>
    </row>
    <row r="3" spans="1:18">
      <c r="A3" s="32" t="s">
        <v>9</v>
      </c>
      <c r="B3" s="32" t="s">
        <v>1</v>
      </c>
      <c r="C3" s="25" t="s">
        <v>146</v>
      </c>
      <c r="D3" s="25" t="s">
        <v>147</v>
      </c>
      <c r="E3" s="25" t="s">
        <v>148</v>
      </c>
      <c r="F3" s="25" t="s">
        <v>149</v>
      </c>
      <c r="G3" s="104" t="s">
        <v>150</v>
      </c>
      <c r="H3" s="24" t="s">
        <v>151</v>
      </c>
      <c r="I3" s="104" t="s">
        <v>152</v>
      </c>
      <c r="J3" s="104" t="s">
        <v>153</v>
      </c>
      <c r="K3" s="25" t="s">
        <v>154</v>
      </c>
      <c r="L3" s="226" t="s">
        <v>155</v>
      </c>
      <c r="M3" s="108" t="s">
        <v>156</v>
      </c>
      <c r="N3" s="108" t="s">
        <v>157</v>
      </c>
      <c r="O3" s="108" t="s">
        <v>767</v>
      </c>
      <c r="P3" s="108" t="s">
        <v>768</v>
      </c>
      <c r="Q3" s="283" t="s">
        <v>771</v>
      </c>
      <c r="R3" s="283" t="s">
        <v>776</v>
      </c>
    </row>
    <row r="4" spans="1:18" ht="14.25">
      <c r="A4" s="109" t="s">
        <v>24</v>
      </c>
      <c r="B4" s="38" t="s">
        <v>1</v>
      </c>
      <c r="C4" s="8" t="s">
        <v>25</v>
      </c>
      <c r="D4" s="8" t="s">
        <v>25</v>
      </c>
      <c r="E4" s="8" t="s">
        <v>25</v>
      </c>
      <c r="F4" s="8" t="s">
        <v>27</v>
      </c>
      <c r="G4" s="110" t="s">
        <v>26</v>
      </c>
      <c r="H4" s="2" t="s">
        <v>26</v>
      </c>
      <c r="I4" s="107" t="s">
        <v>158</v>
      </c>
      <c r="J4" s="110" t="s">
        <v>26</v>
      </c>
      <c r="K4" s="25" t="s">
        <v>159</v>
      </c>
      <c r="L4" s="8" t="s">
        <v>25</v>
      </c>
      <c r="M4" s="8" t="s">
        <v>25</v>
      </c>
      <c r="N4" s="8" t="s">
        <v>25</v>
      </c>
      <c r="O4" s="605" t="s">
        <v>25</v>
      </c>
      <c r="P4" s="605" t="s">
        <v>25</v>
      </c>
      <c r="Q4" s="277"/>
      <c r="R4" s="277"/>
    </row>
    <row r="5" spans="1:18" ht="14.25">
      <c r="A5" s="102" t="s">
        <v>28</v>
      </c>
      <c r="B5" s="32"/>
      <c r="C5" s="111" t="s">
        <v>29</v>
      </c>
      <c r="D5" s="111" t="s">
        <v>29</v>
      </c>
      <c r="E5" s="111" t="s">
        <v>29</v>
      </c>
      <c r="F5" s="111" t="s">
        <v>29</v>
      </c>
      <c r="G5" s="112" t="s">
        <v>30</v>
      </c>
      <c r="H5" s="88" t="s">
        <v>30</v>
      </c>
      <c r="I5" s="113" t="s">
        <v>29</v>
      </c>
      <c r="J5" s="113" t="s">
        <v>29</v>
      </c>
      <c r="K5" s="20" t="s">
        <v>29</v>
      </c>
      <c r="L5" s="113" t="s">
        <v>29</v>
      </c>
      <c r="M5" s="113" t="s">
        <v>29</v>
      </c>
      <c r="N5" s="113" t="s">
        <v>29</v>
      </c>
      <c r="O5" s="113" t="s">
        <v>769</v>
      </c>
      <c r="P5" s="113" t="s">
        <v>769</v>
      </c>
      <c r="Q5" s="283" t="s">
        <v>772</v>
      </c>
      <c r="R5" s="283" t="s">
        <v>777</v>
      </c>
    </row>
    <row r="6" spans="1:18" ht="14.25">
      <c r="A6" s="109" t="s">
        <v>160</v>
      </c>
      <c r="B6" s="38"/>
      <c r="C6" s="44">
        <v>25</v>
      </c>
      <c r="D6" s="44">
        <v>25</v>
      </c>
      <c r="E6" s="44">
        <v>20</v>
      </c>
      <c r="F6" s="44">
        <v>25</v>
      </c>
      <c r="G6" s="114">
        <v>25</v>
      </c>
      <c r="H6" s="114">
        <v>25</v>
      </c>
      <c r="I6" s="114">
        <v>25</v>
      </c>
      <c r="J6" s="114">
        <v>25</v>
      </c>
      <c r="K6" s="13">
        <v>25</v>
      </c>
      <c r="L6" s="182">
        <v>25</v>
      </c>
      <c r="M6" s="13">
        <v>25</v>
      </c>
      <c r="N6" s="13">
        <v>25</v>
      </c>
      <c r="O6" s="604">
        <v>25</v>
      </c>
      <c r="P6" s="604">
        <v>25</v>
      </c>
      <c r="Q6" s="606">
        <v>25</v>
      </c>
      <c r="R6" s="606">
        <v>25</v>
      </c>
    </row>
    <row r="7" spans="1:18" ht="14.25">
      <c r="A7" s="668" t="s">
        <v>32</v>
      </c>
      <c r="B7" s="32" t="s">
        <v>161</v>
      </c>
      <c r="C7" s="2">
        <v>80.099999999999994</v>
      </c>
      <c r="D7" s="2">
        <v>76.5</v>
      </c>
      <c r="E7" s="2">
        <v>76.900000000000006</v>
      </c>
      <c r="F7" s="2">
        <v>79.599999999999994</v>
      </c>
      <c r="G7" s="110">
        <v>90</v>
      </c>
      <c r="H7" s="110">
        <v>90</v>
      </c>
      <c r="I7" s="110">
        <v>80</v>
      </c>
      <c r="J7" s="110">
        <v>90.3</v>
      </c>
      <c r="K7" s="2">
        <v>90.4</v>
      </c>
      <c r="L7" s="183">
        <v>91</v>
      </c>
      <c r="M7" s="2">
        <v>90.2</v>
      </c>
      <c r="N7" s="2">
        <v>90.2</v>
      </c>
      <c r="O7" s="601">
        <v>101.2</v>
      </c>
      <c r="P7" s="601">
        <v>101.2</v>
      </c>
      <c r="Q7" s="607">
        <v>89.9</v>
      </c>
      <c r="R7" s="607">
        <v>76.7</v>
      </c>
    </row>
    <row r="8" spans="1:18" ht="14.25">
      <c r="A8" s="668"/>
      <c r="B8" s="32" t="s">
        <v>162</v>
      </c>
      <c r="C8" s="2">
        <v>-20</v>
      </c>
      <c r="D8" s="2">
        <v>-20</v>
      </c>
      <c r="E8" s="2" t="s">
        <v>38</v>
      </c>
      <c r="F8" s="2"/>
      <c r="G8" s="110">
        <v>-30</v>
      </c>
      <c r="H8" s="110">
        <v>-30</v>
      </c>
      <c r="I8" s="110">
        <v>-30</v>
      </c>
      <c r="J8" s="110">
        <v>-30</v>
      </c>
      <c r="K8" s="2">
        <v>-30</v>
      </c>
      <c r="L8" s="2">
        <v>-30</v>
      </c>
      <c r="M8" s="2">
        <v>-40</v>
      </c>
      <c r="N8" s="2">
        <v>-40</v>
      </c>
      <c r="O8" s="601">
        <v>-30</v>
      </c>
      <c r="P8" s="601">
        <v>-40</v>
      </c>
      <c r="Q8" s="607">
        <v>-30</v>
      </c>
      <c r="R8" s="607"/>
    </row>
    <row r="9" spans="1:18">
      <c r="A9" s="38" t="s">
        <v>36</v>
      </c>
      <c r="B9" s="38"/>
      <c r="C9" s="13">
        <v>4.5</v>
      </c>
      <c r="D9" s="13">
        <v>4.2</v>
      </c>
      <c r="E9" s="13">
        <v>3.6</v>
      </c>
      <c r="F9" s="13"/>
      <c r="G9" s="114"/>
      <c r="H9" s="114"/>
      <c r="I9" s="114"/>
      <c r="J9" s="114">
        <v>3.2</v>
      </c>
      <c r="K9" s="13"/>
      <c r="L9" s="115">
        <v>3.25</v>
      </c>
      <c r="M9" s="13"/>
      <c r="N9" s="13"/>
      <c r="Q9" s="606">
        <v>3.2</v>
      </c>
      <c r="R9" s="606">
        <v>2.6</v>
      </c>
    </row>
    <row r="10" spans="1:18" ht="14.25">
      <c r="A10" s="48" t="s">
        <v>163</v>
      </c>
      <c r="B10" s="48"/>
      <c r="C10" s="46">
        <v>0.34380000000000011</v>
      </c>
      <c r="D10" s="46">
        <v>0.36161999999999933</v>
      </c>
      <c r="E10" s="46">
        <f>E9*E13</f>
        <v>0.36396000000000001</v>
      </c>
      <c r="F10" s="46"/>
      <c r="G10" s="110"/>
      <c r="H10" s="110"/>
      <c r="I10" s="110"/>
      <c r="J10" s="46">
        <f>J9*J13</f>
        <v>0.33536000000000005</v>
      </c>
      <c r="K10" s="2"/>
      <c r="L10" s="145">
        <f>L13*L9</f>
        <v>0.32012499999999999</v>
      </c>
      <c r="M10" s="46"/>
      <c r="N10" s="46"/>
      <c r="Q10" s="607">
        <f>Q9*Q13</f>
        <v>0.32000000000000006</v>
      </c>
      <c r="R10" s="607">
        <f>R9*R13</f>
        <v>0.29796</v>
      </c>
    </row>
    <row r="11" spans="1:18" ht="14.25">
      <c r="A11" s="669" t="s">
        <v>40</v>
      </c>
      <c r="B11" s="52" t="s">
        <v>164</v>
      </c>
      <c r="C11" s="115">
        <v>1.5496000000000001</v>
      </c>
      <c r="D11" s="115">
        <v>1.5590999999999999</v>
      </c>
      <c r="E11" s="54">
        <v>1.583</v>
      </c>
      <c r="F11" s="54">
        <v>1.5842000000000001</v>
      </c>
      <c r="G11" s="116">
        <v>1.605</v>
      </c>
      <c r="H11" s="116">
        <v>1.5920000000000001</v>
      </c>
      <c r="I11" s="117">
        <v>1.5794999999999999</v>
      </c>
      <c r="J11" s="118">
        <v>1.5892999999999999</v>
      </c>
      <c r="K11" s="58">
        <v>1.5898000000000001</v>
      </c>
      <c r="L11" s="115">
        <v>1.5861000000000001</v>
      </c>
      <c r="M11" s="54">
        <v>1.5893999999999999</v>
      </c>
      <c r="N11" s="54">
        <v>1.5741000000000001</v>
      </c>
      <c r="O11" s="54">
        <v>1.712</v>
      </c>
      <c r="P11" s="54">
        <v>1.7133</v>
      </c>
      <c r="Q11" s="331">
        <v>1.5860000000000001</v>
      </c>
      <c r="R11" s="331">
        <v>1.6026</v>
      </c>
    </row>
    <row r="12" spans="1:18" ht="14.25">
      <c r="A12" s="669"/>
      <c r="B12" s="52" t="s">
        <v>165</v>
      </c>
      <c r="C12" s="115">
        <v>1.4732000000000001</v>
      </c>
      <c r="D12" s="115">
        <v>1.4730000000000001</v>
      </c>
      <c r="E12" s="54">
        <v>1.4819</v>
      </c>
      <c r="F12" s="54">
        <v>1.4819</v>
      </c>
      <c r="G12" s="116">
        <v>1.49</v>
      </c>
      <c r="H12" s="116">
        <v>1.486</v>
      </c>
      <c r="I12" s="117">
        <v>1.4775</v>
      </c>
      <c r="J12" s="118">
        <v>1.4844999999999999</v>
      </c>
      <c r="K12" s="58">
        <v>1.4852000000000001</v>
      </c>
      <c r="L12" s="115">
        <v>1.4876</v>
      </c>
      <c r="M12" s="54">
        <v>1.4887999999999999</v>
      </c>
      <c r="N12" s="54">
        <v>1.478</v>
      </c>
      <c r="O12" s="54">
        <v>1.5109999999999999</v>
      </c>
      <c r="P12" s="54">
        <v>1.5109999999999999</v>
      </c>
      <c r="Q12" s="331">
        <v>1.486</v>
      </c>
      <c r="R12" s="331">
        <v>1.488</v>
      </c>
    </row>
    <row r="13" spans="1:18" ht="14.25">
      <c r="A13" s="669"/>
      <c r="B13" s="119" t="s">
        <v>166</v>
      </c>
      <c r="C13" s="115">
        <v>7.6400000000000023E-2</v>
      </c>
      <c r="D13" s="115">
        <v>8.6099999999999843E-2</v>
      </c>
      <c r="E13" s="54">
        <v>0.1011</v>
      </c>
      <c r="F13" s="54">
        <v>0.1023</v>
      </c>
      <c r="G13" s="120">
        <v>0.115</v>
      </c>
      <c r="H13" s="120">
        <v>0.105</v>
      </c>
      <c r="I13" s="117">
        <v>0.10199999999999987</v>
      </c>
      <c r="J13" s="118">
        <v>0.1048</v>
      </c>
      <c r="K13" s="58">
        <v>0.10460000000000003</v>
      </c>
      <c r="L13" s="115">
        <v>9.8500000000000004E-2</v>
      </c>
      <c r="M13" s="50">
        <v>0.10059999999999999</v>
      </c>
      <c r="N13" s="50">
        <v>9.6100000000000005E-2</v>
      </c>
      <c r="O13" s="602">
        <f>O11-O12</f>
        <v>0.20100000000000007</v>
      </c>
      <c r="P13" s="602">
        <f>P11-P12</f>
        <v>0.20230000000000015</v>
      </c>
      <c r="Q13" s="331">
        <v>0.1</v>
      </c>
      <c r="R13" s="331">
        <v>0.11459999999999999</v>
      </c>
    </row>
    <row r="14" spans="1:18" ht="14.25">
      <c r="A14" s="670" t="s">
        <v>44</v>
      </c>
      <c r="B14" s="62" t="s">
        <v>167</v>
      </c>
      <c r="C14" s="67">
        <v>9.1</v>
      </c>
      <c r="D14" s="67">
        <v>13</v>
      </c>
      <c r="E14" s="67">
        <v>13.6</v>
      </c>
      <c r="F14" s="67">
        <v>12.5</v>
      </c>
      <c r="G14" s="121">
        <v>7.9</v>
      </c>
      <c r="H14" s="121">
        <v>8</v>
      </c>
      <c r="I14" s="121">
        <v>12.7</v>
      </c>
      <c r="J14" s="121">
        <v>10.1</v>
      </c>
      <c r="K14" s="67">
        <v>10.199999999999999</v>
      </c>
      <c r="L14" s="184">
        <v>9.4</v>
      </c>
      <c r="M14" s="67">
        <v>9.6999999999999993</v>
      </c>
      <c r="N14" s="67">
        <v>13</v>
      </c>
      <c r="O14" s="67">
        <v>7.1</v>
      </c>
      <c r="P14" s="67">
        <v>9.6</v>
      </c>
      <c r="Q14" s="450">
        <v>8.5</v>
      </c>
      <c r="R14" s="450">
        <v>5.7</v>
      </c>
    </row>
    <row r="15" spans="1:18" ht="14.25">
      <c r="A15" s="670"/>
      <c r="B15" s="62" t="s">
        <v>168</v>
      </c>
      <c r="C15" s="67">
        <v>3.2</v>
      </c>
      <c r="D15" s="67">
        <v>3.7</v>
      </c>
      <c r="E15" s="67">
        <v>3.4</v>
      </c>
      <c r="F15" s="67">
        <v>3.4</v>
      </c>
      <c r="G15" s="121">
        <v>2.9</v>
      </c>
      <c r="H15" s="121">
        <v>2.9</v>
      </c>
      <c r="I15" s="121">
        <v>3.4</v>
      </c>
      <c r="J15" s="121">
        <v>3.1</v>
      </c>
      <c r="K15" s="67">
        <v>3.2</v>
      </c>
      <c r="L15" s="184">
        <v>3.1</v>
      </c>
      <c r="M15" s="67">
        <v>3.2</v>
      </c>
      <c r="N15" s="67">
        <v>3.3</v>
      </c>
      <c r="O15" s="67">
        <v>3.2</v>
      </c>
      <c r="P15" s="67">
        <v>3.5</v>
      </c>
      <c r="Q15" s="450">
        <v>3</v>
      </c>
      <c r="R15" s="450">
        <v>2.8</v>
      </c>
    </row>
    <row r="16" spans="1:18" ht="14.25">
      <c r="A16" s="670"/>
      <c r="B16" s="122" t="s">
        <v>169</v>
      </c>
      <c r="C16" s="67">
        <v>5.9</v>
      </c>
      <c r="D16" s="67">
        <v>9.3000000000000007</v>
      </c>
      <c r="E16" s="67">
        <v>10.199999999999999</v>
      </c>
      <c r="F16" s="67">
        <v>9.1</v>
      </c>
      <c r="G16" s="123">
        <v>5</v>
      </c>
      <c r="H16" s="123">
        <v>5.0999999999999996</v>
      </c>
      <c r="I16" s="123">
        <v>9.3000000000000007</v>
      </c>
      <c r="J16" s="123">
        <v>7</v>
      </c>
      <c r="K16" s="60">
        <v>7</v>
      </c>
      <c r="L16" s="184">
        <v>6.2</v>
      </c>
      <c r="M16" s="60">
        <v>6.5</v>
      </c>
      <c r="N16" s="60">
        <v>9.6999999999999993</v>
      </c>
      <c r="O16" s="603">
        <f>O14-O15</f>
        <v>3.8999999999999995</v>
      </c>
      <c r="P16" s="603">
        <f>P14-P15</f>
        <v>6.1</v>
      </c>
      <c r="Q16" s="450">
        <v>5.5</v>
      </c>
      <c r="R16" s="450">
        <v>2.9</v>
      </c>
    </row>
    <row r="17" spans="1:18">
      <c r="A17" s="334" t="s">
        <v>532</v>
      </c>
      <c r="B17" s="38" t="s">
        <v>48</v>
      </c>
      <c r="C17" s="13">
        <v>10</v>
      </c>
      <c r="D17" s="13">
        <v>11</v>
      </c>
      <c r="E17" s="13" t="s">
        <v>38</v>
      </c>
      <c r="F17" s="13"/>
      <c r="G17" s="114"/>
      <c r="H17" s="114"/>
      <c r="I17" s="114">
        <v>9</v>
      </c>
      <c r="J17" s="114">
        <v>9.5</v>
      </c>
      <c r="K17" s="38">
        <v>11.3</v>
      </c>
      <c r="L17" s="182">
        <v>11</v>
      </c>
      <c r="M17" s="13"/>
      <c r="N17" s="13"/>
      <c r="Q17" s="606"/>
      <c r="R17" s="606"/>
    </row>
    <row r="18" spans="1:18" ht="14.25">
      <c r="A18" s="333" t="s">
        <v>533</v>
      </c>
      <c r="B18" s="38" t="s">
        <v>49</v>
      </c>
      <c r="C18" s="13"/>
      <c r="D18" s="13"/>
      <c r="E18" s="13"/>
      <c r="F18" s="13"/>
      <c r="G18" s="114">
        <v>12.8</v>
      </c>
      <c r="H18" s="114">
        <v>11.1</v>
      </c>
      <c r="I18" s="114"/>
      <c r="J18" s="114">
        <v>73</v>
      </c>
      <c r="K18" s="38">
        <v>90</v>
      </c>
      <c r="L18" s="115"/>
      <c r="M18" s="13"/>
      <c r="N18" s="13"/>
      <c r="O18" s="604">
        <v>24</v>
      </c>
      <c r="P18" s="604">
        <v>30</v>
      </c>
      <c r="Q18" s="606">
        <v>9</v>
      </c>
      <c r="R18" s="606"/>
    </row>
    <row r="19" spans="1:18" ht="14.25">
      <c r="A19" s="332" t="s">
        <v>534</v>
      </c>
      <c r="B19" s="32" t="s">
        <v>50</v>
      </c>
      <c r="C19" s="2">
        <v>57.4</v>
      </c>
      <c r="D19" s="2">
        <v>75</v>
      </c>
      <c r="E19" s="2">
        <v>68</v>
      </c>
      <c r="F19" s="2">
        <v>58</v>
      </c>
      <c r="G19" s="110">
        <v>61</v>
      </c>
      <c r="H19" s="110">
        <v>57</v>
      </c>
      <c r="I19" s="110">
        <v>55</v>
      </c>
      <c r="J19" s="110">
        <v>58</v>
      </c>
      <c r="K19" s="2">
        <v>71</v>
      </c>
      <c r="L19" s="67">
        <v>70</v>
      </c>
      <c r="M19" s="2"/>
      <c r="N19" s="2"/>
      <c r="O19" s="601">
        <v>124</v>
      </c>
      <c r="P19" s="601">
        <v>204</v>
      </c>
      <c r="Q19" s="607">
        <v>55</v>
      </c>
      <c r="R19" s="607">
        <v>47</v>
      </c>
    </row>
    <row r="20" spans="1:18">
      <c r="A20" s="671" t="s">
        <v>51</v>
      </c>
      <c r="B20" s="38" t="s">
        <v>52</v>
      </c>
      <c r="C20" s="73">
        <v>11.2</v>
      </c>
      <c r="D20" s="73">
        <v>10.199999999999999</v>
      </c>
      <c r="E20" s="73">
        <v>11.6</v>
      </c>
      <c r="F20" s="73">
        <v>10.9</v>
      </c>
      <c r="G20" s="114">
        <v>11.8</v>
      </c>
      <c r="H20" s="114">
        <v>12.4</v>
      </c>
      <c r="I20" s="114">
        <v>11.2</v>
      </c>
      <c r="J20" s="114">
        <v>13.5</v>
      </c>
      <c r="K20" s="13">
        <v>12.8</v>
      </c>
      <c r="L20" s="185">
        <v>12.2</v>
      </c>
      <c r="M20" s="13">
        <v>13.4</v>
      </c>
      <c r="N20" s="13">
        <v>13</v>
      </c>
      <c r="O20" s="604">
        <v>16.600000000000001</v>
      </c>
      <c r="P20" s="604">
        <v>17.100000000000001</v>
      </c>
      <c r="Q20" s="606">
        <v>12.4</v>
      </c>
      <c r="R20" s="606">
        <v>13.2</v>
      </c>
    </row>
    <row r="21" spans="1:18">
      <c r="A21" s="671"/>
      <c r="B21" s="38" t="s">
        <v>53</v>
      </c>
      <c r="C21" s="73">
        <v>5.9</v>
      </c>
      <c r="D21" s="73">
        <v>5.6</v>
      </c>
      <c r="E21" s="73" t="s">
        <v>38</v>
      </c>
      <c r="F21" s="73"/>
      <c r="G21" s="114">
        <v>8.8000000000000007</v>
      </c>
      <c r="H21" s="114">
        <v>9.1</v>
      </c>
      <c r="I21" s="114"/>
      <c r="J21" s="114">
        <v>6.6</v>
      </c>
      <c r="K21" s="13">
        <v>6.4</v>
      </c>
      <c r="L21" s="115"/>
      <c r="M21" s="13"/>
      <c r="N21" s="13"/>
      <c r="O21" s="604">
        <v>8.1999999999999993</v>
      </c>
      <c r="P21" s="604">
        <v>7.1</v>
      </c>
      <c r="Q21" s="396">
        <v>6.8</v>
      </c>
      <c r="R21" s="396">
        <v>6.6</v>
      </c>
    </row>
    <row r="22" spans="1:18">
      <c r="A22" s="671"/>
      <c r="B22" s="38" t="s">
        <v>55</v>
      </c>
      <c r="C22" s="73">
        <v>16.7</v>
      </c>
      <c r="D22" s="73">
        <v>12.6</v>
      </c>
      <c r="E22" s="73">
        <v>14.1</v>
      </c>
      <c r="F22" s="73">
        <v>13</v>
      </c>
      <c r="G22" s="114">
        <v>16.3</v>
      </c>
      <c r="H22" s="114">
        <v>18</v>
      </c>
      <c r="I22" s="114">
        <v>12.8</v>
      </c>
      <c r="J22" s="114">
        <v>15.7</v>
      </c>
      <c r="K22" s="13">
        <v>14.9</v>
      </c>
      <c r="L22" s="185">
        <v>16.399999999999999</v>
      </c>
      <c r="M22" s="13">
        <v>15.5</v>
      </c>
      <c r="N22" s="13">
        <v>15</v>
      </c>
      <c r="O22" s="604">
        <v>18.3</v>
      </c>
      <c r="P22" s="604">
        <v>13.6</v>
      </c>
      <c r="Q22" s="606">
        <v>14</v>
      </c>
      <c r="R22" s="606">
        <v>13.5</v>
      </c>
    </row>
    <row r="23" spans="1:18">
      <c r="A23" s="671"/>
      <c r="B23" s="38" t="s">
        <v>56</v>
      </c>
      <c r="C23" s="79">
        <v>1.4910714285714286</v>
      </c>
      <c r="D23" s="79">
        <v>1.2352941176470589</v>
      </c>
      <c r="E23" s="79">
        <v>1.22</v>
      </c>
      <c r="F23" s="79">
        <v>1.19</v>
      </c>
      <c r="G23" s="101">
        <v>1.3813559322033899</v>
      </c>
      <c r="H23" s="75">
        <f>H22/H20</f>
        <v>1.4516129032258065</v>
      </c>
      <c r="I23" s="101">
        <v>1.142857142857143</v>
      </c>
      <c r="J23" s="101">
        <v>1.162962962962963</v>
      </c>
      <c r="K23" s="79">
        <v>1.1640625</v>
      </c>
      <c r="L23" s="148">
        <v>1.34</v>
      </c>
      <c r="M23" s="79">
        <v>1.1599999999999999</v>
      </c>
      <c r="N23" s="79">
        <v>1.1499999999999999</v>
      </c>
      <c r="Q23" s="286">
        <f>Q22/Q20</f>
        <v>1.129032258064516</v>
      </c>
      <c r="R23" s="286">
        <f>R22/R20</f>
        <v>1.0227272727272727</v>
      </c>
    </row>
    <row r="24" spans="1:18" ht="14.25">
      <c r="A24" s="668" t="s">
        <v>57</v>
      </c>
      <c r="B24" s="102" t="s">
        <v>170</v>
      </c>
      <c r="C24" s="2"/>
      <c r="D24" s="2"/>
      <c r="E24" s="2"/>
      <c r="F24" s="2"/>
      <c r="G24" s="124">
        <v>1.95</v>
      </c>
      <c r="H24" s="124">
        <v>1.92</v>
      </c>
      <c r="I24" s="110">
        <v>1.57</v>
      </c>
      <c r="J24" s="110">
        <v>1.67</v>
      </c>
      <c r="K24" s="2">
        <v>1.55</v>
      </c>
      <c r="L24" s="126">
        <v>1.69</v>
      </c>
      <c r="M24" s="126"/>
      <c r="N24" s="126"/>
      <c r="Q24" s="607">
        <v>1.83</v>
      </c>
      <c r="R24" s="607"/>
    </row>
    <row r="25" spans="1:18" ht="14.25">
      <c r="A25" s="668"/>
      <c r="B25" s="102" t="s">
        <v>171</v>
      </c>
      <c r="C25" s="2"/>
      <c r="D25" s="2"/>
      <c r="E25" s="2"/>
      <c r="F25" s="2"/>
      <c r="G25" s="124">
        <v>2.2999999999999998</v>
      </c>
      <c r="H25" s="124">
        <v>2.29</v>
      </c>
      <c r="I25" s="110">
        <v>2.33</v>
      </c>
      <c r="J25" s="110">
        <v>2.04</v>
      </c>
      <c r="K25" s="2">
        <v>1.93</v>
      </c>
      <c r="L25" s="126">
        <v>2.58</v>
      </c>
      <c r="M25" s="126"/>
      <c r="N25" s="126"/>
      <c r="Q25" s="607"/>
      <c r="R25" s="607"/>
    </row>
    <row r="26" spans="1:18" ht="14.25">
      <c r="A26" s="668"/>
      <c r="B26" s="102" t="s">
        <v>172</v>
      </c>
      <c r="C26" s="2"/>
      <c r="D26" s="2"/>
      <c r="E26" s="2"/>
      <c r="F26" s="2"/>
      <c r="G26" s="124">
        <v>2.84</v>
      </c>
      <c r="H26" s="124">
        <v>2.85</v>
      </c>
      <c r="I26" s="110">
        <v>3.23</v>
      </c>
      <c r="J26" s="110">
        <v>2.5299999999999998</v>
      </c>
      <c r="K26" s="2">
        <v>2.42</v>
      </c>
      <c r="L26" s="126">
        <v>3.59</v>
      </c>
      <c r="M26" s="126"/>
      <c r="N26" s="126"/>
      <c r="Q26" s="607">
        <v>2.81</v>
      </c>
      <c r="R26" s="607"/>
    </row>
    <row r="27" spans="1:18">
      <c r="A27" s="668"/>
      <c r="B27" s="32" t="s">
        <v>61</v>
      </c>
      <c r="C27" s="2"/>
      <c r="D27" s="2"/>
      <c r="E27" s="2">
        <v>1.1299999999999999</v>
      </c>
      <c r="F27" s="2">
        <v>1.1599999999999999</v>
      </c>
      <c r="G27" s="110"/>
      <c r="H27" s="110"/>
      <c r="I27" s="110">
        <v>1.1599999999999999</v>
      </c>
      <c r="J27" s="110">
        <v>1.46</v>
      </c>
      <c r="K27" s="2">
        <v>1.43</v>
      </c>
      <c r="L27" s="2">
        <v>1.48</v>
      </c>
      <c r="M27" s="2"/>
      <c r="N27" s="2"/>
      <c r="Q27" s="607"/>
      <c r="R27" s="607"/>
    </row>
    <row r="28" spans="1:18">
      <c r="A28" s="38" t="s">
        <v>62</v>
      </c>
      <c r="B28" s="38" t="s">
        <v>63</v>
      </c>
      <c r="C28" s="13"/>
      <c r="D28" s="13"/>
      <c r="E28" s="13"/>
      <c r="F28" s="13"/>
      <c r="G28" s="114" t="s">
        <v>54</v>
      </c>
      <c r="H28" s="114" t="s">
        <v>54</v>
      </c>
      <c r="I28" s="114"/>
      <c r="J28" s="114" t="s">
        <v>173</v>
      </c>
      <c r="K28" s="38" t="s">
        <v>173</v>
      </c>
      <c r="L28" s="13"/>
      <c r="M28" s="13"/>
      <c r="N28" s="13"/>
      <c r="Q28" s="606"/>
      <c r="R28" s="606"/>
    </row>
    <row r="29" spans="1:18" ht="14.25">
      <c r="A29" s="127" t="s">
        <v>174</v>
      </c>
      <c r="B29" s="83"/>
      <c r="C29" s="64">
        <v>1.0206</v>
      </c>
      <c r="D29" s="64">
        <v>1.0694900000000001</v>
      </c>
      <c r="E29" s="64" t="s">
        <v>38</v>
      </c>
      <c r="F29" s="64"/>
      <c r="G29" s="128">
        <v>1.0189999999999999</v>
      </c>
      <c r="H29" s="128">
        <v>1.012</v>
      </c>
      <c r="I29" s="110">
        <v>1.048</v>
      </c>
      <c r="J29" s="110">
        <v>1.014</v>
      </c>
      <c r="K29" s="32">
        <v>1.0249999999999999</v>
      </c>
      <c r="L29" s="188">
        <v>1.01702</v>
      </c>
      <c r="M29" s="129"/>
      <c r="N29" s="129"/>
      <c r="O29" s="129">
        <v>1.0720000000000001</v>
      </c>
      <c r="P29" s="129">
        <v>1.101</v>
      </c>
      <c r="Q29" s="607"/>
      <c r="R29" s="607"/>
    </row>
    <row r="30" spans="1:18" ht="53.25" thickBot="1">
      <c r="A30" s="86" t="s">
        <v>175</v>
      </c>
      <c r="B30" s="86" t="s">
        <v>1</v>
      </c>
      <c r="C30" s="86" t="s">
        <v>176</v>
      </c>
      <c r="D30" s="86" t="s">
        <v>177</v>
      </c>
      <c r="E30" s="86" t="s">
        <v>178</v>
      </c>
      <c r="F30" s="86"/>
      <c r="G30" s="130" t="s">
        <v>179</v>
      </c>
      <c r="H30" s="131"/>
      <c r="I30" s="86" t="s">
        <v>180</v>
      </c>
      <c r="J30" s="132" t="s">
        <v>181</v>
      </c>
      <c r="K30" s="86" t="s">
        <v>182</v>
      </c>
      <c r="L30" s="86" t="s">
        <v>183</v>
      </c>
      <c r="M30" s="86"/>
      <c r="N30" s="86"/>
      <c r="O30" s="86" t="s">
        <v>770</v>
      </c>
      <c r="P30" s="86" t="s">
        <v>770</v>
      </c>
      <c r="Q30" s="612"/>
      <c r="R30" s="612"/>
    </row>
    <row r="31" spans="1:18" ht="14.25">
      <c r="A31" s="245" t="s">
        <v>472</v>
      </c>
      <c r="C31" s="186">
        <f t="shared" ref="C31" si="0">((C11+C12)*C13)^2/((C20+C22)/2)*C9</f>
        <v>1.7204571101060141E-2</v>
      </c>
      <c r="D31" s="253"/>
      <c r="E31" s="133" t="s">
        <v>184</v>
      </c>
      <c r="F31" s="133"/>
      <c r="J31" s="134" t="s">
        <v>38</v>
      </c>
      <c r="K31" s="106" t="s">
        <v>38</v>
      </c>
      <c r="Q31" s="613">
        <f t="shared" ref="Q31:R31" si="1">((Q11+Q12)*Q13)^2/((Q20++Q21+Q22)/3)*Q9</f>
        <v>2.7288242891566269E-2</v>
      </c>
      <c r="R31" s="613">
        <f t="shared" si="1"/>
        <v>2.9383613644249167E-2</v>
      </c>
    </row>
    <row r="32" spans="1:18" ht="15">
      <c r="A32" s="251" t="s">
        <v>476</v>
      </c>
      <c r="C32" s="252">
        <f>C19/C20/C9/C9</f>
        <v>0.25308641975308643</v>
      </c>
      <c r="D32" s="106" t="s">
        <v>38</v>
      </c>
      <c r="E32" s="106" t="s">
        <v>184</v>
      </c>
      <c r="I32" s="106" t="s">
        <v>38</v>
      </c>
      <c r="J32" s="106" t="s">
        <v>38</v>
      </c>
      <c r="K32" s="106" t="s">
        <v>184</v>
      </c>
      <c r="Q32" s="342">
        <f t="shared" ref="Q32:R32" si="2">(Q19/Q20)*Q9^2</f>
        <v>45.419354838709687</v>
      </c>
      <c r="R32" s="342">
        <f t="shared" si="2"/>
        <v>24.069696969696974</v>
      </c>
    </row>
    <row r="33" spans="1:18" ht="17.25" thickBot="1">
      <c r="A33" s="106" t="s">
        <v>477</v>
      </c>
      <c r="C33" s="106">
        <f>C16/C20</f>
        <v>0.5267857142857143</v>
      </c>
      <c r="Q33" s="614">
        <f t="shared" ref="Q33:R33" si="3">Q16/Q20</f>
        <v>0.44354838709677419</v>
      </c>
      <c r="R33" s="614">
        <f t="shared" si="3"/>
        <v>0.2196969696969697</v>
      </c>
    </row>
  </sheetData>
  <mergeCells count="6">
    <mergeCell ref="G1:J1"/>
    <mergeCell ref="A24:A27"/>
    <mergeCell ref="A7:A8"/>
    <mergeCell ref="A11:A13"/>
    <mergeCell ref="A14:A16"/>
    <mergeCell ref="A20:A23"/>
  </mergeCells>
  <phoneticPr fontId="37" type="noConversion"/>
  <pageMargins left="0.75" right="0.75" top="1" bottom="1" header="0.5" footer="0.5"/>
  <pageSetup paperSize="9" firstPageNumber="4294963191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4"/>
  <sheetViews>
    <sheetView zoomScale="90" zoomScaleNormal="90" workbookViewId="0">
      <selection activeCell="K27" sqref="K27"/>
    </sheetView>
  </sheetViews>
  <sheetFormatPr defaultColWidth="9" defaultRowHeight="16.5"/>
  <cols>
    <col min="1" max="1" width="25.875" style="270" customWidth="1"/>
    <col min="2" max="2" width="9.75" style="270" customWidth="1"/>
    <col min="3" max="3" width="13.875" style="270" customWidth="1"/>
    <col min="4" max="4" width="15.625" style="270" customWidth="1"/>
    <col min="5" max="5" width="15.5" style="270" customWidth="1"/>
    <col min="6" max="6" width="10.5" style="270" customWidth="1"/>
    <col min="7" max="7" width="14" style="270" customWidth="1"/>
    <col min="8" max="8" width="12.625" style="270" customWidth="1"/>
    <col min="9" max="9" width="18.25" style="270" customWidth="1"/>
    <col min="10" max="12" width="18" style="270" customWidth="1"/>
    <col min="13" max="13" width="25.5" style="270" customWidth="1"/>
    <col min="14" max="14" width="15.375" style="270" customWidth="1"/>
    <col min="15" max="15" width="11.375" style="270" customWidth="1"/>
    <col min="16" max="16" width="10.25" style="270" customWidth="1"/>
    <col min="17" max="17" width="14.375" style="270" customWidth="1"/>
    <col min="18" max="18" width="13.875" style="11" customWidth="1"/>
    <col min="19" max="19" width="12.75" style="270" customWidth="1"/>
    <col min="20" max="20" width="20.75" style="270" customWidth="1"/>
    <col min="21" max="21" width="21.25" style="270" customWidth="1"/>
    <col min="22" max="23" width="14.25" style="270" customWidth="1"/>
    <col min="24" max="24" width="14.25" style="270" hidden="1" customWidth="1"/>
    <col min="25" max="16384" width="9" style="270"/>
  </cols>
  <sheetData>
    <row r="1" spans="1:24" ht="15">
      <c r="A1" s="268" t="s">
        <v>485</v>
      </c>
      <c r="B1" s="268" t="s">
        <v>1</v>
      </c>
      <c r="C1" s="689"/>
      <c r="D1" s="689"/>
      <c r="E1" s="271"/>
      <c r="F1" s="271"/>
      <c r="G1" s="692"/>
      <c r="H1" s="692"/>
      <c r="I1" s="272" t="s">
        <v>142</v>
      </c>
      <c r="J1" s="673" t="s">
        <v>545</v>
      </c>
      <c r="K1" s="674"/>
      <c r="L1" s="674"/>
      <c r="M1" s="674"/>
      <c r="N1" s="674"/>
      <c r="O1" s="674"/>
      <c r="P1" s="674"/>
      <c r="Q1" s="674"/>
      <c r="R1" s="675"/>
      <c r="V1" s="672" t="s">
        <v>344</v>
      </c>
      <c r="W1" s="672"/>
      <c r="X1" s="672"/>
    </row>
    <row r="2" spans="1:24" ht="15">
      <c r="A2" s="553" t="s">
        <v>5</v>
      </c>
      <c r="B2" s="553" t="s">
        <v>1</v>
      </c>
      <c r="C2" s="693" t="s">
        <v>145</v>
      </c>
      <c r="D2" s="693"/>
      <c r="E2" s="691" t="s">
        <v>486</v>
      </c>
      <c r="F2" s="691"/>
      <c r="G2" s="691" t="s">
        <v>145</v>
      </c>
      <c r="H2" s="691"/>
      <c r="I2" s="273" t="s">
        <v>145</v>
      </c>
      <c r="J2" s="273" t="s">
        <v>145</v>
      </c>
      <c r="K2" s="273" t="s">
        <v>544</v>
      </c>
      <c r="L2" s="273" t="s">
        <v>145</v>
      </c>
      <c r="M2" s="273" t="s">
        <v>145</v>
      </c>
      <c r="N2" s="15" t="s">
        <v>145</v>
      </c>
      <c r="O2" s="676" t="s">
        <v>145</v>
      </c>
      <c r="P2" s="676"/>
      <c r="Q2" s="15" t="s">
        <v>420</v>
      </c>
      <c r="R2" s="273" t="s">
        <v>672</v>
      </c>
      <c r="S2" s="273" t="s">
        <v>420</v>
      </c>
      <c r="T2" s="593"/>
      <c r="V2" s="672" t="s">
        <v>145</v>
      </c>
      <c r="W2" s="672"/>
      <c r="X2" s="672"/>
    </row>
    <row r="3" spans="1:24" ht="16.5" customHeight="1">
      <c r="A3" s="554" t="s">
        <v>9</v>
      </c>
      <c r="B3" s="554" t="s">
        <v>1</v>
      </c>
      <c r="C3" s="690" t="s">
        <v>571</v>
      </c>
      <c r="D3" s="690"/>
      <c r="E3" s="677" t="s">
        <v>427</v>
      </c>
      <c r="F3" s="677"/>
      <c r="G3" s="677" t="s">
        <v>658</v>
      </c>
      <c r="H3" s="677"/>
      <c r="I3" s="557" t="s">
        <v>627</v>
      </c>
      <c r="J3" s="682" t="s">
        <v>488</v>
      </c>
      <c r="K3" s="682"/>
      <c r="L3" s="557" t="s">
        <v>513</v>
      </c>
      <c r="M3" s="557" t="s">
        <v>487</v>
      </c>
      <c r="N3" s="240" t="s">
        <v>461</v>
      </c>
      <c r="O3" s="677" t="s">
        <v>427</v>
      </c>
      <c r="P3" s="677"/>
      <c r="Q3" s="431" t="s">
        <v>467</v>
      </c>
      <c r="R3" s="431" t="s">
        <v>674</v>
      </c>
      <c r="S3" s="431" t="s">
        <v>667</v>
      </c>
      <c r="T3" s="431" t="s">
        <v>758</v>
      </c>
      <c r="U3" s="636" t="s">
        <v>761</v>
      </c>
      <c r="V3" s="672" t="s">
        <v>800</v>
      </c>
      <c r="W3" s="672"/>
      <c r="X3" s="672"/>
    </row>
    <row r="4" spans="1:24" ht="15" hidden="1">
      <c r="A4" s="553" t="s">
        <v>489</v>
      </c>
      <c r="B4" s="553" t="s">
        <v>1</v>
      </c>
      <c r="C4" s="696" t="s">
        <v>490</v>
      </c>
      <c r="D4" s="696"/>
      <c r="E4" s="683" t="s">
        <v>491</v>
      </c>
      <c r="F4" s="683"/>
      <c r="G4" s="683" t="s">
        <v>492</v>
      </c>
      <c r="H4" s="683"/>
      <c r="I4" s="275" t="s">
        <v>493</v>
      </c>
      <c r="J4" s="683" t="s">
        <v>706</v>
      </c>
      <c r="K4" s="683"/>
      <c r="L4" s="275" t="s">
        <v>493</v>
      </c>
      <c r="M4" s="275" t="s">
        <v>493</v>
      </c>
      <c r="N4" s="18" t="s">
        <v>587</v>
      </c>
      <c r="O4" s="678" t="s">
        <v>671</v>
      </c>
      <c r="P4" s="678"/>
      <c r="Q4" s="18" t="s">
        <v>707</v>
      </c>
      <c r="R4" s="18" t="s">
        <v>706</v>
      </c>
      <c r="S4" s="275"/>
      <c r="T4" s="591"/>
      <c r="U4" s="637"/>
      <c r="V4" s="654"/>
      <c r="W4" s="654"/>
      <c r="X4" s="654"/>
    </row>
    <row r="5" spans="1:24">
      <c r="A5" s="554" t="s">
        <v>481</v>
      </c>
      <c r="B5" s="554"/>
      <c r="C5" s="695" t="s">
        <v>29</v>
      </c>
      <c r="D5" s="695"/>
      <c r="E5" s="687" t="s">
        <v>482</v>
      </c>
      <c r="F5" s="687"/>
      <c r="G5" s="687" t="s">
        <v>29</v>
      </c>
      <c r="H5" s="687"/>
      <c r="I5" s="269" t="s">
        <v>484</v>
      </c>
      <c r="J5" s="684" t="s">
        <v>482</v>
      </c>
      <c r="K5" s="684"/>
      <c r="L5" s="269" t="s">
        <v>482</v>
      </c>
      <c r="M5" s="269" t="s">
        <v>483</v>
      </c>
      <c r="N5" s="241" t="s">
        <v>462</v>
      </c>
      <c r="O5" s="679" t="s">
        <v>422</v>
      </c>
      <c r="P5" s="679"/>
      <c r="Q5" s="241" t="s">
        <v>422</v>
      </c>
      <c r="R5" s="555" t="s">
        <v>29</v>
      </c>
      <c r="S5" s="241" t="s">
        <v>464</v>
      </c>
      <c r="T5" s="241" t="s">
        <v>759</v>
      </c>
      <c r="U5" s="638" t="s">
        <v>426</v>
      </c>
      <c r="V5" s="672" t="s">
        <v>29</v>
      </c>
      <c r="W5" s="672"/>
      <c r="X5" s="672"/>
    </row>
    <row r="6" spans="1:24" ht="15">
      <c r="A6" s="553" t="s">
        <v>494</v>
      </c>
      <c r="B6" s="553"/>
      <c r="C6" s="276">
        <v>20</v>
      </c>
      <c r="D6" s="276">
        <v>25</v>
      </c>
      <c r="E6" s="276">
        <v>20</v>
      </c>
      <c r="F6" s="276">
        <v>25</v>
      </c>
      <c r="G6" s="277">
        <v>20</v>
      </c>
      <c r="H6" s="276">
        <v>25</v>
      </c>
      <c r="I6" s="553">
        <v>25</v>
      </c>
      <c r="J6" s="553">
        <v>20</v>
      </c>
      <c r="K6" s="553">
        <v>25</v>
      </c>
      <c r="L6" s="553">
        <v>25</v>
      </c>
      <c r="M6" s="553">
        <v>25</v>
      </c>
      <c r="N6" s="200">
        <v>25</v>
      </c>
      <c r="O6" s="200">
        <v>20</v>
      </c>
      <c r="P6" s="200">
        <v>25</v>
      </c>
      <c r="Q6" s="200">
        <v>25</v>
      </c>
      <c r="R6" s="553">
        <v>25</v>
      </c>
      <c r="S6" s="553">
        <v>25</v>
      </c>
      <c r="T6" s="595">
        <v>25</v>
      </c>
      <c r="U6" s="643">
        <v>25</v>
      </c>
      <c r="V6" s="654">
        <v>20</v>
      </c>
      <c r="W6" s="654">
        <v>25</v>
      </c>
      <c r="X6" s="654">
        <v>30</v>
      </c>
    </row>
    <row r="7" spans="1:24" ht="15">
      <c r="A7" s="685" t="s">
        <v>32</v>
      </c>
      <c r="B7" s="554" t="s">
        <v>495</v>
      </c>
      <c r="C7" s="688">
        <v>84.5</v>
      </c>
      <c r="D7" s="688"/>
      <c r="E7" s="283">
        <v>84.9</v>
      </c>
      <c r="F7" s="283">
        <v>84.9</v>
      </c>
      <c r="G7" s="283">
        <v>85.2</v>
      </c>
      <c r="H7" s="283">
        <v>85.2</v>
      </c>
      <c r="I7" s="554">
        <v>80</v>
      </c>
      <c r="J7" s="685">
        <v>78.2</v>
      </c>
      <c r="K7" s="685"/>
      <c r="L7" s="554">
        <v>87.8</v>
      </c>
      <c r="M7" s="554">
        <v>80.3</v>
      </c>
      <c r="N7" s="548">
        <v>85</v>
      </c>
      <c r="O7" s="548">
        <v>84.9</v>
      </c>
      <c r="P7" s="548">
        <v>84.9</v>
      </c>
      <c r="Q7" s="548">
        <v>84.6</v>
      </c>
      <c r="R7" s="554">
        <v>79.400000000000006</v>
      </c>
      <c r="S7" s="554">
        <v>79.900000000000006</v>
      </c>
      <c r="T7" s="592">
        <v>91.1</v>
      </c>
      <c r="U7" s="639"/>
      <c r="V7" s="672">
        <v>77.8</v>
      </c>
      <c r="W7" s="672"/>
      <c r="X7" s="672"/>
    </row>
    <row r="8" spans="1:24" ht="16.5" customHeight="1">
      <c r="A8" s="685"/>
      <c r="B8" s="554" t="s">
        <v>496</v>
      </c>
      <c r="C8" s="558">
        <v>-30</v>
      </c>
      <c r="D8" s="558">
        <v>-30</v>
      </c>
      <c r="E8" s="283"/>
      <c r="F8" s="283"/>
      <c r="G8" s="283">
        <v>-30</v>
      </c>
      <c r="H8" s="283">
        <v>-30</v>
      </c>
      <c r="I8" s="554" t="s">
        <v>497</v>
      </c>
      <c r="J8" s="685">
        <v>-30</v>
      </c>
      <c r="K8" s="685"/>
      <c r="L8" s="554" t="s">
        <v>497</v>
      </c>
      <c r="M8" s="554" t="s">
        <v>497</v>
      </c>
      <c r="N8" s="548">
        <v>-30</v>
      </c>
      <c r="O8" s="548">
        <v>-30</v>
      </c>
      <c r="P8" s="548">
        <v>-30</v>
      </c>
      <c r="Q8" s="548">
        <v>-30</v>
      </c>
      <c r="R8" s="554">
        <v>-30</v>
      </c>
      <c r="S8" s="554">
        <v>-30</v>
      </c>
      <c r="T8" s="592">
        <v>-20</v>
      </c>
      <c r="U8" s="639">
        <v>-15</v>
      </c>
      <c r="V8" s="672"/>
      <c r="W8" s="672"/>
      <c r="X8" s="672"/>
    </row>
    <row r="9" spans="1:24" ht="15">
      <c r="A9" s="553" t="s">
        <v>36</v>
      </c>
      <c r="B9" s="553"/>
      <c r="C9" s="559"/>
      <c r="D9" s="559">
        <v>3.1</v>
      </c>
      <c r="E9" s="277">
        <v>2.8</v>
      </c>
      <c r="F9" s="277">
        <v>2.8</v>
      </c>
      <c r="G9" s="277">
        <v>3.1</v>
      </c>
      <c r="H9" s="277">
        <v>3.1</v>
      </c>
      <c r="I9" s="553">
        <v>3.2</v>
      </c>
      <c r="J9" s="553">
        <v>3.2</v>
      </c>
      <c r="K9" s="553">
        <v>3.2</v>
      </c>
      <c r="L9" s="553">
        <v>3.2</v>
      </c>
      <c r="M9" s="553">
        <v>3.2</v>
      </c>
      <c r="N9" s="550">
        <v>2.8</v>
      </c>
      <c r="O9" s="550">
        <v>2.8</v>
      </c>
      <c r="P9" s="550">
        <v>2.8</v>
      </c>
      <c r="Q9" s="550">
        <v>2.8</v>
      </c>
      <c r="R9" s="396">
        <v>3</v>
      </c>
      <c r="S9" s="553">
        <v>2.8</v>
      </c>
      <c r="T9" s="595">
        <v>3.65</v>
      </c>
      <c r="U9" s="643">
        <v>3.65</v>
      </c>
      <c r="V9" s="655">
        <v>3.2</v>
      </c>
      <c r="W9" s="655">
        <v>3.2</v>
      </c>
      <c r="X9" s="655">
        <v>3.2</v>
      </c>
    </row>
    <row r="10" spans="1:24" ht="15">
      <c r="A10" s="278" t="s">
        <v>498</v>
      </c>
      <c r="B10" s="278"/>
      <c r="C10" s="558"/>
      <c r="D10" s="278">
        <f t="shared" ref="D10:H10" si="0">D9*D13</f>
        <v>0.29481000000000002</v>
      </c>
      <c r="E10" s="278">
        <f t="shared" si="0"/>
        <v>0.29903999999999997</v>
      </c>
      <c r="F10" s="278">
        <f t="shared" si="0"/>
        <v>0.29371999999999998</v>
      </c>
      <c r="G10" s="278">
        <f t="shared" si="0"/>
        <v>0.30256000000000044</v>
      </c>
      <c r="H10" s="278">
        <f t="shared" si="0"/>
        <v>0.29821999999999999</v>
      </c>
      <c r="I10" s="278">
        <f>I9*I13</f>
        <v>0.32000000000000028</v>
      </c>
      <c r="J10" s="278">
        <f>J9*J13</f>
        <v>0.32511999999999974</v>
      </c>
      <c r="K10" s="278">
        <f>K9*K13</f>
        <v>0.31775999999999982</v>
      </c>
      <c r="L10" s="278">
        <f>L9*L13</f>
        <v>0.31231999999999971</v>
      </c>
      <c r="M10" s="278">
        <f>M9*M13</f>
        <v>0.31999999999999962</v>
      </c>
      <c r="N10" s="48">
        <f t="shared" ref="N10:T10" si="1">N9*N13</f>
        <v>0.3205999999999995</v>
      </c>
      <c r="O10" s="48">
        <f t="shared" si="1"/>
        <v>0.29903999999999997</v>
      </c>
      <c r="P10" s="48">
        <f t="shared" si="1"/>
        <v>0.29371999999999998</v>
      </c>
      <c r="Q10" s="48">
        <f t="shared" si="1"/>
        <v>0.3233999999999998</v>
      </c>
      <c r="R10" s="278">
        <f t="shared" si="1"/>
        <v>0.32010000000000005</v>
      </c>
      <c r="S10" s="278">
        <f t="shared" si="1"/>
        <v>0.3222799999999999</v>
      </c>
      <c r="T10" s="278">
        <f t="shared" si="1"/>
        <v>0.30988499999999991</v>
      </c>
      <c r="U10" s="644"/>
      <c r="V10" s="654">
        <f>V9*V13</f>
        <v>0.30848000000000003</v>
      </c>
      <c r="W10" s="654">
        <f t="shared" ref="W10:X10" si="2">W9*W13</f>
        <v>0.30208000000000002</v>
      </c>
      <c r="X10" s="654">
        <f t="shared" si="2"/>
        <v>0.29568</v>
      </c>
    </row>
    <row r="11" spans="1:24" ht="15">
      <c r="A11" s="697" t="s">
        <v>40</v>
      </c>
      <c r="B11" s="551" t="s">
        <v>499</v>
      </c>
      <c r="C11" s="559">
        <v>1.5773999999999999</v>
      </c>
      <c r="D11" s="559">
        <v>1.5741000000000001</v>
      </c>
      <c r="E11" s="280">
        <v>1.5905</v>
      </c>
      <c r="F11" s="280">
        <v>1.5871999999999999</v>
      </c>
      <c r="G11" s="280">
        <v>1.5794000000000001</v>
      </c>
      <c r="H11" s="280">
        <v>1.5769</v>
      </c>
      <c r="I11" s="281">
        <v>1.5860000000000001</v>
      </c>
      <c r="J11" s="331">
        <v>1.5831999999999999</v>
      </c>
      <c r="K11" s="331">
        <v>1.5795999999999999</v>
      </c>
      <c r="L11" s="281">
        <v>1.5789</v>
      </c>
      <c r="M11" s="281">
        <v>1.5851999999999999</v>
      </c>
      <c r="N11" s="556">
        <v>1.5974999999999999</v>
      </c>
      <c r="O11" s="556">
        <v>1.5905</v>
      </c>
      <c r="P11" s="556">
        <v>1.5871999999999999</v>
      </c>
      <c r="Q11" s="556">
        <v>1.6014999999999999</v>
      </c>
      <c r="R11" s="331">
        <v>1.5925</v>
      </c>
      <c r="S11" s="331">
        <v>1.6028</v>
      </c>
      <c r="T11" s="331">
        <v>1.5629999999999999</v>
      </c>
      <c r="U11" s="645"/>
      <c r="V11" s="654">
        <v>1.5775999999999999</v>
      </c>
      <c r="W11" s="654">
        <v>1.5743</v>
      </c>
      <c r="X11" s="654">
        <v>1.5710999999999999</v>
      </c>
    </row>
    <row r="12" spans="1:24" ht="16.5" customHeight="1">
      <c r="A12" s="697"/>
      <c r="B12" s="551" t="s">
        <v>500</v>
      </c>
      <c r="C12" s="559">
        <v>1.4806999999999999</v>
      </c>
      <c r="D12" s="559">
        <v>1.4790000000000001</v>
      </c>
      <c r="E12" s="280">
        <v>1.4837</v>
      </c>
      <c r="F12" s="280">
        <v>1.4823</v>
      </c>
      <c r="G12" s="280">
        <v>1.4818</v>
      </c>
      <c r="H12" s="280">
        <v>1.4806999999999999</v>
      </c>
      <c r="I12" s="281">
        <v>1.486</v>
      </c>
      <c r="J12" s="331">
        <v>1.4816</v>
      </c>
      <c r="K12" s="331">
        <v>1.4802999999999999</v>
      </c>
      <c r="L12" s="281">
        <v>1.4813000000000001</v>
      </c>
      <c r="M12" s="281">
        <v>1.4852000000000001</v>
      </c>
      <c r="N12" s="556">
        <v>1.4830000000000001</v>
      </c>
      <c r="O12" s="556">
        <v>1.4837</v>
      </c>
      <c r="P12" s="556">
        <v>1.4823</v>
      </c>
      <c r="Q12" s="556">
        <v>1.486</v>
      </c>
      <c r="R12" s="331">
        <v>1.4858</v>
      </c>
      <c r="S12" s="331">
        <v>1.4877</v>
      </c>
      <c r="T12" s="331">
        <v>1.4781</v>
      </c>
      <c r="U12" s="645"/>
      <c r="V12" s="654">
        <v>1.4812000000000001</v>
      </c>
      <c r="W12" s="654">
        <v>1.4799</v>
      </c>
      <c r="X12" s="654">
        <v>1.4786999999999999</v>
      </c>
    </row>
    <row r="13" spans="1:24" ht="15">
      <c r="A13" s="697"/>
      <c r="B13" s="551" t="s">
        <v>501</v>
      </c>
      <c r="C13" s="559">
        <v>9.6699999999999994E-2</v>
      </c>
      <c r="D13" s="559">
        <v>9.5100000000000004E-2</v>
      </c>
      <c r="E13" s="280">
        <v>0.10680000000000001</v>
      </c>
      <c r="F13" s="280">
        <v>0.10489999999999999</v>
      </c>
      <c r="G13" s="280">
        <v>9.7600000000000131E-2</v>
      </c>
      <c r="H13" s="280">
        <v>9.6199999999999994E-2</v>
      </c>
      <c r="I13" s="551">
        <f t="shared" ref="I13:N13" si="3">I11-I12</f>
        <v>0.10000000000000009</v>
      </c>
      <c r="J13" s="331">
        <f t="shared" si="3"/>
        <v>0.10159999999999991</v>
      </c>
      <c r="K13" s="551">
        <f t="shared" si="3"/>
        <v>9.9299999999999944E-2</v>
      </c>
      <c r="L13" s="551">
        <f t="shared" si="3"/>
        <v>9.7599999999999909E-2</v>
      </c>
      <c r="M13" s="551">
        <f t="shared" si="3"/>
        <v>9.9999999999999867E-2</v>
      </c>
      <c r="N13" s="556">
        <f t="shared" si="3"/>
        <v>0.11449999999999982</v>
      </c>
      <c r="O13" s="556">
        <v>0.10680000000000001</v>
      </c>
      <c r="P13" s="556">
        <v>0.10489999999999999</v>
      </c>
      <c r="Q13" s="556">
        <f t="shared" ref="Q13:T13" si="4">Q11-Q12</f>
        <v>0.11549999999999994</v>
      </c>
      <c r="R13" s="427">
        <f t="shared" si="4"/>
        <v>0.10670000000000002</v>
      </c>
      <c r="S13" s="427">
        <f t="shared" si="4"/>
        <v>0.11509999999999998</v>
      </c>
      <c r="T13" s="427">
        <f t="shared" si="4"/>
        <v>8.4899999999999975E-2</v>
      </c>
      <c r="U13" s="646"/>
      <c r="V13" s="654">
        <v>9.64E-2</v>
      </c>
      <c r="W13" s="654">
        <v>9.4399999999999998E-2</v>
      </c>
      <c r="X13" s="654">
        <v>9.2399999999999996E-2</v>
      </c>
    </row>
    <row r="14" spans="1:24" ht="15">
      <c r="A14" s="698" t="s">
        <v>44</v>
      </c>
      <c r="B14" s="552" t="s">
        <v>45</v>
      </c>
      <c r="C14" s="558">
        <v>3.6</v>
      </c>
      <c r="D14" s="558">
        <v>3.5</v>
      </c>
      <c r="E14" s="279">
        <v>3.6</v>
      </c>
      <c r="F14" s="279">
        <v>3.6</v>
      </c>
      <c r="G14" s="279">
        <v>3.46</v>
      </c>
      <c r="H14" s="279">
        <v>3.5</v>
      </c>
      <c r="I14" s="282">
        <v>3.4</v>
      </c>
      <c r="J14" s="282">
        <v>3.7</v>
      </c>
      <c r="K14" s="282">
        <v>3.7</v>
      </c>
      <c r="L14" s="282">
        <v>3.7</v>
      </c>
      <c r="M14" s="282">
        <v>3.4</v>
      </c>
      <c r="N14" s="548">
        <v>3.7</v>
      </c>
      <c r="O14" s="549">
        <v>3.6</v>
      </c>
      <c r="P14" s="549">
        <v>3.6</v>
      </c>
      <c r="Q14" s="548">
        <v>3.9</v>
      </c>
      <c r="R14" s="282">
        <v>3.72</v>
      </c>
      <c r="S14" s="282">
        <v>3.85</v>
      </c>
      <c r="T14" s="282">
        <v>3.5</v>
      </c>
      <c r="U14" s="647"/>
      <c r="V14" s="654">
        <v>3.78</v>
      </c>
      <c r="W14" s="654">
        <v>3.79</v>
      </c>
      <c r="X14" s="654">
        <v>3.81</v>
      </c>
    </row>
    <row r="15" spans="1:24" ht="16.5" customHeight="1">
      <c r="A15" s="698"/>
      <c r="B15" s="552" t="s">
        <v>46</v>
      </c>
      <c r="C15" s="558">
        <v>7.1</v>
      </c>
      <c r="D15" s="558">
        <v>7</v>
      </c>
      <c r="E15" s="279">
        <v>7.4</v>
      </c>
      <c r="F15" s="279">
        <v>7.1</v>
      </c>
      <c r="G15" s="279">
        <v>6.94</v>
      </c>
      <c r="H15" s="279">
        <v>6.8</v>
      </c>
      <c r="I15" s="282">
        <v>6.1</v>
      </c>
      <c r="J15" s="282">
        <v>7.4</v>
      </c>
      <c r="K15" s="282">
        <v>7.2</v>
      </c>
      <c r="L15" s="282">
        <v>7.6</v>
      </c>
      <c r="M15" s="282">
        <v>6.1</v>
      </c>
      <c r="N15" s="548">
        <v>7.5</v>
      </c>
      <c r="O15" s="549">
        <v>7.4</v>
      </c>
      <c r="P15" s="549">
        <v>7.1</v>
      </c>
      <c r="Q15" s="548">
        <v>8.4</v>
      </c>
      <c r="R15" s="282">
        <v>7.65</v>
      </c>
      <c r="S15" s="282">
        <v>8.08</v>
      </c>
      <c r="T15" s="282">
        <v>6.9</v>
      </c>
      <c r="U15" s="647"/>
      <c r="V15" s="654">
        <v>8.56</v>
      </c>
      <c r="W15" s="654">
        <v>8.32</v>
      </c>
      <c r="X15" s="654">
        <v>8.07</v>
      </c>
    </row>
    <row r="16" spans="1:24" ht="15">
      <c r="A16" s="698"/>
      <c r="B16" s="552" t="s">
        <v>502</v>
      </c>
      <c r="C16" s="558">
        <v>-3.6</v>
      </c>
      <c r="D16" s="558">
        <v>-3.4</v>
      </c>
      <c r="E16" s="279">
        <v>-3.9</v>
      </c>
      <c r="F16" s="279">
        <v>-3.6</v>
      </c>
      <c r="G16" s="279">
        <v>-3.4800000000000004</v>
      </c>
      <c r="H16" s="279">
        <v>-3.3</v>
      </c>
      <c r="I16" s="552">
        <f t="shared" ref="I16:N16" si="5">I14-I15</f>
        <v>-2.6999999999999997</v>
      </c>
      <c r="J16" s="552">
        <f t="shared" si="5"/>
        <v>-3.7</v>
      </c>
      <c r="K16" s="552">
        <f t="shared" si="5"/>
        <v>-3.5</v>
      </c>
      <c r="L16" s="552">
        <f t="shared" si="5"/>
        <v>-3.8999999999999995</v>
      </c>
      <c r="M16" s="552">
        <f t="shared" si="5"/>
        <v>-2.6999999999999997</v>
      </c>
      <c r="N16" s="548">
        <f t="shared" si="5"/>
        <v>-3.8</v>
      </c>
      <c r="O16" s="549">
        <v>-3.9</v>
      </c>
      <c r="P16" s="549">
        <v>-3.6</v>
      </c>
      <c r="Q16" s="548">
        <v>-4.5999999999999996</v>
      </c>
      <c r="R16" s="552">
        <f t="shared" ref="R16:T16" si="6">R14-R15</f>
        <v>-3.93</v>
      </c>
      <c r="S16" s="552">
        <f t="shared" si="6"/>
        <v>-4.2300000000000004</v>
      </c>
      <c r="T16" s="594">
        <f t="shared" si="6"/>
        <v>-3.4000000000000004</v>
      </c>
      <c r="U16" s="648"/>
      <c r="V16" s="654">
        <v>-4.78</v>
      </c>
      <c r="W16" s="654">
        <v>-4.53</v>
      </c>
      <c r="X16" s="654">
        <v>-4.26</v>
      </c>
    </row>
    <row r="17" spans="1:24">
      <c r="A17" s="550" t="s">
        <v>532</v>
      </c>
      <c r="B17" s="553" t="s">
        <v>48</v>
      </c>
      <c r="C17" s="559">
        <v>18</v>
      </c>
      <c r="D17" s="559">
        <v>14</v>
      </c>
      <c r="E17" s="277">
        <v>2.17</v>
      </c>
      <c r="F17" s="277">
        <v>2.1800000000000002</v>
      </c>
      <c r="G17" s="277">
        <v>17</v>
      </c>
      <c r="H17" s="277">
        <v>14</v>
      </c>
      <c r="I17" s="553"/>
      <c r="J17" s="553"/>
      <c r="K17" s="553"/>
      <c r="L17" s="553"/>
      <c r="M17" s="553"/>
      <c r="N17" s="242"/>
      <c r="O17" s="550">
        <v>2.17</v>
      </c>
      <c r="P17" s="550">
        <v>2.1800000000000002</v>
      </c>
      <c r="Q17" s="242">
        <v>15</v>
      </c>
      <c r="R17" s="553"/>
      <c r="S17" s="553"/>
      <c r="T17" s="595">
        <v>14</v>
      </c>
      <c r="U17" s="643"/>
      <c r="V17" s="654">
        <v>17</v>
      </c>
      <c r="W17" s="654">
        <v>13</v>
      </c>
      <c r="X17" s="654">
        <v>11</v>
      </c>
    </row>
    <row r="18" spans="1:24" ht="31.5" customHeight="1">
      <c r="A18" s="547" t="s">
        <v>533</v>
      </c>
      <c r="B18" s="553" t="s">
        <v>49</v>
      </c>
      <c r="C18" s="559"/>
      <c r="D18" s="559"/>
      <c r="E18" s="277"/>
      <c r="F18" s="277"/>
      <c r="G18" s="277"/>
      <c r="H18" s="277"/>
      <c r="I18" s="553"/>
      <c r="J18" s="553"/>
      <c r="K18" s="553"/>
      <c r="L18" s="553"/>
      <c r="M18" s="553">
        <v>17</v>
      </c>
      <c r="N18" s="242">
        <v>25.1</v>
      </c>
      <c r="O18" s="550"/>
      <c r="P18" s="550"/>
      <c r="Q18" s="242"/>
      <c r="R18" s="553"/>
      <c r="S18" s="553"/>
      <c r="T18" s="595"/>
      <c r="U18" s="643"/>
      <c r="V18" s="654"/>
      <c r="W18" s="654"/>
      <c r="X18" s="654"/>
    </row>
    <row r="19" spans="1:24" ht="15">
      <c r="A19" s="546" t="s">
        <v>534</v>
      </c>
      <c r="B19" s="554" t="s">
        <v>50</v>
      </c>
      <c r="C19" s="558">
        <v>128</v>
      </c>
      <c r="D19" s="558">
        <v>99</v>
      </c>
      <c r="E19" s="283">
        <v>114</v>
      </c>
      <c r="F19" s="283">
        <v>88</v>
      </c>
      <c r="G19" s="283">
        <v>107</v>
      </c>
      <c r="H19" s="283">
        <v>88</v>
      </c>
      <c r="I19" s="554">
        <v>94</v>
      </c>
      <c r="J19" s="554">
        <v>95</v>
      </c>
      <c r="K19" s="554">
        <v>76</v>
      </c>
      <c r="L19" s="554">
        <v>106</v>
      </c>
      <c r="M19" s="554">
        <v>86.5</v>
      </c>
      <c r="N19" s="548">
        <v>108</v>
      </c>
      <c r="O19" s="548">
        <v>114</v>
      </c>
      <c r="P19" s="548">
        <v>88</v>
      </c>
      <c r="Q19" s="548">
        <v>95</v>
      </c>
      <c r="R19" s="554">
        <v>81</v>
      </c>
      <c r="S19" s="554">
        <v>97.2</v>
      </c>
      <c r="T19" s="592">
        <v>93</v>
      </c>
      <c r="U19" s="639"/>
      <c r="V19" s="654">
        <v>108</v>
      </c>
      <c r="W19" s="654">
        <v>84</v>
      </c>
      <c r="X19" s="654">
        <v>67</v>
      </c>
    </row>
    <row r="20" spans="1:24">
      <c r="A20" s="699" t="s">
        <v>51</v>
      </c>
      <c r="B20" s="553" t="s">
        <v>52</v>
      </c>
      <c r="C20" s="559">
        <v>14.1</v>
      </c>
      <c r="D20" s="559">
        <v>13.2</v>
      </c>
      <c r="E20" s="277">
        <v>15.2</v>
      </c>
      <c r="F20" s="277">
        <v>13.8</v>
      </c>
      <c r="G20" s="284">
        <v>14.7</v>
      </c>
      <c r="H20" s="277">
        <v>14</v>
      </c>
      <c r="I20" s="553">
        <v>15.2</v>
      </c>
      <c r="J20" s="553">
        <v>13.4</v>
      </c>
      <c r="K20" s="553">
        <v>12.8</v>
      </c>
      <c r="L20" s="553">
        <v>15.2</v>
      </c>
      <c r="M20" s="553">
        <v>13.8</v>
      </c>
      <c r="N20" s="242">
        <v>15</v>
      </c>
      <c r="O20" s="550">
        <v>15.2</v>
      </c>
      <c r="P20" s="550">
        <v>13.8</v>
      </c>
      <c r="Q20" s="242">
        <v>14.1</v>
      </c>
      <c r="R20" s="553">
        <v>14.6</v>
      </c>
      <c r="S20" s="553">
        <v>17</v>
      </c>
      <c r="T20" s="595">
        <v>14.8</v>
      </c>
      <c r="U20" s="643"/>
      <c r="V20" s="654">
        <v>14.4</v>
      </c>
      <c r="W20" s="654">
        <v>13.7</v>
      </c>
      <c r="X20" s="654">
        <v>12.8</v>
      </c>
    </row>
    <row r="21" spans="1:24" ht="16.5" customHeight="1">
      <c r="A21" s="699"/>
      <c r="B21" s="553" t="s">
        <v>53</v>
      </c>
      <c r="C21" s="559">
        <f>C20/2</f>
        <v>7.05</v>
      </c>
      <c r="D21" s="559">
        <f>D20/2</f>
        <v>6.6</v>
      </c>
      <c r="E21" s="277">
        <f>15.2/2</f>
        <v>7.6</v>
      </c>
      <c r="F21" s="277">
        <f>13.8/2</f>
        <v>6.9</v>
      </c>
      <c r="G21" s="277">
        <f>G20/2</f>
        <v>7.35</v>
      </c>
      <c r="H21" s="277">
        <f>H20/2</f>
        <v>7</v>
      </c>
      <c r="I21" s="553"/>
      <c r="J21" s="553">
        <f>J20/2</f>
        <v>6.7</v>
      </c>
      <c r="K21" s="553">
        <f>K20/2</f>
        <v>6.4</v>
      </c>
      <c r="L21" s="553">
        <f>L20/2</f>
        <v>7.6</v>
      </c>
      <c r="M21" s="553">
        <v>8.6999999999999993</v>
      </c>
      <c r="N21" s="242">
        <v>7.5</v>
      </c>
      <c r="O21" s="550">
        <f>15.2/2</f>
        <v>7.6</v>
      </c>
      <c r="P21" s="550">
        <f>13.8/2</f>
        <v>6.9</v>
      </c>
      <c r="Q21" s="242">
        <f>Q20/2</f>
        <v>7.05</v>
      </c>
      <c r="R21" s="553">
        <f t="shared" ref="R21:S21" si="7">R20/2</f>
        <v>7.3</v>
      </c>
      <c r="S21" s="553">
        <f t="shared" si="7"/>
        <v>8.5</v>
      </c>
      <c r="T21" s="595">
        <f>T20/2</f>
        <v>7.4</v>
      </c>
      <c r="U21" s="643"/>
      <c r="V21" s="654">
        <f t="shared" ref="V21:X21" si="8">V20/2</f>
        <v>7.2</v>
      </c>
      <c r="W21" s="654">
        <f t="shared" si="8"/>
        <v>6.85</v>
      </c>
      <c r="X21" s="654">
        <f t="shared" si="8"/>
        <v>6.4</v>
      </c>
    </row>
    <row r="22" spans="1:24">
      <c r="A22" s="699"/>
      <c r="B22" s="553" t="s">
        <v>55</v>
      </c>
      <c r="C22" s="559">
        <v>16</v>
      </c>
      <c r="D22" s="559">
        <v>15.3</v>
      </c>
      <c r="E22" s="277">
        <v>16.399999999999999</v>
      </c>
      <c r="F22" s="277">
        <v>15.1</v>
      </c>
      <c r="G22" s="277">
        <v>15.1</v>
      </c>
      <c r="H22" s="277">
        <v>14.5</v>
      </c>
      <c r="I22" s="553">
        <v>14.7</v>
      </c>
      <c r="J22" s="553">
        <v>15.2</v>
      </c>
      <c r="K22" s="553">
        <v>14.5</v>
      </c>
      <c r="L22" s="553">
        <v>17.100000000000001</v>
      </c>
      <c r="M22" s="553">
        <v>14.5</v>
      </c>
      <c r="N22" s="242">
        <v>17.5</v>
      </c>
      <c r="O22" s="550">
        <v>16.399999999999999</v>
      </c>
      <c r="P22" s="550">
        <v>15.1</v>
      </c>
      <c r="Q22" s="242">
        <v>14.5</v>
      </c>
      <c r="R22" s="553">
        <v>15.2</v>
      </c>
      <c r="S22" s="553">
        <v>15</v>
      </c>
      <c r="T22" s="595">
        <v>16.899999999999999</v>
      </c>
      <c r="U22" s="643"/>
      <c r="V22" s="654">
        <v>15.5</v>
      </c>
      <c r="W22" s="654">
        <v>14.7</v>
      </c>
      <c r="X22" s="654">
        <v>13.8</v>
      </c>
    </row>
    <row r="23" spans="1:24">
      <c r="A23" s="699"/>
      <c r="B23" s="553" t="s">
        <v>56</v>
      </c>
      <c r="C23" s="559">
        <v>1.1299999999999999</v>
      </c>
      <c r="D23" s="559">
        <v>1.1599999999999999</v>
      </c>
      <c r="E23" s="285">
        <f>E22/E20</f>
        <v>1.0789473684210527</v>
      </c>
      <c r="F23" s="285">
        <f>F22/F20</f>
        <v>1.0942028985507246</v>
      </c>
      <c r="G23" s="285">
        <f>G22/G20</f>
        <v>1.0272108843537415</v>
      </c>
      <c r="H23" s="285">
        <v>1.04</v>
      </c>
      <c r="I23" s="286">
        <f>I22/I20</f>
        <v>0.96710526315789469</v>
      </c>
      <c r="J23" s="286">
        <v>1.1299999999999999</v>
      </c>
      <c r="K23" s="286">
        <f>K22/K20</f>
        <v>1.1328125</v>
      </c>
      <c r="L23" s="286">
        <f>L22/L20</f>
        <v>1.1250000000000002</v>
      </c>
      <c r="M23" s="286">
        <v>1.0509999999999999</v>
      </c>
      <c r="N23" s="243">
        <f>N22/N20</f>
        <v>1.1666666666666667</v>
      </c>
      <c r="O23" s="77">
        <f>O22/O20</f>
        <v>1.0789473684210527</v>
      </c>
      <c r="P23" s="77">
        <f>P22/P20</f>
        <v>1.0942028985507246</v>
      </c>
      <c r="Q23" s="243">
        <f>Q22/Q20</f>
        <v>1.0283687943262412</v>
      </c>
      <c r="R23" s="286">
        <f t="shared" ref="R23:S23" si="9">R22/R20</f>
        <v>1.0410958904109588</v>
      </c>
      <c r="S23" s="286">
        <f t="shared" si="9"/>
        <v>0.88235294117647056</v>
      </c>
      <c r="T23" s="286"/>
      <c r="U23" s="649"/>
      <c r="V23" s="657">
        <f t="shared" ref="V23:X23" si="10">V22/V20</f>
        <v>1.0763888888888888</v>
      </c>
      <c r="W23" s="657">
        <f t="shared" si="10"/>
        <v>1.0729927007299269</v>
      </c>
      <c r="X23" s="657">
        <f t="shared" si="10"/>
        <v>1.078125</v>
      </c>
    </row>
    <row r="24" spans="1:24" ht="15">
      <c r="A24" s="685" t="s">
        <v>57</v>
      </c>
      <c r="B24" s="554" t="s">
        <v>503</v>
      </c>
      <c r="C24" s="558">
        <v>2.2400000000000002</v>
      </c>
      <c r="D24" s="558">
        <v>2.2200000000000002</v>
      </c>
      <c r="E24" s="283"/>
      <c r="F24" s="283"/>
      <c r="G24" s="283"/>
      <c r="H24" s="283"/>
      <c r="I24" s="287"/>
      <c r="J24" s="287"/>
      <c r="K24" s="287"/>
      <c r="L24" s="287"/>
      <c r="M24" s="287">
        <v>3.03</v>
      </c>
      <c r="N24" s="548">
        <v>2.6920000000000002</v>
      </c>
      <c r="O24" s="548"/>
      <c r="P24" s="548"/>
      <c r="Q24" s="548"/>
      <c r="R24" s="287"/>
      <c r="S24" s="287"/>
      <c r="T24" s="287"/>
      <c r="U24" s="650"/>
      <c r="V24" s="654"/>
      <c r="W24" s="654"/>
      <c r="X24" s="654"/>
    </row>
    <row r="25" spans="1:24" ht="16.5" customHeight="1">
      <c r="A25" s="685"/>
      <c r="B25" s="554" t="s">
        <v>504</v>
      </c>
      <c r="C25" s="558">
        <v>3.24</v>
      </c>
      <c r="D25" s="558">
        <v>3.22</v>
      </c>
      <c r="E25" s="283"/>
      <c r="F25" s="283"/>
      <c r="G25" s="283"/>
      <c r="H25" s="283"/>
      <c r="I25" s="287"/>
      <c r="J25" s="287"/>
      <c r="K25" s="287"/>
      <c r="L25" s="287"/>
      <c r="M25" s="287">
        <v>3.86</v>
      </c>
      <c r="N25" s="548">
        <v>3.5369999999999999</v>
      </c>
      <c r="O25" s="548"/>
      <c r="P25" s="548"/>
      <c r="Q25" s="548"/>
      <c r="R25" s="287"/>
      <c r="S25" s="287"/>
      <c r="T25" s="287"/>
      <c r="U25" s="650"/>
      <c r="V25" s="654"/>
      <c r="W25" s="654"/>
      <c r="X25" s="654"/>
    </row>
    <row r="26" spans="1:24" ht="15">
      <c r="A26" s="685"/>
      <c r="B26" s="554" t="s">
        <v>505</v>
      </c>
      <c r="C26" s="558">
        <v>4.75</v>
      </c>
      <c r="D26" s="558">
        <v>4.7300000000000004</v>
      </c>
      <c r="E26" s="283"/>
      <c r="F26" s="283"/>
      <c r="G26" s="283"/>
      <c r="H26" s="283"/>
      <c r="I26" s="287"/>
      <c r="J26" s="287"/>
      <c r="K26" s="287"/>
      <c r="L26" s="287"/>
      <c r="M26" s="287">
        <v>5.16</v>
      </c>
      <c r="N26" s="548">
        <v>4.758</v>
      </c>
      <c r="O26" s="548"/>
      <c r="P26" s="548"/>
      <c r="Q26" s="548"/>
      <c r="R26" s="287"/>
      <c r="S26" s="287"/>
      <c r="T26" s="287"/>
      <c r="U26" s="650"/>
      <c r="V26" s="654"/>
      <c r="W26" s="654"/>
      <c r="X26" s="654"/>
    </row>
    <row r="27" spans="1:24" ht="15">
      <c r="A27" s="685"/>
      <c r="B27" s="554" t="s">
        <v>61</v>
      </c>
      <c r="C27" s="558">
        <v>2.23</v>
      </c>
      <c r="D27" s="558">
        <v>2.2400000000000002</v>
      </c>
      <c r="E27" s="283"/>
      <c r="F27" s="283"/>
      <c r="G27" s="283">
        <v>2.21</v>
      </c>
      <c r="H27" s="283">
        <v>2.2200000000000002</v>
      </c>
      <c r="I27" s="554">
        <v>2.4</v>
      </c>
      <c r="J27" s="554">
        <v>2.12</v>
      </c>
      <c r="K27" s="554">
        <v>2.13</v>
      </c>
      <c r="L27" s="554">
        <v>2.2000000000000002</v>
      </c>
      <c r="M27" s="554">
        <v>2.4500000000000002</v>
      </c>
      <c r="N27" s="548"/>
      <c r="O27" s="548"/>
      <c r="P27" s="548"/>
      <c r="Q27" s="548"/>
      <c r="R27" s="554"/>
      <c r="S27" s="554"/>
      <c r="T27" s="592"/>
      <c r="U27" s="639"/>
      <c r="V27" s="654"/>
      <c r="W27" s="654"/>
      <c r="X27" s="654"/>
    </row>
    <row r="28" spans="1:24">
      <c r="A28" s="553" t="s">
        <v>62</v>
      </c>
      <c r="B28" s="553" t="s">
        <v>63</v>
      </c>
      <c r="C28" s="559"/>
      <c r="D28" s="559"/>
      <c r="E28" s="277"/>
      <c r="F28" s="277"/>
      <c r="G28" s="277"/>
      <c r="H28" s="277"/>
      <c r="I28" s="553"/>
      <c r="J28" s="553"/>
      <c r="K28" s="553"/>
      <c r="L28" s="553"/>
      <c r="M28" s="553"/>
      <c r="N28" s="242"/>
      <c r="O28" s="550"/>
      <c r="P28" s="550"/>
      <c r="Q28" s="242"/>
      <c r="R28" s="553"/>
      <c r="S28" s="553"/>
      <c r="T28" s="595"/>
      <c r="U28" s="643"/>
      <c r="V28" s="654"/>
      <c r="W28" s="654"/>
      <c r="X28" s="654"/>
    </row>
    <row r="29" spans="1:24" ht="15">
      <c r="A29" s="288" t="s">
        <v>506</v>
      </c>
      <c r="B29" s="288"/>
      <c r="C29" s="558">
        <v>1.0078</v>
      </c>
      <c r="D29" s="558">
        <v>1.0041</v>
      </c>
      <c r="E29" s="289"/>
      <c r="F29" s="289"/>
      <c r="G29" s="290">
        <v>0.998</v>
      </c>
      <c r="H29" s="289">
        <v>0.99399999999999999</v>
      </c>
      <c r="I29" s="291"/>
      <c r="J29" s="291">
        <v>1.002</v>
      </c>
      <c r="K29" s="497">
        <v>1.0057</v>
      </c>
      <c r="L29" s="291"/>
      <c r="M29" s="291">
        <v>1.0015000000000001</v>
      </c>
      <c r="N29" s="548">
        <v>1.0065999999999999</v>
      </c>
      <c r="O29" s="48"/>
      <c r="P29" s="48"/>
      <c r="Q29" s="548">
        <v>1.0248999999999999</v>
      </c>
      <c r="R29" s="497">
        <v>1.0097</v>
      </c>
      <c r="S29" s="291">
        <v>1.0186999999999999</v>
      </c>
      <c r="T29" s="291"/>
      <c r="U29" s="651"/>
      <c r="V29" s="654">
        <v>1.0108999999999999</v>
      </c>
      <c r="W29" s="654">
        <v>1.0072000000000001</v>
      </c>
      <c r="X29" s="654">
        <v>1.0033000000000001</v>
      </c>
    </row>
    <row r="30" spans="1:24" ht="118.5" customHeight="1">
      <c r="A30" s="292" t="s">
        <v>507</v>
      </c>
      <c r="B30" s="292" t="s">
        <v>1</v>
      </c>
      <c r="C30" s="686" t="s">
        <v>748</v>
      </c>
      <c r="D30" s="686"/>
      <c r="E30" s="694" t="s">
        <v>508</v>
      </c>
      <c r="F30" s="694"/>
      <c r="G30" s="694" t="s">
        <v>723</v>
      </c>
      <c r="H30" s="694"/>
      <c r="I30" s="267" t="s">
        <v>509</v>
      </c>
      <c r="J30" s="681" t="s">
        <v>709</v>
      </c>
      <c r="K30" s="681"/>
      <c r="L30" s="267" t="s">
        <v>512</v>
      </c>
      <c r="M30" s="267" t="s">
        <v>514</v>
      </c>
      <c r="N30" s="560" t="s">
        <v>538</v>
      </c>
      <c r="O30" s="680" t="s">
        <v>670</v>
      </c>
      <c r="P30" s="680"/>
      <c r="Q30" s="244" t="s">
        <v>708</v>
      </c>
      <c r="R30" s="267" t="s">
        <v>710</v>
      </c>
      <c r="S30" s="267"/>
      <c r="T30" s="596" t="s">
        <v>760</v>
      </c>
      <c r="U30" s="652" t="s">
        <v>762</v>
      </c>
      <c r="V30" s="654"/>
      <c r="W30" s="654"/>
      <c r="X30" s="654"/>
    </row>
    <row r="31" spans="1:24" ht="15.75">
      <c r="A31" s="439" t="s">
        <v>728</v>
      </c>
      <c r="B31" s="561"/>
      <c r="C31" s="562">
        <f t="shared" ref="C31:F31" si="11">((C11+C12)*C13)^2/((C20+C20/2+C22)/3)*C9</f>
        <v>0</v>
      </c>
      <c r="D31" s="562">
        <f>((D11+D12)*D13)^2/((D20+D20/2+D22)/3)*D9</f>
        <v>2.2336695531436926E-2</v>
      </c>
      <c r="E31" s="562">
        <f t="shared" si="11"/>
        <v>2.309936072125578E-2</v>
      </c>
      <c r="F31" s="562">
        <f t="shared" si="11"/>
        <v>2.4326661453355877E-2</v>
      </c>
      <c r="G31" s="561">
        <f t="shared" ref="G31" si="12">((G11+G12)*G13)^2/((G20+G22)/2)*G9</f>
        <v>1.8571991236715268E-2</v>
      </c>
      <c r="H31" s="562">
        <f>((H11+H12)*H13)^2/((H20+H20/2+H22)/3)*H9</f>
        <v>2.2665540445525236E-2</v>
      </c>
      <c r="I31" s="562">
        <f t="shared" ref="I31:J31" si="13">((I11+I12)*I13)^2/((I20+I20/2+I22)/3)*I9</f>
        <v>2.4159191040000052E-2</v>
      </c>
      <c r="J31" s="562">
        <f t="shared" si="13"/>
        <v>2.6368669780036415E-2</v>
      </c>
      <c r="K31" s="562">
        <f t="shared" ref="K31:M31" si="14">((K11+K12)*K13)^2/((K20+K20/2+K22)/3)*K9</f>
        <v>2.6299912064396375E-2</v>
      </c>
      <c r="L31" s="562">
        <f t="shared" si="14"/>
        <v>2.1463354285057506E-2</v>
      </c>
      <c r="M31" s="562">
        <f t="shared" si="14"/>
        <v>2.5710971345454477E-2</v>
      </c>
      <c r="N31" s="562">
        <f t="shared" ref="N31:R31" si="15">((N11+N12)*N13)^2/((N20+N20/2+N22)/3)*N9</f>
        <v>2.6125986273988037E-2</v>
      </c>
      <c r="O31" s="562">
        <f t="shared" si="15"/>
        <v>2.309936072125578E-2</v>
      </c>
      <c r="P31" s="562">
        <f t="shared" si="15"/>
        <v>2.4326661453355877E-2</v>
      </c>
      <c r="Q31" s="562">
        <f t="shared" si="15"/>
        <v>2.9963852659975421E-2</v>
      </c>
      <c r="R31" s="562">
        <f t="shared" si="15"/>
        <v>2.6170940093592159E-2</v>
      </c>
      <c r="S31" s="562">
        <f t="shared" ref="S31:T31" si="16">((S11+S12)*S13)^2/((S20+S20/2+S22)/3)*S9</f>
        <v>2.62441436328094E-2</v>
      </c>
      <c r="T31" s="562">
        <f t="shared" si="16"/>
        <v>1.8668702919152538E-2</v>
      </c>
      <c r="U31" s="653" t="e">
        <f t="shared" ref="U31:X31" si="17">((U11+U12)*U13)^2/((U20+U20/2+U22)/3)*U9</f>
        <v>#DIV/0!</v>
      </c>
      <c r="V31" s="656">
        <f t="shared" si="17"/>
        <v>2.2498499486263472E-2</v>
      </c>
      <c r="W31" s="656">
        <f t="shared" si="17"/>
        <v>2.2638677144399086E-2</v>
      </c>
      <c r="X31" s="656">
        <f t="shared" si="17"/>
        <v>2.3101700850708479E-2</v>
      </c>
    </row>
    <row r="32" spans="1:24" ht="15.75">
      <c r="A32" s="439" t="s">
        <v>791</v>
      </c>
      <c r="B32" s="561"/>
      <c r="C32" s="562"/>
      <c r="D32" s="562">
        <f>((D11+D12)*D13)^2/((D20/2))*D9</f>
        <v>3.9596869351183631E-2</v>
      </c>
      <c r="E32" s="562">
        <f t="shared" ref="E32:U32" si="18">((E11+E12)*E13)^2/((E20/2))*E9</f>
        <v>3.9714690362860815E-2</v>
      </c>
      <c r="F32" s="562">
        <f t="shared" si="18"/>
        <v>4.2072197102905336E-2</v>
      </c>
      <c r="G32" s="562">
        <f t="shared" si="18"/>
        <v>3.7649342779191491E-2</v>
      </c>
      <c r="H32" s="562">
        <f t="shared" si="18"/>
        <v>3.8315556467435515E-2</v>
      </c>
      <c r="I32" s="562">
        <f t="shared" si="18"/>
        <v>3.9735511578947454E-2</v>
      </c>
      <c r="J32" s="562">
        <f t="shared" si="18"/>
        <v>4.6309156379864942E-2</v>
      </c>
      <c r="K32" s="562">
        <f t="shared" si="18"/>
        <v>4.6161824821362392E-2</v>
      </c>
      <c r="L32" s="562">
        <f t="shared" si="18"/>
        <v>3.7560869998850638E-2</v>
      </c>
      <c r="M32" s="562">
        <f t="shared" si="18"/>
        <v>4.3721072046376694E-2</v>
      </c>
      <c r="N32" s="562">
        <f t="shared" si="18"/>
        <v>4.6446197820423182E-2</v>
      </c>
      <c r="O32" s="562">
        <f t="shared" si="18"/>
        <v>3.9714690362860815E-2</v>
      </c>
      <c r="P32" s="562">
        <f t="shared" si="18"/>
        <v>4.2072197102905336E-2</v>
      </c>
      <c r="Q32" s="562">
        <f t="shared" si="18"/>
        <v>5.0506446682180788E-2</v>
      </c>
      <c r="R32" s="562">
        <f t="shared" si="18"/>
        <v>4.4335245546678954E-2</v>
      </c>
      <c r="S32" s="562">
        <f t="shared" si="18"/>
        <v>4.1681875181520812E-2</v>
      </c>
      <c r="T32" s="562">
        <f t="shared" si="18"/>
        <v>3.2880463249498393E-2</v>
      </c>
      <c r="U32" s="653" t="e">
        <f t="shared" si="18"/>
        <v>#DIV/0!</v>
      </c>
      <c r="V32" s="656">
        <f t="shared" ref="V32:X32" si="19">((V11+V12)*V13)^2/((V20/2))*V9</f>
        <v>3.864325606205439E-2</v>
      </c>
      <c r="W32" s="656">
        <f t="shared" si="19"/>
        <v>3.8832767364480186E-2</v>
      </c>
      <c r="X32" s="656">
        <f t="shared" si="19"/>
        <v>3.9706048337155193E-2</v>
      </c>
    </row>
    <row r="33" spans="1:24" ht="15.75">
      <c r="A33" s="293" t="s">
        <v>531</v>
      </c>
      <c r="B33" s="295"/>
      <c r="C33" s="295">
        <f>(C19/C20)*C9^2</f>
        <v>0</v>
      </c>
      <c r="D33" s="295">
        <f t="shared" ref="D33:M33" si="20">(D19/D20)*D9^2</f>
        <v>72.075000000000003</v>
      </c>
      <c r="E33" s="295">
        <f t="shared" si="20"/>
        <v>58.79999999999999</v>
      </c>
      <c r="F33" s="295">
        <f t="shared" si="20"/>
        <v>49.994202898550718</v>
      </c>
      <c r="G33" s="295">
        <f t="shared" si="20"/>
        <v>69.950340136054436</v>
      </c>
      <c r="H33" s="342">
        <f t="shared" si="20"/>
        <v>60.405714285714289</v>
      </c>
      <c r="I33" s="342">
        <f t="shared" si="20"/>
        <v>63.326315789473696</v>
      </c>
      <c r="J33" s="342">
        <f t="shared" si="20"/>
        <v>72.597014925373145</v>
      </c>
      <c r="K33" s="342">
        <f t="shared" ref="K33" si="21">(K19/K20)*K9^2</f>
        <v>60.800000000000011</v>
      </c>
      <c r="L33" s="342">
        <f t="shared" si="20"/>
        <v>71.410526315789483</v>
      </c>
      <c r="M33" s="342">
        <f t="shared" si="20"/>
        <v>64.185507246376829</v>
      </c>
      <c r="N33" s="342">
        <f t="shared" ref="N33:Q33" si="22">(N19/N20)*N9^2</f>
        <v>56.447999999999993</v>
      </c>
      <c r="O33" s="342">
        <f t="shared" si="22"/>
        <v>58.79999999999999</v>
      </c>
      <c r="P33" s="342">
        <f t="shared" si="22"/>
        <v>49.994202898550718</v>
      </c>
      <c r="Q33" s="342">
        <f t="shared" si="22"/>
        <v>52.822695035460988</v>
      </c>
      <c r="R33" s="295">
        <f>(R19/R20)*R9^2</f>
        <v>49.93150684931507</v>
      </c>
      <c r="S33" s="295">
        <f t="shared" ref="S33:T33" si="23">(S19/S21)*S9^2</f>
        <v>89.652705882352933</v>
      </c>
      <c r="T33" s="295">
        <f t="shared" si="23"/>
        <v>167.43141891891889</v>
      </c>
      <c r="U33" s="634" t="e">
        <f t="shared" ref="U33:X33" si="24">(U19/U21)*U9^2</f>
        <v>#DIV/0!</v>
      </c>
      <c r="V33" s="659">
        <f t="shared" si="24"/>
        <v>153.60000000000002</v>
      </c>
      <c r="W33" s="659">
        <f t="shared" si="24"/>
        <v>125.57080291970806</v>
      </c>
      <c r="X33" s="659">
        <f t="shared" si="24"/>
        <v>107.20000000000002</v>
      </c>
    </row>
    <row r="34" spans="1:24" ht="41.25" customHeight="1" thickBot="1">
      <c r="A34" s="296" t="s">
        <v>511</v>
      </c>
      <c r="B34" s="297"/>
      <c r="C34" s="298">
        <f t="shared" ref="C34:J34" si="25">C16/C20</f>
        <v>-0.25531914893617025</v>
      </c>
      <c r="D34" s="298">
        <f t="shared" si="25"/>
        <v>-0.25757575757575757</v>
      </c>
      <c r="E34" s="298">
        <f t="shared" si="25"/>
        <v>-0.25657894736842107</v>
      </c>
      <c r="F34" s="298">
        <f t="shared" si="25"/>
        <v>-0.2608695652173913</v>
      </c>
      <c r="G34" s="298">
        <f t="shared" si="25"/>
        <v>-0.23673469387755106</v>
      </c>
      <c r="H34" s="299">
        <f t="shared" si="25"/>
        <v>-0.23571428571428571</v>
      </c>
      <c r="I34" s="299">
        <f t="shared" si="25"/>
        <v>-0.17763157894736842</v>
      </c>
      <c r="J34" s="299">
        <f t="shared" si="25"/>
        <v>-0.27611940298507465</v>
      </c>
      <c r="K34" s="299">
        <f t="shared" ref="K34" si="26">K16/K20</f>
        <v>-0.2734375</v>
      </c>
      <c r="L34" s="299">
        <f t="shared" ref="L34" si="27">L16/L20</f>
        <v>-0.25657894736842102</v>
      </c>
      <c r="M34" s="300">
        <f>M16/M20</f>
        <v>-0.19565217391304346</v>
      </c>
      <c r="N34" s="300">
        <f t="shared" ref="N34:R34" si="28">N16/N20</f>
        <v>-0.2533333333333333</v>
      </c>
      <c r="O34" s="300">
        <f t="shared" si="28"/>
        <v>-0.25657894736842107</v>
      </c>
      <c r="P34" s="300">
        <f t="shared" si="28"/>
        <v>-0.2608695652173913</v>
      </c>
      <c r="Q34" s="300">
        <f t="shared" si="28"/>
        <v>-0.32624113475177302</v>
      </c>
      <c r="R34" s="299">
        <f t="shared" si="28"/>
        <v>-0.26917808219178085</v>
      </c>
      <c r="S34" s="106">
        <f t="shared" ref="S34:T34" si="29">S16/S21</f>
        <v>-0.49764705882352944</v>
      </c>
      <c r="T34" s="106">
        <f t="shared" si="29"/>
        <v>-0.45945945945945948</v>
      </c>
      <c r="U34" s="106" t="e">
        <f t="shared" ref="U34:X34" si="30">U16/U21</f>
        <v>#DIV/0!</v>
      </c>
      <c r="V34" s="658">
        <f t="shared" si="30"/>
        <v>-0.66388888888888886</v>
      </c>
      <c r="W34" s="658">
        <f t="shared" si="30"/>
        <v>-0.66131386861313879</v>
      </c>
      <c r="X34" s="658">
        <f t="shared" si="30"/>
        <v>-0.66562499999999991</v>
      </c>
    </row>
  </sheetData>
  <mergeCells count="41">
    <mergeCell ref="A11:A13"/>
    <mergeCell ref="A14:A16"/>
    <mergeCell ref="A20:A23"/>
    <mergeCell ref="A24:A27"/>
    <mergeCell ref="E2:F2"/>
    <mergeCell ref="E3:F3"/>
    <mergeCell ref="E4:F4"/>
    <mergeCell ref="E5:F5"/>
    <mergeCell ref="A7:A8"/>
    <mergeCell ref="C30:D30"/>
    <mergeCell ref="G5:H5"/>
    <mergeCell ref="C7:D7"/>
    <mergeCell ref="C1:D1"/>
    <mergeCell ref="G3:H3"/>
    <mergeCell ref="C3:D3"/>
    <mergeCell ref="G2:H2"/>
    <mergeCell ref="G1:H1"/>
    <mergeCell ref="C2:D2"/>
    <mergeCell ref="G30:H30"/>
    <mergeCell ref="E30:F30"/>
    <mergeCell ref="G4:H4"/>
    <mergeCell ref="C5:D5"/>
    <mergeCell ref="C4:D4"/>
    <mergeCell ref="O30:P30"/>
    <mergeCell ref="J30:K30"/>
    <mergeCell ref="J3:K3"/>
    <mergeCell ref="J4:K4"/>
    <mergeCell ref="J5:K5"/>
    <mergeCell ref="J7:K7"/>
    <mergeCell ref="J8:K8"/>
    <mergeCell ref="J1:R1"/>
    <mergeCell ref="O2:P2"/>
    <mergeCell ref="O3:P3"/>
    <mergeCell ref="O4:P4"/>
    <mergeCell ref="O5:P5"/>
    <mergeCell ref="V8:X8"/>
    <mergeCell ref="V1:X1"/>
    <mergeCell ref="V2:X2"/>
    <mergeCell ref="V3:X3"/>
    <mergeCell ref="V5:X5"/>
    <mergeCell ref="V7:X7"/>
  </mergeCells>
  <phoneticPr fontId="3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H35"/>
  <sheetViews>
    <sheetView zoomScaleNormal="100" workbookViewId="0">
      <pane xSplit="2" ySplit="1" topLeftCell="BK2" activePane="bottomRight" state="frozen"/>
      <selection pane="topRight" activeCell="C1" sqref="C1"/>
      <selection pane="bottomLeft" activeCell="A2" sqref="A2"/>
      <selection pane="bottomRight" activeCell="BH6" sqref="BH6"/>
    </sheetView>
  </sheetViews>
  <sheetFormatPr defaultColWidth="9" defaultRowHeight="16.5"/>
  <cols>
    <col min="1" max="1" width="23.625" style="11" customWidth="1"/>
    <col min="2" max="2" width="9.75" style="11" bestFit="1" customWidth="1"/>
    <col min="3" max="3" width="9.875" style="11" customWidth="1"/>
    <col min="4" max="4" width="8.125" style="11" customWidth="1"/>
    <col min="5" max="5" width="7.25" style="12" customWidth="1"/>
    <col min="6" max="6" width="10.875" style="12" customWidth="1"/>
    <col min="7" max="7" width="8.375" style="11" customWidth="1"/>
    <col min="8" max="8" width="8.75" style="11" customWidth="1"/>
    <col min="9" max="9" width="10.625" style="11" customWidth="1"/>
    <col min="10" max="10" width="10.875" style="11" customWidth="1"/>
    <col min="11" max="12" width="7.25" style="11" customWidth="1"/>
    <col min="13" max="13" width="10.875" style="11" customWidth="1"/>
    <col min="14" max="14" width="8.625" style="11" customWidth="1"/>
    <col min="15" max="15" width="8.5" style="11" customWidth="1"/>
    <col min="16" max="18" width="9.75" style="11" customWidth="1"/>
    <col min="19" max="19" width="9.875" style="11" customWidth="1"/>
    <col min="20" max="21" width="6.875" style="11" customWidth="1"/>
    <col min="22" max="22" width="9.125" style="11" customWidth="1"/>
    <col min="23" max="23" width="9.25" style="11" customWidth="1"/>
    <col min="24" max="24" width="14.25" style="11" customWidth="1"/>
    <col min="25" max="34" width="10.625" style="11" customWidth="1"/>
    <col min="35" max="35" width="14.25" style="12" customWidth="1"/>
    <col min="36" max="36" width="10.625" style="12" customWidth="1"/>
    <col min="37" max="55" width="10.625" style="11" customWidth="1"/>
    <col min="56" max="57" width="13.125" style="11" customWidth="1"/>
    <col min="58" max="58" width="12.375" style="11" customWidth="1"/>
    <col min="59" max="60" width="15.25" style="11" customWidth="1"/>
    <col min="61" max="61" width="14.375" style="11" customWidth="1"/>
    <col min="62" max="62" width="15.125" style="11" customWidth="1"/>
    <col min="63" max="63" width="15" style="11" customWidth="1"/>
    <col min="64" max="64" width="15.25" style="11" customWidth="1"/>
    <col min="65" max="65" width="13" style="11" customWidth="1"/>
    <col min="66" max="66" width="11.375" style="11" customWidth="1"/>
    <col min="67" max="67" width="11.25" style="11" customWidth="1"/>
    <col min="68" max="68" width="9.75" style="11" customWidth="1"/>
    <col min="69" max="70" width="13" style="11" hidden="1" customWidth="1"/>
    <col min="71" max="71" width="13.125" style="11" hidden="1" customWidth="1"/>
    <col min="72" max="73" width="11.375" style="11" hidden="1" customWidth="1"/>
    <col min="74" max="74" width="12.625" style="11" hidden="1" customWidth="1"/>
    <col min="75" max="75" width="12" style="11" hidden="1" customWidth="1"/>
    <col min="76" max="76" width="10.5" style="11" hidden="1" customWidth="1"/>
    <col min="77" max="77" width="11.25" style="11" hidden="1" customWidth="1"/>
    <col min="78" max="78" width="11.75" style="11" hidden="1" customWidth="1"/>
    <col min="79" max="79" width="12.25" style="11" hidden="1" customWidth="1"/>
    <col min="80" max="81" width="13.75" style="11" hidden="1" customWidth="1"/>
    <col min="82" max="82" width="12" style="11" hidden="1" customWidth="1"/>
    <col min="83" max="83" width="13.375" style="11" bestFit="1" customWidth="1"/>
    <col min="84" max="84" width="12" style="11" bestFit="1" customWidth="1"/>
    <col min="85" max="16384" width="9" style="11"/>
  </cols>
  <sheetData>
    <row r="1" spans="1:86">
      <c r="A1" s="1" t="s">
        <v>0</v>
      </c>
      <c r="B1" s="2" t="s">
        <v>1</v>
      </c>
      <c r="C1" s="724" t="s">
        <v>142</v>
      </c>
      <c r="D1" s="725"/>
      <c r="E1" s="725"/>
      <c r="F1" s="725"/>
      <c r="G1" s="725"/>
      <c r="H1" s="725"/>
      <c r="I1" s="725"/>
      <c r="J1" s="725"/>
      <c r="K1" s="725"/>
      <c r="L1" s="725"/>
      <c r="M1" s="725"/>
      <c r="N1" s="725"/>
      <c r="O1" s="725"/>
      <c r="P1" s="725"/>
      <c r="Q1" s="725"/>
      <c r="R1" s="725"/>
      <c r="S1" s="725"/>
      <c r="T1" s="725"/>
      <c r="U1" s="725"/>
      <c r="V1" s="725"/>
      <c r="W1" s="725"/>
      <c r="X1" s="725"/>
      <c r="Y1" s="725"/>
      <c r="Z1" s="725"/>
      <c r="AA1" s="725"/>
      <c r="AB1" s="725"/>
      <c r="AC1" s="725"/>
      <c r="AD1" s="725"/>
      <c r="AE1" s="725"/>
      <c r="AF1" s="725"/>
      <c r="AG1" s="726"/>
      <c r="AH1" s="233"/>
      <c r="AI1" s="702" t="s">
        <v>469</v>
      </c>
      <c r="AJ1" s="703"/>
      <c r="AK1" s="703"/>
      <c r="AL1" s="703"/>
      <c r="AM1" s="703"/>
      <c r="AN1" s="703"/>
      <c r="AO1" s="703"/>
      <c r="AP1" s="703"/>
      <c r="AQ1" s="703"/>
      <c r="AR1" s="703"/>
      <c r="AS1" s="703"/>
      <c r="AT1" s="703"/>
      <c r="AU1" s="703"/>
      <c r="AV1" s="703"/>
      <c r="AW1" s="703"/>
      <c r="AX1" s="703"/>
      <c r="AY1" s="703"/>
      <c r="AZ1" s="703"/>
      <c r="BA1" s="703"/>
      <c r="BB1" s="703"/>
      <c r="BC1" s="703"/>
      <c r="BD1" s="703"/>
      <c r="BE1" s="703"/>
      <c r="BF1" s="703"/>
      <c r="BG1" s="703"/>
      <c r="BH1" s="703"/>
      <c r="BI1" s="703"/>
      <c r="BJ1" s="703"/>
      <c r="BK1" s="703"/>
      <c r="BL1" s="703"/>
      <c r="BM1" s="703"/>
      <c r="BN1" s="703"/>
      <c r="BO1" s="703"/>
      <c r="BP1" s="703"/>
      <c r="BQ1" s="703"/>
      <c r="BR1" s="703"/>
      <c r="BS1" s="703"/>
      <c r="BT1" s="703"/>
      <c r="BU1" s="703"/>
      <c r="BV1" s="703"/>
      <c r="BW1" s="703"/>
      <c r="BX1" s="703"/>
    </row>
    <row r="2" spans="1:86">
      <c r="A2" s="13" t="s">
        <v>5</v>
      </c>
      <c r="B2" s="13" t="s">
        <v>1</v>
      </c>
      <c r="C2" s="15" t="s">
        <v>145</v>
      </c>
      <c r="D2" s="736" t="s">
        <v>145</v>
      </c>
      <c r="E2" s="736"/>
      <c r="F2" s="20" t="s">
        <v>145</v>
      </c>
      <c r="G2" s="737" t="s">
        <v>145</v>
      </c>
      <c r="H2" s="737"/>
      <c r="I2" s="211" t="s">
        <v>145</v>
      </c>
      <c r="J2" s="211" t="s">
        <v>145</v>
      </c>
      <c r="K2" s="732" t="s">
        <v>145</v>
      </c>
      <c r="L2" s="733"/>
      <c r="M2" s="211" t="s">
        <v>145</v>
      </c>
      <c r="N2" s="732" t="s">
        <v>145</v>
      </c>
      <c r="O2" s="733"/>
      <c r="P2" s="211" t="s">
        <v>145</v>
      </c>
      <c r="Q2" s="211" t="s">
        <v>145</v>
      </c>
      <c r="R2" s="211" t="s">
        <v>145</v>
      </c>
      <c r="S2" s="211" t="s">
        <v>145</v>
      </c>
      <c r="T2" s="700" t="s">
        <v>145</v>
      </c>
      <c r="U2" s="701"/>
      <c r="V2" s="700" t="s">
        <v>145</v>
      </c>
      <c r="W2" s="701"/>
      <c r="X2" s="227" t="s">
        <v>145</v>
      </c>
      <c r="Y2" s="227" t="s">
        <v>145</v>
      </c>
      <c r="Z2" s="227" t="s">
        <v>145</v>
      </c>
      <c r="AA2" s="227" t="s">
        <v>145</v>
      </c>
      <c r="AB2" s="700" t="s">
        <v>145</v>
      </c>
      <c r="AC2" s="717"/>
      <c r="AD2" s="701"/>
      <c r="AE2" s="700" t="s">
        <v>145</v>
      </c>
      <c r="AF2" s="717"/>
      <c r="AG2" s="701"/>
      <c r="AH2" s="227"/>
      <c r="AI2" s="20" t="s">
        <v>185</v>
      </c>
      <c r="AJ2" s="15" t="s">
        <v>145</v>
      </c>
      <c r="AK2" s="15" t="s">
        <v>145</v>
      </c>
      <c r="AL2" s="15" t="s">
        <v>145</v>
      </c>
      <c r="AM2" s="15" t="s">
        <v>145</v>
      </c>
      <c r="AN2" s="15" t="s">
        <v>145</v>
      </c>
      <c r="AO2" s="15" t="s">
        <v>145</v>
      </c>
      <c r="AP2" s="15" t="s">
        <v>145</v>
      </c>
      <c r="AQ2" s="15" t="s">
        <v>145</v>
      </c>
      <c r="AR2" s="700" t="s">
        <v>145</v>
      </c>
      <c r="AS2" s="717"/>
      <c r="AT2" s="701"/>
      <c r="AU2" s="700" t="s">
        <v>145</v>
      </c>
      <c r="AV2" s="717"/>
      <c r="AW2" s="701"/>
      <c r="AX2" s="700" t="s">
        <v>145</v>
      </c>
      <c r="AY2" s="701"/>
      <c r="AZ2" s="700" t="s">
        <v>145</v>
      </c>
      <c r="BA2" s="701"/>
      <c r="BB2" s="700" t="s">
        <v>145</v>
      </c>
      <c r="BC2" s="701"/>
      <c r="BD2" s="15" t="s">
        <v>145</v>
      </c>
      <c r="BE2" s="15" t="s">
        <v>145</v>
      </c>
      <c r="BF2" s="15" t="s">
        <v>145</v>
      </c>
      <c r="BG2" s="15" t="s">
        <v>145</v>
      </c>
      <c r="BH2" s="15" t="s">
        <v>145</v>
      </c>
      <c r="BI2" s="15" t="s">
        <v>145</v>
      </c>
      <c r="BJ2" s="15" t="s">
        <v>145</v>
      </c>
      <c r="BK2" s="15" t="s">
        <v>446</v>
      </c>
      <c r="BL2" s="15" t="s">
        <v>420</v>
      </c>
      <c r="BM2" s="365" t="s">
        <v>145</v>
      </c>
      <c r="BN2" s="273" t="s">
        <v>145</v>
      </c>
      <c r="BO2" s="273" t="s">
        <v>145</v>
      </c>
      <c r="BP2" s="273" t="s">
        <v>420</v>
      </c>
      <c r="BQ2" s="273" t="s">
        <v>624</v>
      </c>
      <c r="BR2" s="273" t="s">
        <v>624</v>
      </c>
      <c r="BS2" s="273" t="s">
        <v>624</v>
      </c>
      <c r="BT2" s="273" t="s">
        <v>624</v>
      </c>
      <c r="BU2" s="273" t="s">
        <v>624</v>
      </c>
      <c r="BV2" s="273" t="s">
        <v>624</v>
      </c>
      <c r="BW2" s="273" t="s">
        <v>624</v>
      </c>
      <c r="BX2" s="273" t="s">
        <v>624</v>
      </c>
      <c r="BY2" s="273" t="s">
        <v>420</v>
      </c>
      <c r="BZ2" s="273" t="s">
        <v>420</v>
      </c>
      <c r="CA2" s="273" t="s">
        <v>420</v>
      </c>
      <c r="CB2" s="273" t="s">
        <v>420</v>
      </c>
      <c r="CC2" s="273" t="s">
        <v>420</v>
      </c>
      <c r="CD2" s="273" t="s">
        <v>672</v>
      </c>
      <c r="CE2" s="273" t="s">
        <v>672</v>
      </c>
      <c r="CF2" s="273" t="s">
        <v>672</v>
      </c>
      <c r="CG2" s="273"/>
      <c r="CH2" s="273"/>
    </row>
    <row r="3" spans="1:86" s="433" customFormat="1" ht="16.5" customHeight="1">
      <c r="A3" s="413" t="s">
        <v>9</v>
      </c>
      <c r="B3" s="413" t="s">
        <v>1</v>
      </c>
      <c r="C3" s="22" t="s">
        <v>186</v>
      </c>
      <c r="D3" s="729" t="s">
        <v>187</v>
      </c>
      <c r="E3" s="729"/>
      <c r="F3" s="422" t="s">
        <v>188</v>
      </c>
      <c r="G3" s="731" t="s">
        <v>189</v>
      </c>
      <c r="H3" s="731"/>
      <c r="I3" s="423" t="s">
        <v>190</v>
      </c>
      <c r="J3" s="424" t="s">
        <v>191</v>
      </c>
      <c r="K3" s="738" t="s">
        <v>192</v>
      </c>
      <c r="L3" s="739"/>
      <c r="M3" s="424" t="s">
        <v>193</v>
      </c>
      <c r="N3" s="738" t="s">
        <v>194</v>
      </c>
      <c r="O3" s="739"/>
      <c r="P3" s="216" t="s">
        <v>195</v>
      </c>
      <c r="Q3" s="216" t="s">
        <v>196</v>
      </c>
      <c r="R3" s="216" t="s">
        <v>197</v>
      </c>
      <c r="S3" s="216" t="s">
        <v>198</v>
      </c>
      <c r="T3" s="740" t="s">
        <v>199</v>
      </c>
      <c r="U3" s="741"/>
      <c r="V3" s="740" t="s">
        <v>200</v>
      </c>
      <c r="W3" s="741"/>
      <c r="X3" s="426" t="s">
        <v>201</v>
      </c>
      <c r="Y3" s="426" t="s">
        <v>202</v>
      </c>
      <c r="Z3" s="426" t="s">
        <v>203</v>
      </c>
      <c r="AA3" s="426" t="s">
        <v>204</v>
      </c>
      <c r="AB3" s="740" t="s">
        <v>205</v>
      </c>
      <c r="AC3" s="742"/>
      <c r="AD3" s="741"/>
      <c r="AE3" s="740" t="s">
        <v>206</v>
      </c>
      <c r="AF3" s="742"/>
      <c r="AG3" s="741"/>
      <c r="AH3" s="426" t="s">
        <v>423</v>
      </c>
      <c r="AI3" s="422" t="s">
        <v>207</v>
      </c>
      <c r="AJ3" s="22" t="s">
        <v>208</v>
      </c>
      <c r="AK3" s="22" t="s">
        <v>209</v>
      </c>
      <c r="AL3" s="425" t="s">
        <v>210</v>
      </c>
      <c r="AM3" s="425" t="s">
        <v>211</v>
      </c>
      <c r="AN3" s="425" t="s">
        <v>212</v>
      </c>
      <c r="AO3" s="425" t="s">
        <v>213</v>
      </c>
      <c r="AP3" s="425" t="s">
        <v>214</v>
      </c>
      <c r="AQ3" s="425" t="s">
        <v>215</v>
      </c>
      <c r="AR3" s="740" t="s">
        <v>216</v>
      </c>
      <c r="AS3" s="742"/>
      <c r="AT3" s="741"/>
      <c r="AU3" s="740" t="s">
        <v>217</v>
      </c>
      <c r="AV3" s="742"/>
      <c r="AW3" s="741"/>
      <c r="AX3" s="740" t="s">
        <v>425</v>
      </c>
      <c r="AY3" s="741"/>
      <c r="AZ3" s="740" t="s">
        <v>218</v>
      </c>
      <c r="BA3" s="741"/>
      <c r="BB3" s="740" t="s">
        <v>219</v>
      </c>
      <c r="BC3" s="741"/>
      <c r="BD3" s="431" t="s">
        <v>455</v>
      </c>
      <c r="BE3" s="431" t="s">
        <v>456</v>
      </c>
      <c r="BF3" s="431" t="s">
        <v>460</v>
      </c>
      <c r="BG3" s="431" t="s">
        <v>516</v>
      </c>
      <c r="BH3" s="431" t="s">
        <v>541</v>
      </c>
      <c r="BI3" s="431" t="s">
        <v>463</v>
      </c>
      <c r="BJ3" s="431" t="s">
        <v>461</v>
      </c>
      <c r="BK3" s="431" t="s">
        <v>541</v>
      </c>
      <c r="BL3" s="431" t="s">
        <v>629</v>
      </c>
      <c r="BM3" s="432" t="s">
        <v>465</v>
      </c>
      <c r="BN3" s="432" t="s">
        <v>627</v>
      </c>
      <c r="BO3" s="706" t="s">
        <v>626</v>
      </c>
      <c r="BP3" s="707"/>
      <c r="BQ3" s="431" t="s">
        <v>625</v>
      </c>
      <c r="BR3" s="431" t="s">
        <v>630</v>
      </c>
      <c r="BS3" s="431" t="s">
        <v>631</v>
      </c>
      <c r="BT3" s="431" t="s">
        <v>634</v>
      </c>
      <c r="BU3" s="431" t="s">
        <v>635</v>
      </c>
      <c r="BV3" s="431" t="s">
        <v>636</v>
      </c>
      <c r="BW3" s="431" t="s">
        <v>637</v>
      </c>
      <c r="BX3" s="431" t="s">
        <v>640</v>
      </c>
      <c r="BY3" s="431" t="s">
        <v>659</v>
      </c>
      <c r="BZ3" s="431" t="s">
        <v>676</v>
      </c>
      <c r="CA3" s="431" t="s">
        <v>665</v>
      </c>
      <c r="CB3" s="431" t="s">
        <v>667</v>
      </c>
      <c r="CC3" s="431" t="s">
        <v>669</v>
      </c>
      <c r="CD3" s="431" t="s">
        <v>673</v>
      </c>
      <c r="CE3" s="431" t="s">
        <v>674</v>
      </c>
      <c r="CF3" s="431" t="s">
        <v>675</v>
      </c>
      <c r="CG3" s="431"/>
      <c r="CH3" s="431"/>
    </row>
    <row r="4" spans="1:86">
      <c r="A4" s="26" t="s">
        <v>24</v>
      </c>
      <c r="B4" s="13" t="s">
        <v>1</v>
      </c>
      <c r="C4" s="195" t="s">
        <v>220</v>
      </c>
      <c r="D4" s="764" t="s">
        <v>221</v>
      </c>
      <c r="E4" s="764"/>
      <c r="F4" s="194" t="s">
        <v>221</v>
      </c>
      <c r="G4" s="730" t="s">
        <v>222</v>
      </c>
      <c r="H4" s="730"/>
      <c r="I4" s="196" t="s">
        <v>223</v>
      </c>
      <c r="J4" s="196" t="s">
        <v>222</v>
      </c>
      <c r="K4" s="734" t="s">
        <v>222</v>
      </c>
      <c r="L4" s="735"/>
      <c r="M4" s="196" t="s">
        <v>222</v>
      </c>
      <c r="N4" s="734" t="s">
        <v>222</v>
      </c>
      <c r="O4" s="735"/>
      <c r="P4" s="213" t="s">
        <v>222</v>
      </c>
      <c r="Q4" s="213" t="s">
        <v>222</v>
      </c>
      <c r="R4" s="215" t="s">
        <v>222</v>
      </c>
      <c r="S4" s="215" t="s">
        <v>220</v>
      </c>
      <c r="T4" s="743" t="s">
        <v>220</v>
      </c>
      <c r="U4" s="744"/>
      <c r="V4" s="727" t="s">
        <v>222</v>
      </c>
      <c r="W4" s="728"/>
      <c r="X4" s="18" t="s">
        <v>220</v>
      </c>
      <c r="Y4" s="18" t="s">
        <v>220</v>
      </c>
      <c r="Z4" s="18" t="s">
        <v>220</v>
      </c>
      <c r="AA4" s="18" t="s">
        <v>220</v>
      </c>
      <c r="AB4" s="743" t="s">
        <v>220</v>
      </c>
      <c r="AC4" s="748"/>
      <c r="AD4" s="744"/>
      <c r="AE4" s="743" t="s">
        <v>220</v>
      </c>
      <c r="AF4" s="748"/>
      <c r="AG4" s="744"/>
      <c r="AH4" s="18"/>
      <c r="AI4" s="220" t="s">
        <v>220</v>
      </c>
      <c r="AJ4" s="18" t="s">
        <v>220</v>
      </c>
      <c r="AK4" s="18" t="s">
        <v>220</v>
      </c>
      <c r="AL4" s="18" t="s">
        <v>220</v>
      </c>
      <c r="AM4" s="18" t="s">
        <v>220</v>
      </c>
      <c r="AN4" s="18" t="s">
        <v>220</v>
      </c>
      <c r="AO4" s="18" t="s">
        <v>220</v>
      </c>
      <c r="AP4" s="18" t="s">
        <v>220</v>
      </c>
      <c r="AQ4" s="18" t="s">
        <v>220</v>
      </c>
      <c r="AR4" s="743" t="s">
        <v>224</v>
      </c>
      <c r="AS4" s="748"/>
      <c r="AT4" s="744"/>
      <c r="AU4" s="743" t="s">
        <v>220</v>
      </c>
      <c r="AV4" s="748"/>
      <c r="AW4" s="744"/>
      <c r="AX4" s="743" t="s">
        <v>220</v>
      </c>
      <c r="AY4" s="744"/>
      <c r="AZ4" s="743" t="s">
        <v>220</v>
      </c>
      <c r="BA4" s="744"/>
      <c r="BB4" s="743" t="s">
        <v>220</v>
      </c>
      <c r="BC4" s="744"/>
      <c r="BD4" s="18"/>
      <c r="BE4" s="18"/>
      <c r="BF4" s="18"/>
      <c r="BG4" s="18"/>
      <c r="BH4" s="18"/>
      <c r="BI4" s="18"/>
      <c r="BJ4" s="18"/>
      <c r="BK4" s="18"/>
      <c r="BL4" s="18"/>
      <c r="BM4" s="364"/>
      <c r="BN4" s="275" t="s">
        <v>421</v>
      </c>
      <c r="BO4" s="708" t="s">
        <v>421</v>
      </c>
      <c r="BP4" s="709"/>
      <c r="BQ4" s="275"/>
      <c r="BR4" s="275"/>
      <c r="BS4" s="275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18" t="s">
        <v>706</v>
      </c>
      <c r="CF4" s="275"/>
      <c r="CG4" s="275"/>
      <c r="CH4" s="275"/>
    </row>
    <row r="5" spans="1:86">
      <c r="A5" s="1" t="s">
        <v>28</v>
      </c>
      <c r="B5" s="2"/>
      <c r="C5" s="197" t="s">
        <v>29</v>
      </c>
      <c r="D5" s="679" t="s">
        <v>29</v>
      </c>
      <c r="E5" s="679"/>
      <c r="F5" s="33" t="s">
        <v>29</v>
      </c>
      <c r="G5" s="758" t="s">
        <v>29</v>
      </c>
      <c r="H5" s="758"/>
      <c r="I5" s="198" t="s">
        <v>29</v>
      </c>
      <c r="J5" s="198" t="s">
        <v>29</v>
      </c>
      <c r="K5" s="762" t="s">
        <v>29</v>
      </c>
      <c r="L5" s="763"/>
      <c r="M5" s="198" t="s">
        <v>29</v>
      </c>
      <c r="N5" s="762" t="s">
        <v>29</v>
      </c>
      <c r="O5" s="763"/>
      <c r="P5" s="214" t="s">
        <v>29</v>
      </c>
      <c r="Q5" s="214" t="s">
        <v>29</v>
      </c>
      <c r="R5" s="214" t="s">
        <v>29</v>
      </c>
      <c r="S5" s="214" t="s">
        <v>29</v>
      </c>
      <c r="T5" s="751" t="s">
        <v>29</v>
      </c>
      <c r="U5" s="753"/>
      <c r="V5" s="751" t="s">
        <v>29</v>
      </c>
      <c r="W5" s="753"/>
      <c r="X5" s="228" t="s">
        <v>29</v>
      </c>
      <c r="Y5" s="228" t="s">
        <v>29</v>
      </c>
      <c r="Z5" s="228" t="s">
        <v>29</v>
      </c>
      <c r="AA5" s="228" t="s">
        <v>29</v>
      </c>
      <c r="AB5" s="751" t="s">
        <v>122</v>
      </c>
      <c r="AC5" s="752"/>
      <c r="AD5" s="753"/>
      <c r="AE5" s="751" t="s">
        <v>122</v>
      </c>
      <c r="AF5" s="752"/>
      <c r="AG5" s="753"/>
      <c r="AH5" s="33" t="s">
        <v>422</v>
      </c>
      <c r="AI5" s="33" t="s">
        <v>29</v>
      </c>
      <c r="AJ5" s="15" t="s">
        <v>225</v>
      </c>
      <c r="AK5" s="15" t="s">
        <v>225</v>
      </c>
      <c r="AL5" s="15" t="s">
        <v>225</v>
      </c>
      <c r="AM5" s="15" t="s">
        <v>225</v>
      </c>
      <c r="AN5" s="15" t="s">
        <v>225</v>
      </c>
      <c r="AO5" s="15" t="s">
        <v>225</v>
      </c>
      <c r="AP5" s="15" t="s">
        <v>225</v>
      </c>
      <c r="AQ5" s="15" t="s">
        <v>225</v>
      </c>
      <c r="AR5" s="700" t="s">
        <v>225</v>
      </c>
      <c r="AS5" s="717"/>
      <c r="AT5" s="701"/>
      <c r="AU5" s="700" t="s">
        <v>225</v>
      </c>
      <c r="AV5" s="717"/>
      <c r="AW5" s="701"/>
      <c r="AX5" s="700" t="s">
        <v>426</v>
      </c>
      <c r="AY5" s="701"/>
      <c r="AZ5" s="751" t="s">
        <v>29</v>
      </c>
      <c r="BA5" s="753"/>
      <c r="BB5" s="751" t="s">
        <v>29</v>
      </c>
      <c r="BC5" s="753"/>
      <c r="BD5" s="241" t="s">
        <v>457</v>
      </c>
      <c r="BE5" s="241" t="s">
        <v>457</v>
      </c>
      <c r="BF5" s="241" t="s">
        <v>459</v>
      </c>
      <c r="BG5" s="241" t="s">
        <v>459</v>
      </c>
      <c r="BH5" s="241" t="s">
        <v>426</v>
      </c>
      <c r="BI5" s="241" t="s">
        <v>464</v>
      </c>
      <c r="BJ5" s="241" t="s">
        <v>462</v>
      </c>
      <c r="BK5" s="241" t="s">
        <v>459</v>
      </c>
      <c r="BL5" s="241" t="s">
        <v>464</v>
      </c>
      <c r="BM5" s="368" t="s">
        <v>466</v>
      </c>
      <c r="BN5" s="269" t="s">
        <v>426</v>
      </c>
      <c r="BO5" s="710" t="s">
        <v>628</v>
      </c>
      <c r="BP5" s="711"/>
      <c r="BQ5" s="459" t="s">
        <v>668</v>
      </c>
      <c r="BR5" s="241" t="s">
        <v>426</v>
      </c>
      <c r="BS5" s="241" t="s">
        <v>426</v>
      </c>
      <c r="BT5" s="241" t="s">
        <v>462</v>
      </c>
      <c r="BU5" s="241" t="s">
        <v>633</v>
      </c>
      <c r="BV5" s="241" t="s">
        <v>660</v>
      </c>
      <c r="BW5" s="241" t="s">
        <v>638</v>
      </c>
      <c r="BX5" s="241" t="s">
        <v>639</v>
      </c>
      <c r="BY5" s="241" t="s">
        <v>661</v>
      </c>
      <c r="BZ5" s="241" t="s">
        <v>660</v>
      </c>
      <c r="CA5" s="241" t="s">
        <v>666</v>
      </c>
      <c r="CB5" s="241" t="s">
        <v>705</v>
      </c>
      <c r="CC5" s="241" t="s">
        <v>466</v>
      </c>
      <c r="CD5" s="464" t="s">
        <v>29</v>
      </c>
      <c r="CE5" s="496" t="s">
        <v>29</v>
      </c>
      <c r="CF5" s="464" t="s">
        <v>29</v>
      </c>
      <c r="CG5" s="241"/>
      <c r="CH5" s="241"/>
    </row>
    <row r="6" spans="1:86">
      <c r="A6" s="26" t="s">
        <v>31</v>
      </c>
      <c r="B6" s="13"/>
      <c r="C6" s="199">
        <v>25</v>
      </c>
      <c r="D6" s="200">
        <v>20</v>
      </c>
      <c r="E6" s="200">
        <v>25</v>
      </c>
      <c r="F6" s="200">
        <v>25</v>
      </c>
      <c r="G6" s="200">
        <v>20</v>
      </c>
      <c r="H6" s="200">
        <v>25</v>
      </c>
      <c r="I6" s="201">
        <v>25</v>
      </c>
      <c r="J6" s="201">
        <v>25</v>
      </c>
      <c r="K6" s="201">
        <v>20</v>
      </c>
      <c r="L6" s="201">
        <v>25</v>
      </c>
      <c r="M6" s="201">
        <v>25</v>
      </c>
      <c r="N6" s="201">
        <v>20</v>
      </c>
      <c r="O6" s="201">
        <v>25</v>
      </c>
      <c r="P6" s="201">
        <v>25</v>
      </c>
      <c r="Q6" s="201">
        <v>25</v>
      </c>
      <c r="R6" s="201">
        <v>25</v>
      </c>
      <c r="S6" s="201">
        <v>25</v>
      </c>
      <c r="T6" s="201">
        <v>20</v>
      </c>
      <c r="U6" s="200">
        <v>25</v>
      </c>
      <c r="V6" s="200">
        <v>20</v>
      </c>
      <c r="W6" s="200">
        <v>25</v>
      </c>
      <c r="X6" s="200">
        <v>25</v>
      </c>
      <c r="Y6" s="200">
        <v>25</v>
      </c>
      <c r="Z6" s="200">
        <v>25</v>
      </c>
      <c r="AA6" s="200">
        <v>25</v>
      </c>
      <c r="AB6" s="200">
        <v>20</v>
      </c>
      <c r="AC6" s="200">
        <v>25</v>
      </c>
      <c r="AD6" s="200">
        <v>30</v>
      </c>
      <c r="AE6" s="200">
        <v>20</v>
      </c>
      <c r="AF6" s="200">
        <v>25</v>
      </c>
      <c r="AG6" s="200">
        <v>30</v>
      </c>
      <c r="AH6" s="200">
        <v>25</v>
      </c>
      <c r="AI6" s="200">
        <v>25</v>
      </c>
      <c r="AJ6" s="38">
        <v>25</v>
      </c>
      <c r="AK6" s="38">
        <v>25</v>
      </c>
      <c r="AL6" s="38">
        <v>25</v>
      </c>
      <c r="AM6" s="38">
        <v>25</v>
      </c>
      <c r="AN6" s="38">
        <v>25</v>
      </c>
      <c r="AO6" s="38">
        <v>25</v>
      </c>
      <c r="AP6" s="38">
        <v>25</v>
      </c>
      <c r="AQ6" s="38">
        <v>25</v>
      </c>
      <c r="AR6" s="38">
        <v>20</v>
      </c>
      <c r="AS6" s="38">
        <v>25</v>
      </c>
      <c r="AT6" s="38">
        <v>30</v>
      </c>
      <c r="AU6" s="38">
        <v>20</v>
      </c>
      <c r="AV6" s="231">
        <v>25</v>
      </c>
      <c r="AW6" s="231">
        <v>30</v>
      </c>
      <c r="AX6" s="231">
        <v>20</v>
      </c>
      <c r="AY6" s="231">
        <v>25</v>
      </c>
      <c r="AZ6" s="201">
        <v>20</v>
      </c>
      <c r="BA6" s="201">
        <v>25</v>
      </c>
      <c r="BB6" s="201">
        <v>20</v>
      </c>
      <c r="BC6" s="200">
        <v>25</v>
      </c>
      <c r="BD6" s="200">
        <v>25</v>
      </c>
      <c r="BE6" s="200">
        <v>25</v>
      </c>
      <c r="BF6" s="200">
        <v>25</v>
      </c>
      <c r="BG6" s="200">
        <v>25</v>
      </c>
      <c r="BH6" s="200">
        <v>25</v>
      </c>
      <c r="BI6" s="200">
        <v>25</v>
      </c>
      <c r="BJ6" s="200">
        <v>25</v>
      </c>
      <c r="BK6" s="200">
        <v>25</v>
      </c>
      <c r="BL6" s="200">
        <v>25</v>
      </c>
      <c r="BM6" s="201">
        <v>25</v>
      </c>
      <c r="BN6" s="361">
        <v>25</v>
      </c>
      <c r="BO6" s="361">
        <v>20</v>
      </c>
      <c r="BP6" s="361">
        <v>25</v>
      </c>
      <c r="BQ6" s="419">
        <v>25</v>
      </c>
      <c r="BR6" s="419">
        <v>25</v>
      </c>
      <c r="BS6" s="419">
        <v>25</v>
      </c>
      <c r="BT6" s="419">
        <v>25</v>
      </c>
      <c r="BU6" s="419">
        <v>25</v>
      </c>
      <c r="BV6" s="419">
        <v>25</v>
      </c>
      <c r="BW6" s="419">
        <v>25</v>
      </c>
      <c r="BX6" s="419">
        <v>25</v>
      </c>
      <c r="BY6" s="447">
        <v>25</v>
      </c>
      <c r="BZ6" s="447">
        <v>25</v>
      </c>
      <c r="CA6" s="457">
        <v>25</v>
      </c>
      <c r="CB6" s="457">
        <v>25</v>
      </c>
      <c r="CC6" s="457">
        <v>25</v>
      </c>
      <c r="CD6" s="462">
        <v>25</v>
      </c>
      <c r="CE6" s="494">
        <v>25</v>
      </c>
      <c r="CF6" s="462">
        <v>25</v>
      </c>
      <c r="CG6" s="462"/>
      <c r="CH6" s="462"/>
    </row>
    <row r="7" spans="1:86">
      <c r="A7" s="661" t="s">
        <v>32</v>
      </c>
      <c r="B7" s="2" t="s">
        <v>33</v>
      </c>
      <c r="C7" s="147">
        <v>79.3</v>
      </c>
      <c r="D7" s="759">
        <v>79.8</v>
      </c>
      <c r="E7" s="759"/>
      <c r="F7" s="137">
        <v>79.8</v>
      </c>
      <c r="G7" s="759">
        <v>84.6</v>
      </c>
      <c r="H7" s="759"/>
      <c r="I7" s="202">
        <v>80.8</v>
      </c>
      <c r="J7" s="202">
        <v>85.4</v>
      </c>
      <c r="K7" s="749">
        <v>85</v>
      </c>
      <c r="L7" s="750"/>
      <c r="M7" s="202">
        <v>84.6</v>
      </c>
      <c r="N7" s="749">
        <v>84.8</v>
      </c>
      <c r="O7" s="750"/>
      <c r="P7" s="202">
        <v>84.3</v>
      </c>
      <c r="Q7" s="202">
        <v>84.7</v>
      </c>
      <c r="R7" s="202">
        <v>84.7</v>
      </c>
      <c r="S7" s="202">
        <v>84.3</v>
      </c>
      <c r="T7" s="714">
        <v>84.9</v>
      </c>
      <c r="U7" s="716"/>
      <c r="V7" s="714">
        <v>84.7</v>
      </c>
      <c r="W7" s="716"/>
      <c r="X7" s="229">
        <v>84.7</v>
      </c>
      <c r="Y7" s="229">
        <v>84.7</v>
      </c>
      <c r="Z7" s="229">
        <v>84.7</v>
      </c>
      <c r="AA7" s="229">
        <v>84.8</v>
      </c>
      <c r="AB7" s="714">
        <v>85.07</v>
      </c>
      <c r="AC7" s="715"/>
      <c r="AD7" s="716"/>
      <c r="AE7" s="714">
        <v>85.6</v>
      </c>
      <c r="AF7" s="715"/>
      <c r="AG7" s="716"/>
      <c r="AH7" s="229">
        <v>85</v>
      </c>
      <c r="AI7" s="137">
        <v>80.099999999999994</v>
      </c>
      <c r="AJ7" s="32">
        <v>80</v>
      </c>
      <c r="AK7" s="32">
        <v>80</v>
      </c>
      <c r="AL7" s="222">
        <v>75</v>
      </c>
      <c r="AM7" s="222">
        <v>80</v>
      </c>
      <c r="AN7" s="222">
        <v>75</v>
      </c>
      <c r="AO7" s="222">
        <v>75</v>
      </c>
      <c r="AP7" s="222">
        <v>80</v>
      </c>
      <c r="AQ7" s="222">
        <v>80</v>
      </c>
      <c r="AR7" s="714">
        <v>80</v>
      </c>
      <c r="AS7" s="715"/>
      <c r="AT7" s="716"/>
      <c r="AU7" s="714">
        <v>80</v>
      </c>
      <c r="AV7" s="715"/>
      <c r="AW7" s="716"/>
      <c r="AX7" s="714">
        <v>85</v>
      </c>
      <c r="AY7" s="716"/>
      <c r="AZ7" s="714">
        <v>79.8</v>
      </c>
      <c r="BA7" s="716"/>
      <c r="BB7" s="714">
        <v>79.599999999999994</v>
      </c>
      <c r="BC7" s="716"/>
      <c r="BD7" s="32">
        <v>84.7</v>
      </c>
      <c r="BE7" s="32">
        <v>84.8</v>
      </c>
      <c r="BF7" s="32">
        <v>85</v>
      </c>
      <c r="BG7" s="32">
        <v>85</v>
      </c>
      <c r="BH7" s="343"/>
      <c r="BI7" s="32">
        <v>85.2</v>
      </c>
      <c r="BJ7" s="32">
        <v>85</v>
      </c>
      <c r="BK7" s="301">
        <v>85</v>
      </c>
      <c r="BL7" s="308">
        <v>85</v>
      </c>
      <c r="BM7" s="363">
        <v>85.57</v>
      </c>
      <c r="BN7" s="362">
        <v>80</v>
      </c>
      <c r="BO7" s="712">
        <v>78.2</v>
      </c>
      <c r="BP7" s="713"/>
      <c r="BQ7" s="420">
        <v>80.7</v>
      </c>
      <c r="BR7" s="420">
        <v>79.400000000000006</v>
      </c>
      <c r="BS7" s="420">
        <v>74.5</v>
      </c>
      <c r="BT7" s="420">
        <v>75.3</v>
      </c>
      <c r="BU7" s="420">
        <v>75.7</v>
      </c>
      <c r="BV7" s="420">
        <v>74.8</v>
      </c>
      <c r="BW7" s="420">
        <v>75.2</v>
      </c>
      <c r="BX7" s="420">
        <v>89.34</v>
      </c>
      <c r="BY7" s="448">
        <v>80</v>
      </c>
      <c r="BZ7" s="448">
        <v>80.8</v>
      </c>
      <c r="CA7" s="448">
        <v>79.900000000000006</v>
      </c>
      <c r="CB7" s="458">
        <v>81.599999999999994</v>
      </c>
      <c r="CC7" s="460">
        <v>86.73</v>
      </c>
      <c r="CD7" s="463">
        <v>80.400000000000006</v>
      </c>
      <c r="CE7" s="495">
        <v>79.400000000000006</v>
      </c>
      <c r="CF7" s="463">
        <v>85.2</v>
      </c>
      <c r="CG7" s="463"/>
      <c r="CH7" s="463"/>
    </row>
    <row r="8" spans="1:86" ht="16.5" customHeight="1">
      <c r="A8" s="661"/>
      <c r="B8" s="2" t="s">
        <v>34</v>
      </c>
      <c r="C8" s="147"/>
      <c r="D8" s="137"/>
      <c r="E8" s="137"/>
      <c r="F8" s="137">
        <v>-25</v>
      </c>
      <c r="G8" s="137"/>
      <c r="H8" s="137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32"/>
      <c r="U8" s="32"/>
      <c r="V8" s="714">
        <v>-30</v>
      </c>
      <c r="W8" s="716"/>
      <c r="X8" s="229">
        <v>-30</v>
      </c>
      <c r="Y8" s="229">
        <v>-30</v>
      </c>
      <c r="Z8" s="229">
        <v>-30</v>
      </c>
      <c r="AA8" s="229">
        <v>-30</v>
      </c>
      <c r="AB8" s="714">
        <v>-30</v>
      </c>
      <c r="AC8" s="715"/>
      <c r="AD8" s="716"/>
      <c r="AE8" s="714">
        <v>-30</v>
      </c>
      <c r="AF8" s="715"/>
      <c r="AG8" s="716"/>
      <c r="AH8" s="229"/>
      <c r="AI8" s="137">
        <v>-30</v>
      </c>
      <c r="AJ8" s="32">
        <v>-30</v>
      </c>
      <c r="AK8" s="32">
        <v>-30</v>
      </c>
      <c r="AL8" s="32">
        <v>-30</v>
      </c>
      <c r="AM8" s="225" t="s">
        <v>226</v>
      </c>
      <c r="AN8" s="225" t="s">
        <v>226</v>
      </c>
      <c r="AO8" s="32">
        <v>-30</v>
      </c>
      <c r="AP8" s="32">
        <v>-30</v>
      </c>
      <c r="AQ8" s="32">
        <v>-30</v>
      </c>
      <c r="AR8" s="714">
        <v>-20</v>
      </c>
      <c r="AS8" s="715"/>
      <c r="AT8" s="716"/>
      <c r="AU8" s="714">
        <v>-20</v>
      </c>
      <c r="AV8" s="715"/>
      <c r="AW8" s="716"/>
      <c r="AX8" s="714">
        <v>-30</v>
      </c>
      <c r="AY8" s="716"/>
      <c r="AZ8" s="32"/>
      <c r="BA8" s="32"/>
      <c r="BB8" s="32"/>
      <c r="BC8" s="32"/>
      <c r="BD8" s="32">
        <v>-30</v>
      </c>
      <c r="BE8" s="32">
        <v>-30</v>
      </c>
      <c r="BF8" s="32">
        <v>-30</v>
      </c>
      <c r="BG8" s="32">
        <v>-30</v>
      </c>
      <c r="BH8" s="343"/>
      <c r="BI8" s="32"/>
      <c r="BJ8" s="32">
        <v>-30</v>
      </c>
      <c r="BK8" s="301">
        <v>-30</v>
      </c>
      <c r="BL8" s="308"/>
      <c r="BM8" s="363">
        <v>-30</v>
      </c>
      <c r="BN8" s="362" t="s">
        <v>497</v>
      </c>
      <c r="BO8" s="712" t="s">
        <v>497</v>
      </c>
      <c r="BP8" s="713"/>
      <c r="BQ8" s="420"/>
      <c r="BR8" s="420" t="s">
        <v>632</v>
      </c>
      <c r="BS8" s="420" t="s">
        <v>632</v>
      </c>
      <c r="BT8" s="420"/>
      <c r="BU8" s="420"/>
      <c r="BV8" s="420"/>
      <c r="BW8" s="420"/>
      <c r="BX8" s="420"/>
      <c r="BY8" s="448"/>
      <c r="BZ8" s="448"/>
      <c r="CA8" s="448"/>
      <c r="CB8" s="458"/>
      <c r="CC8" s="458"/>
      <c r="CD8" s="463"/>
      <c r="CE8" s="495">
        <v>-30</v>
      </c>
      <c r="CF8" s="463"/>
      <c r="CG8" s="463"/>
      <c r="CH8" s="463"/>
    </row>
    <row r="9" spans="1:86">
      <c r="A9" s="13" t="s">
        <v>36</v>
      </c>
      <c r="B9" s="13"/>
      <c r="C9" s="170"/>
      <c r="D9" s="205"/>
      <c r="E9" s="205"/>
      <c r="F9" s="205"/>
      <c r="G9" s="205"/>
      <c r="H9" s="205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38"/>
      <c r="U9" s="38"/>
      <c r="V9" s="38"/>
      <c r="W9" s="38"/>
      <c r="X9" s="38"/>
      <c r="Y9" s="74">
        <v>3</v>
      </c>
      <c r="Z9" s="38">
        <v>2.8</v>
      </c>
      <c r="AA9" s="38">
        <v>2.5</v>
      </c>
      <c r="AB9" s="38"/>
      <c r="AC9" s="38"/>
      <c r="AD9" s="38"/>
      <c r="AE9" s="38"/>
      <c r="AF9" s="38"/>
      <c r="AG9" s="38"/>
      <c r="AH9" s="38"/>
      <c r="AI9" s="205"/>
      <c r="AJ9" s="38"/>
      <c r="AK9" s="38"/>
      <c r="AL9" s="38"/>
      <c r="AM9" s="38"/>
      <c r="AN9" s="38"/>
      <c r="AO9" s="38">
        <v>3.1</v>
      </c>
      <c r="AP9" s="38">
        <v>3.1</v>
      </c>
      <c r="AQ9" s="38">
        <v>3.1</v>
      </c>
      <c r="AR9" s="721">
        <v>2.7</v>
      </c>
      <c r="AS9" s="722"/>
      <c r="AT9" s="723"/>
      <c r="AU9" s="721">
        <v>2.6</v>
      </c>
      <c r="AV9" s="722"/>
      <c r="AW9" s="723"/>
      <c r="AX9" s="721">
        <v>3.1</v>
      </c>
      <c r="AY9" s="723"/>
      <c r="AZ9" s="38"/>
      <c r="BA9" s="38"/>
      <c r="BB9" s="38"/>
      <c r="BC9" s="38"/>
      <c r="BD9" s="38">
        <v>2.8</v>
      </c>
      <c r="BE9" s="38">
        <v>2.8</v>
      </c>
      <c r="BF9" s="38">
        <v>2.8</v>
      </c>
      <c r="BG9" s="38">
        <v>2.8</v>
      </c>
      <c r="BH9" s="344">
        <v>2.8</v>
      </c>
      <c r="BI9" s="38"/>
      <c r="BJ9" s="38">
        <v>2.8</v>
      </c>
      <c r="BK9" s="302">
        <v>2.8</v>
      </c>
      <c r="BL9" s="310">
        <v>2.8</v>
      </c>
      <c r="BM9" s="366">
        <v>3.1</v>
      </c>
      <c r="BN9" s="361">
        <v>3.2</v>
      </c>
      <c r="BO9" s="361">
        <v>3.2</v>
      </c>
      <c r="BP9" s="361">
        <v>3.2</v>
      </c>
      <c r="BQ9" s="419">
        <v>2.8</v>
      </c>
      <c r="BR9" s="419">
        <v>2.8</v>
      </c>
      <c r="BS9" s="419">
        <v>2.8</v>
      </c>
      <c r="BT9" s="419">
        <v>2.8</v>
      </c>
      <c r="BU9" s="419">
        <v>2.8</v>
      </c>
      <c r="BV9" s="419">
        <v>2.8</v>
      </c>
      <c r="BW9" s="419">
        <v>2.8</v>
      </c>
      <c r="BX9" s="419">
        <v>2.8</v>
      </c>
      <c r="BY9" s="447">
        <v>2.8</v>
      </c>
      <c r="BZ9" s="447">
        <v>2.8</v>
      </c>
      <c r="CA9" s="457">
        <v>2.8</v>
      </c>
      <c r="CB9" s="457">
        <v>2.8</v>
      </c>
      <c r="CC9" s="457">
        <v>2.8</v>
      </c>
      <c r="CD9" s="462">
        <v>3.2</v>
      </c>
      <c r="CE9" s="396">
        <v>3</v>
      </c>
      <c r="CF9" s="396">
        <v>3</v>
      </c>
      <c r="CG9" s="462"/>
      <c r="CH9" s="462"/>
    </row>
    <row r="10" spans="1:86">
      <c r="A10" s="46" t="s">
        <v>39</v>
      </c>
      <c r="B10" s="46"/>
      <c r="C10" s="147"/>
      <c r="D10" s="137"/>
      <c r="E10" s="137"/>
      <c r="F10" s="137"/>
      <c r="G10" s="137"/>
      <c r="H10" s="137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48"/>
      <c r="U10" s="48"/>
      <c r="V10" s="48"/>
      <c r="W10" s="48"/>
      <c r="X10" s="48"/>
      <c r="Y10" s="62">
        <v>295</v>
      </c>
      <c r="Z10" s="62">
        <v>295</v>
      </c>
      <c r="AA10" s="62">
        <v>295</v>
      </c>
      <c r="AB10" s="62"/>
      <c r="AC10" s="62"/>
      <c r="AD10" s="62"/>
      <c r="AE10" s="62"/>
      <c r="AF10" s="62"/>
      <c r="AG10" s="62"/>
      <c r="AH10" s="62"/>
      <c r="AI10" s="137"/>
      <c r="AJ10" s="48"/>
      <c r="AK10" s="48"/>
      <c r="AL10" s="48"/>
      <c r="AM10" s="48"/>
      <c r="AN10" s="48"/>
      <c r="AO10" s="62">
        <v>295</v>
      </c>
      <c r="AP10" s="62">
        <v>295</v>
      </c>
      <c r="AQ10" s="62">
        <v>295</v>
      </c>
      <c r="AR10" s="745"/>
      <c r="AS10" s="746"/>
      <c r="AT10" s="747"/>
      <c r="AU10" s="745"/>
      <c r="AV10" s="746"/>
      <c r="AW10" s="747"/>
      <c r="AX10" s="234">
        <f>AX9*AX13</f>
        <v>0.29760000000000003</v>
      </c>
      <c r="AY10" s="234">
        <f>AX9*AY13</f>
        <v>0.29449999999999993</v>
      </c>
      <c r="AZ10" s="48"/>
      <c r="BA10" s="48"/>
      <c r="BB10" s="48"/>
      <c r="BC10" s="48"/>
      <c r="BD10" s="48">
        <f t="shared" ref="BD10:BJ10" si="0">BD9*BD13</f>
        <v>0.32172000000000001</v>
      </c>
      <c r="BE10" s="48">
        <f t="shared" si="0"/>
        <v>0.32087999999999944</v>
      </c>
      <c r="BF10" s="48">
        <f t="shared" si="0"/>
        <v>0.31640000000000001</v>
      </c>
      <c r="BG10" s="48">
        <f t="shared" si="0"/>
        <v>0.31640000000000001</v>
      </c>
      <c r="BH10" s="48">
        <f t="shared" si="0"/>
        <v>0.31919999999999965</v>
      </c>
      <c r="BI10" s="48">
        <f t="shared" si="0"/>
        <v>0</v>
      </c>
      <c r="BJ10" s="48">
        <f t="shared" si="0"/>
        <v>0.3205999999999995</v>
      </c>
      <c r="BK10" s="48">
        <f t="shared" ref="BK10:BM10" si="1">BK9*BK13</f>
        <v>0.31919999999999965</v>
      </c>
      <c r="BL10" s="48">
        <f t="shared" si="1"/>
        <v>0.31919999999999965</v>
      </c>
      <c r="BM10" s="367">
        <f t="shared" si="1"/>
        <v>0.2957400000000005</v>
      </c>
      <c r="BN10" s="278">
        <f>BN9*BN13</f>
        <v>0.32000000000000028</v>
      </c>
      <c r="BO10" s="278">
        <f>BO9*BO13</f>
        <v>0.32511999999999974</v>
      </c>
      <c r="BP10" s="278">
        <f>BP9*BP13</f>
        <v>0.31775999999999982</v>
      </c>
      <c r="BQ10" s="278">
        <f>BQ9*BQ13</f>
        <v>0.32087999999999944</v>
      </c>
      <c r="BR10" s="278">
        <f t="shared" ref="BR10:BS10" si="2">BR9*BR13</f>
        <v>0.31639999999999996</v>
      </c>
      <c r="BS10" s="278">
        <f t="shared" si="2"/>
        <v>0.31639999999999996</v>
      </c>
      <c r="BT10" s="278">
        <f t="shared" ref="BT10" si="3">BT9*BT13</f>
        <v>0.31807999999999975</v>
      </c>
      <c r="BU10" s="278">
        <f t="shared" ref="BU10" si="4">BU9*BU13</f>
        <v>0.31920000000000026</v>
      </c>
      <c r="BV10" s="278">
        <f t="shared" ref="BV10" si="5">BV9*BV13</f>
        <v>0.31919999999999965</v>
      </c>
      <c r="BW10" s="278">
        <f t="shared" ref="BW10:CF10" si="6">BW9*BW13</f>
        <v>0.31920000000000026</v>
      </c>
      <c r="BX10" s="278">
        <f t="shared" si="6"/>
        <v>0.31835999999999975</v>
      </c>
      <c r="BY10" s="278">
        <f t="shared" si="6"/>
        <v>0.31639999999999996</v>
      </c>
      <c r="BZ10" s="278">
        <f t="shared" si="6"/>
        <v>0.32199999999999995</v>
      </c>
      <c r="CA10" s="278">
        <f t="shared" si="6"/>
        <v>0.31780000000000042</v>
      </c>
      <c r="CB10" s="278">
        <f t="shared" si="6"/>
        <v>0.32060000000000011</v>
      </c>
      <c r="CC10" s="278">
        <f t="shared" si="6"/>
        <v>0.3177999999999998</v>
      </c>
      <c r="CD10" s="278">
        <f t="shared" si="6"/>
        <v>0.31871999999999973</v>
      </c>
      <c r="CE10" s="278">
        <f t="shared" si="6"/>
        <v>0.32010000000000005</v>
      </c>
      <c r="CF10" s="278">
        <f t="shared" si="6"/>
        <v>0.31949999999999945</v>
      </c>
      <c r="CG10" s="278"/>
      <c r="CH10" s="278"/>
    </row>
    <row r="11" spans="1:86">
      <c r="A11" s="662" t="s">
        <v>40</v>
      </c>
      <c r="B11" s="50" t="s">
        <v>41</v>
      </c>
      <c r="C11" s="170">
        <v>1.5661</v>
      </c>
      <c r="D11" s="205">
        <v>1.5767</v>
      </c>
      <c r="E11" s="205">
        <v>1.5741000000000001</v>
      </c>
      <c r="F11" s="205">
        <v>1.5773999999999999</v>
      </c>
      <c r="G11" s="205">
        <v>1.577</v>
      </c>
      <c r="H11" s="205">
        <v>1.5745</v>
      </c>
      <c r="I11" s="206"/>
      <c r="J11" s="206"/>
      <c r="K11" s="206">
        <v>1.5892999999999999</v>
      </c>
      <c r="L11" s="206">
        <v>1.5866</v>
      </c>
      <c r="M11" s="206"/>
      <c r="N11" s="206">
        <v>1.5818000000000001</v>
      </c>
      <c r="O11" s="206">
        <v>1.5794999999999999</v>
      </c>
      <c r="P11" s="206"/>
      <c r="Q11" s="206"/>
      <c r="R11" s="206"/>
      <c r="S11" s="206"/>
      <c r="T11" s="58">
        <v>1.5905</v>
      </c>
      <c r="U11" s="58">
        <v>1.5871</v>
      </c>
      <c r="V11" s="58">
        <v>1.5809</v>
      </c>
      <c r="W11" s="58">
        <v>1.5783</v>
      </c>
      <c r="X11" s="58">
        <v>1.5773999999999999</v>
      </c>
      <c r="Y11" s="58">
        <v>1.5803</v>
      </c>
      <c r="Z11" s="58">
        <v>1.5869</v>
      </c>
      <c r="AA11" s="58">
        <v>1.6053999999999999</v>
      </c>
      <c r="AB11" s="58">
        <v>1.5820000000000001</v>
      </c>
      <c r="AC11" s="58">
        <v>1.587</v>
      </c>
      <c r="AD11" s="58">
        <v>1.575</v>
      </c>
      <c r="AE11" s="58">
        <v>1.581</v>
      </c>
      <c r="AF11" s="58">
        <v>1.577</v>
      </c>
      <c r="AG11" s="58">
        <v>1.5740000000000001</v>
      </c>
      <c r="AH11" s="58">
        <v>1.5855999999999999</v>
      </c>
      <c r="AI11" s="205">
        <v>1.5852999999999999</v>
      </c>
      <c r="AJ11" s="58">
        <v>1.583</v>
      </c>
      <c r="AK11" s="58">
        <v>1.5820000000000001</v>
      </c>
      <c r="AL11" s="58">
        <v>1.583</v>
      </c>
      <c r="AM11" s="58">
        <v>1.58</v>
      </c>
      <c r="AN11" s="58">
        <v>1.579</v>
      </c>
      <c r="AO11" s="58">
        <v>1.575</v>
      </c>
      <c r="AP11" s="58">
        <v>1.5760000000000001</v>
      </c>
      <c r="AQ11" s="58">
        <v>1.577</v>
      </c>
      <c r="AR11" s="58">
        <v>1.5960000000000001</v>
      </c>
      <c r="AS11" s="58">
        <v>1.593</v>
      </c>
      <c r="AT11" s="58">
        <v>1.589</v>
      </c>
      <c r="AU11" s="58">
        <v>1.603</v>
      </c>
      <c r="AV11" s="58">
        <v>1.599</v>
      </c>
      <c r="AW11" s="58">
        <v>1.5960000000000001</v>
      </c>
      <c r="AX11" s="58">
        <v>1.58</v>
      </c>
      <c r="AY11" s="58">
        <v>1.577</v>
      </c>
      <c r="AZ11" s="58">
        <v>1.5773999999999999</v>
      </c>
      <c r="BA11" s="58">
        <v>1.5743</v>
      </c>
      <c r="BB11" s="58">
        <v>1.5891999999999999</v>
      </c>
      <c r="BC11" s="58">
        <v>1.587</v>
      </c>
      <c r="BD11" s="58">
        <v>1.5995999999999999</v>
      </c>
      <c r="BE11" s="58">
        <v>1.5995999999999999</v>
      </c>
      <c r="BF11" s="58">
        <v>1.5980000000000001</v>
      </c>
      <c r="BG11" s="58">
        <v>1.597</v>
      </c>
      <c r="BH11" s="345">
        <v>1.601</v>
      </c>
      <c r="BI11" s="58">
        <v>1.6041000000000001</v>
      </c>
      <c r="BJ11" s="58">
        <v>1.5974999999999999</v>
      </c>
      <c r="BK11" s="303">
        <v>1.601</v>
      </c>
      <c r="BL11" s="320">
        <v>1.6013999999999999</v>
      </c>
      <c r="BM11" s="369">
        <v>1.5782</v>
      </c>
      <c r="BN11" s="281">
        <v>1.5860000000000001</v>
      </c>
      <c r="BO11" s="331">
        <v>1.5831999999999999</v>
      </c>
      <c r="BP11" s="281">
        <v>1.5795999999999999</v>
      </c>
      <c r="BQ11" s="281">
        <v>1.6035999999999999</v>
      </c>
      <c r="BR11" s="331">
        <v>1.5980000000000001</v>
      </c>
      <c r="BS11" s="331">
        <v>1.599</v>
      </c>
      <c r="BT11" s="331">
        <v>1.5966</v>
      </c>
      <c r="BU11" s="331">
        <v>1.5965</v>
      </c>
      <c r="BV11" s="331">
        <v>1.603</v>
      </c>
      <c r="BW11" s="331">
        <v>1.6020000000000001</v>
      </c>
      <c r="BX11" s="331">
        <v>1.5967</v>
      </c>
      <c r="BY11" s="331">
        <v>1.5954999999999999</v>
      </c>
      <c r="BZ11" s="331">
        <v>1.6020000000000001</v>
      </c>
      <c r="CA11" s="331">
        <v>1.6</v>
      </c>
      <c r="CB11" s="331">
        <v>1.603</v>
      </c>
      <c r="CC11" s="331">
        <v>1.5947</v>
      </c>
      <c r="CD11" s="331">
        <v>1.581</v>
      </c>
      <c r="CE11" s="331">
        <v>1.5925</v>
      </c>
      <c r="CF11" s="331">
        <v>1.5895999999999999</v>
      </c>
      <c r="CG11" s="331"/>
      <c r="CH11" s="331"/>
    </row>
    <row r="12" spans="1:86" ht="16.5" customHeight="1">
      <c r="A12" s="662"/>
      <c r="B12" s="50" t="s">
        <v>42</v>
      </c>
      <c r="C12" s="170">
        <v>1.4773000000000001</v>
      </c>
      <c r="D12" s="205">
        <v>1.48</v>
      </c>
      <c r="E12" s="205">
        <v>1.4790000000000001</v>
      </c>
      <c r="F12" s="205">
        <v>1.4801</v>
      </c>
      <c r="G12" s="205">
        <v>1.4802999999999999</v>
      </c>
      <c r="H12" s="205">
        <v>1.4792000000000001</v>
      </c>
      <c r="I12" s="206"/>
      <c r="J12" s="206"/>
      <c r="K12" s="206">
        <v>1.4837</v>
      </c>
      <c r="L12" s="206">
        <v>1.4823999999999999</v>
      </c>
      <c r="M12" s="206"/>
      <c r="N12" s="206">
        <v>1.4822</v>
      </c>
      <c r="O12" s="206">
        <v>1.4812000000000001</v>
      </c>
      <c r="P12" s="206"/>
      <c r="Q12" s="206"/>
      <c r="R12" s="206"/>
      <c r="S12" s="206"/>
      <c r="T12" s="58">
        <v>1.4851000000000001</v>
      </c>
      <c r="U12" s="58">
        <v>1.4832000000000001</v>
      </c>
      <c r="V12" s="58">
        <v>1.4827999999999999</v>
      </c>
      <c r="W12" s="58">
        <v>1.4814000000000001</v>
      </c>
      <c r="X12" s="58">
        <v>1.4811000000000001</v>
      </c>
      <c r="Y12" s="58">
        <v>1.4818</v>
      </c>
      <c r="Z12" s="58">
        <v>1.4821</v>
      </c>
      <c r="AA12" s="58">
        <v>1.4875</v>
      </c>
      <c r="AB12" s="58">
        <v>1.4830000000000001</v>
      </c>
      <c r="AC12" s="58">
        <v>1.482</v>
      </c>
      <c r="AD12" s="58">
        <v>1.4810000000000001</v>
      </c>
      <c r="AE12" s="58">
        <v>1.4830000000000001</v>
      </c>
      <c r="AF12" s="58">
        <v>1.4810000000000001</v>
      </c>
      <c r="AG12" s="58">
        <v>1.48</v>
      </c>
      <c r="AH12" s="58">
        <v>1.482</v>
      </c>
      <c r="AI12" s="205">
        <v>1.4818</v>
      </c>
      <c r="AJ12" s="58">
        <v>1.4830000000000001</v>
      </c>
      <c r="AK12" s="58">
        <v>1.4810000000000001</v>
      </c>
      <c r="AL12" s="58">
        <v>1.4830000000000001</v>
      </c>
      <c r="AM12" s="58">
        <v>1.4790000000000001</v>
      </c>
      <c r="AN12" s="58">
        <v>1.4790000000000001</v>
      </c>
      <c r="AO12" s="58">
        <v>1.48</v>
      </c>
      <c r="AP12" s="58">
        <v>1.4810000000000001</v>
      </c>
      <c r="AQ12" s="58">
        <v>1.4810000000000001</v>
      </c>
      <c r="AR12" s="58">
        <v>1.486</v>
      </c>
      <c r="AS12" s="58">
        <v>1.4850000000000001</v>
      </c>
      <c r="AT12" s="58">
        <v>1.4830000000000001</v>
      </c>
      <c r="AU12" s="58">
        <v>1.4870000000000001</v>
      </c>
      <c r="AV12" s="58">
        <v>1.486</v>
      </c>
      <c r="AW12" s="58">
        <v>1.4850000000000001</v>
      </c>
      <c r="AX12" s="58">
        <v>1.484</v>
      </c>
      <c r="AY12" s="58">
        <v>1.482</v>
      </c>
      <c r="AZ12" s="58">
        <v>1.4812000000000001</v>
      </c>
      <c r="BA12" s="58">
        <v>1.4794</v>
      </c>
      <c r="BB12" s="58">
        <v>1.4847999999999999</v>
      </c>
      <c r="BC12" s="58">
        <v>1.4838</v>
      </c>
      <c r="BD12" s="58">
        <v>1.4846999999999999</v>
      </c>
      <c r="BE12" s="58">
        <v>1.4850000000000001</v>
      </c>
      <c r="BF12" s="58">
        <v>1.4850000000000001</v>
      </c>
      <c r="BG12" s="58">
        <v>1.484</v>
      </c>
      <c r="BH12" s="345">
        <v>1.4870000000000001</v>
      </c>
      <c r="BI12" s="58">
        <v>1.49</v>
      </c>
      <c r="BJ12" s="58">
        <v>1.4830000000000001</v>
      </c>
      <c r="BK12" s="303">
        <v>1.4870000000000001</v>
      </c>
      <c r="BL12" s="320">
        <v>1.4874000000000001</v>
      </c>
      <c r="BM12" s="369">
        <v>1.4827999999999999</v>
      </c>
      <c r="BN12" s="281">
        <v>1.486</v>
      </c>
      <c r="BO12" s="331">
        <v>1.4816</v>
      </c>
      <c r="BP12" s="281">
        <v>1.4802999999999999</v>
      </c>
      <c r="BQ12" s="281">
        <v>1.4890000000000001</v>
      </c>
      <c r="BR12" s="331">
        <v>1.4850000000000001</v>
      </c>
      <c r="BS12" s="331">
        <v>1.486</v>
      </c>
      <c r="BT12" s="331">
        <v>1.4830000000000001</v>
      </c>
      <c r="BU12" s="331">
        <v>1.4824999999999999</v>
      </c>
      <c r="BV12" s="331">
        <v>1.4890000000000001</v>
      </c>
      <c r="BW12" s="331">
        <v>1.488</v>
      </c>
      <c r="BX12" s="331">
        <v>1.4830000000000001</v>
      </c>
      <c r="BY12" s="331">
        <v>1.4824999999999999</v>
      </c>
      <c r="BZ12" s="331">
        <v>1.4870000000000001</v>
      </c>
      <c r="CA12" s="331">
        <v>1.4864999999999999</v>
      </c>
      <c r="CB12" s="331">
        <v>1.4884999999999999</v>
      </c>
      <c r="CC12" s="331">
        <v>1.4812000000000001</v>
      </c>
      <c r="CD12" s="331">
        <v>1.4814000000000001</v>
      </c>
      <c r="CE12" s="331">
        <v>1.4858</v>
      </c>
      <c r="CF12" s="331">
        <v>1.4831000000000001</v>
      </c>
      <c r="CG12" s="331"/>
      <c r="CH12" s="331"/>
    </row>
    <row r="13" spans="1:86">
      <c r="A13" s="662"/>
      <c r="B13" s="59" t="s">
        <v>43</v>
      </c>
      <c r="C13" s="207">
        <v>8.8800000000000004E-2</v>
      </c>
      <c r="D13" s="205" t="s">
        <v>227</v>
      </c>
      <c r="E13" s="205">
        <v>9.5100000000000004E-2</v>
      </c>
      <c r="F13" s="205">
        <v>9.7299999999999998E-2</v>
      </c>
      <c r="G13" s="205">
        <v>9.6699999999999994E-2</v>
      </c>
      <c r="H13" s="205">
        <v>9.5299999999999996E-2</v>
      </c>
      <c r="I13" s="206">
        <v>0.105</v>
      </c>
      <c r="J13" s="206">
        <v>0.1045</v>
      </c>
      <c r="K13" s="206">
        <v>0.1056</v>
      </c>
      <c r="L13" s="206">
        <v>0.1042</v>
      </c>
      <c r="M13" s="206">
        <v>9.8100000000000007E-2</v>
      </c>
      <c r="N13" s="206">
        <v>9.9599999999999994E-2</v>
      </c>
      <c r="O13" s="206">
        <v>9.8299999999999998E-2</v>
      </c>
      <c r="P13" s="206">
        <v>9.8599999999999993E-2</v>
      </c>
      <c r="Q13" s="206">
        <v>9.64E-2</v>
      </c>
      <c r="R13" s="206">
        <v>9.7500000000000003E-2</v>
      </c>
      <c r="S13" s="206">
        <v>0.1031</v>
      </c>
      <c r="T13" s="58">
        <f t="shared" ref="T13:U13" si="7">T11-T12</f>
        <v>0.10539999999999994</v>
      </c>
      <c r="U13" s="58">
        <f t="shared" si="7"/>
        <v>0.10389999999999988</v>
      </c>
      <c r="V13" s="58">
        <v>9.8100000000000007E-2</v>
      </c>
      <c r="W13" s="58">
        <v>9.69E-2</v>
      </c>
      <c r="X13" s="58">
        <v>9.6299999999999997E-2</v>
      </c>
      <c r="Y13" s="58">
        <v>9.8500000000000004E-2</v>
      </c>
      <c r="Z13" s="58">
        <v>0.1048</v>
      </c>
      <c r="AA13" s="58">
        <v>0.1179</v>
      </c>
      <c r="AB13" s="58">
        <v>9.9000000000000005E-2</v>
      </c>
      <c r="AC13" s="58">
        <v>9.6000000000000002E-2</v>
      </c>
      <c r="AD13" s="58">
        <v>9.4E-2</v>
      </c>
      <c r="AE13" s="58">
        <v>9.8000000000000004E-2</v>
      </c>
      <c r="AF13" s="58">
        <v>9.6000000000000002E-2</v>
      </c>
      <c r="AG13" s="58">
        <v>9.4E-2</v>
      </c>
      <c r="AH13" s="58">
        <v>0.1036</v>
      </c>
      <c r="AI13" s="205">
        <v>0.10349999999999999</v>
      </c>
      <c r="AJ13" s="58">
        <v>0.1</v>
      </c>
      <c r="AK13" s="58">
        <v>0.10100000000000001</v>
      </c>
      <c r="AL13" s="58">
        <v>0.1</v>
      </c>
      <c r="AM13" s="58">
        <v>0.10100000000000001</v>
      </c>
      <c r="AN13" s="58">
        <v>0.1</v>
      </c>
      <c r="AO13" s="58">
        <v>9.5000000000000001E-2</v>
      </c>
      <c r="AP13" s="58">
        <v>9.6000000000000002E-2</v>
      </c>
      <c r="AQ13" s="58">
        <v>9.5000000000000001E-2</v>
      </c>
      <c r="AR13" s="58">
        <v>0.11</v>
      </c>
      <c r="AS13" s="58">
        <v>0.108</v>
      </c>
      <c r="AT13" s="58">
        <v>0.106</v>
      </c>
      <c r="AU13" s="58">
        <v>0.11600000000000001</v>
      </c>
      <c r="AV13" s="58">
        <v>0.113</v>
      </c>
      <c r="AW13" s="58">
        <v>0.111</v>
      </c>
      <c r="AX13" s="58">
        <v>9.6000000000000002E-2</v>
      </c>
      <c r="AY13" s="58">
        <v>9.4999999999999973E-2</v>
      </c>
      <c r="AZ13" s="58">
        <v>9.6199999999999994E-2</v>
      </c>
      <c r="BA13" s="58">
        <f>BA11-BA12</f>
        <v>9.4899999999999984E-2</v>
      </c>
      <c r="BB13" s="58">
        <f>BB11-BB12</f>
        <v>0.10440000000000005</v>
      </c>
      <c r="BC13" s="58">
        <f>BC11-BC12</f>
        <v>0.10319999999999996</v>
      </c>
      <c r="BD13" s="58">
        <f>BD11-BD12</f>
        <v>0.1149</v>
      </c>
      <c r="BE13" s="58">
        <f>BE11-BE12</f>
        <v>0.11459999999999981</v>
      </c>
      <c r="BF13" s="58">
        <v>0.113</v>
      </c>
      <c r="BG13" s="58">
        <v>0.113</v>
      </c>
      <c r="BH13" s="345">
        <f t="shared" ref="BH13" si="8">BH11-BH12</f>
        <v>0.11399999999999988</v>
      </c>
      <c r="BI13" s="58">
        <v>0.11409999999999999</v>
      </c>
      <c r="BJ13" s="58">
        <f t="shared" ref="BJ13:BW13" si="9">BJ11-BJ12</f>
        <v>0.11449999999999982</v>
      </c>
      <c r="BK13" s="304">
        <f t="shared" si="9"/>
        <v>0.11399999999999988</v>
      </c>
      <c r="BL13" s="320">
        <f t="shared" si="9"/>
        <v>0.11399999999999988</v>
      </c>
      <c r="BM13" s="369">
        <f t="shared" si="9"/>
        <v>9.5400000000000151E-2</v>
      </c>
      <c r="BN13" s="359">
        <f t="shared" si="9"/>
        <v>0.10000000000000009</v>
      </c>
      <c r="BO13" s="331">
        <f t="shared" si="9"/>
        <v>0.10159999999999991</v>
      </c>
      <c r="BP13" s="359">
        <f t="shared" si="9"/>
        <v>9.9299999999999944E-2</v>
      </c>
      <c r="BQ13" s="417">
        <f t="shared" si="9"/>
        <v>0.11459999999999981</v>
      </c>
      <c r="BR13" s="427">
        <f t="shared" si="9"/>
        <v>0.11299999999999999</v>
      </c>
      <c r="BS13" s="427">
        <f t="shared" si="9"/>
        <v>0.11299999999999999</v>
      </c>
      <c r="BT13" s="427">
        <f t="shared" si="9"/>
        <v>0.11359999999999992</v>
      </c>
      <c r="BU13" s="427">
        <f t="shared" si="9"/>
        <v>0.1140000000000001</v>
      </c>
      <c r="BV13" s="427">
        <f t="shared" si="9"/>
        <v>0.11399999999999988</v>
      </c>
      <c r="BW13" s="427">
        <f t="shared" si="9"/>
        <v>0.1140000000000001</v>
      </c>
      <c r="BX13" s="427">
        <v>0.11369999999999991</v>
      </c>
      <c r="BY13" s="427">
        <f>BY11-BY12</f>
        <v>0.11299999999999999</v>
      </c>
      <c r="BZ13" s="427">
        <f>BZ11-BZ12</f>
        <v>0.11499999999999999</v>
      </c>
      <c r="CA13" s="427">
        <f t="shared" ref="CA13:CF13" si="10">CA11-CA12</f>
        <v>0.11350000000000016</v>
      </c>
      <c r="CB13" s="427">
        <f t="shared" si="10"/>
        <v>0.11450000000000005</v>
      </c>
      <c r="CC13" s="427">
        <f t="shared" si="10"/>
        <v>0.11349999999999993</v>
      </c>
      <c r="CD13" s="427">
        <f t="shared" si="10"/>
        <v>9.9599999999999911E-2</v>
      </c>
      <c r="CE13" s="427">
        <f t="shared" si="10"/>
        <v>0.10670000000000002</v>
      </c>
      <c r="CF13" s="427">
        <f t="shared" si="10"/>
        <v>0.10649999999999982</v>
      </c>
      <c r="CG13" s="427"/>
      <c r="CH13" s="427"/>
    </row>
    <row r="14" spans="1:86">
      <c r="A14" s="663" t="s">
        <v>44</v>
      </c>
      <c r="B14" s="60" t="s">
        <v>45</v>
      </c>
      <c r="C14" s="208">
        <v>3.63</v>
      </c>
      <c r="D14" s="137">
        <v>3.7</v>
      </c>
      <c r="E14" s="137">
        <v>3.7</v>
      </c>
      <c r="F14" s="137">
        <v>3.72</v>
      </c>
      <c r="G14" s="137">
        <v>3.6</v>
      </c>
      <c r="H14" s="137">
        <v>3.6</v>
      </c>
      <c r="I14" s="203"/>
      <c r="J14" s="203"/>
      <c r="K14" s="203">
        <v>3.6</v>
      </c>
      <c r="L14" s="203">
        <v>3.6</v>
      </c>
      <c r="M14" s="203"/>
      <c r="N14" s="203">
        <v>3.6</v>
      </c>
      <c r="O14" s="203">
        <v>3.6</v>
      </c>
      <c r="P14" s="203"/>
      <c r="Q14" s="203"/>
      <c r="R14" s="203"/>
      <c r="S14" s="203"/>
      <c r="T14" s="62">
        <v>3.5</v>
      </c>
      <c r="U14" s="62">
        <v>3.53</v>
      </c>
      <c r="V14" s="62">
        <v>3.4</v>
      </c>
      <c r="W14" s="62">
        <v>3.4</v>
      </c>
      <c r="X14" s="62">
        <v>3.5</v>
      </c>
      <c r="Y14" s="62">
        <v>3.5</v>
      </c>
      <c r="Z14" s="62">
        <v>3.6</v>
      </c>
      <c r="AA14" s="62">
        <v>3.6</v>
      </c>
      <c r="AB14" s="62">
        <v>3.4</v>
      </c>
      <c r="AC14" s="62">
        <v>3.4</v>
      </c>
      <c r="AD14" s="62">
        <v>3.4</v>
      </c>
      <c r="AE14" s="62">
        <v>3.5</v>
      </c>
      <c r="AF14" s="62">
        <v>3.5</v>
      </c>
      <c r="AG14" s="62">
        <v>3.5</v>
      </c>
      <c r="AH14" s="62">
        <v>3.5</v>
      </c>
      <c r="AI14" s="137">
        <v>3.97</v>
      </c>
      <c r="AJ14" s="62">
        <v>3.5</v>
      </c>
      <c r="AK14" s="62">
        <v>3.6</v>
      </c>
      <c r="AL14" s="62">
        <v>3.6</v>
      </c>
      <c r="AM14" s="62">
        <v>4.0999999999999996</v>
      </c>
      <c r="AN14" s="62">
        <v>4.2</v>
      </c>
      <c r="AO14" s="62">
        <v>3.5</v>
      </c>
      <c r="AP14" s="62">
        <v>3.4</v>
      </c>
      <c r="AQ14" s="62">
        <v>3.4</v>
      </c>
      <c r="AR14" s="62">
        <v>3.6</v>
      </c>
      <c r="AS14" s="62">
        <v>3.6</v>
      </c>
      <c r="AT14" s="62">
        <v>3.6</v>
      </c>
      <c r="AU14" s="62">
        <v>3.5</v>
      </c>
      <c r="AV14" s="62">
        <v>3.5</v>
      </c>
      <c r="AW14" s="62">
        <v>3.5</v>
      </c>
      <c r="AX14" s="62">
        <v>3.4</v>
      </c>
      <c r="AY14" s="62">
        <v>3.4</v>
      </c>
      <c r="AZ14" s="62">
        <v>3.6</v>
      </c>
      <c r="BA14" s="62">
        <v>3.6</v>
      </c>
      <c r="BB14" s="62">
        <v>3.6</v>
      </c>
      <c r="BC14" s="62">
        <v>3.6</v>
      </c>
      <c r="BD14" s="32">
        <v>3.9</v>
      </c>
      <c r="BE14" s="32">
        <v>4</v>
      </c>
      <c r="BF14" s="32"/>
      <c r="BG14" s="343">
        <v>3.7</v>
      </c>
      <c r="BH14" s="343">
        <v>3.5</v>
      </c>
      <c r="BI14" s="32"/>
      <c r="BJ14" s="32">
        <v>3.7</v>
      </c>
      <c r="BK14" s="301">
        <v>3.5</v>
      </c>
      <c r="BL14" s="308">
        <v>3.85</v>
      </c>
      <c r="BM14" s="363">
        <v>3.43</v>
      </c>
      <c r="BN14" s="282">
        <v>3.4</v>
      </c>
      <c r="BO14" s="282">
        <v>3.7</v>
      </c>
      <c r="BP14" s="282">
        <v>3.7</v>
      </c>
      <c r="BQ14" s="282">
        <v>3.86</v>
      </c>
      <c r="BR14" s="282">
        <v>3.6</v>
      </c>
      <c r="BS14" s="282">
        <v>3.6</v>
      </c>
      <c r="BT14" s="282">
        <v>3.7</v>
      </c>
      <c r="BU14" s="282">
        <v>3.9</v>
      </c>
      <c r="BV14" s="282">
        <v>3.6</v>
      </c>
      <c r="BW14" s="282">
        <v>3.6</v>
      </c>
      <c r="BX14" s="282">
        <v>3.87</v>
      </c>
      <c r="BY14" s="449">
        <v>3.73</v>
      </c>
      <c r="BZ14" s="282">
        <v>3.6</v>
      </c>
      <c r="CA14" s="282">
        <v>3.6</v>
      </c>
      <c r="CB14" s="282">
        <v>3.85</v>
      </c>
      <c r="CC14" s="282">
        <v>3.94</v>
      </c>
      <c r="CD14" s="282">
        <v>3.61</v>
      </c>
      <c r="CE14" s="282">
        <v>3.72</v>
      </c>
      <c r="CF14" s="282">
        <v>3.6</v>
      </c>
      <c r="CG14" s="282"/>
      <c r="CH14" s="282"/>
    </row>
    <row r="15" spans="1:86" ht="16.5" customHeight="1">
      <c r="A15" s="663"/>
      <c r="B15" s="60" t="s">
        <v>46</v>
      </c>
      <c r="C15" s="208">
        <v>7.38</v>
      </c>
      <c r="D15" s="137">
        <v>8.1</v>
      </c>
      <c r="E15" s="137">
        <v>7.8</v>
      </c>
      <c r="F15" s="137">
        <v>7.83</v>
      </c>
      <c r="G15" s="137">
        <v>7.6</v>
      </c>
      <c r="H15" s="137">
        <v>7.4</v>
      </c>
      <c r="I15" s="203"/>
      <c r="J15" s="203"/>
      <c r="K15" s="203">
        <v>7.6</v>
      </c>
      <c r="L15" s="203">
        <v>7.4</v>
      </c>
      <c r="M15" s="203"/>
      <c r="N15" s="203">
        <v>7.6</v>
      </c>
      <c r="O15" s="203">
        <v>7.4</v>
      </c>
      <c r="P15" s="203"/>
      <c r="Q15" s="203"/>
      <c r="R15" s="203"/>
      <c r="S15" s="203"/>
      <c r="T15" s="62">
        <v>7</v>
      </c>
      <c r="U15" s="62">
        <v>6.85</v>
      </c>
      <c r="V15" s="62">
        <v>6.8</v>
      </c>
      <c r="W15" s="62">
        <v>6.7</v>
      </c>
      <c r="X15" s="62">
        <v>6.8</v>
      </c>
      <c r="Y15" s="62">
        <v>6.8</v>
      </c>
      <c r="Z15" s="62">
        <v>6.9</v>
      </c>
      <c r="AA15" s="62">
        <v>7</v>
      </c>
      <c r="AB15" s="62">
        <v>6.9</v>
      </c>
      <c r="AC15" s="62">
        <v>6.7</v>
      </c>
      <c r="AD15" s="62">
        <v>6.5</v>
      </c>
      <c r="AE15" s="62">
        <v>7.3</v>
      </c>
      <c r="AF15" s="62">
        <v>7</v>
      </c>
      <c r="AG15" s="62">
        <v>6.8</v>
      </c>
      <c r="AH15" s="62">
        <v>6.8</v>
      </c>
      <c r="AI15" s="137">
        <v>8.24</v>
      </c>
      <c r="AJ15" s="62">
        <v>7.6</v>
      </c>
      <c r="AK15" s="62">
        <v>7.5</v>
      </c>
      <c r="AL15" s="62">
        <v>7.5</v>
      </c>
      <c r="AM15" s="62">
        <v>8.1</v>
      </c>
      <c r="AN15" s="62">
        <v>8</v>
      </c>
      <c r="AO15" s="62">
        <v>7</v>
      </c>
      <c r="AP15" s="62">
        <v>6.9</v>
      </c>
      <c r="AQ15" s="62">
        <v>6.9</v>
      </c>
      <c r="AR15" s="62">
        <v>7.6</v>
      </c>
      <c r="AS15" s="62">
        <v>7.4</v>
      </c>
      <c r="AT15" s="62">
        <v>7.2</v>
      </c>
      <c r="AU15" s="62">
        <v>7.1</v>
      </c>
      <c r="AV15" s="62">
        <v>6.9</v>
      </c>
      <c r="AW15" s="62">
        <v>6.8</v>
      </c>
      <c r="AX15" s="62">
        <v>6.9</v>
      </c>
      <c r="AY15" s="62">
        <v>6.7</v>
      </c>
      <c r="AZ15" s="62">
        <v>7</v>
      </c>
      <c r="BA15" s="62">
        <v>6.8</v>
      </c>
      <c r="BB15" s="62">
        <v>7</v>
      </c>
      <c r="BC15" s="62">
        <v>6.8</v>
      </c>
      <c r="BD15" s="32">
        <v>8.4</v>
      </c>
      <c r="BE15" s="32">
        <v>8.9</v>
      </c>
      <c r="BF15" s="32"/>
      <c r="BG15" s="343">
        <v>7.9</v>
      </c>
      <c r="BH15" s="343">
        <v>7</v>
      </c>
      <c r="BI15" s="32">
        <v>8.1</v>
      </c>
      <c r="BJ15" s="32">
        <v>7.5</v>
      </c>
      <c r="BK15" s="301">
        <v>7</v>
      </c>
      <c r="BL15" s="308">
        <v>7.88</v>
      </c>
      <c r="BM15" s="363">
        <v>6.9</v>
      </c>
      <c r="BN15" s="282">
        <v>6.1</v>
      </c>
      <c r="BO15" s="282">
        <v>7.4</v>
      </c>
      <c r="BP15" s="282">
        <v>7.2</v>
      </c>
      <c r="BQ15" s="282">
        <v>8.15</v>
      </c>
      <c r="BR15" s="282">
        <v>7.1</v>
      </c>
      <c r="BS15" s="282">
        <v>7.1</v>
      </c>
      <c r="BT15" s="282">
        <v>7.4</v>
      </c>
      <c r="BU15" s="282">
        <v>8.1</v>
      </c>
      <c r="BV15" s="282">
        <v>7.1</v>
      </c>
      <c r="BW15" s="282">
        <v>7.3</v>
      </c>
      <c r="BX15" s="282">
        <v>7.57</v>
      </c>
      <c r="BY15" s="449">
        <v>7.69</v>
      </c>
      <c r="BZ15" s="282">
        <v>7.6</v>
      </c>
      <c r="CA15" s="282">
        <v>7.5</v>
      </c>
      <c r="CB15" s="282">
        <v>8.08</v>
      </c>
      <c r="CC15" s="282">
        <v>7.9</v>
      </c>
      <c r="CD15" s="282">
        <v>7.39</v>
      </c>
      <c r="CE15" s="282">
        <v>7.65</v>
      </c>
      <c r="CF15" s="282">
        <v>7.55</v>
      </c>
      <c r="CG15" s="282"/>
      <c r="CH15" s="282"/>
    </row>
    <row r="16" spans="1:86">
      <c r="A16" s="663"/>
      <c r="B16" s="69" t="s">
        <v>47</v>
      </c>
      <c r="C16" s="208">
        <v>-3.8</v>
      </c>
      <c r="D16" s="137">
        <v>-4.3</v>
      </c>
      <c r="E16" s="137">
        <v>-4.0999999999999996</v>
      </c>
      <c r="F16" s="137">
        <v>-4.0999999999999996</v>
      </c>
      <c r="G16" s="137">
        <v>-4</v>
      </c>
      <c r="H16" s="137">
        <v>-3.8</v>
      </c>
      <c r="I16" s="203">
        <v>-3.8</v>
      </c>
      <c r="J16" s="203">
        <v>-4.2</v>
      </c>
      <c r="K16" s="203">
        <v>-4</v>
      </c>
      <c r="L16" s="203">
        <v>-3.8</v>
      </c>
      <c r="M16" s="203">
        <v>-3.7</v>
      </c>
      <c r="N16" s="203">
        <v>-3.9</v>
      </c>
      <c r="O16" s="203">
        <v>-3.8</v>
      </c>
      <c r="P16" s="203">
        <v>-3.6</v>
      </c>
      <c r="Q16" s="203">
        <v>-3.6</v>
      </c>
      <c r="R16" s="203">
        <v>-3.6</v>
      </c>
      <c r="S16" s="203">
        <v>-3.2</v>
      </c>
      <c r="T16" s="62">
        <f>T14-T15</f>
        <v>-3.5</v>
      </c>
      <c r="U16" s="62">
        <f>U14-U15</f>
        <v>-3.32</v>
      </c>
      <c r="V16" s="62">
        <v>-3.4</v>
      </c>
      <c r="W16" s="62">
        <v>-3.3</v>
      </c>
      <c r="X16" s="62">
        <v>-3.3</v>
      </c>
      <c r="Y16" s="62">
        <v>-3.3</v>
      </c>
      <c r="Z16" s="62">
        <v>-3.4</v>
      </c>
      <c r="AA16" s="62">
        <v>-3.4</v>
      </c>
      <c r="AB16" s="62">
        <v>-3.5</v>
      </c>
      <c r="AC16" s="62">
        <v>-3.3</v>
      </c>
      <c r="AD16" s="62">
        <v>-3.1</v>
      </c>
      <c r="AE16" s="62">
        <v>-3.8</v>
      </c>
      <c r="AF16" s="62">
        <v>-3.5</v>
      </c>
      <c r="AG16" s="62">
        <v>-3.3</v>
      </c>
      <c r="AH16" s="62">
        <v>-3.3</v>
      </c>
      <c r="AI16" s="137">
        <v>-4.3</v>
      </c>
      <c r="AJ16" s="62">
        <v>-4.0999999999999996</v>
      </c>
      <c r="AK16" s="62">
        <v>-3.9</v>
      </c>
      <c r="AL16" s="62">
        <v>-3.9</v>
      </c>
      <c r="AM16" s="62">
        <v>-4</v>
      </c>
      <c r="AN16" s="62">
        <v>-3.8</v>
      </c>
      <c r="AO16" s="62">
        <v>-3.5</v>
      </c>
      <c r="AP16" s="62">
        <v>-3.5</v>
      </c>
      <c r="AQ16" s="62">
        <v>-3.5</v>
      </c>
      <c r="AR16" s="62">
        <v>-4</v>
      </c>
      <c r="AS16" s="62">
        <v>-3.8</v>
      </c>
      <c r="AT16" s="62">
        <v>-3.6</v>
      </c>
      <c r="AU16" s="62">
        <v>-3.6</v>
      </c>
      <c r="AV16" s="62">
        <v>-3.4</v>
      </c>
      <c r="AW16" s="62">
        <v>-3.3</v>
      </c>
      <c r="AX16" s="62">
        <v>-3.5000000000000004</v>
      </c>
      <c r="AY16" s="62">
        <v>-3.3000000000000003</v>
      </c>
      <c r="AZ16" s="62">
        <f t="shared" ref="AZ16:BE16" si="11">AZ14-AZ15</f>
        <v>-3.4</v>
      </c>
      <c r="BA16" s="62">
        <f t="shared" si="11"/>
        <v>-3.1999999999999997</v>
      </c>
      <c r="BB16" s="62">
        <f t="shared" si="11"/>
        <v>-3.4</v>
      </c>
      <c r="BC16" s="62">
        <f t="shared" si="11"/>
        <v>-3.1999999999999997</v>
      </c>
      <c r="BD16" s="32">
        <f t="shared" si="11"/>
        <v>-4.5</v>
      </c>
      <c r="BE16" s="32">
        <f t="shared" si="11"/>
        <v>-4.9000000000000004</v>
      </c>
      <c r="BF16" s="32">
        <v>-3.5</v>
      </c>
      <c r="BG16" s="343">
        <v>-4.2</v>
      </c>
      <c r="BH16" s="343">
        <v>-3.5</v>
      </c>
      <c r="BI16" s="32">
        <v>-4.2</v>
      </c>
      <c r="BJ16" s="32">
        <f>BJ14-BJ15</f>
        <v>-3.8</v>
      </c>
      <c r="BK16" s="301">
        <v>-3.5</v>
      </c>
      <c r="BL16" s="308">
        <f>BL14-BL15</f>
        <v>-4.0299999999999994</v>
      </c>
      <c r="BM16" s="363">
        <f>BM14-BM15</f>
        <v>-3.47</v>
      </c>
      <c r="BN16" s="360">
        <f>BN14-BN15</f>
        <v>-2.6999999999999997</v>
      </c>
      <c r="BO16" s="360">
        <f>BO14-BO15</f>
        <v>-3.7</v>
      </c>
      <c r="BP16" s="360">
        <f>BP14-BP15</f>
        <v>-3.5</v>
      </c>
      <c r="BQ16" s="418">
        <f t="shared" ref="BQ16:BX16" si="12">BQ14-BQ15</f>
        <v>-4.2900000000000009</v>
      </c>
      <c r="BR16" s="418">
        <f t="shared" si="12"/>
        <v>-3.4999999999999996</v>
      </c>
      <c r="BS16" s="418">
        <f t="shared" si="12"/>
        <v>-3.4999999999999996</v>
      </c>
      <c r="BT16" s="418">
        <f t="shared" si="12"/>
        <v>-3.7</v>
      </c>
      <c r="BU16" s="418">
        <f t="shared" si="12"/>
        <v>-4.1999999999999993</v>
      </c>
      <c r="BV16" s="418">
        <f t="shared" si="12"/>
        <v>-3.4999999999999996</v>
      </c>
      <c r="BW16" s="418">
        <f t="shared" si="12"/>
        <v>-3.6999999999999997</v>
      </c>
      <c r="BX16" s="418">
        <f t="shared" si="12"/>
        <v>-3.7</v>
      </c>
      <c r="BY16" s="450">
        <v>-3.96</v>
      </c>
      <c r="BZ16" s="450">
        <v>-3.96</v>
      </c>
      <c r="CA16" s="446">
        <f>CA14-CA15</f>
        <v>-3.9</v>
      </c>
      <c r="CB16" s="456">
        <f t="shared" ref="CB16:CF16" si="13">CB14-CB15</f>
        <v>-4.2300000000000004</v>
      </c>
      <c r="CC16" s="456">
        <f t="shared" si="13"/>
        <v>-3.9600000000000004</v>
      </c>
      <c r="CD16" s="461">
        <f t="shared" si="13"/>
        <v>-3.78</v>
      </c>
      <c r="CE16" s="493">
        <f t="shared" si="13"/>
        <v>-3.93</v>
      </c>
      <c r="CF16" s="461">
        <f t="shared" si="13"/>
        <v>-3.9499999999999997</v>
      </c>
      <c r="CG16" s="461"/>
      <c r="CH16" s="461"/>
    </row>
    <row r="17" spans="1:86">
      <c r="A17" s="334" t="s">
        <v>532</v>
      </c>
      <c r="B17" s="13" t="s">
        <v>48</v>
      </c>
      <c r="C17" s="207"/>
      <c r="D17" s="205"/>
      <c r="E17" s="205"/>
      <c r="F17" s="205"/>
      <c r="G17" s="205"/>
      <c r="H17" s="205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38">
        <v>16</v>
      </c>
      <c r="U17" s="38">
        <v>13</v>
      </c>
      <c r="V17" s="38">
        <v>16</v>
      </c>
      <c r="W17" s="38">
        <v>13</v>
      </c>
      <c r="X17" s="38"/>
      <c r="Y17" s="38"/>
      <c r="Z17" s="38"/>
      <c r="AA17" s="38"/>
      <c r="AB17" s="38">
        <v>15.7</v>
      </c>
      <c r="AC17" s="38">
        <v>12.4</v>
      </c>
      <c r="AD17" s="38">
        <v>10.199999999999999</v>
      </c>
      <c r="AE17" s="38">
        <v>16.3</v>
      </c>
      <c r="AF17" s="38">
        <v>12.3</v>
      </c>
      <c r="AG17" s="38">
        <v>10.6</v>
      </c>
      <c r="AH17" s="38">
        <v>13</v>
      </c>
      <c r="AI17" s="205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16.7</v>
      </c>
      <c r="AY17" s="38">
        <v>12.1</v>
      </c>
      <c r="AZ17" s="38"/>
      <c r="BA17" s="38"/>
      <c r="BB17" s="38"/>
      <c r="BC17" s="38"/>
      <c r="BD17" s="242">
        <v>15</v>
      </c>
      <c r="BE17" s="242">
        <v>16</v>
      </c>
      <c r="BF17" s="242"/>
      <c r="BG17" s="242"/>
      <c r="BH17" s="242"/>
      <c r="BI17" s="242">
        <v>19.399999999999999</v>
      </c>
      <c r="BJ17" s="242"/>
      <c r="BK17" s="242"/>
      <c r="BL17" s="242"/>
      <c r="BM17" s="370"/>
      <c r="BN17" s="361"/>
      <c r="BO17" s="361"/>
      <c r="BP17" s="361"/>
      <c r="BQ17" s="419"/>
      <c r="BR17" s="419"/>
      <c r="BS17" s="419"/>
      <c r="BT17" s="419"/>
      <c r="BU17" s="419"/>
      <c r="BV17" s="419"/>
      <c r="BW17" s="419"/>
      <c r="BX17" s="419"/>
      <c r="BY17" s="447"/>
      <c r="BZ17" s="447"/>
      <c r="CA17" s="447"/>
      <c r="CB17" s="457"/>
      <c r="CC17" s="457"/>
      <c r="CD17" s="462"/>
      <c r="CE17" s="494"/>
      <c r="CF17" s="462"/>
      <c r="CG17" s="462"/>
      <c r="CH17" s="462"/>
    </row>
    <row r="18" spans="1:86" ht="31.5" customHeight="1">
      <c r="A18" s="333" t="s">
        <v>533</v>
      </c>
      <c r="B18" s="13" t="s">
        <v>49</v>
      </c>
      <c r="C18" s="207"/>
      <c r="D18" s="205"/>
      <c r="E18" s="205"/>
      <c r="F18" s="205"/>
      <c r="G18" s="205"/>
      <c r="H18" s="205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205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242"/>
      <c r="BE18" s="242"/>
      <c r="BF18" s="242"/>
      <c r="BG18" s="242"/>
      <c r="BH18" s="242"/>
      <c r="BI18" s="242"/>
      <c r="BJ18" s="242">
        <v>25.1</v>
      </c>
      <c r="BK18" s="242">
        <v>12.6</v>
      </c>
      <c r="BL18" s="242"/>
      <c r="BM18" s="370"/>
      <c r="BN18" s="361"/>
      <c r="BO18" s="361"/>
      <c r="BP18" s="361"/>
      <c r="BQ18" s="419"/>
      <c r="BR18" s="419"/>
      <c r="BS18" s="419"/>
      <c r="BT18" s="419"/>
      <c r="BU18" s="419"/>
      <c r="BV18" s="419"/>
      <c r="BW18" s="419"/>
      <c r="BX18" s="419"/>
      <c r="BY18" s="447"/>
      <c r="BZ18" s="447"/>
      <c r="CA18" s="447"/>
      <c r="CB18" s="457"/>
      <c r="CC18" s="457"/>
      <c r="CD18" s="462"/>
      <c r="CE18" s="494"/>
      <c r="CF18" s="462"/>
      <c r="CG18" s="462"/>
      <c r="CH18" s="462"/>
    </row>
    <row r="19" spans="1:86">
      <c r="A19" s="332" t="s">
        <v>534</v>
      </c>
      <c r="B19" s="305" t="s">
        <v>518</v>
      </c>
      <c r="C19" s="208">
        <v>104</v>
      </c>
      <c r="D19" s="137">
        <v>134</v>
      </c>
      <c r="E19" s="137">
        <v>105</v>
      </c>
      <c r="F19" s="137">
        <v>105</v>
      </c>
      <c r="G19" s="137">
        <v>139</v>
      </c>
      <c r="H19" s="137">
        <v>108</v>
      </c>
      <c r="I19" s="203">
        <v>90</v>
      </c>
      <c r="J19" s="203">
        <v>107</v>
      </c>
      <c r="K19" s="203">
        <v>120</v>
      </c>
      <c r="L19" s="203">
        <v>94</v>
      </c>
      <c r="M19" s="203">
        <v>90</v>
      </c>
      <c r="N19" s="203">
        <v>116</v>
      </c>
      <c r="O19" s="203">
        <v>90</v>
      </c>
      <c r="P19" s="203">
        <v>90</v>
      </c>
      <c r="Q19" s="203">
        <v>93</v>
      </c>
      <c r="R19" s="203">
        <v>94</v>
      </c>
      <c r="S19" s="203">
        <v>97</v>
      </c>
      <c r="T19" s="32">
        <v>108</v>
      </c>
      <c r="U19" s="32">
        <v>88</v>
      </c>
      <c r="V19" s="32">
        <v>107</v>
      </c>
      <c r="W19" s="32">
        <v>83</v>
      </c>
      <c r="X19" s="32">
        <v>95</v>
      </c>
      <c r="Y19" s="32">
        <v>91</v>
      </c>
      <c r="Z19" s="32">
        <v>96</v>
      </c>
      <c r="AA19" s="32">
        <v>104</v>
      </c>
      <c r="AB19" s="32">
        <v>123</v>
      </c>
      <c r="AC19" s="32">
        <v>96</v>
      </c>
      <c r="AD19" s="32">
        <v>75</v>
      </c>
      <c r="AE19" s="32">
        <v>127</v>
      </c>
      <c r="AF19" s="32">
        <v>101</v>
      </c>
      <c r="AG19" s="32">
        <v>79</v>
      </c>
      <c r="AH19" s="32">
        <v>85</v>
      </c>
      <c r="AI19" s="137">
        <v>95</v>
      </c>
      <c r="AJ19" s="32">
        <v>107</v>
      </c>
      <c r="AK19" s="32">
        <v>141</v>
      </c>
      <c r="AL19" s="32">
        <v>112</v>
      </c>
      <c r="AM19" s="32">
        <v>115</v>
      </c>
      <c r="AN19" s="32">
        <v>106</v>
      </c>
      <c r="AO19" s="32">
        <v>106</v>
      </c>
      <c r="AP19" s="32">
        <v>112</v>
      </c>
      <c r="AQ19" s="32">
        <v>112</v>
      </c>
      <c r="AR19" s="32">
        <v>149</v>
      </c>
      <c r="AS19" s="32">
        <v>119</v>
      </c>
      <c r="AT19" s="32">
        <v>89</v>
      </c>
      <c r="AU19" s="32">
        <v>144</v>
      </c>
      <c r="AV19" s="32">
        <v>115</v>
      </c>
      <c r="AW19" s="32">
        <v>86</v>
      </c>
      <c r="AX19" s="32">
        <v>125</v>
      </c>
      <c r="AY19" s="32">
        <v>96</v>
      </c>
      <c r="AZ19" s="32">
        <v>111</v>
      </c>
      <c r="BA19" s="32">
        <v>91</v>
      </c>
      <c r="BB19" s="32">
        <v>115</v>
      </c>
      <c r="BC19" s="32">
        <v>92</v>
      </c>
      <c r="BD19" s="32">
        <v>103</v>
      </c>
      <c r="BE19" s="32">
        <v>111</v>
      </c>
      <c r="BF19" s="32">
        <v>102</v>
      </c>
      <c r="BG19" s="32">
        <v>121</v>
      </c>
      <c r="BH19" s="343">
        <v>102</v>
      </c>
      <c r="BI19" s="32">
        <v>122.3</v>
      </c>
      <c r="BJ19" s="32">
        <v>108</v>
      </c>
      <c r="BK19" s="301">
        <v>102</v>
      </c>
      <c r="BL19" s="308">
        <v>100.5</v>
      </c>
      <c r="BM19" s="363">
        <v>87</v>
      </c>
      <c r="BN19" s="362">
        <v>94</v>
      </c>
      <c r="BO19" s="362">
        <v>95</v>
      </c>
      <c r="BP19" s="362">
        <v>76</v>
      </c>
      <c r="BQ19" s="420">
        <v>92.84</v>
      </c>
      <c r="BR19" s="420">
        <v>89</v>
      </c>
      <c r="BS19" s="420">
        <v>87</v>
      </c>
      <c r="BT19" s="420">
        <v>84</v>
      </c>
      <c r="BU19" s="420">
        <v>89</v>
      </c>
      <c r="BV19" s="420">
        <v>67</v>
      </c>
      <c r="BW19" s="420">
        <v>70</v>
      </c>
      <c r="BX19" s="420">
        <v>54.6</v>
      </c>
      <c r="BY19" s="448">
        <v>90.3</v>
      </c>
      <c r="BZ19" s="448">
        <v>81</v>
      </c>
      <c r="CA19" s="460">
        <v>85</v>
      </c>
      <c r="CB19" s="458">
        <v>97.2</v>
      </c>
      <c r="CC19" s="458">
        <v>55.1</v>
      </c>
      <c r="CD19" s="463">
        <v>74</v>
      </c>
      <c r="CE19" s="495">
        <v>81</v>
      </c>
      <c r="CF19" s="463">
        <v>85</v>
      </c>
      <c r="CG19" s="463"/>
      <c r="CH19" s="463"/>
    </row>
    <row r="20" spans="1:86">
      <c r="A20" s="664" t="s">
        <v>51</v>
      </c>
      <c r="B20" s="13" t="s">
        <v>52</v>
      </c>
      <c r="C20" s="207">
        <v>13.4</v>
      </c>
      <c r="D20" s="205">
        <v>13.9</v>
      </c>
      <c r="E20" s="205">
        <v>13.1</v>
      </c>
      <c r="F20" s="205">
        <v>13.1</v>
      </c>
      <c r="G20" s="205">
        <v>14.3</v>
      </c>
      <c r="H20" s="205">
        <v>13.6</v>
      </c>
      <c r="I20" s="206">
        <v>13.4</v>
      </c>
      <c r="J20" s="206">
        <v>14</v>
      </c>
      <c r="K20" s="206">
        <v>14.3</v>
      </c>
      <c r="L20" s="206">
        <v>13.8</v>
      </c>
      <c r="M20" s="206">
        <v>13.6</v>
      </c>
      <c r="N20" s="206">
        <v>14.2</v>
      </c>
      <c r="O20" s="206">
        <v>13.6</v>
      </c>
      <c r="P20" s="206">
        <v>13.3</v>
      </c>
      <c r="Q20" s="206">
        <v>13.6</v>
      </c>
      <c r="R20" s="206">
        <v>13.4</v>
      </c>
      <c r="S20" s="206">
        <v>12.9</v>
      </c>
      <c r="T20" s="38">
        <v>14.4</v>
      </c>
      <c r="U20" s="38">
        <v>13.6</v>
      </c>
      <c r="V20" s="38">
        <v>14.4</v>
      </c>
      <c r="W20" s="38">
        <v>13.5</v>
      </c>
      <c r="X20" s="38">
        <v>13.3</v>
      </c>
      <c r="Y20" s="38">
        <v>13.4</v>
      </c>
      <c r="Z20" s="38">
        <v>13.3</v>
      </c>
      <c r="AA20" s="38">
        <v>13.9</v>
      </c>
      <c r="AB20" s="38">
        <v>16</v>
      </c>
      <c r="AC20" s="38">
        <v>15</v>
      </c>
      <c r="AD20" s="38">
        <v>14.3</v>
      </c>
      <c r="AE20" s="38">
        <v>16.100000000000001</v>
      </c>
      <c r="AF20" s="38">
        <v>15.2</v>
      </c>
      <c r="AG20" s="38">
        <v>14.3</v>
      </c>
      <c r="AH20" s="38">
        <v>14</v>
      </c>
      <c r="AI20" s="205">
        <v>13</v>
      </c>
      <c r="AJ20" s="38">
        <v>15.5</v>
      </c>
      <c r="AK20" s="38">
        <v>15.1</v>
      </c>
      <c r="AL20" s="38">
        <v>14</v>
      </c>
      <c r="AM20" s="38">
        <v>13.6</v>
      </c>
      <c r="AN20" s="38">
        <v>12.8</v>
      </c>
      <c r="AO20" s="38">
        <v>14.2</v>
      </c>
      <c r="AP20" s="38">
        <v>14.7</v>
      </c>
      <c r="AQ20" s="38">
        <v>15</v>
      </c>
      <c r="AR20" s="38">
        <v>15.3</v>
      </c>
      <c r="AS20" s="38">
        <v>14.8</v>
      </c>
      <c r="AT20" s="38">
        <v>14.3</v>
      </c>
      <c r="AU20" s="74">
        <v>16</v>
      </c>
      <c r="AV20" s="38">
        <v>15.5</v>
      </c>
      <c r="AW20" s="74">
        <v>15</v>
      </c>
      <c r="AX20" s="74">
        <v>14.8</v>
      </c>
      <c r="AY20" s="74">
        <v>14.1</v>
      </c>
      <c r="AZ20" s="38">
        <v>13.3</v>
      </c>
      <c r="BA20" s="38">
        <v>12.5</v>
      </c>
      <c r="BB20" s="38">
        <v>13.3</v>
      </c>
      <c r="BC20" s="38">
        <v>12.5</v>
      </c>
      <c r="BD20" s="242">
        <v>13.8</v>
      </c>
      <c r="BE20" s="242">
        <v>13.9</v>
      </c>
      <c r="BF20" s="242">
        <v>14.3</v>
      </c>
      <c r="BG20" s="242">
        <v>14.9</v>
      </c>
      <c r="BH20" s="242">
        <v>14.2</v>
      </c>
      <c r="BI20" s="242">
        <v>16.600000000000001</v>
      </c>
      <c r="BJ20" s="242">
        <v>15</v>
      </c>
      <c r="BK20" s="242">
        <v>15.85</v>
      </c>
      <c r="BL20" s="242">
        <v>15.8</v>
      </c>
      <c r="BM20" s="370">
        <v>15.2</v>
      </c>
      <c r="BN20" s="361">
        <v>15.2</v>
      </c>
      <c r="BO20" s="361">
        <v>13.4</v>
      </c>
      <c r="BP20" s="361">
        <v>12.8</v>
      </c>
      <c r="BQ20" s="419">
        <v>16.899999999999999</v>
      </c>
      <c r="BR20" s="419">
        <v>14</v>
      </c>
      <c r="BS20" s="419">
        <v>13.4</v>
      </c>
      <c r="BT20" s="419">
        <v>14.4</v>
      </c>
      <c r="BU20" s="419">
        <v>14.8</v>
      </c>
      <c r="BV20" s="419">
        <v>12.5</v>
      </c>
      <c r="BW20" s="419">
        <v>13.4</v>
      </c>
      <c r="BX20" s="419">
        <v>15.1</v>
      </c>
      <c r="BY20" s="447">
        <v>15.39</v>
      </c>
      <c r="BZ20" s="447">
        <v>15.9</v>
      </c>
      <c r="CA20" s="447">
        <v>15</v>
      </c>
      <c r="CB20" s="457">
        <v>17</v>
      </c>
      <c r="CC20" s="457">
        <v>15</v>
      </c>
      <c r="CD20" s="462">
        <v>14.1</v>
      </c>
      <c r="CE20" s="494">
        <v>14.6</v>
      </c>
      <c r="CF20" s="462">
        <v>14.9</v>
      </c>
      <c r="CG20" s="462"/>
      <c r="CH20" s="462"/>
    </row>
    <row r="21" spans="1:86" ht="16.5" customHeight="1">
      <c r="A21" s="664"/>
      <c r="B21" s="13" t="s">
        <v>53</v>
      </c>
      <c r="C21" s="207">
        <v>6.6</v>
      </c>
      <c r="D21" s="205"/>
      <c r="E21" s="205"/>
      <c r="F21" s="205">
        <v>6.5</v>
      </c>
      <c r="G21" s="205"/>
      <c r="H21" s="205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38">
        <f>T20/2</f>
        <v>7.2</v>
      </c>
      <c r="U21" s="38">
        <f>U20/2</f>
        <v>6.8</v>
      </c>
      <c r="V21" s="38"/>
      <c r="W21" s="38"/>
      <c r="X21" s="38"/>
      <c r="Y21" s="38"/>
      <c r="Z21" s="38">
        <f>13.3/2</f>
        <v>6.65</v>
      </c>
      <c r="AA21" s="38"/>
      <c r="AB21" s="38">
        <v>8.1999999999999993</v>
      </c>
      <c r="AC21" s="38">
        <v>7.7</v>
      </c>
      <c r="AD21" s="38">
        <v>7.3</v>
      </c>
      <c r="AE21" s="38">
        <v>8.1999999999999993</v>
      </c>
      <c r="AF21" s="38">
        <v>7.8</v>
      </c>
      <c r="AG21" s="38">
        <v>7.4</v>
      </c>
      <c r="AH21" s="38">
        <v>7</v>
      </c>
      <c r="AI21" s="205">
        <v>6.5</v>
      </c>
      <c r="AJ21" s="38">
        <v>7.75</v>
      </c>
      <c r="AK21" s="38">
        <f>AK20/2</f>
        <v>7.55</v>
      </c>
      <c r="AL21" s="38">
        <v>7</v>
      </c>
      <c r="AM21" s="38">
        <v>6.8</v>
      </c>
      <c r="AN21" s="38">
        <v>5.9</v>
      </c>
      <c r="AO21" s="38"/>
      <c r="AP21" s="38"/>
      <c r="AQ21" s="38"/>
      <c r="AR21" s="38"/>
      <c r="AS21" s="38"/>
      <c r="AT21" s="38"/>
      <c r="AU21" s="38"/>
      <c r="AV21" s="38"/>
      <c r="AW21" s="38"/>
      <c r="AX21" s="38">
        <f>AX20/2</f>
        <v>7.4</v>
      </c>
      <c r="AY21" s="38">
        <f>AY20/2</f>
        <v>7.05</v>
      </c>
      <c r="AZ21" s="38"/>
      <c r="BA21" s="38"/>
      <c r="BB21" s="38"/>
      <c r="BC21" s="38"/>
      <c r="BD21" s="242">
        <f>BD20/2</f>
        <v>6.9</v>
      </c>
      <c r="BE21" s="242">
        <f>BE20/2</f>
        <v>6.95</v>
      </c>
      <c r="BF21" s="242">
        <f>BF20/2</f>
        <v>7.15</v>
      </c>
      <c r="BG21" s="242">
        <f t="shared" ref="BG21:BH21" si="14">BG20/2</f>
        <v>7.45</v>
      </c>
      <c r="BH21" s="242">
        <f t="shared" si="14"/>
        <v>7.1</v>
      </c>
      <c r="BI21" s="242">
        <f>BI20/2</f>
        <v>8.3000000000000007</v>
      </c>
      <c r="BJ21" s="242">
        <v>7.5</v>
      </c>
      <c r="BK21" s="242">
        <f>BK20/2</f>
        <v>7.9249999999999998</v>
      </c>
      <c r="BL21" s="242">
        <v>7.85</v>
      </c>
      <c r="BM21" s="370"/>
      <c r="BN21" s="361"/>
      <c r="BO21" s="361">
        <f>BO20/2</f>
        <v>6.7</v>
      </c>
      <c r="BP21" s="361">
        <f>BP20/2</f>
        <v>6.4</v>
      </c>
      <c r="BQ21" s="419">
        <f>BQ20/2</f>
        <v>8.4499999999999993</v>
      </c>
      <c r="BR21" s="419">
        <f t="shared" ref="BR21:BS21" si="15">BR20/2</f>
        <v>7</v>
      </c>
      <c r="BS21" s="419">
        <f t="shared" si="15"/>
        <v>6.7</v>
      </c>
      <c r="BT21" s="419">
        <v>7.2</v>
      </c>
      <c r="BU21" s="419">
        <v>7.4</v>
      </c>
      <c r="BV21" s="419">
        <f>BV20/2</f>
        <v>6.25</v>
      </c>
      <c r="BW21" s="419">
        <f>BW20/2</f>
        <v>6.7</v>
      </c>
      <c r="BX21" s="419">
        <f>BX20/2</f>
        <v>7.55</v>
      </c>
      <c r="BY21" s="451">
        <f>BY20/2</f>
        <v>7.6950000000000003</v>
      </c>
      <c r="BZ21" s="447">
        <f>BZ20/2</f>
        <v>7.95</v>
      </c>
      <c r="CA21" s="457">
        <f t="shared" ref="CA21:CF21" si="16">CA20/2</f>
        <v>7.5</v>
      </c>
      <c r="CB21" s="457">
        <f t="shared" si="16"/>
        <v>8.5</v>
      </c>
      <c r="CC21" s="457">
        <f t="shared" si="16"/>
        <v>7.5</v>
      </c>
      <c r="CD21" s="462">
        <f t="shared" si="16"/>
        <v>7.05</v>
      </c>
      <c r="CE21" s="494">
        <f t="shared" si="16"/>
        <v>7.3</v>
      </c>
      <c r="CF21" s="462">
        <f t="shared" si="16"/>
        <v>7.45</v>
      </c>
      <c r="CG21" s="462"/>
      <c r="CH21" s="462"/>
    </row>
    <row r="22" spans="1:86">
      <c r="A22" s="664"/>
      <c r="B22" s="13" t="s">
        <v>55</v>
      </c>
      <c r="C22" s="207">
        <v>14.7</v>
      </c>
      <c r="D22" s="205">
        <v>16.399999999999999</v>
      </c>
      <c r="E22" s="205">
        <v>15.4</v>
      </c>
      <c r="F22" s="205">
        <v>15.4</v>
      </c>
      <c r="G22" s="205">
        <v>16.3</v>
      </c>
      <c r="H22" s="205">
        <v>15.3</v>
      </c>
      <c r="I22" s="206">
        <v>15.3</v>
      </c>
      <c r="J22" s="206">
        <v>16</v>
      </c>
      <c r="K22" s="206">
        <v>15.9</v>
      </c>
      <c r="L22" s="206">
        <v>15.5</v>
      </c>
      <c r="M22" s="206">
        <v>15.2</v>
      </c>
      <c r="N22" s="206">
        <v>15.8</v>
      </c>
      <c r="O22" s="206">
        <v>15.3</v>
      </c>
      <c r="P22" s="206">
        <v>14.8</v>
      </c>
      <c r="Q22" s="206">
        <v>14.8</v>
      </c>
      <c r="R22" s="206">
        <v>14.4</v>
      </c>
      <c r="S22" s="206">
        <v>14.6</v>
      </c>
      <c r="T22" s="38">
        <v>15.7</v>
      </c>
      <c r="U22" s="38">
        <v>14.9</v>
      </c>
      <c r="V22" s="38">
        <v>15.6</v>
      </c>
      <c r="W22" s="38">
        <v>14.9</v>
      </c>
      <c r="X22" s="38">
        <v>14.4</v>
      </c>
      <c r="Y22" s="38">
        <v>14.5</v>
      </c>
      <c r="Z22" s="38">
        <v>14.4</v>
      </c>
      <c r="AA22" s="38">
        <v>15</v>
      </c>
      <c r="AB22" s="38">
        <v>16.600000000000001</v>
      </c>
      <c r="AC22" s="38">
        <v>15.9</v>
      </c>
      <c r="AD22" s="38">
        <v>14.9</v>
      </c>
      <c r="AE22" s="38">
        <v>16.7</v>
      </c>
      <c r="AF22" s="38">
        <v>16.100000000000001</v>
      </c>
      <c r="AG22" s="38">
        <v>15.3</v>
      </c>
      <c r="AH22" s="38">
        <v>15.6</v>
      </c>
      <c r="AI22" s="205">
        <v>14.5</v>
      </c>
      <c r="AJ22" s="38">
        <v>14.7</v>
      </c>
      <c r="AK22" s="38">
        <v>15.1</v>
      </c>
      <c r="AL22" s="38">
        <v>13.4</v>
      </c>
      <c r="AM22" s="38">
        <v>13.6</v>
      </c>
      <c r="AN22" s="38">
        <v>12.8</v>
      </c>
      <c r="AO22" s="38">
        <v>13.5</v>
      </c>
      <c r="AP22" s="38">
        <v>14.1</v>
      </c>
      <c r="AQ22" s="38">
        <v>13.9</v>
      </c>
      <c r="AR22" s="38">
        <v>14.9</v>
      </c>
      <c r="AS22" s="74">
        <v>14</v>
      </c>
      <c r="AT22" s="38">
        <v>13.1</v>
      </c>
      <c r="AU22" s="38">
        <v>15.2</v>
      </c>
      <c r="AV22" s="38">
        <v>14.3</v>
      </c>
      <c r="AW22" s="38">
        <v>13.3</v>
      </c>
      <c r="AX22" s="38">
        <v>16.399999999999999</v>
      </c>
      <c r="AY22" s="38">
        <v>15.4</v>
      </c>
      <c r="AZ22" s="38">
        <v>15.2</v>
      </c>
      <c r="BA22" s="38">
        <v>14.3</v>
      </c>
      <c r="BB22" s="38">
        <v>15.2</v>
      </c>
      <c r="BC22" s="38">
        <v>14.4</v>
      </c>
      <c r="BD22" s="242">
        <v>14.9</v>
      </c>
      <c r="BE22" s="242">
        <v>14.6</v>
      </c>
      <c r="BF22" s="242">
        <v>15.8</v>
      </c>
      <c r="BG22" s="242">
        <v>16.399999999999999</v>
      </c>
      <c r="BH22" s="242">
        <v>16</v>
      </c>
      <c r="BI22" s="242">
        <v>17.2</v>
      </c>
      <c r="BJ22" s="242">
        <v>17.5</v>
      </c>
      <c r="BK22" s="242">
        <v>16.510000000000002</v>
      </c>
      <c r="BL22" s="242">
        <v>16.5</v>
      </c>
      <c r="BM22" s="370">
        <v>16.2</v>
      </c>
      <c r="BN22" s="361">
        <v>14.7</v>
      </c>
      <c r="BO22" s="361">
        <v>15.2</v>
      </c>
      <c r="BP22" s="361">
        <v>14.5</v>
      </c>
      <c r="BQ22" s="419">
        <v>15.5</v>
      </c>
      <c r="BR22" s="419">
        <v>15.1</v>
      </c>
      <c r="BS22" s="419">
        <v>14.4</v>
      </c>
      <c r="BT22" s="419">
        <v>16</v>
      </c>
      <c r="BU22" s="419">
        <v>16.600000000000001</v>
      </c>
      <c r="BV22" s="419">
        <v>16.399999999999999</v>
      </c>
      <c r="BW22" s="419">
        <v>16.7</v>
      </c>
      <c r="BX22" s="419">
        <v>17.399999999999999</v>
      </c>
      <c r="BY22" s="447">
        <v>17.100000000000001</v>
      </c>
      <c r="BZ22" s="447">
        <v>17.7</v>
      </c>
      <c r="CA22" s="447">
        <v>17.399999999999999</v>
      </c>
      <c r="CB22" s="457">
        <v>15</v>
      </c>
      <c r="CC22" s="457">
        <v>17.5</v>
      </c>
      <c r="CD22" s="462">
        <v>14.6</v>
      </c>
      <c r="CE22" s="494">
        <v>15.2</v>
      </c>
      <c r="CF22" s="462">
        <v>15.6</v>
      </c>
      <c r="CG22" s="462"/>
      <c r="CH22" s="462"/>
    </row>
    <row r="23" spans="1:86">
      <c r="A23" s="664"/>
      <c r="B23" s="13" t="s">
        <v>56</v>
      </c>
      <c r="C23" s="207">
        <v>1.1000000000000001</v>
      </c>
      <c r="D23" s="205">
        <v>1.18</v>
      </c>
      <c r="E23" s="205">
        <v>1.18</v>
      </c>
      <c r="F23" s="205">
        <v>1.18</v>
      </c>
      <c r="G23" s="205">
        <v>1.1399999999999999</v>
      </c>
      <c r="H23" s="205">
        <v>1.1299999999999999</v>
      </c>
      <c r="I23" s="212">
        <f>I22/I20</f>
        <v>1.1417910447761195</v>
      </c>
      <c r="J23" s="212">
        <f>J22/J20</f>
        <v>1.1428571428571428</v>
      </c>
      <c r="K23" s="212">
        <v>1.1100000000000001</v>
      </c>
      <c r="L23" s="212">
        <f>L22/L20</f>
        <v>1.1231884057971013</v>
      </c>
      <c r="M23" s="212">
        <f>M22/M20</f>
        <v>1.1176470588235294</v>
      </c>
      <c r="N23" s="212">
        <v>1.1100000000000001</v>
      </c>
      <c r="O23" s="212">
        <f t="shared" ref="O23:U23" si="17">O22/O20</f>
        <v>1.125</v>
      </c>
      <c r="P23" s="212">
        <f t="shared" si="17"/>
        <v>1.112781954887218</v>
      </c>
      <c r="Q23" s="212">
        <f t="shared" si="17"/>
        <v>1.0882352941176472</v>
      </c>
      <c r="R23" s="212">
        <f t="shared" si="17"/>
        <v>1.0746268656716418</v>
      </c>
      <c r="S23" s="212">
        <f t="shared" si="17"/>
        <v>1.1317829457364341</v>
      </c>
      <c r="T23" s="77">
        <f t="shared" si="17"/>
        <v>1.0902777777777777</v>
      </c>
      <c r="U23" s="77">
        <f t="shared" si="17"/>
        <v>1.0955882352941178</v>
      </c>
      <c r="V23" s="77">
        <v>1.08</v>
      </c>
      <c r="W23" s="77">
        <v>1.1000000000000001</v>
      </c>
      <c r="X23" s="77">
        <v>1.08</v>
      </c>
      <c r="Y23" s="77">
        <v>1.08</v>
      </c>
      <c r="Z23" s="77">
        <v>1.08</v>
      </c>
      <c r="AA23" s="77">
        <v>1.08</v>
      </c>
      <c r="AB23" s="77">
        <f t="shared" ref="AB23:AH23" si="18">AB22/AB20</f>
        <v>1.0375000000000001</v>
      </c>
      <c r="AC23" s="77">
        <f t="shared" si="18"/>
        <v>1.06</v>
      </c>
      <c r="AD23" s="77">
        <f t="shared" si="18"/>
        <v>1.0419580419580419</v>
      </c>
      <c r="AE23" s="77">
        <f t="shared" si="18"/>
        <v>1.0372670807453415</v>
      </c>
      <c r="AF23" s="77">
        <f t="shared" si="18"/>
        <v>1.0592105263157896</v>
      </c>
      <c r="AG23" s="77">
        <f t="shared" si="18"/>
        <v>1.06993006993007</v>
      </c>
      <c r="AH23" s="77">
        <f t="shared" si="18"/>
        <v>1.1142857142857143</v>
      </c>
      <c r="AI23" s="205">
        <v>1.1200000000000001</v>
      </c>
      <c r="AJ23" s="77">
        <v>0.95</v>
      </c>
      <c r="AK23" s="77">
        <v>0.95</v>
      </c>
      <c r="AL23" s="77"/>
      <c r="AM23" s="77"/>
      <c r="AN23" s="77"/>
      <c r="AO23" s="77">
        <f t="shared" ref="AO23:BC23" si="19">AO22/AO20</f>
        <v>0.95070422535211274</v>
      </c>
      <c r="AP23" s="77">
        <f t="shared" si="19"/>
        <v>0.95918367346938782</v>
      </c>
      <c r="AQ23" s="77">
        <f t="shared" si="19"/>
        <v>0.92666666666666664</v>
      </c>
      <c r="AR23" s="77">
        <f t="shared" si="19"/>
        <v>0.97385620915032678</v>
      </c>
      <c r="AS23" s="77">
        <f t="shared" si="19"/>
        <v>0.94594594594594594</v>
      </c>
      <c r="AT23" s="77">
        <f t="shared" si="19"/>
        <v>0.91608391608391604</v>
      </c>
      <c r="AU23" s="77">
        <f t="shared" si="19"/>
        <v>0.95</v>
      </c>
      <c r="AV23" s="77">
        <f t="shared" si="19"/>
        <v>0.92258064516129035</v>
      </c>
      <c r="AW23" s="77">
        <f t="shared" si="19"/>
        <v>0.88666666666666671</v>
      </c>
      <c r="AX23" s="77">
        <f>AX22/AX20</f>
        <v>1.1081081081081079</v>
      </c>
      <c r="AY23" s="77">
        <f>AY22/AY20</f>
        <v>1.0921985815602837</v>
      </c>
      <c r="AZ23" s="77">
        <f t="shared" si="19"/>
        <v>1.1428571428571428</v>
      </c>
      <c r="BA23" s="77">
        <f t="shared" si="19"/>
        <v>1.1440000000000001</v>
      </c>
      <c r="BB23" s="77">
        <f t="shared" si="19"/>
        <v>1.1428571428571428</v>
      </c>
      <c r="BC23" s="77">
        <f t="shared" si="19"/>
        <v>1.1520000000000001</v>
      </c>
      <c r="BD23" s="243">
        <f>BD22/BD20</f>
        <v>1.0797101449275361</v>
      </c>
      <c r="BE23" s="243">
        <f>BE22/BE20</f>
        <v>1.0503597122302157</v>
      </c>
      <c r="BF23" s="243">
        <f t="shared" ref="BF23:BH23" si="20">BF22/BF20</f>
        <v>1.1048951048951048</v>
      </c>
      <c r="BG23" s="243">
        <f t="shared" si="20"/>
        <v>1.1006711409395973</v>
      </c>
      <c r="BH23" s="243">
        <f t="shared" si="20"/>
        <v>1.1267605633802817</v>
      </c>
      <c r="BI23" s="243">
        <f>BI22/BI20</f>
        <v>1.0361445783132528</v>
      </c>
      <c r="BJ23" s="243">
        <f>BJ22/BJ20</f>
        <v>1.1666666666666667</v>
      </c>
      <c r="BK23" s="243">
        <f>BK22/BK20</f>
        <v>1.0416403785488961</v>
      </c>
      <c r="BL23" s="243">
        <v>1.04</v>
      </c>
      <c r="BM23" s="371">
        <f>BM22/BM20</f>
        <v>1.0657894736842106</v>
      </c>
      <c r="BN23" s="286">
        <f>BN22/BN20</f>
        <v>0.96710526315789469</v>
      </c>
      <c r="BO23" s="286">
        <v>1.1299999999999999</v>
      </c>
      <c r="BP23" s="286">
        <f>BP22/BP20</f>
        <v>1.1328125</v>
      </c>
      <c r="BQ23" s="286">
        <f>BQ22/BQ20</f>
        <v>0.9171597633136096</v>
      </c>
      <c r="BR23" s="286">
        <f t="shared" ref="BR23:BS23" si="21">BR22/BR20</f>
        <v>1.0785714285714285</v>
      </c>
      <c r="BS23" s="286">
        <f t="shared" si="21"/>
        <v>1.0746268656716418</v>
      </c>
      <c r="BT23" s="286">
        <f t="shared" ref="BT23" si="22">BT22/BT20</f>
        <v>1.1111111111111112</v>
      </c>
      <c r="BU23" s="286">
        <f t="shared" ref="BU23" si="23">BU22/BU20</f>
        <v>1.1216216216216217</v>
      </c>
      <c r="BV23" s="286">
        <f t="shared" ref="BV23" si="24">BV22/BV20</f>
        <v>1.3119999999999998</v>
      </c>
      <c r="BW23" s="286">
        <f t="shared" ref="BW23:BX23" si="25">BW22/BW20</f>
        <v>1.2462686567164178</v>
      </c>
      <c r="BX23" s="286">
        <f t="shared" si="25"/>
        <v>1.1523178807947019</v>
      </c>
      <c r="BY23" s="286">
        <f>BY22/BY20</f>
        <v>1.1111111111111112</v>
      </c>
      <c r="BZ23" s="286">
        <f>BZ22/BZ20</f>
        <v>1.1132075471698113</v>
      </c>
      <c r="CA23" s="286">
        <f t="shared" ref="CA23:CF23" si="26">CA22/CA20</f>
        <v>1.1599999999999999</v>
      </c>
      <c r="CB23" s="286">
        <f t="shared" si="26"/>
        <v>0.88235294117647056</v>
      </c>
      <c r="CC23" s="286">
        <f t="shared" si="26"/>
        <v>1.1666666666666667</v>
      </c>
      <c r="CD23" s="286">
        <f t="shared" si="26"/>
        <v>1.0354609929078014</v>
      </c>
      <c r="CE23" s="286">
        <f t="shared" si="26"/>
        <v>1.0410958904109588</v>
      </c>
      <c r="CF23" s="286">
        <f t="shared" si="26"/>
        <v>1.0469798657718121</v>
      </c>
      <c r="CG23" s="286"/>
      <c r="CH23" s="286"/>
    </row>
    <row r="24" spans="1:86">
      <c r="A24" s="661" t="s">
        <v>57</v>
      </c>
      <c r="B24" s="1" t="s">
        <v>58</v>
      </c>
      <c r="C24" s="208"/>
      <c r="D24" s="137"/>
      <c r="E24" s="137"/>
      <c r="F24" s="137"/>
      <c r="G24" s="137"/>
      <c r="H24" s="137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32">
        <v>2.3199999999999998</v>
      </c>
      <c r="U24" s="32">
        <v>2.34</v>
      </c>
      <c r="V24" s="32">
        <v>2.35</v>
      </c>
      <c r="W24" s="32">
        <v>2.36</v>
      </c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137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43"/>
      <c r="BI24" s="32">
        <v>2.46</v>
      </c>
      <c r="BJ24" s="32">
        <v>2.6920000000000002</v>
      </c>
      <c r="BK24" s="301"/>
      <c r="BL24" s="308">
        <v>3.3</v>
      </c>
      <c r="BM24" s="363"/>
      <c r="BN24" s="287"/>
      <c r="BO24" s="287"/>
      <c r="BP24" s="287"/>
      <c r="BQ24" s="287">
        <v>3.25</v>
      </c>
      <c r="BR24" s="287">
        <v>2.23</v>
      </c>
      <c r="BS24" s="287">
        <v>2.21</v>
      </c>
      <c r="BT24" s="287">
        <v>2.6269999999999998</v>
      </c>
      <c r="BU24" s="287">
        <v>2.4969999999999999</v>
      </c>
      <c r="BV24" s="287"/>
      <c r="BW24" s="287"/>
      <c r="BX24" s="287"/>
      <c r="BY24" s="287"/>
      <c r="BZ24" s="287"/>
      <c r="CA24" s="287"/>
      <c r="CB24" s="287"/>
      <c r="CC24" s="287"/>
      <c r="CD24" s="287"/>
      <c r="CE24" s="287"/>
      <c r="CF24" s="287"/>
      <c r="CG24" s="287"/>
      <c r="CH24" s="287"/>
    </row>
    <row r="25" spans="1:86" ht="16.5" customHeight="1">
      <c r="A25" s="661"/>
      <c r="B25" s="1" t="s">
        <v>59</v>
      </c>
      <c r="C25" s="208"/>
      <c r="D25" s="137"/>
      <c r="E25" s="137"/>
      <c r="F25" s="137"/>
      <c r="G25" s="137"/>
      <c r="H25" s="137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32">
        <v>3.34</v>
      </c>
      <c r="U25" s="32">
        <v>3.35</v>
      </c>
      <c r="V25" s="32">
        <v>3.38</v>
      </c>
      <c r="W25" s="32">
        <v>3.4</v>
      </c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137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43"/>
      <c r="BI25" s="32">
        <v>3.35</v>
      </c>
      <c r="BJ25" s="32">
        <v>3.5369999999999999</v>
      </c>
      <c r="BK25" s="301"/>
      <c r="BL25" s="308">
        <v>4.28</v>
      </c>
      <c r="BM25" s="363"/>
      <c r="BN25" s="287"/>
      <c r="BO25" s="287"/>
      <c r="BP25" s="287"/>
      <c r="BQ25" s="287">
        <v>4.24</v>
      </c>
      <c r="BR25" s="287">
        <v>3.07</v>
      </c>
      <c r="BS25" s="287">
        <v>3.05</v>
      </c>
      <c r="BT25" s="287">
        <v>3.4540000000000002</v>
      </c>
      <c r="BU25" s="287">
        <v>3.2919999999999998</v>
      </c>
      <c r="BV25" s="287"/>
      <c r="BW25" s="287"/>
      <c r="BX25" s="287"/>
      <c r="BY25" s="287"/>
      <c r="BZ25" s="287"/>
      <c r="CA25" s="287"/>
      <c r="CB25" s="287"/>
      <c r="CC25" s="287"/>
      <c r="CD25" s="287"/>
      <c r="CE25" s="287"/>
      <c r="CF25" s="287"/>
      <c r="CG25" s="287"/>
      <c r="CH25" s="287"/>
    </row>
    <row r="26" spans="1:86">
      <c r="A26" s="661"/>
      <c r="B26" s="1" t="s">
        <v>60</v>
      </c>
      <c r="C26" s="208"/>
      <c r="D26" s="137"/>
      <c r="E26" s="137"/>
      <c r="F26" s="137"/>
      <c r="G26" s="137"/>
      <c r="H26" s="137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32">
        <v>4.9000000000000004</v>
      </c>
      <c r="U26" s="32">
        <v>4.92</v>
      </c>
      <c r="V26" s="32">
        <v>5.01</v>
      </c>
      <c r="W26" s="32">
        <v>5.04</v>
      </c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137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43"/>
      <c r="BI26" s="32">
        <v>4.71</v>
      </c>
      <c r="BJ26" s="32">
        <v>4.758</v>
      </c>
      <c r="BK26" s="301"/>
      <c r="BL26" s="308">
        <v>5.43</v>
      </c>
      <c r="BM26" s="363"/>
      <c r="BN26" s="287"/>
      <c r="BO26" s="287"/>
      <c r="BP26" s="287"/>
      <c r="BQ26" s="287">
        <v>5.39</v>
      </c>
      <c r="BR26" s="287">
        <v>4.41</v>
      </c>
      <c r="BS26" s="287">
        <v>4.38</v>
      </c>
      <c r="BT26" s="287">
        <v>4.6500000000000004</v>
      </c>
      <c r="BU26" s="287">
        <v>4.4420000000000002</v>
      </c>
      <c r="BV26" s="287"/>
      <c r="BW26" s="287"/>
      <c r="BX26" s="287"/>
      <c r="BY26" s="287"/>
      <c r="BZ26" s="287"/>
      <c r="CA26" s="287"/>
      <c r="CB26" s="287"/>
      <c r="CC26" s="287"/>
      <c r="CD26" s="287"/>
      <c r="CE26" s="287"/>
      <c r="CF26" s="287"/>
      <c r="CG26" s="287"/>
      <c r="CH26" s="287"/>
    </row>
    <row r="27" spans="1:86">
      <c r="A27" s="661"/>
      <c r="B27" s="2" t="s">
        <v>61</v>
      </c>
      <c r="C27" s="208">
        <v>2.11</v>
      </c>
      <c r="D27" s="137">
        <v>2.06</v>
      </c>
      <c r="E27" s="137">
        <v>2.0499999999999998</v>
      </c>
      <c r="F27" s="137">
        <v>2.0499999999999998</v>
      </c>
      <c r="G27" s="137">
        <v>2.13</v>
      </c>
      <c r="H27" s="137">
        <v>2.12</v>
      </c>
      <c r="I27" s="203">
        <v>2.12</v>
      </c>
      <c r="J27" s="203">
        <v>2.06</v>
      </c>
      <c r="K27" s="203">
        <v>2.13</v>
      </c>
      <c r="L27" s="203">
        <v>2.13</v>
      </c>
      <c r="M27" s="203">
        <v>2.14</v>
      </c>
      <c r="N27" s="203">
        <v>2.13</v>
      </c>
      <c r="O27" s="203">
        <v>2.13</v>
      </c>
      <c r="P27" s="203">
        <v>2.14</v>
      </c>
      <c r="Q27" s="203">
        <v>2.14</v>
      </c>
      <c r="R27" s="203">
        <v>2.12</v>
      </c>
      <c r="S27" s="203">
        <v>2.2599999999999998</v>
      </c>
      <c r="T27" s="32">
        <v>2.2400000000000002</v>
      </c>
      <c r="U27" s="32">
        <v>2.2400000000000002</v>
      </c>
      <c r="V27" s="32">
        <v>2.2599999999999998</v>
      </c>
      <c r="W27" s="32">
        <v>2.2599999999999998</v>
      </c>
      <c r="X27" s="32">
        <v>2.21</v>
      </c>
      <c r="Y27" s="32">
        <v>2.21</v>
      </c>
      <c r="Z27" s="32">
        <v>2.17</v>
      </c>
      <c r="AA27" s="32">
        <v>2.2200000000000002</v>
      </c>
      <c r="AB27" s="32"/>
      <c r="AC27" s="32"/>
      <c r="AD27" s="32"/>
      <c r="AE27" s="32"/>
      <c r="AF27" s="32"/>
      <c r="AG27" s="32"/>
      <c r="AH27" s="32" t="s">
        <v>424</v>
      </c>
      <c r="AI27" s="137">
        <v>1.94</v>
      </c>
      <c r="AJ27" s="32">
        <v>2.04</v>
      </c>
      <c r="AK27" s="32">
        <v>2.09</v>
      </c>
      <c r="AL27" s="32">
        <v>2.04</v>
      </c>
      <c r="AM27" s="32">
        <v>2.0299999999999998</v>
      </c>
      <c r="AN27" s="32">
        <v>1.99</v>
      </c>
      <c r="AO27" s="32">
        <v>2.16</v>
      </c>
      <c r="AP27" s="32">
        <v>2.15</v>
      </c>
      <c r="AQ27" s="32">
        <v>2.15</v>
      </c>
      <c r="AR27" s="32"/>
      <c r="AS27" s="32"/>
      <c r="AT27" s="32"/>
      <c r="AU27" s="32"/>
      <c r="AV27" s="32"/>
      <c r="AW27" s="32"/>
      <c r="AX27" s="32">
        <v>2.19</v>
      </c>
      <c r="AY27" s="32">
        <v>2.19</v>
      </c>
      <c r="AZ27" s="32">
        <v>2.23</v>
      </c>
      <c r="BA27" s="32">
        <v>2.23</v>
      </c>
      <c r="BB27" s="32">
        <v>2.2400000000000002</v>
      </c>
      <c r="BC27" s="32">
        <v>2.2400000000000002</v>
      </c>
      <c r="BD27" s="32">
        <v>1.91</v>
      </c>
      <c r="BE27" s="32">
        <v>1.81</v>
      </c>
      <c r="BF27" s="32"/>
      <c r="BG27" s="32"/>
      <c r="BH27" s="343"/>
      <c r="BI27" s="32">
        <v>2.09</v>
      </c>
      <c r="BJ27" s="32"/>
      <c r="BK27" s="301">
        <v>2.16</v>
      </c>
      <c r="BL27" s="308"/>
      <c r="BM27" s="363"/>
      <c r="BN27" s="362">
        <v>2.4</v>
      </c>
      <c r="BO27" s="362">
        <v>2.12</v>
      </c>
      <c r="BP27" s="362">
        <v>2.13</v>
      </c>
      <c r="BQ27" s="420"/>
      <c r="BR27" s="420"/>
      <c r="BS27" s="420"/>
      <c r="BT27" s="420"/>
      <c r="BU27" s="420"/>
      <c r="BV27" s="420"/>
      <c r="BW27" s="420"/>
      <c r="BX27" s="420"/>
      <c r="BY27" s="448"/>
      <c r="BZ27" s="448"/>
      <c r="CA27" s="448"/>
      <c r="CB27" s="458"/>
      <c r="CC27" s="458"/>
      <c r="CD27" s="463"/>
      <c r="CE27" s="495"/>
      <c r="CF27" s="463"/>
      <c r="CG27" s="463"/>
      <c r="CH27" s="463"/>
    </row>
    <row r="28" spans="1:86">
      <c r="A28" s="13" t="s">
        <v>62</v>
      </c>
      <c r="B28" s="13" t="s">
        <v>63</v>
      </c>
      <c r="C28" s="207"/>
      <c r="D28" s="205"/>
      <c r="E28" s="205"/>
      <c r="F28" s="205"/>
      <c r="G28" s="205"/>
      <c r="H28" s="205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205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242"/>
      <c r="BE28" s="242"/>
      <c r="BF28" s="242"/>
      <c r="BG28" s="242"/>
      <c r="BH28" s="242"/>
      <c r="BI28" s="242"/>
      <c r="BJ28" s="242"/>
      <c r="BK28" s="242"/>
      <c r="BL28" s="242"/>
      <c r="BM28" s="370"/>
      <c r="BN28" s="361"/>
      <c r="BO28" s="361"/>
      <c r="BP28" s="361"/>
      <c r="BQ28" s="419"/>
      <c r="BR28" s="419"/>
      <c r="BS28" s="419"/>
      <c r="BT28" s="419"/>
      <c r="BU28" s="419"/>
      <c r="BV28" s="419"/>
      <c r="BW28" s="419"/>
      <c r="BX28" s="419"/>
      <c r="BY28" s="447"/>
      <c r="BZ28" s="447"/>
      <c r="CA28" s="447"/>
      <c r="CB28" s="457"/>
      <c r="CC28" s="457"/>
      <c r="CD28" s="462"/>
      <c r="CE28" s="494"/>
      <c r="CF28" s="462"/>
      <c r="CG28" s="462"/>
      <c r="CH28" s="462"/>
    </row>
    <row r="29" spans="1:86">
      <c r="A29" s="81" t="s">
        <v>64</v>
      </c>
      <c r="B29" s="64"/>
      <c r="C29" s="208"/>
      <c r="D29" s="137"/>
      <c r="E29" s="137"/>
      <c r="F29" s="137"/>
      <c r="G29" s="137"/>
      <c r="H29" s="137"/>
      <c r="I29" s="203"/>
      <c r="J29" s="203"/>
      <c r="K29" s="203">
        <v>1.0166999999999999</v>
      </c>
      <c r="L29" s="203">
        <v>1.0128999999999999</v>
      </c>
      <c r="M29" s="203"/>
      <c r="N29" s="203">
        <v>1.0125999999999999</v>
      </c>
      <c r="O29" s="203">
        <v>1.0087999999999999</v>
      </c>
      <c r="P29" s="203"/>
      <c r="Q29" s="203"/>
      <c r="R29" s="203"/>
      <c r="S29" s="203"/>
      <c r="T29" s="48">
        <v>1.0105</v>
      </c>
      <c r="U29" s="48">
        <v>1.0067999999999999</v>
      </c>
      <c r="V29" s="48"/>
      <c r="W29" s="48">
        <v>0.99970000000000003</v>
      </c>
      <c r="X29" s="48"/>
      <c r="Y29" s="48">
        <v>1.0011000000000001</v>
      </c>
      <c r="Z29" s="48">
        <v>1.0087999999999999</v>
      </c>
      <c r="AA29" s="48">
        <v>1.0202</v>
      </c>
      <c r="AB29" s="48">
        <v>0.99429999999999996</v>
      </c>
      <c r="AC29" s="48">
        <v>0.99039999999999995</v>
      </c>
      <c r="AD29" s="48">
        <v>0.98670000000000002</v>
      </c>
      <c r="AE29" s="48">
        <v>0.99829999999999997</v>
      </c>
      <c r="AF29" s="48">
        <v>0.99480000000000002</v>
      </c>
      <c r="AG29" s="48">
        <v>0.99119999999999997</v>
      </c>
      <c r="AH29" s="48">
        <v>1.0018</v>
      </c>
      <c r="AI29" s="137"/>
      <c r="AJ29" s="83"/>
      <c r="AK29" s="83">
        <v>1.016</v>
      </c>
      <c r="AL29" s="83">
        <v>1.0089999999999999</v>
      </c>
      <c r="AM29" s="83">
        <v>1.0309999999999999</v>
      </c>
      <c r="AN29" s="83">
        <v>1.03</v>
      </c>
      <c r="AO29" s="83">
        <v>0.998</v>
      </c>
      <c r="AP29" s="83">
        <v>0.998</v>
      </c>
      <c r="AQ29" s="83">
        <v>0.997</v>
      </c>
      <c r="AR29" s="83">
        <v>1.0189999999999999</v>
      </c>
      <c r="AS29" s="83">
        <v>1.0149999999999999</v>
      </c>
      <c r="AT29" s="83">
        <v>1.0109999999999999</v>
      </c>
      <c r="AU29" s="83">
        <v>1.0169999999999999</v>
      </c>
      <c r="AV29" s="83">
        <v>1.014</v>
      </c>
      <c r="AW29" s="83">
        <v>1.01</v>
      </c>
      <c r="AX29" s="83">
        <v>1.006</v>
      </c>
      <c r="AY29" s="83">
        <v>1.0029999999999999</v>
      </c>
      <c r="AZ29" s="83"/>
      <c r="BA29" s="83"/>
      <c r="BB29" s="83"/>
      <c r="BC29" s="83"/>
      <c r="BD29" s="32">
        <v>1.0275000000000001</v>
      </c>
      <c r="BE29" s="32">
        <v>1.0321</v>
      </c>
      <c r="BF29" s="32">
        <v>1.02</v>
      </c>
      <c r="BG29" s="32">
        <v>1.0329999999999999</v>
      </c>
      <c r="BH29" s="343"/>
      <c r="BI29" s="32">
        <v>1.0287999999999999</v>
      </c>
      <c r="BJ29" s="32">
        <v>1.0065999999999999</v>
      </c>
      <c r="BK29" s="301">
        <v>1.02</v>
      </c>
      <c r="BL29" s="308">
        <v>1.0178</v>
      </c>
      <c r="BM29" s="363"/>
      <c r="BN29" s="291"/>
      <c r="BO29" s="291">
        <v>1.002</v>
      </c>
      <c r="BP29" s="291">
        <v>1.0057</v>
      </c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91"/>
      <c r="CB29" s="291"/>
      <c r="CC29" s="291"/>
      <c r="CD29" s="291"/>
      <c r="CE29" s="497">
        <v>1.0097</v>
      </c>
      <c r="CF29" s="291"/>
      <c r="CG29" s="291"/>
      <c r="CH29" s="291"/>
    </row>
    <row r="30" spans="1:86" ht="100.5" customHeight="1" thickBot="1">
      <c r="A30" s="85" t="s">
        <v>65</v>
      </c>
      <c r="B30" s="85" t="s">
        <v>1</v>
      </c>
      <c r="C30" s="209" t="s">
        <v>228</v>
      </c>
      <c r="D30" s="756" t="s">
        <v>229</v>
      </c>
      <c r="E30" s="757"/>
      <c r="F30" s="209" t="s">
        <v>230</v>
      </c>
      <c r="G30" s="756" t="s">
        <v>231</v>
      </c>
      <c r="H30" s="757"/>
      <c r="I30" s="210" t="s">
        <v>232</v>
      </c>
      <c r="J30" s="204" t="s">
        <v>233</v>
      </c>
      <c r="K30" s="756" t="s">
        <v>234</v>
      </c>
      <c r="L30" s="757"/>
      <c r="M30" s="204" t="s">
        <v>235</v>
      </c>
      <c r="N30" s="760" t="s">
        <v>236</v>
      </c>
      <c r="O30" s="761"/>
      <c r="P30" s="217" t="s">
        <v>237</v>
      </c>
      <c r="Q30" s="217" t="s">
        <v>238</v>
      </c>
      <c r="R30" s="217" t="s">
        <v>239</v>
      </c>
      <c r="S30" s="218" t="s">
        <v>240</v>
      </c>
      <c r="T30" s="718" t="s">
        <v>241</v>
      </c>
      <c r="U30" s="720"/>
      <c r="V30" s="718" t="s">
        <v>242</v>
      </c>
      <c r="W30" s="720"/>
      <c r="X30" s="230" t="s">
        <v>243</v>
      </c>
      <c r="Y30" s="230" t="s">
        <v>244</v>
      </c>
      <c r="Z30" s="230" t="s">
        <v>245</v>
      </c>
      <c r="AA30" s="230" t="s">
        <v>246</v>
      </c>
      <c r="AB30" s="230"/>
      <c r="AC30" s="230"/>
      <c r="AD30" s="230"/>
      <c r="AE30" s="230"/>
      <c r="AF30" s="230"/>
      <c r="AG30" s="230"/>
      <c r="AH30" s="230"/>
      <c r="AI30" s="209" t="s">
        <v>247</v>
      </c>
      <c r="AJ30" s="219" t="s">
        <v>248</v>
      </c>
      <c r="AK30" s="85" t="s">
        <v>249</v>
      </c>
      <c r="AL30" s="223" t="s">
        <v>250</v>
      </c>
      <c r="AM30" s="223" t="s">
        <v>251</v>
      </c>
      <c r="AN30" s="223" t="s">
        <v>251</v>
      </c>
      <c r="AO30" s="223" t="s">
        <v>252</v>
      </c>
      <c r="AP30" s="223" t="s">
        <v>252</v>
      </c>
      <c r="AQ30" s="223" t="s">
        <v>253</v>
      </c>
      <c r="AR30" s="718" t="s">
        <v>254</v>
      </c>
      <c r="AS30" s="719"/>
      <c r="AT30" s="720"/>
      <c r="AU30" s="718" t="s">
        <v>255</v>
      </c>
      <c r="AV30" s="719"/>
      <c r="AW30" s="720"/>
      <c r="AX30" s="230"/>
      <c r="AY30" s="230"/>
      <c r="AZ30" s="718" t="s">
        <v>256</v>
      </c>
      <c r="BA30" s="720"/>
      <c r="BB30" s="754" t="s">
        <v>458</v>
      </c>
      <c r="BC30" s="755"/>
      <c r="BD30" s="337" t="s">
        <v>539</v>
      </c>
      <c r="BE30" s="337" t="s">
        <v>540</v>
      </c>
      <c r="BF30" s="337" t="s">
        <v>542</v>
      </c>
      <c r="BG30" s="337" t="s">
        <v>543</v>
      </c>
      <c r="BH30" s="337"/>
      <c r="BI30" s="337" t="s">
        <v>537</v>
      </c>
      <c r="BJ30" s="337" t="s">
        <v>538</v>
      </c>
      <c r="BK30" s="244" t="s">
        <v>535</v>
      </c>
      <c r="BL30" s="244" t="s">
        <v>519</v>
      </c>
      <c r="BM30" s="85" t="s">
        <v>536</v>
      </c>
      <c r="BN30" s="267" t="s">
        <v>509</v>
      </c>
      <c r="BO30" s="704" t="s">
        <v>517</v>
      </c>
      <c r="BP30" s="705"/>
      <c r="BQ30" s="267"/>
      <c r="BR30" s="267"/>
      <c r="BS30" s="267"/>
      <c r="BT30" s="267"/>
      <c r="BU30" s="267"/>
      <c r="BV30" s="267"/>
      <c r="BW30" s="267"/>
      <c r="BX30" s="267"/>
      <c r="BY30" s="267"/>
      <c r="BZ30" s="267"/>
      <c r="CA30" s="267"/>
      <c r="CB30" s="267"/>
      <c r="CC30" s="267"/>
      <c r="CD30" s="267"/>
      <c r="CE30" s="267" t="s">
        <v>711</v>
      </c>
      <c r="CF30" s="267"/>
      <c r="CG30" s="267"/>
      <c r="CH30" s="267"/>
    </row>
    <row r="31" spans="1:86">
      <c r="A31" s="245" t="s">
        <v>472</v>
      </c>
      <c r="C31" s="186">
        <f t="shared" ref="C31:BE31" si="27">((C11+C12)*C13)^2/((C20+C22)/2)*C9</f>
        <v>0</v>
      </c>
      <c r="D31" s="186" t="e">
        <f t="shared" si="27"/>
        <v>#VALUE!</v>
      </c>
      <c r="E31" s="186">
        <f t="shared" si="27"/>
        <v>0</v>
      </c>
      <c r="F31" s="186">
        <f t="shared" si="27"/>
        <v>0</v>
      </c>
      <c r="G31" s="186">
        <f t="shared" si="27"/>
        <v>0</v>
      </c>
      <c r="H31" s="186">
        <f t="shared" si="27"/>
        <v>0</v>
      </c>
      <c r="I31" s="186">
        <f t="shared" si="27"/>
        <v>0</v>
      </c>
      <c r="J31" s="186">
        <f t="shared" si="27"/>
        <v>0</v>
      </c>
      <c r="K31" s="186">
        <f t="shared" si="27"/>
        <v>0</v>
      </c>
      <c r="L31" s="186">
        <f t="shared" si="27"/>
        <v>0</v>
      </c>
      <c r="M31" s="186">
        <f t="shared" si="27"/>
        <v>0</v>
      </c>
      <c r="N31" s="186">
        <f t="shared" si="27"/>
        <v>0</v>
      </c>
      <c r="O31" s="186">
        <f t="shared" si="27"/>
        <v>0</v>
      </c>
      <c r="P31" s="186">
        <f t="shared" si="27"/>
        <v>0</v>
      </c>
      <c r="Q31" s="186">
        <f t="shared" si="27"/>
        <v>0</v>
      </c>
      <c r="R31" s="186">
        <f t="shared" si="27"/>
        <v>0</v>
      </c>
      <c r="S31" s="186">
        <f t="shared" si="27"/>
        <v>0</v>
      </c>
      <c r="T31" s="186">
        <f t="shared" si="27"/>
        <v>0</v>
      </c>
      <c r="U31" s="186">
        <f t="shared" si="27"/>
        <v>0</v>
      </c>
      <c r="V31" s="186">
        <f t="shared" si="27"/>
        <v>0</v>
      </c>
      <c r="W31" s="186">
        <f t="shared" si="27"/>
        <v>0</v>
      </c>
      <c r="X31" s="186">
        <f t="shared" si="27"/>
        <v>0</v>
      </c>
      <c r="Y31" s="186">
        <f t="shared" si="27"/>
        <v>1.9564026710520967E-2</v>
      </c>
      <c r="Z31" s="186">
        <f t="shared" si="27"/>
        <v>2.0913397882861513E-2</v>
      </c>
      <c r="AA31" s="186">
        <f t="shared" si="27"/>
        <v>2.3005492174994487E-2</v>
      </c>
      <c r="AB31" s="186">
        <f t="shared" si="27"/>
        <v>0</v>
      </c>
      <c r="AC31" s="186">
        <f t="shared" si="27"/>
        <v>0</v>
      </c>
      <c r="AD31" s="186">
        <f t="shared" si="27"/>
        <v>0</v>
      </c>
      <c r="AE31" s="186">
        <f t="shared" si="27"/>
        <v>0</v>
      </c>
      <c r="AF31" s="186">
        <f t="shared" si="27"/>
        <v>0</v>
      </c>
      <c r="AG31" s="186">
        <f t="shared" si="27"/>
        <v>0</v>
      </c>
      <c r="AH31" s="186">
        <f t="shared" si="27"/>
        <v>0</v>
      </c>
      <c r="AI31" s="186">
        <f t="shared" si="27"/>
        <v>0</v>
      </c>
      <c r="AJ31" s="186">
        <f t="shared" si="27"/>
        <v>0</v>
      </c>
      <c r="AK31" s="186">
        <f t="shared" si="27"/>
        <v>0</v>
      </c>
      <c r="AL31" s="186">
        <f t="shared" si="27"/>
        <v>0</v>
      </c>
      <c r="AM31" s="186">
        <f t="shared" si="27"/>
        <v>0</v>
      </c>
      <c r="AN31" s="186">
        <f t="shared" si="27"/>
        <v>0</v>
      </c>
      <c r="AO31" s="186">
        <f t="shared" si="27"/>
        <v>1.8853047432310463E-2</v>
      </c>
      <c r="AP31" s="186">
        <f t="shared" si="27"/>
        <v>1.8540974016000009E-2</v>
      </c>
      <c r="AQ31" s="186">
        <f t="shared" si="27"/>
        <v>1.8105729156401382E-2</v>
      </c>
      <c r="AR31" s="186">
        <f t="shared" si="27"/>
        <v>2.0551212786754966E-2</v>
      </c>
      <c r="AS31" s="186">
        <f t="shared" si="27"/>
        <v>0</v>
      </c>
      <c r="AT31" s="186">
        <f t="shared" si="27"/>
        <v>0</v>
      </c>
      <c r="AU31" s="186">
        <f t="shared" si="27"/>
        <v>2.1413205600000002E-2</v>
      </c>
      <c r="AV31" s="186">
        <f t="shared" si="27"/>
        <v>0</v>
      </c>
      <c r="AW31" s="186">
        <f t="shared" si="27"/>
        <v>0</v>
      </c>
      <c r="AX31" s="186">
        <f t="shared" si="27"/>
        <v>1.7193214582153848E-2</v>
      </c>
      <c r="AY31" s="186">
        <f t="shared" si="27"/>
        <v>0</v>
      </c>
      <c r="AZ31" s="186">
        <f t="shared" si="27"/>
        <v>0</v>
      </c>
      <c r="BA31" s="186">
        <f t="shared" si="27"/>
        <v>0</v>
      </c>
      <c r="BB31" s="186">
        <f t="shared" si="27"/>
        <v>0</v>
      </c>
      <c r="BC31" s="186">
        <f t="shared" si="27"/>
        <v>0</v>
      </c>
      <c r="BD31" s="186">
        <f t="shared" si="27"/>
        <v>2.4505265680008759E-2</v>
      </c>
      <c r="BE31" s="186">
        <f t="shared" si="27"/>
        <v>2.4553313600111617E-2</v>
      </c>
      <c r="BF31" s="186">
        <f t="shared" ref="BF31:BL31" si="28">((BF11+BF12)*BF13)^2/((BF20+BF22)/2)*BF9</f>
        <v>2.2580079561116281E-2</v>
      </c>
      <c r="BG31" s="186">
        <f t="shared" si="28"/>
        <v>2.1686225683399358E-2</v>
      </c>
      <c r="BH31" s="186">
        <f>((BH11+BH12)*BH13)^2/((BH20+BH22)/2)*BH9</f>
        <v>2.2979753726304585E-2</v>
      </c>
      <c r="BI31" s="186">
        <f t="shared" si="28"/>
        <v>0</v>
      </c>
      <c r="BJ31" s="186">
        <f>((BJ11+BJ12)*BJ13)^2/((BJ20+BJ21+BJ22)/3)*BJ9</f>
        <v>2.6125986273988037E-2</v>
      </c>
      <c r="BK31" s="186">
        <f t="shared" si="28"/>
        <v>2.1445876468924551E-2</v>
      </c>
      <c r="BL31" s="186">
        <f t="shared" si="28"/>
        <v>2.1496847946691718E-2</v>
      </c>
      <c r="BM31" s="186">
        <f>((BM11+BM12)*BM13)^2/((BM20+BM22)/2)*BM9</f>
        <v>1.6837804008071142E-2</v>
      </c>
      <c r="BN31" s="294">
        <f t="shared" ref="BN31" si="29">((BN11+BN12)*BN13)^2/((BN20+BN22)/2)*BN9</f>
        <v>2.0199992508361249E-2</v>
      </c>
      <c r="BO31" s="294">
        <f>((BO11+BO12)*BO13)^2/((BO20+BO22)/2)*BO9</f>
        <v>2.1697297045111547E-2</v>
      </c>
      <c r="BP31" s="294">
        <f t="shared" ref="BP31:CH31" si="30">((BP11+BP12)*BP13)^2/((BP20+BP20/2+BP22)/3)*BP9</f>
        <v>2.6299912064396375E-2</v>
      </c>
      <c r="BQ31" s="294">
        <f t="shared" si="30"/>
        <v>2.5828784188121082E-2</v>
      </c>
      <c r="BR31" s="294">
        <f t="shared" si="30"/>
        <v>2.8240736625606645E-2</v>
      </c>
      <c r="BS31" s="294">
        <f t="shared" si="30"/>
        <v>2.9588804249565205E-2</v>
      </c>
      <c r="BT31" s="294">
        <f t="shared" si="30"/>
        <v>2.734240587802577E-2</v>
      </c>
      <c r="BU31" s="294">
        <f t="shared" si="30"/>
        <v>2.667329332738148E-2</v>
      </c>
      <c r="BV31" s="294">
        <f t="shared" si="30"/>
        <v>2.9692217274810747E-2</v>
      </c>
      <c r="BW31" s="294">
        <f t="shared" si="30"/>
        <v>2.8324231082608745E-2</v>
      </c>
      <c r="BX31" s="294">
        <f t="shared" si="30"/>
        <v>2.571665751186826E-2</v>
      </c>
      <c r="BY31" s="294">
        <f t="shared" si="30"/>
        <v>2.5287705865531907E-2</v>
      </c>
      <c r="BZ31" s="294">
        <f t="shared" si="30"/>
        <v>2.5511720911913359E-2</v>
      </c>
      <c r="CA31" s="294">
        <f t="shared" si="30"/>
        <v>2.5836321255802704E-2</v>
      </c>
      <c r="CB31" s="294">
        <f t="shared" si="30"/>
        <v>2.5988052645450017E-2</v>
      </c>
      <c r="CC31" s="294">
        <f t="shared" si="30"/>
        <v>2.5595018157370693E-2</v>
      </c>
      <c r="CD31" s="294">
        <f t="shared" si="30"/>
        <v>2.4982603535986962E-2</v>
      </c>
      <c r="CE31" s="294">
        <f t="shared" si="30"/>
        <v>2.6170940093592159E-2</v>
      </c>
      <c r="CF31" s="294">
        <f t="shared" si="30"/>
        <v>2.5396289295771261E-2</v>
      </c>
      <c r="CG31" s="294" t="e">
        <f t="shared" si="30"/>
        <v>#DIV/0!</v>
      </c>
      <c r="CH31" s="294" t="e">
        <f t="shared" si="30"/>
        <v>#DIV/0!</v>
      </c>
    </row>
    <row r="32" spans="1:86">
      <c r="A32" s="293" t="s">
        <v>531</v>
      </c>
      <c r="C32" s="295">
        <f t="shared" ref="C32:AD32" si="31">(C19/C20)*C9^2</f>
        <v>0</v>
      </c>
      <c r="D32" s="295">
        <f t="shared" si="31"/>
        <v>0</v>
      </c>
      <c r="E32" s="295">
        <f t="shared" si="31"/>
        <v>0</v>
      </c>
      <c r="F32" s="295">
        <f t="shared" si="31"/>
        <v>0</v>
      </c>
      <c r="G32" s="295">
        <f t="shared" si="31"/>
        <v>0</v>
      </c>
      <c r="H32" s="295">
        <f t="shared" si="31"/>
        <v>0</v>
      </c>
      <c r="I32" s="295">
        <f t="shared" si="31"/>
        <v>0</v>
      </c>
      <c r="J32" s="295">
        <f t="shared" si="31"/>
        <v>0</v>
      </c>
      <c r="K32" s="295">
        <f t="shared" si="31"/>
        <v>0</v>
      </c>
      <c r="L32" s="295">
        <f t="shared" si="31"/>
        <v>0</v>
      </c>
      <c r="M32" s="295">
        <f t="shared" si="31"/>
        <v>0</v>
      </c>
      <c r="N32" s="295">
        <f t="shared" si="31"/>
        <v>0</v>
      </c>
      <c r="O32" s="295">
        <f t="shared" si="31"/>
        <v>0</v>
      </c>
      <c r="P32" s="295">
        <f t="shared" si="31"/>
        <v>0</v>
      </c>
      <c r="Q32" s="295">
        <f t="shared" si="31"/>
        <v>0</v>
      </c>
      <c r="R32" s="295">
        <f t="shared" si="31"/>
        <v>0</v>
      </c>
      <c r="S32" s="295">
        <f t="shared" si="31"/>
        <v>0</v>
      </c>
      <c r="T32" s="295">
        <f t="shared" si="31"/>
        <v>0</v>
      </c>
      <c r="U32" s="295">
        <f t="shared" si="31"/>
        <v>0</v>
      </c>
      <c r="V32" s="295">
        <f t="shared" si="31"/>
        <v>0</v>
      </c>
      <c r="W32" s="295">
        <f t="shared" si="31"/>
        <v>0</v>
      </c>
      <c r="X32" s="295">
        <f t="shared" si="31"/>
        <v>0</v>
      </c>
      <c r="Y32" s="295">
        <f t="shared" si="31"/>
        <v>61.119402985074629</v>
      </c>
      <c r="Z32" s="295">
        <f t="shared" si="31"/>
        <v>56.589473684210517</v>
      </c>
      <c r="AA32" s="295">
        <f t="shared" si="31"/>
        <v>46.762589928057551</v>
      </c>
      <c r="AB32" s="295">
        <f t="shared" si="31"/>
        <v>0</v>
      </c>
      <c r="AC32" s="295">
        <f t="shared" si="31"/>
        <v>0</v>
      </c>
      <c r="AD32" s="295">
        <f t="shared" si="31"/>
        <v>0</v>
      </c>
      <c r="AE32" s="295">
        <f t="shared" ref="AE32:BG32" si="32">(AE19/AE20)*AE9^2</f>
        <v>0</v>
      </c>
      <c r="AF32" s="295">
        <f t="shared" si="32"/>
        <v>0</v>
      </c>
      <c r="AG32" s="295">
        <f t="shared" si="32"/>
        <v>0</v>
      </c>
      <c r="AH32" s="295">
        <f t="shared" si="32"/>
        <v>0</v>
      </c>
      <c r="AI32" s="295">
        <f t="shared" si="32"/>
        <v>0</v>
      </c>
      <c r="AJ32" s="295">
        <f t="shared" si="32"/>
        <v>0</v>
      </c>
      <c r="AK32" s="295">
        <f t="shared" si="32"/>
        <v>0</v>
      </c>
      <c r="AL32" s="295">
        <f t="shared" si="32"/>
        <v>0</v>
      </c>
      <c r="AM32" s="295">
        <f t="shared" si="32"/>
        <v>0</v>
      </c>
      <c r="AN32" s="295">
        <f t="shared" si="32"/>
        <v>0</v>
      </c>
      <c r="AO32" s="295">
        <f t="shared" si="32"/>
        <v>71.736619718309882</v>
      </c>
      <c r="AP32" s="295">
        <f t="shared" si="32"/>
        <v>73.219047619047629</v>
      </c>
      <c r="AQ32" s="295">
        <f t="shared" si="32"/>
        <v>71.754666666666679</v>
      </c>
      <c r="AR32" s="295">
        <f t="shared" si="32"/>
        <v>70.994117647058829</v>
      </c>
      <c r="AS32" s="295">
        <f t="shared" si="32"/>
        <v>0</v>
      </c>
      <c r="AT32" s="295">
        <f t="shared" si="32"/>
        <v>0</v>
      </c>
      <c r="AU32" s="295">
        <f t="shared" si="32"/>
        <v>60.84</v>
      </c>
      <c r="AV32" s="295">
        <f t="shared" si="32"/>
        <v>0</v>
      </c>
      <c r="AW32" s="295">
        <f t="shared" si="32"/>
        <v>0</v>
      </c>
      <c r="AX32" s="295">
        <f t="shared" si="32"/>
        <v>81.165540540540547</v>
      </c>
      <c r="AY32" s="295">
        <f t="shared" si="32"/>
        <v>0</v>
      </c>
      <c r="AZ32" s="295">
        <f t="shared" si="32"/>
        <v>0</v>
      </c>
      <c r="BA32" s="295">
        <f t="shared" si="32"/>
        <v>0</v>
      </c>
      <c r="BB32" s="295">
        <f t="shared" si="32"/>
        <v>0</v>
      </c>
      <c r="BC32" s="295">
        <f t="shared" si="32"/>
        <v>0</v>
      </c>
      <c r="BD32" s="295">
        <f t="shared" si="32"/>
        <v>58.515942028985492</v>
      </c>
      <c r="BE32" s="295">
        <f t="shared" si="32"/>
        <v>62.607194244604308</v>
      </c>
      <c r="BF32" s="295">
        <f t="shared" si="32"/>
        <v>55.921678321678314</v>
      </c>
      <c r="BG32" s="295">
        <f t="shared" si="32"/>
        <v>63.667114093959725</v>
      </c>
      <c r="BH32" s="295"/>
      <c r="BI32" s="295">
        <f t="shared" ref="BI32:BL32" si="33">(BI19/BI20)*BI9^2</f>
        <v>0</v>
      </c>
      <c r="BJ32" s="295">
        <f t="shared" si="33"/>
        <v>56.447999999999993</v>
      </c>
      <c r="BK32" s="295">
        <f t="shared" si="33"/>
        <v>50.452996845425858</v>
      </c>
      <c r="BL32" s="295">
        <f t="shared" si="33"/>
        <v>49.868354430379739</v>
      </c>
      <c r="BM32" s="295">
        <f>(BM19/BM20)*BM9^2</f>
        <v>55.004605263157906</v>
      </c>
      <c r="BN32" s="295" t="e">
        <f t="shared" ref="BN32:CH32" si="34">(BN19/BN21)*BN9^2</f>
        <v>#DIV/0!</v>
      </c>
      <c r="BO32" s="295">
        <f t="shared" si="34"/>
        <v>145.19402985074629</v>
      </c>
      <c r="BP32" s="295">
        <f t="shared" si="34"/>
        <v>121.60000000000002</v>
      </c>
      <c r="BQ32" s="295">
        <f t="shared" si="34"/>
        <v>86.137940828402364</v>
      </c>
      <c r="BR32" s="295">
        <f t="shared" si="34"/>
        <v>99.679999999999978</v>
      </c>
      <c r="BS32" s="295">
        <f t="shared" si="34"/>
        <v>101.80298507462685</v>
      </c>
      <c r="BT32" s="295">
        <f t="shared" si="34"/>
        <v>91.466666666666654</v>
      </c>
      <c r="BU32" s="295">
        <f t="shared" si="34"/>
        <v>94.291891891891879</v>
      </c>
      <c r="BV32" s="295">
        <f t="shared" si="34"/>
        <v>84.044799999999995</v>
      </c>
      <c r="BW32" s="295">
        <f t="shared" si="34"/>
        <v>81.910447761194007</v>
      </c>
      <c r="BX32" s="295">
        <f t="shared" si="34"/>
        <v>56.697218543046354</v>
      </c>
      <c r="BY32" s="295">
        <f t="shared" si="34"/>
        <v>92.001559454191025</v>
      </c>
      <c r="BZ32" s="295">
        <f t="shared" si="34"/>
        <v>79.879245283018861</v>
      </c>
      <c r="CA32" s="295">
        <f t="shared" si="34"/>
        <v>88.853333333333325</v>
      </c>
      <c r="CB32" s="295">
        <f t="shared" si="34"/>
        <v>89.652705882352933</v>
      </c>
      <c r="CC32" s="295">
        <f t="shared" si="34"/>
        <v>57.597866666666661</v>
      </c>
      <c r="CD32" s="295">
        <f t="shared" si="34"/>
        <v>107.48368794326244</v>
      </c>
      <c r="CE32" s="295">
        <f t="shared" si="34"/>
        <v>99.863013698630141</v>
      </c>
      <c r="CF32" s="295">
        <f t="shared" si="34"/>
        <v>102.68456375838926</v>
      </c>
      <c r="CG32" s="295" t="e">
        <f t="shared" si="34"/>
        <v>#DIV/0!</v>
      </c>
      <c r="CH32" s="295" t="e">
        <f t="shared" si="34"/>
        <v>#DIV/0!</v>
      </c>
    </row>
    <row r="33" spans="1:86">
      <c r="A33" s="106" t="s">
        <v>477</v>
      </c>
      <c r="C33" s="106">
        <f>C16/C20</f>
        <v>-0.28358208955223879</v>
      </c>
      <c r="D33" s="106">
        <f t="shared" ref="D33:BI33" si="35">D16/D20</f>
        <v>-0.30935251798561147</v>
      </c>
      <c r="E33" s="106">
        <f t="shared" si="35"/>
        <v>-0.31297709923664119</v>
      </c>
      <c r="F33" s="106">
        <f t="shared" si="35"/>
        <v>-0.31297709923664119</v>
      </c>
      <c r="G33" s="106">
        <f t="shared" si="35"/>
        <v>-0.27972027972027969</v>
      </c>
      <c r="H33" s="106">
        <f t="shared" si="35"/>
        <v>-0.27941176470588236</v>
      </c>
      <c r="I33" s="106">
        <f t="shared" si="35"/>
        <v>-0.28358208955223879</v>
      </c>
      <c r="J33" s="106">
        <f t="shared" si="35"/>
        <v>-0.3</v>
      </c>
      <c r="K33" s="106">
        <f t="shared" si="35"/>
        <v>-0.27972027972027969</v>
      </c>
      <c r="L33" s="106">
        <f t="shared" si="35"/>
        <v>-0.27536231884057966</v>
      </c>
      <c r="M33" s="106">
        <f t="shared" si="35"/>
        <v>-0.2720588235294118</v>
      </c>
      <c r="N33" s="106">
        <f t="shared" si="35"/>
        <v>-0.27464788732394368</v>
      </c>
      <c r="O33" s="106">
        <f t="shared" si="35"/>
        <v>-0.27941176470588236</v>
      </c>
      <c r="P33" s="106">
        <f t="shared" si="35"/>
        <v>-0.27067669172932329</v>
      </c>
      <c r="Q33" s="106">
        <f t="shared" si="35"/>
        <v>-0.26470588235294118</v>
      </c>
      <c r="R33" s="106">
        <f t="shared" si="35"/>
        <v>-0.26865671641791045</v>
      </c>
      <c r="S33" s="106">
        <f t="shared" si="35"/>
        <v>-0.24806201550387597</v>
      </c>
      <c r="T33" s="106">
        <f t="shared" si="35"/>
        <v>-0.24305555555555555</v>
      </c>
      <c r="U33" s="106">
        <f t="shared" si="35"/>
        <v>-0.24411764705882352</v>
      </c>
      <c r="V33" s="106">
        <f t="shared" si="35"/>
        <v>-0.2361111111111111</v>
      </c>
      <c r="W33" s="106">
        <f t="shared" si="35"/>
        <v>-0.24444444444444444</v>
      </c>
      <c r="X33" s="106">
        <f t="shared" si="35"/>
        <v>-0.24812030075187969</v>
      </c>
      <c r="Y33" s="106">
        <f t="shared" si="35"/>
        <v>-0.2462686567164179</v>
      </c>
      <c r="Z33" s="106">
        <f t="shared" si="35"/>
        <v>-0.25563909774436089</v>
      </c>
      <c r="AA33" s="106">
        <f t="shared" si="35"/>
        <v>-0.24460431654676257</v>
      </c>
      <c r="AB33" s="106">
        <f t="shared" si="35"/>
        <v>-0.21875</v>
      </c>
      <c r="AC33" s="106">
        <f t="shared" si="35"/>
        <v>-0.22</v>
      </c>
      <c r="AD33" s="106">
        <f t="shared" si="35"/>
        <v>-0.21678321678321677</v>
      </c>
      <c r="AE33" s="106">
        <f t="shared" si="35"/>
        <v>-0.23602484472049687</v>
      </c>
      <c r="AF33" s="106">
        <f t="shared" si="35"/>
        <v>-0.23026315789473686</v>
      </c>
      <c r="AG33" s="106">
        <f t="shared" si="35"/>
        <v>-0.23076923076923075</v>
      </c>
      <c r="AH33" s="106">
        <f t="shared" si="35"/>
        <v>-0.23571428571428571</v>
      </c>
      <c r="AI33" s="106">
        <f t="shared" si="35"/>
        <v>-0.33076923076923076</v>
      </c>
      <c r="AJ33" s="106">
        <f t="shared" si="35"/>
        <v>-0.26451612903225802</v>
      </c>
      <c r="AK33" s="106">
        <f t="shared" si="35"/>
        <v>-0.25827814569536423</v>
      </c>
      <c r="AL33" s="106">
        <f t="shared" si="35"/>
        <v>-0.27857142857142858</v>
      </c>
      <c r="AM33" s="106">
        <f t="shared" si="35"/>
        <v>-0.29411764705882354</v>
      </c>
      <c r="AN33" s="106">
        <f t="shared" si="35"/>
        <v>-0.29687499999999994</v>
      </c>
      <c r="AO33" s="106">
        <f t="shared" si="35"/>
        <v>-0.24647887323943662</v>
      </c>
      <c r="AP33" s="106">
        <f t="shared" si="35"/>
        <v>-0.23809523809523811</v>
      </c>
      <c r="AQ33" s="106">
        <f t="shared" si="35"/>
        <v>-0.23333333333333334</v>
      </c>
      <c r="AR33" s="106">
        <f t="shared" si="35"/>
        <v>-0.26143790849673204</v>
      </c>
      <c r="AS33" s="106">
        <f t="shared" si="35"/>
        <v>-0.25675675675675674</v>
      </c>
      <c r="AT33" s="106">
        <f t="shared" si="35"/>
        <v>-0.25174825174825172</v>
      </c>
      <c r="AU33" s="106">
        <f t="shared" si="35"/>
        <v>-0.22500000000000001</v>
      </c>
      <c r="AV33" s="106">
        <f t="shared" si="35"/>
        <v>-0.21935483870967742</v>
      </c>
      <c r="AW33" s="106">
        <f t="shared" si="35"/>
        <v>-0.22</v>
      </c>
      <c r="AX33" s="106">
        <f t="shared" si="35"/>
        <v>-0.23648648648648651</v>
      </c>
      <c r="AY33" s="106">
        <f t="shared" si="35"/>
        <v>-0.23404255319148939</v>
      </c>
      <c r="AZ33" s="106">
        <f t="shared" si="35"/>
        <v>-0.25563909774436089</v>
      </c>
      <c r="BA33" s="106">
        <f t="shared" si="35"/>
        <v>-0.25600000000000001</v>
      </c>
      <c r="BB33" s="106">
        <f t="shared" si="35"/>
        <v>-0.25563909774436089</v>
      </c>
      <c r="BC33" s="106">
        <f t="shared" si="35"/>
        <v>-0.25600000000000001</v>
      </c>
      <c r="BD33" s="106">
        <f t="shared" si="35"/>
        <v>-0.32608695652173914</v>
      </c>
      <c r="BE33" s="106">
        <f t="shared" si="35"/>
        <v>-0.35251798561151082</v>
      </c>
      <c r="BF33" s="106">
        <f t="shared" si="35"/>
        <v>-0.24475524475524474</v>
      </c>
      <c r="BG33" s="106">
        <f t="shared" si="35"/>
        <v>-0.28187919463087246</v>
      </c>
      <c r="BH33" s="106"/>
      <c r="BI33" s="106">
        <f t="shared" si="35"/>
        <v>-0.25301204819277107</v>
      </c>
      <c r="BJ33" s="106">
        <f t="shared" ref="BJ33:BL33" si="36">BJ16/BJ20</f>
        <v>-0.2533333333333333</v>
      </c>
      <c r="BK33" s="106">
        <f t="shared" si="36"/>
        <v>-0.22082018927444796</v>
      </c>
      <c r="BL33" s="106">
        <f t="shared" si="36"/>
        <v>-0.25506329113924048</v>
      </c>
      <c r="BM33" s="106">
        <f>BM16/BM20</f>
        <v>-0.22828947368421054</v>
      </c>
      <c r="BN33" s="106" t="e">
        <f t="shared" ref="BN33:CH33" si="37">BN16/BN21</f>
        <v>#DIV/0!</v>
      </c>
      <c r="BO33" s="106">
        <f t="shared" si="37"/>
        <v>-0.55223880597014929</v>
      </c>
      <c r="BP33" s="106">
        <f t="shared" si="37"/>
        <v>-0.546875</v>
      </c>
      <c r="BQ33" s="106">
        <f t="shared" si="37"/>
        <v>-0.50769230769230789</v>
      </c>
      <c r="BR33" s="106">
        <f t="shared" si="37"/>
        <v>-0.49999999999999994</v>
      </c>
      <c r="BS33" s="106">
        <f t="shared" si="37"/>
        <v>-0.52238805970149249</v>
      </c>
      <c r="BT33" s="106">
        <f t="shared" si="37"/>
        <v>-0.51388888888888895</v>
      </c>
      <c r="BU33" s="106">
        <f t="shared" si="37"/>
        <v>-0.56756756756756743</v>
      </c>
      <c r="BV33" s="106">
        <f t="shared" si="37"/>
        <v>-0.55999999999999994</v>
      </c>
      <c r="BW33" s="106">
        <f t="shared" si="37"/>
        <v>-0.55223880597014918</v>
      </c>
      <c r="BX33" s="106">
        <f t="shared" si="37"/>
        <v>-0.49006622516556297</v>
      </c>
      <c r="BY33" s="106">
        <f t="shared" si="37"/>
        <v>-0.51461988304093564</v>
      </c>
      <c r="BZ33" s="106">
        <f t="shared" si="37"/>
        <v>-0.49811320754716981</v>
      </c>
      <c r="CA33" s="106">
        <f t="shared" si="37"/>
        <v>-0.52</v>
      </c>
      <c r="CB33" s="106">
        <f t="shared" si="37"/>
        <v>-0.49764705882352944</v>
      </c>
      <c r="CC33" s="106">
        <f t="shared" si="37"/>
        <v>-0.52800000000000002</v>
      </c>
      <c r="CD33" s="106">
        <f t="shared" si="37"/>
        <v>-0.53617021276595744</v>
      </c>
      <c r="CE33" s="106">
        <f t="shared" si="37"/>
        <v>-0.53835616438356171</v>
      </c>
      <c r="CF33" s="106">
        <f t="shared" si="37"/>
        <v>-0.5302013422818791</v>
      </c>
      <c r="CG33" s="106" t="e">
        <f t="shared" si="37"/>
        <v>#DIV/0!</v>
      </c>
      <c r="CH33" s="106" t="e">
        <f t="shared" si="37"/>
        <v>#DIV/0!</v>
      </c>
    </row>
    <row r="34" spans="1:86">
      <c r="I34" s="270">
        <f t="shared" ref="I34:BB34" si="38">I11+I12</f>
        <v>0</v>
      </c>
      <c r="J34" s="270">
        <f t="shared" si="38"/>
        <v>0</v>
      </c>
      <c r="K34" s="270">
        <f t="shared" si="38"/>
        <v>3.073</v>
      </c>
      <c r="L34" s="270">
        <f t="shared" si="38"/>
        <v>3.069</v>
      </c>
      <c r="M34" s="270">
        <f t="shared" si="38"/>
        <v>0</v>
      </c>
      <c r="N34" s="270">
        <f t="shared" si="38"/>
        <v>3.0640000000000001</v>
      </c>
      <c r="O34" s="270">
        <f t="shared" si="38"/>
        <v>3.0606999999999998</v>
      </c>
      <c r="P34" s="270">
        <f t="shared" si="38"/>
        <v>0</v>
      </c>
      <c r="Q34" s="270">
        <f t="shared" si="38"/>
        <v>0</v>
      </c>
      <c r="R34" s="270">
        <f t="shared" si="38"/>
        <v>0</v>
      </c>
      <c r="S34" s="270">
        <f t="shared" si="38"/>
        <v>0</v>
      </c>
      <c r="T34" s="270">
        <f t="shared" si="38"/>
        <v>3.0756000000000001</v>
      </c>
      <c r="U34" s="270">
        <f t="shared" si="38"/>
        <v>3.0703</v>
      </c>
      <c r="V34" s="270">
        <f t="shared" si="38"/>
        <v>3.0636999999999999</v>
      </c>
      <c r="W34" s="270">
        <f t="shared" si="38"/>
        <v>3.0597000000000003</v>
      </c>
      <c r="X34" s="270">
        <f t="shared" si="38"/>
        <v>3.0585</v>
      </c>
      <c r="Y34" s="270">
        <f t="shared" si="38"/>
        <v>3.0621</v>
      </c>
      <c r="Z34" s="270">
        <f t="shared" si="38"/>
        <v>3.069</v>
      </c>
      <c r="AA34" s="270">
        <f t="shared" si="38"/>
        <v>3.0929000000000002</v>
      </c>
      <c r="AB34" s="270">
        <f t="shared" si="38"/>
        <v>3.0650000000000004</v>
      </c>
      <c r="AC34" s="270">
        <f t="shared" si="38"/>
        <v>3.069</v>
      </c>
      <c r="AD34" s="270">
        <f t="shared" si="38"/>
        <v>3.056</v>
      </c>
      <c r="AE34" s="270">
        <f t="shared" si="38"/>
        <v>3.0640000000000001</v>
      </c>
      <c r="AF34" s="270">
        <f t="shared" si="38"/>
        <v>3.0579999999999998</v>
      </c>
      <c r="AG34" s="270">
        <f t="shared" si="38"/>
        <v>3.0540000000000003</v>
      </c>
      <c r="AH34" s="270">
        <f t="shared" si="38"/>
        <v>3.0675999999999997</v>
      </c>
      <c r="AI34" s="270">
        <f t="shared" si="38"/>
        <v>3.0670999999999999</v>
      </c>
      <c r="AJ34" s="270">
        <f t="shared" si="38"/>
        <v>3.0659999999999998</v>
      </c>
      <c r="AK34" s="270">
        <f t="shared" si="38"/>
        <v>3.0630000000000002</v>
      </c>
      <c r="AL34" s="270">
        <f t="shared" si="38"/>
        <v>3.0659999999999998</v>
      </c>
      <c r="AM34" s="270">
        <f t="shared" si="38"/>
        <v>3.0590000000000002</v>
      </c>
      <c r="AN34" s="270">
        <f t="shared" si="38"/>
        <v>3.0579999999999998</v>
      </c>
      <c r="AO34" s="270">
        <f t="shared" si="38"/>
        <v>3.0549999999999997</v>
      </c>
      <c r="AP34" s="270">
        <f t="shared" si="38"/>
        <v>3.0570000000000004</v>
      </c>
      <c r="AQ34" s="270">
        <f t="shared" si="38"/>
        <v>3.0579999999999998</v>
      </c>
      <c r="AR34" s="270">
        <f t="shared" si="38"/>
        <v>3.0819999999999999</v>
      </c>
      <c r="AS34" s="270">
        <f t="shared" si="38"/>
        <v>3.0780000000000003</v>
      </c>
      <c r="AT34" s="270">
        <f t="shared" si="38"/>
        <v>3.0720000000000001</v>
      </c>
      <c r="AU34" s="270">
        <f t="shared" si="38"/>
        <v>3.09</v>
      </c>
      <c r="AV34" s="270">
        <f t="shared" si="38"/>
        <v>3.085</v>
      </c>
      <c r="AW34" s="270">
        <f t="shared" si="38"/>
        <v>3.0810000000000004</v>
      </c>
      <c r="AX34" s="270">
        <f t="shared" si="38"/>
        <v>3.0640000000000001</v>
      </c>
      <c r="AY34" s="270">
        <f t="shared" si="38"/>
        <v>3.0590000000000002</v>
      </c>
      <c r="AZ34" s="270">
        <f t="shared" si="38"/>
        <v>3.0586000000000002</v>
      </c>
      <c r="BA34" s="270">
        <f t="shared" si="38"/>
        <v>3.0537000000000001</v>
      </c>
      <c r="BB34" s="270">
        <f t="shared" si="38"/>
        <v>3.0739999999999998</v>
      </c>
      <c r="BC34" s="270"/>
      <c r="BD34" s="270"/>
      <c r="BE34" s="270"/>
      <c r="BF34" s="270"/>
      <c r="BG34" s="270"/>
      <c r="BH34" s="270"/>
      <c r="BI34" s="270"/>
      <c r="BJ34" s="270"/>
      <c r="BK34" s="270"/>
      <c r="BL34" s="270"/>
      <c r="BM34" s="270"/>
      <c r="BN34" s="270"/>
      <c r="BO34" s="270"/>
      <c r="BP34" s="270"/>
    </row>
    <row r="35" spans="1:86">
      <c r="CE35" s="11">
        <f>CE19/CE20</f>
        <v>5.5479452054794525</v>
      </c>
    </row>
  </sheetData>
  <mergeCells count="99">
    <mergeCell ref="A24:A27"/>
    <mergeCell ref="A14:A16"/>
    <mergeCell ref="AB2:AD2"/>
    <mergeCell ref="AB3:AD3"/>
    <mergeCell ref="T2:U2"/>
    <mergeCell ref="V2:W2"/>
    <mergeCell ref="V3:W3"/>
    <mergeCell ref="AB4:AD4"/>
    <mergeCell ref="A20:A23"/>
    <mergeCell ref="V8:W8"/>
    <mergeCell ref="A7:A8"/>
    <mergeCell ref="A11:A13"/>
    <mergeCell ref="D4:E4"/>
    <mergeCell ref="T4:U4"/>
    <mergeCell ref="T5:U5"/>
    <mergeCell ref="T3:U3"/>
    <mergeCell ref="V30:W30"/>
    <mergeCell ref="V5:W5"/>
    <mergeCell ref="T7:U7"/>
    <mergeCell ref="D30:E30"/>
    <mergeCell ref="G30:H30"/>
    <mergeCell ref="D5:E5"/>
    <mergeCell ref="G5:H5"/>
    <mergeCell ref="D7:E7"/>
    <mergeCell ref="G7:H7"/>
    <mergeCell ref="K30:L30"/>
    <mergeCell ref="T30:U30"/>
    <mergeCell ref="N30:O30"/>
    <mergeCell ref="K7:L7"/>
    <mergeCell ref="K5:L5"/>
    <mergeCell ref="N5:O5"/>
    <mergeCell ref="V7:W7"/>
    <mergeCell ref="BB2:BC2"/>
    <mergeCell ref="BB3:BC3"/>
    <mergeCell ref="AR2:AT2"/>
    <mergeCell ref="AZ30:BA30"/>
    <mergeCell ref="AU5:AW5"/>
    <mergeCell ref="AX7:AY7"/>
    <mergeCell ref="BB30:BC30"/>
    <mergeCell ref="AZ5:BA5"/>
    <mergeCell ref="BB5:BC5"/>
    <mergeCell ref="AZ7:BA7"/>
    <mergeCell ref="BB7:BC7"/>
    <mergeCell ref="AU9:AW9"/>
    <mergeCell ref="AR7:AT7"/>
    <mergeCell ref="AR4:AT4"/>
    <mergeCell ref="AX4:AY4"/>
    <mergeCell ref="AZ3:BA3"/>
    <mergeCell ref="N7:O7"/>
    <mergeCell ref="K4:L4"/>
    <mergeCell ref="AZ4:BA4"/>
    <mergeCell ref="AE4:AG4"/>
    <mergeCell ref="AR3:AT3"/>
    <mergeCell ref="AE5:AG5"/>
    <mergeCell ref="AB5:AD5"/>
    <mergeCell ref="BB4:BC4"/>
    <mergeCell ref="AX9:AY9"/>
    <mergeCell ref="AX5:AY5"/>
    <mergeCell ref="AR10:AT10"/>
    <mergeCell ref="AU10:AW10"/>
    <mergeCell ref="AU4:AW4"/>
    <mergeCell ref="AX2:AY2"/>
    <mergeCell ref="AX3:AY3"/>
    <mergeCell ref="AU2:AW2"/>
    <mergeCell ref="AU3:AW3"/>
    <mergeCell ref="AE3:AG3"/>
    <mergeCell ref="AE2:AG2"/>
    <mergeCell ref="C1:AG1"/>
    <mergeCell ref="AB7:AD7"/>
    <mergeCell ref="AB8:AD8"/>
    <mergeCell ref="AE7:AG7"/>
    <mergeCell ref="AE8:AG8"/>
    <mergeCell ref="V4:W4"/>
    <mergeCell ref="D3:E3"/>
    <mergeCell ref="G4:H4"/>
    <mergeCell ref="G3:H3"/>
    <mergeCell ref="K2:L2"/>
    <mergeCell ref="N4:O4"/>
    <mergeCell ref="D2:E2"/>
    <mergeCell ref="G2:H2"/>
    <mergeCell ref="K3:L3"/>
    <mergeCell ref="N2:O2"/>
    <mergeCell ref="N3:O3"/>
    <mergeCell ref="AZ2:BA2"/>
    <mergeCell ref="AI1:BX1"/>
    <mergeCell ref="BO30:BP30"/>
    <mergeCell ref="BO3:BP3"/>
    <mergeCell ref="BO4:BP4"/>
    <mergeCell ref="BO5:BP5"/>
    <mergeCell ref="BO7:BP7"/>
    <mergeCell ref="BO8:BP8"/>
    <mergeCell ref="AR8:AT8"/>
    <mergeCell ref="AU8:AW8"/>
    <mergeCell ref="AX8:AY8"/>
    <mergeCell ref="AU7:AW7"/>
    <mergeCell ref="AR5:AT5"/>
    <mergeCell ref="AR30:AT30"/>
    <mergeCell ref="AU30:AW30"/>
    <mergeCell ref="AR9:AT9"/>
  </mergeCells>
  <phoneticPr fontId="37" type="noConversion"/>
  <pageMargins left="0.75" right="0.75" top="1" bottom="1" header="0.5" footer="0.5"/>
  <pageSetup paperSize="9" firstPageNumber="4294963191" orientation="portrait" horizont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C33"/>
  <sheetViews>
    <sheetView zoomScale="85" zoomScaleNormal="85" workbookViewId="0">
      <pane xSplit="2" ySplit="1" topLeftCell="BU2" activePane="bottomRight" state="frozen"/>
      <selection pane="topRight" activeCell="C1" sqref="C1"/>
      <selection pane="bottomLeft" activeCell="A2" sqref="A2"/>
      <selection pane="bottomRight" activeCell="CA3" sqref="CA3"/>
    </sheetView>
  </sheetViews>
  <sheetFormatPr defaultColWidth="9" defaultRowHeight="12.75"/>
  <cols>
    <col min="1" max="1" width="21" style="106" customWidth="1"/>
    <col min="2" max="2" width="8.625" style="106" bestFit="1" customWidth="1"/>
    <col min="3" max="3" width="10.875" style="106" customWidth="1"/>
    <col min="4" max="4" width="10.125" style="106" customWidth="1"/>
    <col min="5" max="5" width="11.25" style="106" customWidth="1"/>
    <col min="6" max="6" width="10.375" style="106" customWidth="1"/>
    <col min="7" max="7" width="11.375" style="106" customWidth="1"/>
    <col min="8" max="8" width="12.25" style="106" customWidth="1"/>
    <col min="9" max="9" width="10.625" style="12" customWidth="1"/>
    <col min="10" max="13" width="10.875" style="12" customWidth="1"/>
    <col min="14" max="14" width="10.5" style="106" customWidth="1"/>
    <col min="15" max="15" width="10.875" style="12" customWidth="1"/>
    <col min="16" max="16" width="12.375" style="12" customWidth="1"/>
    <col min="17" max="19" width="10.875" style="12" customWidth="1"/>
    <col min="20" max="20" width="11.125" style="106" customWidth="1"/>
    <col min="21" max="22" width="10.875" style="106" customWidth="1"/>
    <col min="23" max="23" width="11" style="106" customWidth="1"/>
    <col min="24" max="24" width="10.5" style="106" customWidth="1"/>
    <col min="25" max="25" width="10.875" style="106" customWidth="1"/>
    <col min="26" max="26" width="12.625" style="106" customWidth="1"/>
    <col min="27" max="32" width="10.875" style="106" customWidth="1"/>
    <col min="33" max="33" width="10.125" style="106" customWidth="1"/>
    <col min="34" max="48" width="11" style="106" customWidth="1"/>
    <col min="49" max="49" width="10.875" style="106" customWidth="1"/>
    <col min="50" max="50" width="11.25" style="106" customWidth="1"/>
    <col min="51" max="55" width="11" style="106" customWidth="1"/>
    <col min="56" max="56" width="11.375" style="106" customWidth="1"/>
    <col min="57" max="57" width="11.75" style="106" customWidth="1"/>
    <col min="58" max="58" width="14.125" style="106" customWidth="1"/>
    <col min="59" max="62" width="11.75" style="106" customWidth="1"/>
    <col min="63" max="63" width="8.625" style="221" customWidth="1"/>
    <col min="64" max="66" width="8.875" style="106" customWidth="1"/>
    <col min="67" max="67" width="13.375" style="221" customWidth="1"/>
    <col min="68" max="70" width="21" style="106" customWidth="1"/>
    <col min="71" max="71" width="21" style="106"/>
    <col min="72" max="72" width="21" style="106" customWidth="1"/>
    <col min="73" max="73" width="11.625" style="106" bestFit="1" customWidth="1"/>
    <col min="74" max="74" width="13.125" style="106" bestFit="1" customWidth="1"/>
    <col min="75" max="76" width="11.625" style="106" bestFit="1" customWidth="1"/>
    <col min="77" max="77" width="9" style="106"/>
    <col min="78" max="78" width="12.25" style="106" bestFit="1" customWidth="1"/>
    <col min="79" max="79" width="13.75" style="106" customWidth="1"/>
    <col min="80" max="80" width="12.5" style="106" customWidth="1"/>
    <col min="81" max="81" width="11.75" style="106" customWidth="1"/>
    <col min="82" max="16384" width="9" style="106"/>
  </cols>
  <sheetData>
    <row r="1" spans="1:81" ht="16.5" customHeight="1">
      <c r="A1" s="102" t="s">
        <v>0</v>
      </c>
      <c r="B1" s="32" t="s">
        <v>1</v>
      </c>
      <c r="C1" s="787" t="s">
        <v>257</v>
      </c>
      <c r="D1" s="789"/>
      <c r="E1" s="787" t="s">
        <v>258</v>
      </c>
      <c r="F1" s="788"/>
      <c r="G1" s="789"/>
      <c r="H1" s="799" t="s">
        <v>259</v>
      </c>
      <c r="I1" s="800"/>
      <c r="J1" s="801"/>
      <c r="K1" s="796" t="s">
        <v>260</v>
      </c>
      <c r="L1" s="797"/>
      <c r="M1" s="797"/>
      <c r="N1" s="797"/>
      <c r="O1" s="798"/>
      <c r="P1" s="793" t="s">
        <v>261</v>
      </c>
      <c r="Q1" s="794"/>
      <c r="R1" s="794"/>
      <c r="S1" s="794"/>
      <c r="T1" s="794"/>
      <c r="U1" s="794"/>
      <c r="V1" s="794"/>
      <c r="W1" s="794"/>
      <c r="X1" s="794"/>
      <c r="Y1" s="795"/>
      <c r="Z1" s="790" t="s">
        <v>262</v>
      </c>
      <c r="AA1" s="791"/>
      <c r="AB1" s="791"/>
      <c r="AC1" s="791"/>
      <c r="AD1" s="791"/>
      <c r="AE1" s="791"/>
      <c r="AF1" s="791"/>
      <c r="AG1" s="791"/>
      <c r="AH1" s="792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782" t="s">
        <v>263</v>
      </c>
      <c r="AX1" s="783"/>
      <c r="AY1" s="784"/>
      <c r="AZ1" s="802" t="s">
        <v>264</v>
      </c>
      <c r="BA1" s="802"/>
      <c r="BB1" s="802"/>
      <c r="BC1" s="802"/>
      <c r="BD1" s="785" t="s">
        <v>265</v>
      </c>
      <c r="BE1" s="786"/>
      <c r="BF1" s="804" t="s">
        <v>515</v>
      </c>
      <c r="BG1" s="805"/>
      <c r="BH1" s="805"/>
      <c r="BI1" s="805"/>
      <c r="BJ1" s="786"/>
      <c r="BK1" s="765" t="s">
        <v>266</v>
      </c>
      <c r="BL1" s="765"/>
      <c r="BM1" s="765"/>
      <c r="BN1" s="765"/>
      <c r="BO1" s="765"/>
      <c r="BP1" s="239" t="s">
        <v>436</v>
      </c>
      <c r="BQ1" s="239" t="s">
        <v>436</v>
      </c>
      <c r="BR1" s="239" t="s">
        <v>438</v>
      </c>
      <c r="BS1" s="239" t="s">
        <v>445</v>
      </c>
      <c r="BT1" s="248" t="s">
        <v>445</v>
      </c>
      <c r="BU1" s="340"/>
      <c r="BV1" s="415"/>
      <c r="BW1" s="415"/>
      <c r="BX1" s="415"/>
      <c r="BY1" s="454"/>
      <c r="BZ1" s="623"/>
      <c r="CA1" s="623"/>
      <c r="CB1" s="623"/>
      <c r="CC1" s="623"/>
    </row>
    <row r="2" spans="1:81" ht="16.5" customHeight="1">
      <c r="A2" s="38" t="s">
        <v>5</v>
      </c>
      <c r="B2" s="38" t="s">
        <v>1</v>
      </c>
      <c r="C2" s="20" t="s">
        <v>144</v>
      </c>
      <c r="D2" s="20" t="s">
        <v>144</v>
      </c>
      <c r="E2" s="20" t="s">
        <v>144</v>
      </c>
      <c r="F2" s="20" t="s">
        <v>144</v>
      </c>
      <c r="G2" s="20" t="s">
        <v>144</v>
      </c>
      <c r="H2" s="20" t="s">
        <v>144</v>
      </c>
      <c r="I2" s="20" t="s">
        <v>144</v>
      </c>
      <c r="J2" s="20" t="s">
        <v>144</v>
      </c>
      <c r="K2" s="20" t="s">
        <v>144</v>
      </c>
      <c r="L2" s="20" t="s">
        <v>144</v>
      </c>
      <c r="M2" s="20" t="s">
        <v>144</v>
      </c>
      <c r="N2" s="20" t="s">
        <v>144</v>
      </c>
      <c r="O2" s="20" t="s">
        <v>144</v>
      </c>
      <c r="P2" s="135" t="s">
        <v>38</v>
      </c>
      <c r="Q2" s="135"/>
      <c r="R2" s="135"/>
      <c r="S2" s="135"/>
      <c r="T2" s="105"/>
      <c r="U2" s="105" t="s">
        <v>38</v>
      </c>
      <c r="V2" s="105" t="s">
        <v>38</v>
      </c>
      <c r="W2" s="105" t="s">
        <v>38</v>
      </c>
      <c r="X2" s="105" t="s">
        <v>184</v>
      </c>
      <c r="Y2" s="105" t="s">
        <v>38</v>
      </c>
      <c r="Z2" s="105"/>
      <c r="AA2" s="104" t="s">
        <v>145</v>
      </c>
      <c r="AB2" s="104" t="s">
        <v>145</v>
      </c>
      <c r="AC2" s="104" t="s">
        <v>145</v>
      </c>
      <c r="AD2" s="104" t="s">
        <v>145</v>
      </c>
      <c r="AE2" s="104" t="s">
        <v>145</v>
      </c>
      <c r="AF2" s="104" t="s">
        <v>145</v>
      </c>
      <c r="AG2" s="104" t="s">
        <v>145</v>
      </c>
      <c r="AH2" s="104" t="s">
        <v>145</v>
      </c>
      <c r="AI2" s="104" t="s">
        <v>145</v>
      </c>
      <c r="AJ2" s="104" t="s">
        <v>145</v>
      </c>
      <c r="AK2" s="104" t="s">
        <v>145</v>
      </c>
      <c r="AL2" s="104" t="s">
        <v>145</v>
      </c>
      <c r="AM2" s="104" t="s">
        <v>145</v>
      </c>
      <c r="AN2" s="104" t="s">
        <v>145</v>
      </c>
      <c r="AO2" s="104" t="s">
        <v>145</v>
      </c>
      <c r="AP2" s="104" t="s">
        <v>145</v>
      </c>
      <c r="AQ2" s="104" t="s">
        <v>145</v>
      </c>
      <c r="AR2" s="104" t="s">
        <v>145</v>
      </c>
      <c r="AS2" s="774" t="s">
        <v>145</v>
      </c>
      <c r="AT2" s="775"/>
      <c r="AU2" s="104" t="s">
        <v>145</v>
      </c>
      <c r="AV2" s="104" t="s">
        <v>145</v>
      </c>
      <c r="AW2" s="105" t="s">
        <v>38</v>
      </c>
      <c r="AX2" s="105"/>
      <c r="AY2" s="105"/>
      <c r="AZ2" s="105" t="s">
        <v>145</v>
      </c>
      <c r="BA2" s="105" t="s">
        <v>145</v>
      </c>
      <c r="BB2" s="105" t="s">
        <v>145</v>
      </c>
      <c r="BC2" s="105" t="s">
        <v>145</v>
      </c>
      <c r="BD2" s="105" t="s">
        <v>145</v>
      </c>
      <c r="BE2" s="105" t="s">
        <v>145</v>
      </c>
      <c r="BF2" s="721" t="s">
        <v>474</v>
      </c>
      <c r="BG2" s="723"/>
      <c r="BH2" s="250" t="s">
        <v>474</v>
      </c>
      <c r="BI2" s="721" t="s">
        <v>474</v>
      </c>
      <c r="BJ2" s="723"/>
      <c r="BK2" s="768" t="s">
        <v>145</v>
      </c>
      <c r="BL2" s="768"/>
      <c r="BM2" s="768" t="s">
        <v>145</v>
      </c>
      <c r="BN2" s="768"/>
      <c r="BO2" s="224" t="s">
        <v>145</v>
      </c>
      <c r="BP2" s="224" t="s">
        <v>440</v>
      </c>
      <c r="BQ2" s="224" t="s">
        <v>420</v>
      </c>
      <c r="BR2" s="224" t="s">
        <v>440</v>
      </c>
      <c r="BS2" s="224" t="s">
        <v>446</v>
      </c>
      <c r="BT2" s="249" t="s">
        <v>420</v>
      </c>
      <c r="BU2" s="341" t="s">
        <v>420</v>
      </c>
      <c r="BV2" s="416" t="s">
        <v>624</v>
      </c>
      <c r="BW2" s="416" t="s">
        <v>624</v>
      </c>
      <c r="BX2" s="416" t="s">
        <v>624</v>
      </c>
      <c r="BY2" s="455" t="s">
        <v>662</v>
      </c>
      <c r="BZ2" s="624" t="s">
        <v>544</v>
      </c>
      <c r="CA2" s="624"/>
      <c r="CB2" s="624"/>
      <c r="CC2" s="624"/>
    </row>
    <row r="3" spans="1:81" s="430" customFormat="1" ht="45.75" customHeight="1">
      <c r="A3" s="415" t="s">
        <v>9</v>
      </c>
      <c r="B3" s="415" t="s">
        <v>1</v>
      </c>
      <c r="C3" s="422" t="s">
        <v>267</v>
      </c>
      <c r="D3" s="5" t="s">
        <v>268</v>
      </c>
      <c r="E3" s="428" t="s">
        <v>269</v>
      </c>
      <c r="F3" s="428" t="s">
        <v>270</v>
      </c>
      <c r="G3" s="428" t="s">
        <v>271</v>
      </c>
      <c r="H3" s="428" t="s">
        <v>272</v>
      </c>
      <c r="I3" s="142" t="s">
        <v>273</v>
      </c>
      <c r="J3" s="142" t="s">
        <v>274</v>
      </c>
      <c r="K3" s="104" t="s">
        <v>275</v>
      </c>
      <c r="L3" s="422" t="s">
        <v>276</v>
      </c>
      <c r="M3" s="142" t="s">
        <v>277</v>
      </c>
      <c r="N3" s="428" t="s">
        <v>278</v>
      </c>
      <c r="O3" s="142" t="s">
        <v>279</v>
      </c>
      <c r="P3" s="142" t="s">
        <v>280</v>
      </c>
      <c r="Q3" s="142" t="s">
        <v>155</v>
      </c>
      <c r="R3" s="142" t="s">
        <v>281</v>
      </c>
      <c r="S3" s="142" t="s">
        <v>282</v>
      </c>
      <c r="T3" s="428" t="s">
        <v>283</v>
      </c>
      <c r="U3" s="428" t="s">
        <v>284</v>
      </c>
      <c r="V3" s="428" t="s">
        <v>285</v>
      </c>
      <c r="W3" s="422" t="s">
        <v>286</v>
      </c>
      <c r="X3" s="422" t="s">
        <v>287</v>
      </c>
      <c r="Y3" s="422" t="s">
        <v>288</v>
      </c>
      <c r="Z3" s="428" t="s">
        <v>289</v>
      </c>
      <c r="AA3" s="104" t="s">
        <v>290</v>
      </c>
      <c r="AB3" s="104" t="s">
        <v>291</v>
      </c>
      <c r="AC3" s="104" t="s">
        <v>292</v>
      </c>
      <c r="AD3" s="104" t="s">
        <v>293</v>
      </c>
      <c r="AE3" s="104" t="s">
        <v>294</v>
      </c>
      <c r="AF3" s="104" t="s">
        <v>295</v>
      </c>
      <c r="AG3" s="422" t="s">
        <v>296</v>
      </c>
      <c r="AH3" s="422" t="s">
        <v>297</v>
      </c>
      <c r="AI3" s="422" t="s">
        <v>298</v>
      </c>
      <c r="AJ3" s="422" t="s">
        <v>299</v>
      </c>
      <c r="AK3" s="422" t="s">
        <v>300</v>
      </c>
      <c r="AL3" s="422" t="s">
        <v>301</v>
      </c>
      <c r="AM3" s="422" t="s">
        <v>302</v>
      </c>
      <c r="AN3" s="422" t="s">
        <v>303</v>
      </c>
      <c r="AO3" s="422" t="s">
        <v>304</v>
      </c>
      <c r="AP3" s="422" t="s">
        <v>305</v>
      </c>
      <c r="AQ3" s="422" t="s">
        <v>306</v>
      </c>
      <c r="AR3" s="422" t="s">
        <v>307</v>
      </c>
      <c r="AS3" s="776" t="s">
        <v>308</v>
      </c>
      <c r="AT3" s="777"/>
      <c r="AU3" s="422" t="s">
        <v>309</v>
      </c>
      <c r="AV3" s="422" t="s">
        <v>310</v>
      </c>
      <c r="AW3" s="422" t="s">
        <v>311</v>
      </c>
      <c r="AX3" s="422" t="s">
        <v>312</v>
      </c>
      <c r="AY3" s="422" t="s">
        <v>313</v>
      </c>
      <c r="AZ3" s="422" t="s">
        <v>153</v>
      </c>
      <c r="BA3" s="422" t="s">
        <v>314</v>
      </c>
      <c r="BB3" s="422" t="s">
        <v>315</v>
      </c>
      <c r="BC3" s="422" t="s">
        <v>316</v>
      </c>
      <c r="BD3" s="422" t="s">
        <v>317</v>
      </c>
      <c r="BE3" s="422" t="s">
        <v>318</v>
      </c>
      <c r="BF3" s="714" t="s">
        <v>478</v>
      </c>
      <c r="BG3" s="716"/>
      <c r="BH3" s="421" t="s">
        <v>479</v>
      </c>
      <c r="BI3" s="714" t="s">
        <v>475</v>
      </c>
      <c r="BJ3" s="716"/>
      <c r="BK3" s="767" t="s">
        <v>319</v>
      </c>
      <c r="BL3" s="767"/>
      <c r="BM3" s="767" t="s">
        <v>320</v>
      </c>
      <c r="BN3" s="767"/>
      <c r="BO3" s="429" t="s">
        <v>321</v>
      </c>
      <c r="BP3" s="429" t="s">
        <v>434</v>
      </c>
      <c r="BQ3" s="429" t="s">
        <v>471</v>
      </c>
      <c r="BR3" s="429" t="s">
        <v>437</v>
      </c>
      <c r="BS3" s="415" t="s">
        <v>468</v>
      </c>
      <c r="BT3" s="415" t="s">
        <v>444</v>
      </c>
      <c r="BU3" s="415" t="s">
        <v>546</v>
      </c>
      <c r="BV3" s="415" t="s">
        <v>641</v>
      </c>
      <c r="BW3" s="415" t="s">
        <v>644</v>
      </c>
      <c r="BX3" s="415" t="s">
        <v>646</v>
      </c>
      <c r="BY3" s="454" t="s">
        <v>663</v>
      </c>
      <c r="BZ3" s="623" t="s">
        <v>784</v>
      </c>
      <c r="CA3" s="623" t="s">
        <v>786</v>
      </c>
      <c r="CB3" s="623" t="s">
        <v>787</v>
      </c>
      <c r="CC3" s="623" t="s">
        <v>788</v>
      </c>
    </row>
    <row r="4" spans="1:81" ht="16.5" customHeight="1">
      <c r="A4" s="109" t="s">
        <v>24</v>
      </c>
      <c r="B4" s="38" t="s">
        <v>1</v>
      </c>
      <c r="C4" s="8" t="s">
        <v>25</v>
      </c>
      <c r="D4" s="8" t="s">
        <v>25</v>
      </c>
      <c r="E4" s="8" t="s">
        <v>25</v>
      </c>
      <c r="F4" s="8" t="s">
        <v>25</v>
      </c>
      <c r="G4" s="8" t="s">
        <v>25</v>
      </c>
      <c r="H4" s="8" t="s">
        <v>25</v>
      </c>
      <c r="I4" s="8" t="s">
        <v>25</v>
      </c>
      <c r="J4" s="8" t="s">
        <v>25</v>
      </c>
      <c r="K4" s="136" t="s">
        <v>25</v>
      </c>
      <c r="L4" s="8" t="s">
        <v>25</v>
      </c>
      <c r="M4" s="8" t="s">
        <v>25</v>
      </c>
      <c r="N4" s="8" t="s">
        <v>25</v>
      </c>
      <c r="O4" s="8" t="s">
        <v>25</v>
      </c>
      <c r="P4" s="8" t="s">
        <v>25</v>
      </c>
      <c r="Q4" s="8" t="s">
        <v>25</v>
      </c>
      <c r="R4" s="8" t="s">
        <v>25</v>
      </c>
      <c r="S4" s="8" t="s">
        <v>25</v>
      </c>
      <c r="T4" s="8" t="s">
        <v>25</v>
      </c>
      <c r="U4" s="8" t="s">
        <v>25</v>
      </c>
      <c r="V4" s="8" t="s">
        <v>25</v>
      </c>
      <c r="W4" s="8" t="s">
        <v>25</v>
      </c>
      <c r="X4" s="8" t="s">
        <v>25</v>
      </c>
      <c r="Y4" s="8" t="s">
        <v>25</v>
      </c>
      <c r="Z4" s="8" t="s">
        <v>25</v>
      </c>
      <c r="AA4" s="8" t="s">
        <v>25</v>
      </c>
      <c r="AB4" s="8" t="s">
        <v>25</v>
      </c>
      <c r="AC4" s="8" t="s">
        <v>25</v>
      </c>
      <c r="AD4" s="8" t="s">
        <v>25</v>
      </c>
      <c r="AE4" s="8" t="s">
        <v>25</v>
      </c>
      <c r="AF4" s="8" t="s">
        <v>25</v>
      </c>
      <c r="AG4" s="8" t="s">
        <v>25</v>
      </c>
      <c r="AH4" s="8" t="s">
        <v>25</v>
      </c>
      <c r="AI4" s="8" t="s">
        <v>25</v>
      </c>
      <c r="AJ4" s="8" t="s">
        <v>220</v>
      </c>
      <c r="AK4" s="8" t="s">
        <v>220</v>
      </c>
      <c r="AL4" s="8" t="s">
        <v>220</v>
      </c>
      <c r="AM4" s="8" t="s">
        <v>220</v>
      </c>
      <c r="AN4" s="8" t="s">
        <v>220</v>
      </c>
      <c r="AO4" s="8" t="s">
        <v>220</v>
      </c>
      <c r="AP4" s="8" t="s">
        <v>220</v>
      </c>
      <c r="AQ4" s="8" t="s">
        <v>25</v>
      </c>
      <c r="AR4" s="8" t="s">
        <v>220</v>
      </c>
      <c r="AS4" s="780" t="s">
        <v>220</v>
      </c>
      <c r="AT4" s="781"/>
      <c r="AU4" s="8" t="s">
        <v>220</v>
      </c>
      <c r="AV4" s="8" t="s">
        <v>220</v>
      </c>
      <c r="AW4" s="8" t="s">
        <v>25</v>
      </c>
      <c r="AX4" s="8" t="s">
        <v>25</v>
      </c>
      <c r="AY4" s="8" t="s">
        <v>25</v>
      </c>
      <c r="AZ4" s="8" t="s">
        <v>25</v>
      </c>
      <c r="BA4" s="8" t="s">
        <v>25</v>
      </c>
      <c r="BB4" s="8" t="s">
        <v>25</v>
      </c>
      <c r="BC4" s="8" t="s">
        <v>25</v>
      </c>
      <c r="BD4" s="8" t="s">
        <v>25</v>
      </c>
      <c r="BE4" s="8" t="s">
        <v>25</v>
      </c>
      <c r="BF4" s="780" t="s">
        <v>433</v>
      </c>
      <c r="BG4" s="781"/>
      <c r="BH4" s="8" t="s">
        <v>433</v>
      </c>
      <c r="BI4" s="780" t="s">
        <v>480</v>
      </c>
      <c r="BJ4" s="781"/>
      <c r="BK4" s="769" t="s">
        <v>25</v>
      </c>
      <c r="BL4" s="769"/>
      <c r="BM4" s="769" t="s">
        <v>25</v>
      </c>
      <c r="BN4" s="769"/>
      <c r="BO4" s="8" t="s">
        <v>25</v>
      </c>
      <c r="BP4" s="8"/>
      <c r="BQ4" s="8"/>
      <c r="BR4" s="8"/>
      <c r="BS4" s="341"/>
      <c r="BT4" s="249"/>
      <c r="BU4" s="341"/>
      <c r="BV4" s="416"/>
      <c r="BW4" s="416"/>
      <c r="BX4" s="416"/>
      <c r="BY4" s="455"/>
      <c r="BZ4" s="624"/>
      <c r="CA4" s="624"/>
      <c r="CB4" s="624"/>
      <c r="CC4" s="624"/>
    </row>
    <row r="5" spans="1:81" ht="16.5" customHeight="1">
      <c r="A5" s="102" t="s">
        <v>28</v>
      </c>
      <c r="B5" s="32"/>
      <c r="C5" s="33" t="s">
        <v>30</v>
      </c>
      <c r="D5" s="111" t="s">
        <v>29</v>
      </c>
      <c r="E5" s="111" t="s">
        <v>29</v>
      </c>
      <c r="F5" s="111" t="s">
        <v>29</v>
      </c>
      <c r="G5" s="111" t="s">
        <v>29</v>
      </c>
      <c r="H5" s="33" t="s">
        <v>30</v>
      </c>
      <c r="I5" s="33" t="s">
        <v>30</v>
      </c>
      <c r="J5" s="111" t="s">
        <v>29</v>
      </c>
      <c r="K5" s="113" t="s">
        <v>29</v>
      </c>
      <c r="L5" s="20" t="s">
        <v>29</v>
      </c>
      <c r="M5" s="111" t="s">
        <v>29</v>
      </c>
      <c r="N5" s="111" t="s">
        <v>29</v>
      </c>
      <c r="O5" s="33" t="s">
        <v>30</v>
      </c>
      <c r="P5" s="111" t="s">
        <v>29</v>
      </c>
      <c r="Q5" s="111" t="s">
        <v>29</v>
      </c>
      <c r="R5" s="111" t="s">
        <v>29</v>
      </c>
      <c r="S5" s="111" t="s">
        <v>29</v>
      </c>
      <c r="T5" s="111" t="s">
        <v>29</v>
      </c>
      <c r="U5" s="111" t="s">
        <v>29</v>
      </c>
      <c r="V5" s="111" t="s">
        <v>29</v>
      </c>
      <c r="W5" s="88" t="s">
        <v>30</v>
      </c>
      <c r="X5" s="88" t="s">
        <v>30</v>
      </c>
      <c r="Y5" s="88" t="s">
        <v>30</v>
      </c>
      <c r="Z5" s="111" t="s">
        <v>29</v>
      </c>
      <c r="AA5" s="113" t="s">
        <v>29</v>
      </c>
      <c r="AB5" s="113" t="s">
        <v>29</v>
      </c>
      <c r="AC5" s="113" t="s">
        <v>29</v>
      </c>
      <c r="AD5" s="113" t="s">
        <v>29</v>
      </c>
      <c r="AE5" s="113" t="s">
        <v>29</v>
      </c>
      <c r="AF5" s="113" t="s">
        <v>29</v>
      </c>
      <c r="AG5" s="112" t="s">
        <v>30</v>
      </c>
      <c r="AH5" s="112" t="s">
        <v>30</v>
      </c>
      <c r="AI5" s="112" t="s">
        <v>30</v>
      </c>
      <c r="AJ5" s="112" t="s">
        <v>30</v>
      </c>
      <c r="AK5" s="112" t="s">
        <v>30</v>
      </c>
      <c r="AL5" s="112" t="s">
        <v>30</v>
      </c>
      <c r="AM5" s="112" t="s">
        <v>30</v>
      </c>
      <c r="AN5" s="112" t="s">
        <v>30</v>
      </c>
      <c r="AO5" s="112" t="s">
        <v>30</v>
      </c>
      <c r="AP5" s="112" t="s">
        <v>30</v>
      </c>
      <c r="AQ5" s="113" t="s">
        <v>29</v>
      </c>
      <c r="AR5" s="113" t="s">
        <v>29</v>
      </c>
      <c r="AS5" s="778" t="s">
        <v>29</v>
      </c>
      <c r="AT5" s="779"/>
      <c r="AU5" s="113" t="s">
        <v>29</v>
      </c>
      <c r="AV5" s="113" t="s">
        <v>29</v>
      </c>
      <c r="AW5" s="88" t="s">
        <v>30</v>
      </c>
      <c r="AX5" s="88" t="s">
        <v>30</v>
      </c>
      <c r="AY5" s="20" t="s">
        <v>29</v>
      </c>
      <c r="AZ5" s="20" t="s">
        <v>29</v>
      </c>
      <c r="BA5" s="20" t="s">
        <v>29</v>
      </c>
      <c r="BB5" s="20" t="s">
        <v>29</v>
      </c>
      <c r="BC5" s="20" t="s">
        <v>29</v>
      </c>
      <c r="BD5" s="88" t="s">
        <v>30</v>
      </c>
      <c r="BE5" s="20" t="s">
        <v>29</v>
      </c>
      <c r="BF5" s="808" t="s">
        <v>429</v>
      </c>
      <c r="BG5" s="809"/>
      <c r="BH5" s="235" t="s">
        <v>432</v>
      </c>
      <c r="BI5" s="714" t="s">
        <v>473</v>
      </c>
      <c r="BJ5" s="716"/>
      <c r="BK5" s="736" t="s">
        <v>29</v>
      </c>
      <c r="BL5" s="736"/>
      <c r="BM5" s="736" t="s">
        <v>29</v>
      </c>
      <c r="BN5" s="736"/>
      <c r="BO5" s="88" t="s">
        <v>30</v>
      </c>
      <c r="BP5" s="237" t="s">
        <v>435</v>
      </c>
      <c r="BQ5" s="237" t="s">
        <v>435</v>
      </c>
      <c r="BR5" s="237" t="s">
        <v>439</v>
      </c>
      <c r="BS5" s="340" t="s">
        <v>439</v>
      </c>
      <c r="BT5" s="248" t="s">
        <v>439</v>
      </c>
      <c r="BU5" s="340" t="s">
        <v>439</v>
      </c>
      <c r="BV5" s="434" t="s">
        <v>642</v>
      </c>
      <c r="BW5" s="434" t="s">
        <v>642</v>
      </c>
      <c r="BX5" s="434" t="s">
        <v>645</v>
      </c>
      <c r="BY5" s="434" t="s">
        <v>664</v>
      </c>
      <c r="BZ5" s="627" t="s">
        <v>785</v>
      </c>
      <c r="CA5" s="627"/>
      <c r="CB5" s="627"/>
      <c r="CC5" s="627"/>
    </row>
    <row r="6" spans="1:81" ht="14.25">
      <c r="A6" s="109" t="s">
        <v>160</v>
      </c>
      <c r="B6" s="38"/>
      <c r="C6" s="13">
        <v>25</v>
      </c>
      <c r="D6" s="13"/>
      <c r="E6" s="13">
        <v>25</v>
      </c>
      <c r="F6" s="13">
        <v>20</v>
      </c>
      <c r="G6" s="13">
        <v>20</v>
      </c>
      <c r="H6" s="114">
        <v>25</v>
      </c>
      <c r="I6" s="114">
        <v>25</v>
      </c>
      <c r="J6" s="13">
        <v>25</v>
      </c>
      <c r="K6" s="114">
        <v>25</v>
      </c>
      <c r="L6" s="13">
        <v>25</v>
      </c>
      <c r="M6" s="13">
        <v>25</v>
      </c>
      <c r="N6" s="13">
        <v>25</v>
      </c>
      <c r="O6" s="13">
        <v>25</v>
      </c>
      <c r="P6" s="13">
        <v>25</v>
      </c>
      <c r="Q6" s="13">
        <v>25</v>
      </c>
      <c r="R6" s="13">
        <v>25</v>
      </c>
      <c r="S6" s="13">
        <v>25</v>
      </c>
      <c r="T6" s="13">
        <v>25</v>
      </c>
      <c r="U6" s="13">
        <v>25</v>
      </c>
      <c r="V6" s="13">
        <v>25</v>
      </c>
      <c r="W6" s="13">
        <v>25</v>
      </c>
      <c r="X6" s="13">
        <v>25</v>
      </c>
      <c r="Y6" s="13">
        <v>25</v>
      </c>
      <c r="Z6" s="13">
        <v>25</v>
      </c>
      <c r="AA6" s="114">
        <v>25</v>
      </c>
      <c r="AB6" s="114">
        <v>25</v>
      </c>
      <c r="AC6" s="114">
        <v>25</v>
      </c>
      <c r="AD6" s="114">
        <v>25</v>
      </c>
      <c r="AE6" s="114">
        <v>25</v>
      </c>
      <c r="AF6" s="114">
        <v>25</v>
      </c>
      <c r="AG6" s="13">
        <v>25</v>
      </c>
      <c r="AH6" s="13">
        <v>25</v>
      </c>
      <c r="AI6" s="13">
        <v>25</v>
      </c>
      <c r="AJ6" s="13">
        <v>25</v>
      </c>
      <c r="AK6" s="13">
        <v>25</v>
      </c>
      <c r="AL6" s="13">
        <v>25</v>
      </c>
      <c r="AM6" s="13">
        <v>25</v>
      </c>
      <c r="AN6" s="13">
        <v>25</v>
      </c>
      <c r="AO6" s="13">
        <v>25</v>
      </c>
      <c r="AP6" s="13">
        <v>25</v>
      </c>
      <c r="AQ6" s="13">
        <v>25</v>
      </c>
      <c r="AR6" s="13">
        <v>25</v>
      </c>
      <c r="AS6" s="13">
        <v>20</v>
      </c>
      <c r="AT6" s="13">
        <v>25</v>
      </c>
      <c r="AU6" s="13">
        <v>25</v>
      </c>
      <c r="AV6" s="13">
        <v>25</v>
      </c>
      <c r="AW6" s="13">
        <v>25</v>
      </c>
      <c r="AX6" s="13">
        <v>25</v>
      </c>
      <c r="AY6" s="13">
        <v>25</v>
      </c>
      <c r="AZ6" s="13">
        <v>25</v>
      </c>
      <c r="BA6" s="13">
        <v>25</v>
      </c>
      <c r="BB6" s="13">
        <v>25</v>
      </c>
      <c r="BC6" s="13">
        <v>25</v>
      </c>
      <c r="BD6" s="13">
        <v>25</v>
      </c>
      <c r="BE6" s="13">
        <v>25</v>
      </c>
      <c r="BF6" s="13">
        <v>20</v>
      </c>
      <c r="BG6" s="13">
        <v>25</v>
      </c>
      <c r="BH6" s="13">
        <v>25</v>
      </c>
      <c r="BI6" s="247">
        <v>20</v>
      </c>
      <c r="BJ6" s="247">
        <v>25</v>
      </c>
      <c r="BK6" s="13">
        <v>20</v>
      </c>
      <c r="BL6" s="13">
        <v>25</v>
      </c>
      <c r="BM6" s="13">
        <v>20</v>
      </c>
      <c r="BN6" s="13">
        <v>25</v>
      </c>
      <c r="BO6" s="13">
        <v>25</v>
      </c>
      <c r="BP6" s="13">
        <v>25</v>
      </c>
      <c r="BQ6" s="13">
        <v>25</v>
      </c>
      <c r="BR6" s="13">
        <v>25</v>
      </c>
      <c r="BS6" s="13">
        <v>25</v>
      </c>
      <c r="BT6" s="13">
        <v>25</v>
      </c>
      <c r="BU6" s="339">
        <v>25</v>
      </c>
      <c r="BV6" s="414">
        <v>25</v>
      </c>
      <c r="BW6" s="414">
        <v>25</v>
      </c>
      <c r="BX6" s="414">
        <v>25</v>
      </c>
      <c r="BY6" s="453">
        <v>25</v>
      </c>
      <c r="BZ6" s="358">
        <v>25</v>
      </c>
      <c r="CA6" s="358">
        <v>25</v>
      </c>
      <c r="CB6" s="358">
        <v>25</v>
      </c>
      <c r="CC6" s="358">
        <v>25</v>
      </c>
    </row>
    <row r="7" spans="1:81" ht="14.25">
      <c r="A7" s="668" t="s">
        <v>32</v>
      </c>
      <c r="B7" s="32" t="s">
        <v>161</v>
      </c>
      <c r="C7" s="2">
        <v>90.6</v>
      </c>
      <c r="D7" s="2"/>
      <c r="E7" s="2">
        <v>70.5</v>
      </c>
      <c r="F7" s="2">
        <v>70.599999999999994</v>
      </c>
      <c r="G7" s="2">
        <v>70</v>
      </c>
      <c r="H7" s="110">
        <v>95</v>
      </c>
      <c r="I7" s="110">
        <v>84</v>
      </c>
      <c r="J7" s="2">
        <v>93</v>
      </c>
      <c r="K7" s="110">
        <v>74.5</v>
      </c>
      <c r="L7" s="2">
        <v>75.400000000000006</v>
      </c>
      <c r="M7" s="2">
        <v>69.599999999999994</v>
      </c>
      <c r="N7" s="2">
        <v>70.8</v>
      </c>
      <c r="O7" s="2">
        <v>76</v>
      </c>
      <c r="P7" s="2">
        <v>92.1</v>
      </c>
      <c r="Q7" s="2">
        <v>91</v>
      </c>
      <c r="R7" s="2">
        <v>90.7</v>
      </c>
      <c r="S7" s="2">
        <v>89.7</v>
      </c>
      <c r="T7" s="2">
        <v>89.2</v>
      </c>
      <c r="U7" s="2">
        <v>89.7</v>
      </c>
      <c r="V7" s="2">
        <v>91.4</v>
      </c>
      <c r="W7" s="2">
        <v>90</v>
      </c>
      <c r="X7" s="2">
        <v>90</v>
      </c>
      <c r="Y7" s="2">
        <v>90</v>
      </c>
      <c r="Z7" s="2">
        <v>79.8</v>
      </c>
      <c r="AA7" s="110">
        <v>80.2</v>
      </c>
      <c r="AB7" s="110">
        <v>80.599999999999994</v>
      </c>
      <c r="AC7" s="110">
        <v>80.2</v>
      </c>
      <c r="AD7" s="110">
        <v>80.5</v>
      </c>
      <c r="AE7" s="110">
        <v>80.5</v>
      </c>
      <c r="AF7" s="110">
        <v>80.099999999999994</v>
      </c>
      <c r="AG7" s="2">
        <v>80</v>
      </c>
      <c r="AH7" s="2">
        <v>80</v>
      </c>
      <c r="AI7" s="2">
        <v>82</v>
      </c>
      <c r="AJ7" s="2">
        <v>80</v>
      </c>
      <c r="AK7" s="2">
        <v>80</v>
      </c>
      <c r="AL7" s="2">
        <v>80</v>
      </c>
      <c r="AM7" s="2">
        <v>80</v>
      </c>
      <c r="AN7" s="2">
        <v>80</v>
      </c>
      <c r="AO7" s="2">
        <v>80</v>
      </c>
      <c r="AP7" s="2">
        <v>80</v>
      </c>
      <c r="AQ7" s="2">
        <v>85.1</v>
      </c>
      <c r="AR7" s="2">
        <v>84.9</v>
      </c>
      <c r="AS7" s="2">
        <v>84.5</v>
      </c>
      <c r="AT7" s="2">
        <v>84.5</v>
      </c>
      <c r="AU7" s="2">
        <v>84.8</v>
      </c>
      <c r="AV7" s="2">
        <v>84.7</v>
      </c>
      <c r="AW7" s="2">
        <v>90</v>
      </c>
      <c r="AX7" s="2">
        <v>90.4</v>
      </c>
      <c r="AY7" s="2">
        <v>89.9</v>
      </c>
      <c r="AZ7" s="2">
        <v>90.3</v>
      </c>
      <c r="BA7" s="2">
        <v>90.7</v>
      </c>
      <c r="BB7" s="2">
        <v>89.7</v>
      </c>
      <c r="BC7" s="2">
        <v>89.2</v>
      </c>
      <c r="BD7" s="2">
        <v>106</v>
      </c>
      <c r="BE7" s="2">
        <v>104.7</v>
      </c>
      <c r="BF7" s="770">
        <v>100</v>
      </c>
      <c r="BG7" s="771"/>
      <c r="BH7" s="236">
        <v>100.7</v>
      </c>
      <c r="BI7" s="770">
        <v>114.8</v>
      </c>
      <c r="BJ7" s="771"/>
      <c r="BK7" s="661">
        <v>78.8</v>
      </c>
      <c r="BL7" s="661"/>
      <c r="BM7" s="661">
        <v>88.9</v>
      </c>
      <c r="BN7" s="661"/>
      <c r="BO7" s="2"/>
      <c r="BP7" s="2">
        <v>90.5</v>
      </c>
      <c r="BQ7" s="2">
        <v>74.400000000000006</v>
      </c>
      <c r="BR7" s="2">
        <v>91</v>
      </c>
      <c r="BS7" s="2">
        <v>93</v>
      </c>
      <c r="BT7" s="2">
        <v>93.5</v>
      </c>
      <c r="BU7" s="338">
        <v>86.6</v>
      </c>
      <c r="BV7" s="413">
        <v>100.56</v>
      </c>
      <c r="BW7" s="413">
        <v>100.82</v>
      </c>
      <c r="BX7" s="413">
        <v>100</v>
      </c>
      <c r="BY7" s="452">
        <v>76.7</v>
      </c>
      <c r="BZ7" s="625">
        <v>91.6</v>
      </c>
      <c r="CA7" s="625">
        <v>75.3</v>
      </c>
      <c r="CB7" s="625">
        <v>78.099999999999994</v>
      </c>
      <c r="CC7" s="625">
        <v>70.8</v>
      </c>
    </row>
    <row r="8" spans="1:81" ht="14.25">
      <c r="A8" s="668"/>
      <c r="B8" s="32" t="s">
        <v>162</v>
      </c>
      <c r="C8" s="2">
        <v>-20</v>
      </c>
      <c r="D8" s="2"/>
      <c r="E8" s="2"/>
      <c r="F8" s="2"/>
      <c r="G8" s="2"/>
      <c r="H8" s="110">
        <v>-20</v>
      </c>
      <c r="I8" s="110">
        <v>-20</v>
      </c>
      <c r="J8" s="2"/>
      <c r="K8" s="110"/>
      <c r="L8" s="2" t="s">
        <v>38</v>
      </c>
      <c r="M8" s="2"/>
      <c r="N8" s="2"/>
      <c r="O8" s="2">
        <v>-20</v>
      </c>
      <c r="P8" s="2"/>
      <c r="Q8" s="2">
        <v>-30</v>
      </c>
      <c r="R8" s="2"/>
      <c r="S8" s="2"/>
      <c r="T8" s="2"/>
      <c r="U8" s="2"/>
      <c r="V8" s="2"/>
      <c r="W8" s="2">
        <v>-30</v>
      </c>
      <c r="X8" s="2">
        <v>-30</v>
      </c>
      <c r="Y8" s="2">
        <v>-30</v>
      </c>
      <c r="Z8" s="2"/>
      <c r="AA8" s="110"/>
      <c r="AB8" s="110"/>
      <c r="AC8" s="110"/>
      <c r="AD8" s="110"/>
      <c r="AE8" s="110"/>
      <c r="AF8" s="110"/>
      <c r="AG8" s="2">
        <v>-25</v>
      </c>
      <c r="AH8" s="2">
        <v>-25</v>
      </c>
      <c r="AI8" s="2">
        <v>-25</v>
      </c>
      <c r="AJ8" s="2">
        <v>-30</v>
      </c>
      <c r="AK8" s="2">
        <v>-30</v>
      </c>
      <c r="AL8" s="2">
        <v>-25</v>
      </c>
      <c r="AM8" s="2">
        <v>-30</v>
      </c>
      <c r="AN8" s="2">
        <v>-30</v>
      </c>
      <c r="AO8" s="2">
        <v>-30</v>
      </c>
      <c r="AP8" s="2">
        <v>-30</v>
      </c>
      <c r="AQ8" s="2">
        <v>-30</v>
      </c>
      <c r="AR8" s="2">
        <v>-30</v>
      </c>
      <c r="AS8" s="2">
        <v>-30</v>
      </c>
      <c r="AT8" s="2">
        <v>-30</v>
      </c>
      <c r="AU8" s="2">
        <v>-30</v>
      </c>
      <c r="AV8" s="2">
        <v>-30</v>
      </c>
      <c r="AW8" s="2">
        <v>-30</v>
      </c>
      <c r="AX8" s="2">
        <v>-30</v>
      </c>
      <c r="AY8" s="2">
        <v>-30</v>
      </c>
      <c r="AZ8" s="2">
        <v>-30</v>
      </c>
      <c r="BA8" s="2">
        <v>-30</v>
      </c>
      <c r="BB8" s="2">
        <v>-30</v>
      </c>
      <c r="BC8" s="2">
        <v>-30</v>
      </c>
      <c r="BD8" s="2">
        <v>-40</v>
      </c>
      <c r="BE8" s="2">
        <v>-40</v>
      </c>
      <c r="BF8" s="2">
        <v>-40</v>
      </c>
      <c r="BG8" s="2">
        <v>-40</v>
      </c>
      <c r="BH8" s="2">
        <v>-40</v>
      </c>
      <c r="BI8" s="770">
        <v>-40</v>
      </c>
      <c r="BJ8" s="771"/>
      <c r="BK8" s="661">
        <v>-30</v>
      </c>
      <c r="BL8" s="661"/>
      <c r="BM8" s="661">
        <v>-30</v>
      </c>
      <c r="BN8" s="661"/>
      <c r="BO8" s="2"/>
      <c r="BP8" s="2">
        <v>-40</v>
      </c>
      <c r="BQ8" s="2">
        <v>-30</v>
      </c>
      <c r="BR8" s="2">
        <v>-40</v>
      </c>
      <c r="BS8" s="2">
        <v>-40</v>
      </c>
      <c r="BT8" s="2">
        <v>-40</v>
      </c>
      <c r="BU8" s="338"/>
      <c r="BV8" s="413" t="s">
        <v>643</v>
      </c>
      <c r="BW8" s="413" t="s">
        <v>643</v>
      </c>
      <c r="BX8" s="413"/>
      <c r="BY8" s="452"/>
      <c r="BZ8" s="625" t="s">
        <v>782</v>
      </c>
      <c r="CA8" s="625"/>
      <c r="CB8" s="625"/>
      <c r="CC8" s="625"/>
    </row>
    <row r="9" spans="1:81">
      <c r="A9" s="38" t="s">
        <v>36</v>
      </c>
      <c r="B9" s="38"/>
      <c r="C9" s="13">
        <v>3.6</v>
      </c>
      <c r="D9" s="13"/>
      <c r="E9" s="13"/>
      <c r="F9" s="13"/>
      <c r="G9" s="13"/>
      <c r="H9" s="114"/>
      <c r="I9" s="114"/>
      <c r="J9" s="13"/>
      <c r="K9" s="114">
        <v>3.75</v>
      </c>
      <c r="L9" s="13" t="s">
        <v>322</v>
      </c>
      <c r="M9" s="13"/>
      <c r="N9" s="13"/>
      <c r="O9" s="13"/>
      <c r="P9" s="13"/>
      <c r="Q9" s="13">
        <v>3.25</v>
      </c>
      <c r="R9" s="13"/>
      <c r="S9" s="13"/>
      <c r="T9" s="13"/>
      <c r="U9" s="13"/>
      <c r="V9" s="13"/>
      <c r="W9" s="13"/>
      <c r="X9" s="13"/>
      <c r="Y9" s="13"/>
      <c r="Z9" s="13"/>
      <c r="AA9" s="114"/>
      <c r="AB9" s="114"/>
      <c r="AC9" s="114"/>
      <c r="AD9" s="114"/>
      <c r="AE9" s="114"/>
      <c r="AF9" s="114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>
        <v>3.2</v>
      </c>
      <c r="BG9" s="13">
        <v>3.2</v>
      </c>
      <c r="BH9" s="13">
        <v>2.95</v>
      </c>
      <c r="BI9" s="247">
        <v>2.95</v>
      </c>
      <c r="BJ9" s="247">
        <v>2.95</v>
      </c>
      <c r="BK9" s="13"/>
      <c r="BL9" s="13"/>
      <c r="BM9" s="13"/>
      <c r="BN9" s="13"/>
      <c r="BO9" s="13"/>
      <c r="BP9" s="13">
        <v>3.2</v>
      </c>
      <c r="BQ9" s="13">
        <v>3.3</v>
      </c>
      <c r="BR9" s="13">
        <v>3.2</v>
      </c>
      <c r="BS9" s="13">
        <v>3.2</v>
      </c>
      <c r="BT9" s="13">
        <v>3.2</v>
      </c>
      <c r="BU9" s="339">
        <v>2.8</v>
      </c>
      <c r="BV9" s="414">
        <v>2.95</v>
      </c>
      <c r="BW9" s="414">
        <v>2.95</v>
      </c>
      <c r="BX9" s="414">
        <v>2.95</v>
      </c>
      <c r="BY9" s="453">
        <v>2.6</v>
      </c>
      <c r="BZ9" s="358">
        <v>3.25</v>
      </c>
      <c r="CA9" s="358"/>
      <c r="CB9" s="358"/>
      <c r="CC9" s="358"/>
    </row>
    <row r="10" spans="1:81" ht="25.5">
      <c r="A10" s="48" t="s">
        <v>163</v>
      </c>
      <c r="B10" s="48"/>
      <c r="C10" s="46">
        <v>0.30959999999999949</v>
      </c>
      <c r="D10" s="46"/>
      <c r="E10" s="46">
        <v>0.5</v>
      </c>
      <c r="F10" s="46">
        <v>0.5</v>
      </c>
      <c r="G10" s="46"/>
      <c r="H10" s="110"/>
      <c r="I10" s="110"/>
      <c r="J10" s="46">
        <v>0.5</v>
      </c>
      <c r="K10" s="110"/>
      <c r="L10" s="46" t="s">
        <v>323</v>
      </c>
      <c r="M10" s="46"/>
      <c r="N10" s="46"/>
      <c r="O10" s="46"/>
      <c r="P10" s="46">
        <v>0.5</v>
      </c>
      <c r="Q10" s="46">
        <f>Q9*Q13</f>
        <v>0.32012499999999999</v>
      </c>
      <c r="R10" s="46">
        <f t="shared" ref="R10:V10" si="0">R9*R13</f>
        <v>0</v>
      </c>
      <c r="S10" s="46">
        <f t="shared" si="0"/>
        <v>0</v>
      </c>
      <c r="T10" s="46">
        <f t="shared" si="0"/>
        <v>0</v>
      </c>
      <c r="U10" s="46">
        <f t="shared" si="0"/>
        <v>0</v>
      </c>
      <c r="V10" s="46">
        <f t="shared" si="0"/>
        <v>0</v>
      </c>
      <c r="W10" s="2"/>
      <c r="X10" s="2"/>
      <c r="Y10" s="2"/>
      <c r="Z10" s="46">
        <v>0.5</v>
      </c>
      <c r="AA10" s="110"/>
      <c r="AB10" s="110"/>
      <c r="AC10" s="110"/>
      <c r="AD10" s="110"/>
      <c r="AE10" s="2">
        <v>0.35759999999999997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46">
        <f>BG9*BG13</f>
        <v>0.34912000000000004</v>
      </c>
      <c r="BH10" s="246">
        <f>BH9*BH13</f>
        <v>0.347215</v>
      </c>
      <c r="BI10" s="246">
        <f>BI9*BI13</f>
        <v>0.35399999999999998</v>
      </c>
      <c r="BJ10" s="246">
        <f>BJ9*BJ13</f>
        <v>0.34839500000000001</v>
      </c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413">
        <f t="shared" ref="BU10" si="1">BU9*BU13</f>
        <v>0.32704</v>
      </c>
      <c r="BV10" s="413">
        <f>BV9*BV13</f>
        <v>0.34632999999999986</v>
      </c>
      <c r="BW10" s="413">
        <f>BW9*BW13</f>
        <v>0.34603500000000004</v>
      </c>
      <c r="BX10" s="413">
        <f>BX9*BX13</f>
        <v>0.34869</v>
      </c>
      <c r="BY10" s="563">
        <f>BY9*BY13</f>
        <v>0.29796</v>
      </c>
      <c r="BZ10" s="625">
        <v>0.32300000000000001</v>
      </c>
      <c r="CA10" s="625"/>
      <c r="CB10" s="625"/>
      <c r="CC10" s="625"/>
    </row>
    <row r="11" spans="1:81" s="186" customFormat="1" ht="14.25">
      <c r="A11" s="803" t="s">
        <v>40</v>
      </c>
      <c r="B11" s="58" t="s">
        <v>164</v>
      </c>
      <c r="C11" s="115">
        <v>1.5629999999999999</v>
      </c>
      <c r="D11" s="115"/>
      <c r="E11" s="115">
        <v>1.5967</v>
      </c>
      <c r="F11" s="115">
        <v>1.5989</v>
      </c>
      <c r="G11" s="115">
        <v>1.5947</v>
      </c>
      <c r="H11" s="117">
        <v>1.571</v>
      </c>
      <c r="I11" s="117">
        <v>1.573</v>
      </c>
      <c r="J11" s="115">
        <v>1.5755999999999999</v>
      </c>
      <c r="K11" s="117">
        <v>1.6081000000000001</v>
      </c>
      <c r="L11" s="115">
        <v>1.5874999999999999</v>
      </c>
      <c r="M11" s="115">
        <v>1.6007</v>
      </c>
      <c r="N11" s="115">
        <v>1.5972</v>
      </c>
      <c r="O11" s="115">
        <v>1.583</v>
      </c>
      <c r="P11" s="115">
        <v>1.5834999999999999</v>
      </c>
      <c r="Q11" s="115">
        <v>1.5860000000000001</v>
      </c>
      <c r="R11" s="115">
        <v>1.5967</v>
      </c>
      <c r="S11" s="115">
        <v>1.5901000000000001</v>
      </c>
      <c r="T11" s="115">
        <v>1.5912999999999999</v>
      </c>
      <c r="U11" s="115">
        <v>1.5832999999999999</v>
      </c>
      <c r="V11" s="115">
        <v>1.5834999999999999</v>
      </c>
      <c r="W11" s="115">
        <v>1.595</v>
      </c>
      <c r="X11" s="115">
        <v>1.5940000000000001</v>
      </c>
      <c r="Y11" s="115">
        <v>1.597</v>
      </c>
      <c r="Z11" s="115">
        <v>1.5859000000000001</v>
      </c>
      <c r="AA11" s="117">
        <v>1.4879</v>
      </c>
      <c r="AB11" s="117">
        <v>1.5926</v>
      </c>
      <c r="AC11" s="117">
        <v>1.5833999999999999</v>
      </c>
      <c r="AD11" s="117">
        <v>1.5902000000000001</v>
      </c>
      <c r="AE11" s="115">
        <v>1.6067</v>
      </c>
      <c r="AF11" s="115">
        <v>1.5952</v>
      </c>
      <c r="AG11" s="115">
        <v>1.5940000000000001</v>
      </c>
      <c r="AH11" s="115">
        <v>1.593</v>
      </c>
      <c r="AI11" s="115">
        <v>1.589</v>
      </c>
      <c r="AJ11" s="115">
        <v>1.6080000000000001</v>
      </c>
      <c r="AK11" s="115">
        <v>1.6080000000000001</v>
      </c>
      <c r="AL11" s="115">
        <v>1.609</v>
      </c>
      <c r="AM11" s="115">
        <v>1.609</v>
      </c>
      <c r="AN11" s="115">
        <v>1.599</v>
      </c>
      <c r="AO11" s="115">
        <v>1.6</v>
      </c>
      <c r="AP11" s="115">
        <v>1.5980000000000001</v>
      </c>
      <c r="AQ11" s="115">
        <v>1.5822000000000001</v>
      </c>
      <c r="AR11" s="115">
        <v>1.5823</v>
      </c>
      <c r="AS11" s="115">
        <v>1.5859000000000001</v>
      </c>
      <c r="AT11" s="115">
        <v>1.5839000000000001</v>
      </c>
      <c r="AU11" s="115">
        <v>1.5834999999999999</v>
      </c>
      <c r="AV11" s="115">
        <v>1.5823</v>
      </c>
      <c r="AW11" s="115">
        <v>1.583</v>
      </c>
      <c r="AX11" s="115">
        <v>1.581</v>
      </c>
      <c r="AY11" s="115">
        <v>1.5797000000000001</v>
      </c>
      <c r="AZ11" s="115">
        <v>1.5892999999999999</v>
      </c>
      <c r="BA11" s="115">
        <v>1.5967</v>
      </c>
      <c r="BB11" s="115">
        <v>1.5901000000000001</v>
      </c>
      <c r="BC11" s="115">
        <v>1.5912999999999999</v>
      </c>
      <c r="BD11" s="115">
        <v>1.601</v>
      </c>
      <c r="BE11" s="115">
        <v>1.5966</v>
      </c>
      <c r="BF11" s="115">
        <v>1.5980000000000001</v>
      </c>
      <c r="BG11" s="115">
        <v>1.5956999999999999</v>
      </c>
      <c r="BH11" s="115">
        <v>1.6081000000000001</v>
      </c>
      <c r="BI11" s="115">
        <v>1.6086</v>
      </c>
      <c r="BJ11" s="115">
        <v>1.6059000000000001</v>
      </c>
      <c r="BK11" s="115">
        <v>1.5883</v>
      </c>
      <c r="BL11" s="115">
        <v>1.5852999999999999</v>
      </c>
      <c r="BM11" s="115">
        <v>1.5886</v>
      </c>
      <c r="BN11" s="115">
        <v>1.5855999999999999</v>
      </c>
      <c r="BO11" s="115">
        <v>1.585</v>
      </c>
      <c r="BP11" s="115">
        <v>1.583</v>
      </c>
      <c r="BQ11" s="115">
        <v>1.5884</v>
      </c>
      <c r="BR11" s="115">
        <v>1.5840000000000001</v>
      </c>
      <c r="BS11" s="115">
        <v>1.5821000000000001</v>
      </c>
      <c r="BT11" s="115">
        <v>1.581</v>
      </c>
      <c r="BU11" s="115">
        <v>1.6033999999999999</v>
      </c>
      <c r="BV11" s="115">
        <v>1.6093999999999999</v>
      </c>
      <c r="BW11" s="115">
        <v>1.6091</v>
      </c>
      <c r="BX11" s="115">
        <v>1.6089</v>
      </c>
      <c r="BY11" s="115">
        <v>1.6026</v>
      </c>
      <c r="BZ11" s="628">
        <v>1.5824</v>
      </c>
      <c r="CA11" s="628">
        <v>1.6106</v>
      </c>
      <c r="CB11" s="628">
        <v>1.6082000000000001</v>
      </c>
      <c r="CC11" s="628">
        <v>1.6496999999999999</v>
      </c>
    </row>
    <row r="12" spans="1:81" s="186" customFormat="1" ht="14.25">
      <c r="A12" s="803"/>
      <c r="B12" s="58" t="s">
        <v>165</v>
      </c>
      <c r="C12" s="115">
        <v>1.4770000000000001</v>
      </c>
      <c r="D12" s="115"/>
      <c r="E12" s="115">
        <v>1.4874000000000001</v>
      </c>
      <c r="F12" s="115">
        <v>1.4871000000000001</v>
      </c>
      <c r="G12" s="115">
        <v>1.4847999999999999</v>
      </c>
      <c r="H12" s="117">
        <v>1.482</v>
      </c>
      <c r="I12" s="117">
        <v>1.4830000000000001</v>
      </c>
      <c r="J12" s="115">
        <v>1.4847999999999999</v>
      </c>
      <c r="K12" s="117">
        <v>1.4903</v>
      </c>
      <c r="L12" s="115">
        <v>1.4863</v>
      </c>
      <c r="M12" s="115">
        <v>1.4917</v>
      </c>
      <c r="N12" s="115">
        <v>1.4881</v>
      </c>
      <c r="O12" s="115">
        <v>1.4830000000000001</v>
      </c>
      <c r="P12" s="115">
        <v>1.4842</v>
      </c>
      <c r="Q12" s="115">
        <v>1.4876</v>
      </c>
      <c r="R12" s="115">
        <v>1.4895</v>
      </c>
      <c r="S12" s="115">
        <v>1.484</v>
      </c>
      <c r="T12" s="115">
        <v>1.4850000000000001</v>
      </c>
      <c r="U12" s="115">
        <v>1.4836</v>
      </c>
      <c r="V12" s="115">
        <v>1.4844999999999999</v>
      </c>
      <c r="W12" s="115">
        <v>1.484</v>
      </c>
      <c r="X12" s="115">
        <v>1.484</v>
      </c>
      <c r="Y12" s="115">
        <v>1.4870000000000001</v>
      </c>
      <c r="Z12" s="115">
        <v>1.4834000000000001</v>
      </c>
      <c r="AA12" s="117">
        <v>1.595</v>
      </c>
      <c r="AB12" s="117">
        <v>1.4864999999999999</v>
      </c>
      <c r="AC12" s="117">
        <v>1.4796</v>
      </c>
      <c r="AD12" s="117">
        <v>1.4879</v>
      </c>
      <c r="AE12" s="115">
        <v>1.4875</v>
      </c>
      <c r="AF12" s="115">
        <v>1.4834000000000001</v>
      </c>
      <c r="AG12" s="115">
        <v>1.484</v>
      </c>
      <c r="AH12" s="115">
        <v>1.484</v>
      </c>
      <c r="AI12" s="115">
        <v>1.484</v>
      </c>
      <c r="AJ12" s="115">
        <v>1.4870000000000001</v>
      </c>
      <c r="AK12" s="115">
        <v>1.488</v>
      </c>
      <c r="AL12" s="115">
        <v>1.4890000000000001</v>
      </c>
      <c r="AM12" s="115">
        <v>1.4890000000000001</v>
      </c>
      <c r="AN12" s="115">
        <v>1.486</v>
      </c>
      <c r="AO12" s="115">
        <v>1.4870000000000001</v>
      </c>
      <c r="AP12" s="115">
        <v>1.486</v>
      </c>
      <c r="AQ12" s="115">
        <v>1.4822</v>
      </c>
      <c r="AR12" s="115">
        <v>1.4810000000000001</v>
      </c>
      <c r="AS12" s="115">
        <v>1.4834000000000001</v>
      </c>
      <c r="AT12" s="115">
        <v>1.4823</v>
      </c>
      <c r="AU12" s="115">
        <v>1.4817</v>
      </c>
      <c r="AV12" s="115">
        <v>1.4812000000000001</v>
      </c>
      <c r="AW12" s="115">
        <v>1.482</v>
      </c>
      <c r="AX12" s="115">
        <v>1.4810000000000001</v>
      </c>
      <c r="AY12" s="115">
        <v>1.4791000000000001</v>
      </c>
      <c r="AZ12" s="115">
        <v>1.4844999999999999</v>
      </c>
      <c r="BA12" s="115">
        <v>1.4895</v>
      </c>
      <c r="BB12" s="115">
        <v>1.484</v>
      </c>
      <c r="BC12" s="115">
        <v>1.4850000000000001</v>
      </c>
      <c r="BD12" s="115">
        <v>1.486</v>
      </c>
      <c r="BE12" s="115">
        <v>1.4867999999999999</v>
      </c>
      <c r="BF12" s="115">
        <v>1.4877</v>
      </c>
      <c r="BG12" s="115">
        <v>1.4865999999999999</v>
      </c>
      <c r="BH12" s="115">
        <v>1.4903999999999999</v>
      </c>
      <c r="BI12" s="115">
        <v>1.4885999999999999</v>
      </c>
      <c r="BJ12" s="115">
        <v>1.4878</v>
      </c>
      <c r="BK12" s="115">
        <v>1.4881</v>
      </c>
      <c r="BL12" s="115">
        <v>1.4865999999999999</v>
      </c>
      <c r="BM12" s="115">
        <v>1.488</v>
      </c>
      <c r="BN12" s="115">
        <v>1.4869000000000001</v>
      </c>
      <c r="BO12" s="115">
        <v>1.4850000000000001</v>
      </c>
      <c r="BP12" s="115">
        <v>1.4835</v>
      </c>
      <c r="BQ12" s="115">
        <v>1.4863</v>
      </c>
      <c r="BR12" s="115">
        <f>1.584-0.098</f>
        <v>1.486</v>
      </c>
      <c r="BS12" s="115">
        <v>1.4826999999999999</v>
      </c>
      <c r="BT12" s="115">
        <f>BT11-BT13</f>
        <v>1.482</v>
      </c>
      <c r="BU12" s="115">
        <v>1.4865999999999999</v>
      </c>
      <c r="BV12" s="115">
        <f>BV11-0.1174</f>
        <v>1.492</v>
      </c>
      <c r="BW12" s="115">
        <f>BW11-BW13</f>
        <v>1.4918</v>
      </c>
      <c r="BX12" s="115">
        <v>1.4906999999999999</v>
      </c>
      <c r="BY12" s="115">
        <v>1.488</v>
      </c>
      <c r="BZ12" s="628">
        <v>1.4831000000000001</v>
      </c>
      <c r="CA12" s="628">
        <v>1.4906999999999999</v>
      </c>
      <c r="CB12" s="628">
        <v>1.4883999999999999</v>
      </c>
      <c r="CC12" s="628">
        <v>1.5021</v>
      </c>
    </row>
    <row r="13" spans="1:81" s="186" customFormat="1" ht="14.25">
      <c r="A13" s="803"/>
      <c r="B13" s="187" t="s">
        <v>166</v>
      </c>
      <c r="C13" s="115">
        <v>8.5999999999999854E-2</v>
      </c>
      <c r="D13" s="115"/>
      <c r="E13" s="115">
        <v>0.10929999999999999</v>
      </c>
      <c r="F13" s="115">
        <v>0.1118</v>
      </c>
      <c r="G13" s="115">
        <v>0.1099</v>
      </c>
      <c r="H13" s="117">
        <v>8.8999999999999996E-2</v>
      </c>
      <c r="I13" s="117">
        <v>0.09</v>
      </c>
      <c r="J13" s="115">
        <v>9.0800000000000006E-2</v>
      </c>
      <c r="K13" s="117">
        <v>0.11780000000000013</v>
      </c>
      <c r="L13" s="115">
        <v>0.1012</v>
      </c>
      <c r="M13" s="115">
        <v>0.109</v>
      </c>
      <c r="N13" s="115">
        <v>0.1091</v>
      </c>
      <c r="O13" s="115">
        <v>0.1</v>
      </c>
      <c r="P13" s="115">
        <v>9.9299999999999999E-2</v>
      </c>
      <c r="Q13" s="115">
        <v>9.8500000000000004E-2</v>
      </c>
      <c r="R13" s="115">
        <v>0.1072</v>
      </c>
      <c r="S13" s="115">
        <v>0.1061</v>
      </c>
      <c r="T13" s="115">
        <v>0.10630000000000001</v>
      </c>
      <c r="U13" s="115">
        <v>9.9699999999999997E-2</v>
      </c>
      <c r="V13" s="115">
        <v>9.9000000000000005E-2</v>
      </c>
      <c r="W13" s="115">
        <v>0.111</v>
      </c>
      <c r="X13" s="115">
        <v>0.11</v>
      </c>
      <c r="Y13" s="115">
        <v>0.11</v>
      </c>
      <c r="Z13" s="115">
        <v>0.10249999999999999</v>
      </c>
      <c r="AA13" s="117">
        <v>0.1071</v>
      </c>
      <c r="AB13" s="117">
        <v>0.1061</v>
      </c>
      <c r="AC13" s="117">
        <v>0.1038</v>
      </c>
      <c r="AD13" s="117">
        <v>0.1023</v>
      </c>
      <c r="AE13" s="115">
        <v>0.1192</v>
      </c>
      <c r="AF13" s="115">
        <v>0.1118</v>
      </c>
      <c r="AG13" s="115">
        <v>0.11</v>
      </c>
      <c r="AH13" s="115">
        <v>0.109</v>
      </c>
      <c r="AI13" s="115">
        <v>0.105</v>
      </c>
      <c r="AJ13" s="115">
        <v>0.121</v>
      </c>
      <c r="AK13" s="115">
        <v>0.12</v>
      </c>
      <c r="AL13" s="115">
        <v>0.12</v>
      </c>
      <c r="AM13" s="115">
        <v>0.11899999999999999</v>
      </c>
      <c r="AN13" s="115">
        <v>0.113</v>
      </c>
      <c r="AO13" s="115">
        <v>0.113</v>
      </c>
      <c r="AP13" s="115">
        <v>0.112</v>
      </c>
      <c r="AQ13" s="115">
        <v>0.1</v>
      </c>
      <c r="AR13" s="115">
        <v>0.1013</v>
      </c>
      <c r="AS13" s="115">
        <f>AS11-AS12</f>
        <v>0.10250000000000004</v>
      </c>
      <c r="AT13" s="115">
        <v>0.1016</v>
      </c>
      <c r="AU13" s="115">
        <v>0.1018</v>
      </c>
      <c r="AV13" s="115">
        <v>0.1011</v>
      </c>
      <c r="AW13" s="115">
        <v>0.10100000000000001</v>
      </c>
      <c r="AX13" s="115">
        <v>9.9999999999999867E-2</v>
      </c>
      <c r="AY13" s="115">
        <v>0.10060000000000002</v>
      </c>
      <c r="AZ13" s="115">
        <v>0.1048</v>
      </c>
      <c r="BA13" s="115">
        <v>0.1072</v>
      </c>
      <c r="BB13" s="115">
        <v>0.1061</v>
      </c>
      <c r="BC13" s="115">
        <v>0.10630000000000001</v>
      </c>
      <c r="BD13" s="115">
        <v>0.115</v>
      </c>
      <c r="BE13" s="115">
        <v>0.10979999999999999</v>
      </c>
      <c r="BF13" s="115">
        <v>0.1103</v>
      </c>
      <c r="BG13" s="115">
        <v>0.1091</v>
      </c>
      <c r="BH13" s="115">
        <v>0.1177</v>
      </c>
      <c r="BI13" s="115">
        <v>0.12</v>
      </c>
      <c r="BJ13" s="115">
        <v>0.1181</v>
      </c>
      <c r="BK13" s="115">
        <v>0.1002</v>
      </c>
      <c r="BL13" s="115">
        <v>9.8699999999999996E-2</v>
      </c>
      <c r="BM13" s="115">
        <v>0.10059999999999999</v>
      </c>
      <c r="BN13" s="115">
        <v>9.8699999999999996E-2</v>
      </c>
      <c r="BO13" s="115">
        <v>0.1</v>
      </c>
      <c r="BP13" s="115">
        <v>9.9000000000000005E-2</v>
      </c>
      <c r="BQ13" s="115">
        <v>0.1021</v>
      </c>
      <c r="BR13" s="115">
        <v>9.8000000000000004E-2</v>
      </c>
      <c r="BS13" s="115">
        <f>BS11-BS12</f>
        <v>9.9400000000000155E-2</v>
      </c>
      <c r="BT13" s="115">
        <v>9.9000000000000005E-2</v>
      </c>
      <c r="BU13" s="115">
        <f>BU11-BU12</f>
        <v>0.11680000000000001</v>
      </c>
      <c r="BV13" s="115">
        <f>BV11-BV12</f>
        <v>0.11739999999999995</v>
      </c>
      <c r="BW13" s="115">
        <v>0.1173</v>
      </c>
      <c r="BX13" s="115">
        <v>0.1182</v>
      </c>
      <c r="BY13" s="115">
        <v>0.11459999999999999</v>
      </c>
      <c r="BZ13" s="628">
        <v>9.9299999999999999E-2</v>
      </c>
      <c r="CA13" s="628">
        <v>0.11990000000000001</v>
      </c>
      <c r="CB13" s="628">
        <v>0.1198</v>
      </c>
      <c r="CC13" s="628">
        <v>0.14760000000000001</v>
      </c>
    </row>
    <row r="14" spans="1:81" ht="14.25">
      <c r="A14" s="670" t="s">
        <v>44</v>
      </c>
      <c r="B14" s="62" t="s">
        <v>167</v>
      </c>
      <c r="C14" s="67">
        <v>8.4</v>
      </c>
      <c r="D14" s="67"/>
      <c r="E14" s="67">
        <v>8.6999999999999993</v>
      </c>
      <c r="F14" s="67">
        <v>10.3</v>
      </c>
      <c r="G14" s="67">
        <v>11.6</v>
      </c>
      <c r="H14" s="121">
        <v>6.8</v>
      </c>
      <c r="I14" s="121">
        <v>6.3</v>
      </c>
      <c r="J14" s="67">
        <v>5.5</v>
      </c>
      <c r="K14" s="121">
        <v>4.8</v>
      </c>
      <c r="L14" s="67">
        <v>7.9</v>
      </c>
      <c r="M14" s="67">
        <v>5.8</v>
      </c>
      <c r="N14" s="67">
        <v>5.9</v>
      </c>
      <c r="O14" s="67">
        <v>6.3</v>
      </c>
      <c r="P14" s="67">
        <v>8.8000000000000007</v>
      </c>
      <c r="Q14" s="67">
        <v>9.4</v>
      </c>
      <c r="R14" s="67">
        <v>9.4</v>
      </c>
      <c r="S14" s="67">
        <v>9.3000000000000007</v>
      </c>
      <c r="T14" s="67">
        <v>9.1999999999999993</v>
      </c>
      <c r="U14" s="67">
        <v>9.8000000000000007</v>
      </c>
      <c r="V14" s="67">
        <v>9.9</v>
      </c>
      <c r="W14" s="67">
        <v>10.199999999999999</v>
      </c>
      <c r="X14" s="67">
        <v>10.3</v>
      </c>
      <c r="Y14" s="67">
        <v>10.4</v>
      </c>
      <c r="Z14" s="67">
        <v>10.9</v>
      </c>
      <c r="AA14" s="121">
        <v>11.2</v>
      </c>
      <c r="AB14" s="121">
        <v>13</v>
      </c>
      <c r="AC14" s="121">
        <v>15.5</v>
      </c>
      <c r="AD14" s="121">
        <v>13.1</v>
      </c>
      <c r="AE14" s="67">
        <v>12.8</v>
      </c>
      <c r="AF14" s="67">
        <v>13.3</v>
      </c>
      <c r="AG14" s="67">
        <v>9.4</v>
      </c>
      <c r="AH14" s="67">
        <v>10.3</v>
      </c>
      <c r="AI14" s="67">
        <v>10.6</v>
      </c>
      <c r="AJ14" s="67">
        <v>11.9</v>
      </c>
      <c r="AK14" s="67">
        <v>10.9</v>
      </c>
      <c r="AL14" s="67">
        <v>10.8</v>
      </c>
      <c r="AM14" s="67">
        <v>10.7</v>
      </c>
      <c r="AN14" s="67">
        <v>10.7</v>
      </c>
      <c r="AO14" s="67">
        <v>10.8</v>
      </c>
      <c r="AP14" s="67">
        <v>10.7</v>
      </c>
      <c r="AQ14" s="67">
        <v>13.7</v>
      </c>
      <c r="AR14" s="67">
        <v>13.9</v>
      </c>
      <c r="AS14" s="67">
        <v>14.7</v>
      </c>
      <c r="AT14" s="67">
        <v>14.1</v>
      </c>
      <c r="AU14" s="67">
        <v>14</v>
      </c>
      <c r="AV14" s="67">
        <v>14</v>
      </c>
      <c r="AW14" s="67">
        <v>9.5</v>
      </c>
      <c r="AX14" s="67">
        <v>10.1</v>
      </c>
      <c r="AY14" s="67">
        <v>12.3</v>
      </c>
      <c r="AZ14" s="67">
        <v>10.1</v>
      </c>
      <c r="BA14" s="67">
        <v>9.4</v>
      </c>
      <c r="BB14" s="67">
        <v>9.3000000000000007</v>
      </c>
      <c r="BC14" s="67">
        <v>9.1999999999999993</v>
      </c>
      <c r="BD14" s="67">
        <v>6.6</v>
      </c>
      <c r="BE14" s="67">
        <v>7.9</v>
      </c>
      <c r="BF14" s="67">
        <v>8.1</v>
      </c>
      <c r="BG14" s="67">
        <v>7.9</v>
      </c>
      <c r="BH14" s="67">
        <v>8</v>
      </c>
      <c r="BI14" s="238">
        <v>8.1999999999999993</v>
      </c>
      <c r="BJ14" s="238">
        <v>8</v>
      </c>
      <c r="BK14" s="67">
        <v>9.1</v>
      </c>
      <c r="BL14" s="67">
        <v>8.8000000000000007</v>
      </c>
      <c r="BM14" s="67">
        <v>9.1999999999999993</v>
      </c>
      <c r="BN14" s="67">
        <v>8.9</v>
      </c>
      <c r="BO14" s="67"/>
      <c r="BP14" s="238">
        <v>9.5</v>
      </c>
      <c r="BQ14" s="238">
        <v>8.3800000000000008</v>
      </c>
      <c r="BR14" s="238">
        <f>6.4+3.23</f>
        <v>9.6300000000000008</v>
      </c>
      <c r="BS14" s="238">
        <v>9.3000000000000007</v>
      </c>
      <c r="BT14" s="238">
        <v>9.69</v>
      </c>
      <c r="BU14" s="238">
        <v>9.7200000000000006</v>
      </c>
      <c r="BV14" s="238">
        <v>5.79</v>
      </c>
      <c r="BW14" s="238">
        <v>5.8</v>
      </c>
      <c r="BX14" s="238">
        <v>8.0500000000000007</v>
      </c>
      <c r="BY14" s="238">
        <v>5.7</v>
      </c>
      <c r="BZ14" s="629">
        <v>9.5</v>
      </c>
      <c r="CA14" s="629">
        <v>5.5</v>
      </c>
      <c r="CB14" s="629">
        <v>6</v>
      </c>
      <c r="CC14" s="629">
        <v>5.6</v>
      </c>
    </row>
    <row r="15" spans="1:81" ht="14.25">
      <c r="A15" s="670"/>
      <c r="B15" s="62" t="s">
        <v>168</v>
      </c>
      <c r="C15" s="67">
        <v>2.9</v>
      </c>
      <c r="D15" s="67"/>
      <c r="E15" s="67">
        <v>3.1</v>
      </c>
      <c r="F15" s="67">
        <v>3.2</v>
      </c>
      <c r="G15" s="67">
        <v>3.3</v>
      </c>
      <c r="H15" s="121">
        <v>2.7</v>
      </c>
      <c r="I15" s="121">
        <v>2.6</v>
      </c>
      <c r="J15" s="67">
        <v>2.6</v>
      </c>
      <c r="K15" s="121">
        <v>7.9</v>
      </c>
      <c r="L15" s="67">
        <v>3</v>
      </c>
      <c r="M15" s="67">
        <v>2.8</v>
      </c>
      <c r="N15" s="67">
        <v>2.8</v>
      </c>
      <c r="O15" s="67">
        <v>2.8</v>
      </c>
      <c r="P15" s="67">
        <v>3.1</v>
      </c>
      <c r="Q15" s="67">
        <v>3.1</v>
      </c>
      <c r="R15" s="67">
        <v>3.1</v>
      </c>
      <c r="S15" s="67">
        <v>3</v>
      </c>
      <c r="T15" s="67">
        <v>3.1</v>
      </c>
      <c r="U15" s="67">
        <v>3.1</v>
      </c>
      <c r="V15" s="67">
        <v>3.2</v>
      </c>
      <c r="W15" s="67">
        <v>3.1</v>
      </c>
      <c r="X15" s="67">
        <v>3.1</v>
      </c>
      <c r="Y15" s="67">
        <v>3.2</v>
      </c>
      <c r="Z15" s="67">
        <v>3.2</v>
      </c>
      <c r="AA15" s="121">
        <v>3.3</v>
      </c>
      <c r="AB15" s="121">
        <v>3.5</v>
      </c>
      <c r="AC15" s="121">
        <v>3.8</v>
      </c>
      <c r="AD15" s="121">
        <v>3.6</v>
      </c>
      <c r="AE15" s="67">
        <v>3.4</v>
      </c>
      <c r="AF15" s="67">
        <v>3.6</v>
      </c>
      <c r="AG15" s="67">
        <v>3.1</v>
      </c>
      <c r="AH15" s="67">
        <v>3.1</v>
      </c>
      <c r="AI15" s="67">
        <v>3.1</v>
      </c>
      <c r="AJ15" s="67">
        <v>3.4</v>
      </c>
      <c r="AK15" s="67">
        <v>3.3</v>
      </c>
      <c r="AL15" s="67">
        <v>3.3</v>
      </c>
      <c r="AM15" s="67">
        <v>3.3</v>
      </c>
      <c r="AN15" s="67">
        <v>3.2</v>
      </c>
      <c r="AO15" s="67">
        <v>3.3</v>
      </c>
      <c r="AP15" s="67">
        <v>3.2</v>
      </c>
      <c r="AQ15" s="67">
        <v>3.5</v>
      </c>
      <c r="AR15" s="67">
        <v>3.5</v>
      </c>
      <c r="AS15" s="67">
        <v>3.6</v>
      </c>
      <c r="AT15" s="67">
        <v>3.5</v>
      </c>
      <c r="AU15" s="67">
        <v>3.5</v>
      </c>
      <c r="AV15" s="67">
        <v>3.5</v>
      </c>
      <c r="AW15" s="67">
        <v>3</v>
      </c>
      <c r="AX15" s="67">
        <v>3.1</v>
      </c>
      <c r="AY15" s="67">
        <v>3.3</v>
      </c>
      <c r="AZ15" s="67">
        <v>3.1</v>
      </c>
      <c r="BA15" s="67">
        <v>3.1</v>
      </c>
      <c r="BB15" s="67">
        <v>3</v>
      </c>
      <c r="BC15" s="67">
        <v>3.1</v>
      </c>
      <c r="BD15" s="67">
        <v>2.7</v>
      </c>
      <c r="BE15" s="67">
        <v>2.9</v>
      </c>
      <c r="BF15" s="67">
        <v>2.9</v>
      </c>
      <c r="BG15" s="67">
        <v>2.9</v>
      </c>
      <c r="BH15" s="67">
        <v>2.9</v>
      </c>
      <c r="BI15" s="238">
        <v>2.9</v>
      </c>
      <c r="BJ15" s="238">
        <v>2.9</v>
      </c>
      <c r="BK15" s="67">
        <v>3</v>
      </c>
      <c r="BL15" s="67">
        <v>3</v>
      </c>
      <c r="BM15" s="67">
        <v>2.9</v>
      </c>
      <c r="BN15" s="67">
        <v>2.9</v>
      </c>
      <c r="BO15" s="67"/>
      <c r="BP15" s="238">
        <v>3.19</v>
      </c>
      <c r="BQ15" s="238">
        <v>3.1</v>
      </c>
      <c r="BR15" s="238">
        <v>3.23</v>
      </c>
      <c r="BS15" s="238">
        <v>3.11</v>
      </c>
      <c r="BT15" s="238">
        <v>3.2</v>
      </c>
      <c r="BU15" s="238">
        <v>4.91</v>
      </c>
      <c r="BV15" s="238">
        <v>2.7</v>
      </c>
      <c r="BW15" s="238">
        <v>2.58</v>
      </c>
      <c r="BX15" s="238">
        <v>2.87</v>
      </c>
      <c r="BY15" s="238">
        <v>2.8</v>
      </c>
      <c r="BZ15" s="629">
        <v>3.1</v>
      </c>
      <c r="CA15" s="629">
        <v>2.7</v>
      </c>
      <c r="CB15" s="629">
        <v>2.7</v>
      </c>
      <c r="CC15" s="629">
        <v>2.8</v>
      </c>
    </row>
    <row r="16" spans="1:81" ht="14.25">
      <c r="A16" s="670"/>
      <c r="B16" s="122" t="s">
        <v>169</v>
      </c>
      <c r="C16" s="60">
        <v>5.5</v>
      </c>
      <c r="D16" s="60"/>
      <c r="E16" s="60">
        <v>5.6</v>
      </c>
      <c r="F16" s="60">
        <v>7.1</v>
      </c>
      <c r="G16" s="60">
        <v>8.1999999999999993</v>
      </c>
      <c r="H16" s="123">
        <v>4.0999999999999996</v>
      </c>
      <c r="I16" s="123">
        <v>3.7</v>
      </c>
      <c r="J16" s="60">
        <v>3</v>
      </c>
      <c r="K16" s="123">
        <v>-3.1</v>
      </c>
      <c r="L16" s="137">
        <v>4.9000000000000004</v>
      </c>
      <c r="M16" s="60">
        <v>3</v>
      </c>
      <c r="N16" s="60">
        <v>3.1</v>
      </c>
      <c r="O16" s="60">
        <v>3.5</v>
      </c>
      <c r="P16" s="60">
        <v>5.8</v>
      </c>
      <c r="Q16" s="60">
        <v>6.2</v>
      </c>
      <c r="R16" s="60">
        <v>6.2</v>
      </c>
      <c r="S16" s="60">
        <v>6.2</v>
      </c>
      <c r="T16" s="60">
        <v>6.1</v>
      </c>
      <c r="U16" s="60">
        <v>6.7</v>
      </c>
      <c r="V16" s="60">
        <v>6.8</v>
      </c>
      <c r="W16" s="60">
        <v>7.1</v>
      </c>
      <c r="X16" s="60">
        <v>7.2</v>
      </c>
      <c r="Y16" s="60">
        <v>7.2</v>
      </c>
      <c r="Z16" s="60">
        <v>7.7</v>
      </c>
      <c r="AA16" s="123">
        <v>7.9</v>
      </c>
      <c r="AB16" s="123">
        <v>9.5</v>
      </c>
      <c r="AC16" s="123">
        <v>11.8</v>
      </c>
      <c r="AD16" s="123">
        <v>9.5</v>
      </c>
      <c r="AE16" s="67">
        <v>9.4</v>
      </c>
      <c r="AF16" s="67">
        <v>9.8000000000000007</v>
      </c>
      <c r="AG16" s="60">
        <v>6.3</v>
      </c>
      <c r="AH16" s="60">
        <v>7.2</v>
      </c>
      <c r="AI16" s="60">
        <v>7.5</v>
      </c>
      <c r="AJ16" s="60">
        <v>8.5</v>
      </c>
      <c r="AK16" s="60">
        <v>7.6</v>
      </c>
      <c r="AL16" s="60">
        <v>7.5</v>
      </c>
      <c r="AM16" s="60">
        <v>7.4</v>
      </c>
      <c r="AN16" s="60">
        <v>7.5</v>
      </c>
      <c r="AO16" s="60">
        <v>7.5</v>
      </c>
      <c r="AP16" s="60">
        <v>7.5</v>
      </c>
      <c r="AQ16" s="60">
        <v>10.199999999999999</v>
      </c>
      <c r="AR16" s="67">
        <v>10.4</v>
      </c>
      <c r="AS16" s="67">
        <f>AS14-AS15</f>
        <v>11.1</v>
      </c>
      <c r="AT16" s="67">
        <v>10.5</v>
      </c>
      <c r="AU16" s="67">
        <v>10.5</v>
      </c>
      <c r="AV16" s="67">
        <v>10.6</v>
      </c>
      <c r="AW16" s="60">
        <v>6.5</v>
      </c>
      <c r="AX16" s="60">
        <v>7</v>
      </c>
      <c r="AY16" s="60">
        <v>9</v>
      </c>
      <c r="AZ16" s="60">
        <v>7</v>
      </c>
      <c r="BA16" s="60">
        <v>6.2</v>
      </c>
      <c r="BB16" s="60">
        <v>6.2</v>
      </c>
      <c r="BC16" s="60">
        <v>6.1</v>
      </c>
      <c r="BD16" s="60">
        <v>3.9</v>
      </c>
      <c r="BE16" s="60">
        <v>5</v>
      </c>
      <c r="BF16" s="60">
        <v>5.2</v>
      </c>
      <c r="BG16" s="60">
        <v>5</v>
      </c>
      <c r="BH16" s="67">
        <v>5.0999999999999996</v>
      </c>
      <c r="BI16" s="238">
        <v>5.3</v>
      </c>
      <c r="BJ16" s="238">
        <v>5.0999999999999996</v>
      </c>
      <c r="BK16" s="60">
        <v>6</v>
      </c>
      <c r="BL16" s="60">
        <v>5.8</v>
      </c>
      <c r="BM16" s="60">
        <v>6.2</v>
      </c>
      <c r="BN16" s="60">
        <v>5.9</v>
      </c>
      <c r="BO16" s="60"/>
      <c r="BP16" s="238">
        <v>6.31</v>
      </c>
      <c r="BQ16" s="238">
        <v>5.28</v>
      </c>
      <c r="BR16" s="238">
        <v>6.4</v>
      </c>
      <c r="BS16" s="238">
        <v>6.19</v>
      </c>
      <c r="BT16" s="238">
        <v>6.49</v>
      </c>
      <c r="BU16" s="238">
        <f>BU14-BU15</f>
        <v>4.8100000000000005</v>
      </c>
      <c r="BV16" s="238">
        <f>BV14-BV15</f>
        <v>3.09</v>
      </c>
      <c r="BW16" s="238">
        <f>BW14-BW15</f>
        <v>3.2199999999999998</v>
      </c>
      <c r="BX16" s="238">
        <f>BX14-BX15</f>
        <v>5.1800000000000006</v>
      </c>
      <c r="BY16" s="238">
        <v>2.9</v>
      </c>
      <c r="BZ16" s="629">
        <v>6.4</v>
      </c>
      <c r="CA16" s="629">
        <v>2.9</v>
      </c>
      <c r="CB16" s="629">
        <v>3.3</v>
      </c>
      <c r="CC16" s="629">
        <v>2.8</v>
      </c>
    </row>
    <row r="17" spans="1:81">
      <c r="A17" s="334" t="s">
        <v>532</v>
      </c>
      <c r="B17" s="38" t="s">
        <v>48</v>
      </c>
      <c r="C17" s="13"/>
      <c r="D17" s="13"/>
      <c r="E17" s="13"/>
      <c r="F17" s="13"/>
      <c r="G17" s="13"/>
      <c r="H17" s="114"/>
      <c r="I17" s="114"/>
      <c r="J17" s="13"/>
      <c r="K17" s="114"/>
      <c r="L17" s="13" t="s">
        <v>38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14"/>
      <c r="AB17" s="114"/>
      <c r="AC17" s="114"/>
      <c r="AD17" s="114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>
        <v>10.3</v>
      </c>
      <c r="AR17" s="13">
        <v>10.5</v>
      </c>
      <c r="AS17" s="13"/>
      <c r="AT17" s="13">
        <v>11</v>
      </c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>
        <v>10.5</v>
      </c>
      <c r="BF17" s="13" t="s">
        <v>430</v>
      </c>
      <c r="BG17" s="13" t="s">
        <v>431</v>
      </c>
      <c r="BH17" s="13"/>
      <c r="BI17" s="247"/>
      <c r="BJ17" s="247"/>
      <c r="BK17" s="13"/>
      <c r="BL17" s="13"/>
      <c r="BM17" s="13"/>
      <c r="BN17" s="13"/>
      <c r="BO17" s="13"/>
      <c r="BP17" s="13" t="s">
        <v>441</v>
      </c>
      <c r="BQ17" s="13"/>
      <c r="BR17" s="13" t="s">
        <v>449</v>
      </c>
      <c r="BS17" s="13" t="s">
        <v>450</v>
      </c>
      <c r="BT17" s="13" t="s">
        <v>451</v>
      </c>
      <c r="BU17" s="339"/>
      <c r="BV17" s="414"/>
      <c r="BW17" s="414"/>
      <c r="BX17" s="414"/>
      <c r="BY17" s="453"/>
      <c r="BZ17" s="358" t="s">
        <v>783</v>
      </c>
      <c r="CA17" s="358"/>
      <c r="CB17" s="358"/>
      <c r="CC17" s="358"/>
    </row>
    <row r="18" spans="1:81" ht="14.25">
      <c r="A18" s="333" t="s">
        <v>533</v>
      </c>
      <c r="B18" s="38" t="s">
        <v>49</v>
      </c>
      <c r="C18" s="13">
        <v>12.4</v>
      </c>
      <c r="D18" s="13"/>
      <c r="E18" s="13"/>
      <c r="F18" s="13"/>
      <c r="G18" s="13"/>
      <c r="H18" s="114">
        <v>12</v>
      </c>
      <c r="I18" s="114">
        <v>10.3</v>
      </c>
      <c r="J18" s="13"/>
      <c r="K18" s="114"/>
      <c r="L18" s="13"/>
      <c r="M18" s="13"/>
      <c r="N18" s="13"/>
      <c r="O18" s="13">
        <v>10.1</v>
      </c>
      <c r="P18" s="13"/>
      <c r="Q18" s="13">
        <v>11</v>
      </c>
      <c r="R18" s="13"/>
      <c r="S18" s="13"/>
      <c r="T18" s="13"/>
      <c r="U18" s="13"/>
      <c r="V18" s="13"/>
      <c r="W18" s="13">
        <v>11.9</v>
      </c>
      <c r="X18" s="73">
        <v>14</v>
      </c>
      <c r="Y18" s="13">
        <v>17.5</v>
      </c>
      <c r="Z18" s="13"/>
      <c r="AA18" s="114"/>
      <c r="AB18" s="114"/>
      <c r="AC18" s="114"/>
      <c r="AD18" s="114"/>
      <c r="AE18" s="13"/>
      <c r="AF18" s="13"/>
      <c r="AG18" s="13">
        <v>10.199999999999999</v>
      </c>
      <c r="AH18" s="13">
        <v>10.4</v>
      </c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>
        <v>11.9</v>
      </c>
      <c r="AX18" s="13">
        <v>12.8</v>
      </c>
      <c r="AY18" s="13">
        <v>84</v>
      </c>
      <c r="AZ18" s="13">
        <v>73</v>
      </c>
      <c r="BA18" s="13">
        <v>87</v>
      </c>
      <c r="BB18" s="13">
        <v>68</v>
      </c>
      <c r="BC18" s="13">
        <v>68</v>
      </c>
      <c r="BD18" s="13">
        <v>13.7</v>
      </c>
      <c r="BE18" s="13">
        <v>88</v>
      </c>
      <c r="BF18" s="13">
        <v>23</v>
      </c>
      <c r="BG18" s="13">
        <v>23</v>
      </c>
      <c r="BH18" s="13"/>
      <c r="BI18" s="247"/>
      <c r="BJ18" s="247"/>
      <c r="BK18" s="13"/>
      <c r="BL18" s="13"/>
      <c r="BM18" s="13"/>
      <c r="BN18" s="13"/>
      <c r="BO18" s="13"/>
      <c r="BP18" s="13">
        <v>11</v>
      </c>
      <c r="BQ18" s="13">
        <v>11.4</v>
      </c>
      <c r="BR18" s="13">
        <v>13.8</v>
      </c>
      <c r="BS18" s="13">
        <v>11.1</v>
      </c>
      <c r="BT18" s="13">
        <v>14.4</v>
      </c>
      <c r="BU18" s="339"/>
      <c r="BV18" s="414"/>
      <c r="BW18" s="414"/>
      <c r="BX18" s="414"/>
      <c r="BY18" s="453"/>
      <c r="BZ18" s="358"/>
      <c r="CA18" s="358"/>
      <c r="CB18" s="358"/>
      <c r="CC18" s="358"/>
    </row>
    <row r="19" spans="1:81" ht="14.25">
      <c r="A19" s="332" t="s">
        <v>534</v>
      </c>
      <c r="B19" s="32" t="s">
        <v>50</v>
      </c>
      <c r="C19" s="2">
        <v>61</v>
      </c>
      <c r="D19" s="2"/>
      <c r="E19" s="2">
        <v>44</v>
      </c>
      <c r="F19" s="2">
        <v>59</v>
      </c>
      <c r="G19" s="2">
        <v>55</v>
      </c>
      <c r="H19" s="110">
        <v>62</v>
      </c>
      <c r="I19" s="110">
        <v>50</v>
      </c>
      <c r="J19" s="2">
        <v>67</v>
      </c>
      <c r="K19" s="110">
        <v>48</v>
      </c>
      <c r="L19" s="2">
        <v>43</v>
      </c>
      <c r="M19" s="2">
        <v>39</v>
      </c>
      <c r="N19" s="2">
        <v>37</v>
      </c>
      <c r="O19" s="2">
        <v>46</v>
      </c>
      <c r="P19" s="2">
        <v>66</v>
      </c>
      <c r="Q19" s="2">
        <v>70</v>
      </c>
      <c r="R19" s="2">
        <v>69</v>
      </c>
      <c r="S19" s="2">
        <v>54</v>
      </c>
      <c r="T19" s="2">
        <v>54</v>
      </c>
      <c r="U19" s="2">
        <v>67</v>
      </c>
      <c r="V19" s="2">
        <v>68</v>
      </c>
      <c r="W19" s="2">
        <v>59</v>
      </c>
      <c r="X19" s="2">
        <v>68</v>
      </c>
      <c r="Y19" s="2">
        <v>80</v>
      </c>
      <c r="Z19" s="2">
        <v>50</v>
      </c>
      <c r="AA19" s="110">
        <v>52</v>
      </c>
      <c r="AB19" s="110">
        <v>55</v>
      </c>
      <c r="AC19" s="110">
        <v>62</v>
      </c>
      <c r="AD19" s="110">
        <v>64</v>
      </c>
      <c r="AE19" s="2">
        <v>59</v>
      </c>
      <c r="AF19" s="2">
        <v>62</v>
      </c>
      <c r="AG19" s="2">
        <v>48</v>
      </c>
      <c r="AH19" s="2">
        <v>53</v>
      </c>
      <c r="AI19" s="2">
        <v>55</v>
      </c>
      <c r="AJ19" s="2">
        <v>63</v>
      </c>
      <c r="AK19" s="2">
        <v>59</v>
      </c>
      <c r="AL19" s="2">
        <v>60</v>
      </c>
      <c r="AM19" s="2">
        <v>61</v>
      </c>
      <c r="AN19" s="2">
        <v>55</v>
      </c>
      <c r="AO19" s="2">
        <v>56</v>
      </c>
      <c r="AP19" s="2">
        <v>59</v>
      </c>
      <c r="AQ19" s="2">
        <v>67</v>
      </c>
      <c r="AR19" s="2">
        <v>68</v>
      </c>
      <c r="AS19" s="2">
        <v>86</v>
      </c>
      <c r="AT19" s="2">
        <v>68</v>
      </c>
      <c r="AU19" s="2">
        <v>63</v>
      </c>
      <c r="AV19" s="2">
        <v>64</v>
      </c>
      <c r="AW19" s="2">
        <v>59</v>
      </c>
      <c r="AX19" s="2">
        <v>61</v>
      </c>
      <c r="AY19" s="2">
        <v>68</v>
      </c>
      <c r="AZ19" s="2">
        <v>58</v>
      </c>
      <c r="BA19" s="2">
        <v>69</v>
      </c>
      <c r="BB19" s="2">
        <v>54</v>
      </c>
      <c r="BC19" s="2">
        <v>54</v>
      </c>
      <c r="BD19" s="2">
        <v>75</v>
      </c>
      <c r="BE19" s="2">
        <v>71</v>
      </c>
      <c r="BF19" s="2">
        <v>83</v>
      </c>
      <c r="BG19" s="2">
        <v>67</v>
      </c>
      <c r="BH19" s="2">
        <v>68</v>
      </c>
      <c r="BI19" s="246">
        <v>112</v>
      </c>
      <c r="BJ19" s="246">
        <v>92</v>
      </c>
      <c r="BK19" s="2">
        <v>65</v>
      </c>
      <c r="BL19" s="2">
        <v>56</v>
      </c>
      <c r="BM19" s="2">
        <v>70</v>
      </c>
      <c r="BN19" s="2">
        <v>56</v>
      </c>
      <c r="BO19" s="2"/>
      <c r="BP19" s="2">
        <v>74</v>
      </c>
      <c r="BQ19" s="2">
        <v>47.8</v>
      </c>
      <c r="BR19" s="2">
        <v>70</v>
      </c>
      <c r="BS19" s="2">
        <v>66.7</v>
      </c>
      <c r="BT19" s="2">
        <v>71.400000000000006</v>
      </c>
      <c r="BU19" s="338">
        <v>91.4</v>
      </c>
      <c r="BV19" s="413">
        <v>59.6</v>
      </c>
      <c r="BW19" s="413">
        <v>59.5</v>
      </c>
      <c r="BX19" s="413">
        <v>72.5</v>
      </c>
      <c r="BY19" s="452">
        <v>47</v>
      </c>
      <c r="BZ19" s="625">
        <v>68</v>
      </c>
      <c r="CA19" s="625">
        <v>45</v>
      </c>
      <c r="CB19" s="625">
        <v>47</v>
      </c>
      <c r="CC19" s="625">
        <v>46</v>
      </c>
    </row>
    <row r="20" spans="1:81">
      <c r="A20" s="671" t="s">
        <v>51</v>
      </c>
      <c r="B20" s="38" t="s">
        <v>52</v>
      </c>
      <c r="C20" s="13">
        <v>11.8</v>
      </c>
      <c r="D20" s="13"/>
      <c r="E20" s="13">
        <v>11.7</v>
      </c>
      <c r="F20" s="13">
        <v>13.4</v>
      </c>
      <c r="G20" s="13">
        <v>11.6</v>
      </c>
      <c r="H20" s="114">
        <v>13.5</v>
      </c>
      <c r="I20" s="114">
        <v>12.2</v>
      </c>
      <c r="J20" s="13">
        <v>16.100000000000001</v>
      </c>
      <c r="K20" s="114">
        <v>11.9</v>
      </c>
      <c r="L20" s="13">
        <v>11.1</v>
      </c>
      <c r="M20" s="13">
        <v>12.7</v>
      </c>
      <c r="N20" s="13">
        <v>12.5</v>
      </c>
      <c r="O20" s="13">
        <v>11.1</v>
      </c>
      <c r="P20" s="13">
        <v>13.2</v>
      </c>
      <c r="Q20" s="13">
        <v>12.2</v>
      </c>
      <c r="R20" s="13">
        <v>12.5</v>
      </c>
      <c r="S20" s="13">
        <v>13.5</v>
      </c>
      <c r="T20" s="13">
        <v>13.4</v>
      </c>
      <c r="U20" s="13">
        <v>12.5</v>
      </c>
      <c r="V20" s="13">
        <v>12.9</v>
      </c>
      <c r="W20" s="13">
        <v>11.9</v>
      </c>
      <c r="X20" s="13">
        <v>11.1</v>
      </c>
      <c r="Y20" s="13">
        <v>10.4</v>
      </c>
      <c r="Z20" s="13">
        <v>11.6</v>
      </c>
      <c r="AA20" s="114">
        <v>11.9</v>
      </c>
      <c r="AB20" s="114">
        <v>11.8</v>
      </c>
      <c r="AC20" s="114">
        <v>11.2</v>
      </c>
      <c r="AD20" s="114">
        <v>11.3</v>
      </c>
      <c r="AE20" s="13">
        <v>11.7</v>
      </c>
      <c r="AF20" s="13">
        <v>11.7</v>
      </c>
      <c r="AG20" s="13">
        <v>11.2</v>
      </c>
      <c r="AH20" s="13">
        <v>10.8</v>
      </c>
      <c r="AI20" s="13">
        <v>10.8</v>
      </c>
      <c r="AJ20" s="13"/>
      <c r="AK20" s="13">
        <v>10.7</v>
      </c>
      <c r="AL20" s="13">
        <v>10.7</v>
      </c>
      <c r="AM20" s="13">
        <v>10.3</v>
      </c>
      <c r="AN20" s="13">
        <v>10.6</v>
      </c>
      <c r="AO20" s="13">
        <v>10.199999999999999</v>
      </c>
      <c r="AP20" s="13">
        <v>10.3</v>
      </c>
      <c r="AQ20" s="13">
        <v>12.3</v>
      </c>
      <c r="AR20" s="13">
        <v>12.2</v>
      </c>
      <c r="AS20" s="13">
        <v>12.4</v>
      </c>
      <c r="AT20" s="13">
        <v>12</v>
      </c>
      <c r="AU20" s="13">
        <v>12.3</v>
      </c>
      <c r="AV20" s="13">
        <v>12.3</v>
      </c>
      <c r="AW20" s="13">
        <v>11.6</v>
      </c>
      <c r="AX20" s="13">
        <v>11.2</v>
      </c>
      <c r="AY20" s="13">
        <v>13.4</v>
      </c>
      <c r="AZ20" s="13">
        <v>13.5</v>
      </c>
      <c r="BA20" s="13">
        <v>12.5</v>
      </c>
      <c r="BB20" s="13">
        <v>13.5</v>
      </c>
      <c r="BC20" s="13">
        <v>13.4</v>
      </c>
      <c r="BD20" s="13">
        <v>14.6</v>
      </c>
      <c r="BE20" s="13">
        <v>14.7</v>
      </c>
      <c r="BF20" s="13">
        <v>15.9</v>
      </c>
      <c r="BG20" s="13">
        <v>15.3</v>
      </c>
      <c r="BH20" s="13">
        <v>15.2</v>
      </c>
      <c r="BI20" s="247">
        <v>16.3</v>
      </c>
      <c r="BJ20" s="247">
        <v>15.7</v>
      </c>
      <c r="BK20" s="13">
        <v>13.2</v>
      </c>
      <c r="BL20" s="13">
        <v>12.7</v>
      </c>
      <c r="BM20" s="13">
        <v>14.2</v>
      </c>
      <c r="BN20" s="13">
        <v>13.4</v>
      </c>
      <c r="BO20" s="13"/>
      <c r="BP20" s="13">
        <v>13.38</v>
      </c>
      <c r="BQ20" s="13">
        <v>11.81</v>
      </c>
      <c r="BR20" s="13">
        <v>12.6</v>
      </c>
      <c r="BS20" s="13">
        <v>13</v>
      </c>
      <c r="BT20" s="13">
        <v>14.3</v>
      </c>
      <c r="BU20" s="339">
        <v>11.8</v>
      </c>
      <c r="BV20" s="414">
        <v>12.2</v>
      </c>
      <c r="BW20" s="414">
        <v>12.5</v>
      </c>
      <c r="BX20" s="414">
        <v>15.4</v>
      </c>
      <c r="BY20" s="453">
        <v>13.2</v>
      </c>
      <c r="BZ20" s="358">
        <v>13.1</v>
      </c>
      <c r="CA20" s="358">
        <v>13.8</v>
      </c>
      <c r="CB20" s="358">
        <v>15.4</v>
      </c>
      <c r="CC20" s="358">
        <v>12.7</v>
      </c>
    </row>
    <row r="21" spans="1:81">
      <c r="A21" s="671"/>
      <c r="B21" s="38" t="s">
        <v>53</v>
      </c>
      <c r="C21" s="13">
        <v>10</v>
      </c>
      <c r="D21" s="13"/>
      <c r="E21" s="13"/>
      <c r="F21" s="13"/>
      <c r="G21" s="13"/>
      <c r="H21" s="114">
        <v>10.3</v>
      </c>
      <c r="I21" s="114">
        <v>8.9</v>
      </c>
      <c r="J21" s="13"/>
      <c r="K21" s="114"/>
      <c r="L21" s="13" t="s">
        <v>38</v>
      </c>
      <c r="M21" s="13"/>
      <c r="N21" s="13"/>
      <c r="O21" s="13">
        <v>7.2</v>
      </c>
      <c r="P21" s="13"/>
      <c r="Q21" s="13"/>
      <c r="R21" s="13"/>
      <c r="S21" s="13"/>
      <c r="T21" s="13"/>
      <c r="U21" s="13"/>
      <c r="V21" s="13"/>
      <c r="W21" s="13">
        <v>8.9</v>
      </c>
      <c r="X21" s="13">
        <v>8.1</v>
      </c>
      <c r="Y21" s="13">
        <v>9</v>
      </c>
      <c r="Z21" s="13"/>
      <c r="AA21" s="114"/>
      <c r="AB21" s="114"/>
      <c r="AC21" s="114"/>
      <c r="AD21" s="114">
        <v>6</v>
      </c>
      <c r="AE21" s="114"/>
      <c r="AF21" s="114"/>
      <c r="AG21" s="13">
        <v>8.3000000000000007</v>
      </c>
      <c r="AH21" s="13">
        <v>7.4</v>
      </c>
      <c r="AI21" s="13">
        <v>6.6</v>
      </c>
      <c r="AJ21" s="13"/>
      <c r="AK21" s="13">
        <v>7.4</v>
      </c>
      <c r="AL21" s="13">
        <v>6.9</v>
      </c>
      <c r="AM21" s="13">
        <v>7.1</v>
      </c>
      <c r="AN21" s="13">
        <v>7.5</v>
      </c>
      <c r="AO21" s="13">
        <v>7</v>
      </c>
      <c r="AP21" s="13">
        <v>7.4</v>
      </c>
      <c r="AQ21" s="13"/>
      <c r="AR21" s="13"/>
      <c r="AS21" s="13"/>
      <c r="AT21" s="13"/>
      <c r="AU21" s="13"/>
      <c r="AV21" s="13"/>
      <c r="AW21" s="13">
        <v>8.9</v>
      </c>
      <c r="AX21" s="13">
        <v>8.5</v>
      </c>
      <c r="AY21" s="13">
        <v>6.6</v>
      </c>
      <c r="AZ21" s="13"/>
      <c r="BA21" s="13"/>
      <c r="BB21" s="13"/>
      <c r="BC21" s="13"/>
      <c r="BD21" s="13">
        <v>9.1999999999999993</v>
      </c>
      <c r="BE21" s="73">
        <v>7</v>
      </c>
      <c r="BF21" s="73"/>
      <c r="BG21" s="73"/>
      <c r="BH21" s="73"/>
      <c r="BI21" s="247">
        <f>BI20/2</f>
        <v>8.15</v>
      </c>
      <c r="BJ21" s="247">
        <f>BJ20/2</f>
        <v>7.85</v>
      </c>
      <c r="BK21" s="73"/>
      <c r="BL21" s="73"/>
      <c r="BM21" s="73"/>
      <c r="BN21" s="73"/>
      <c r="BO21" s="73"/>
      <c r="BP21" s="99">
        <v>6.69</v>
      </c>
      <c r="BQ21" s="99">
        <v>5.91</v>
      </c>
      <c r="BR21" s="73">
        <v>5.7</v>
      </c>
      <c r="BS21" s="73">
        <v>6.5</v>
      </c>
      <c r="BT21" s="73">
        <v>7.15</v>
      </c>
      <c r="BU21" s="73">
        <v>5.9</v>
      </c>
      <c r="BV21" s="73">
        <f>BV20/2</f>
        <v>6.1</v>
      </c>
      <c r="BW21" s="73">
        <f>BW20/2</f>
        <v>6.25</v>
      </c>
      <c r="BX21" s="73">
        <v>7.7</v>
      </c>
      <c r="BY21" s="73">
        <v>6.6</v>
      </c>
      <c r="BZ21" s="630">
        <v>6.6</v>
      </c>
      <c r="CA21" s="630">
        <v>6.7</v>
      </c>
      <c r="CB21" s="630">
        <v>7.2</v>
      </c>
      <c r="CC21" s="630">
        <v>6.4</v>
      </c>
    </row>
    <row r="22" spans="1:81">
      <c r="A22" s="671"/>
      <c r="B22" s="38" t="s">
        <v>55</v>
      </c>
      <c r="C22" s="13">
        <v>18.8</v>
      </c>
      <c r="D22" s="13"/>
      <c r="E22" s="13">
        <v>12.3</v>
      </c>
      <c r="F22" s="13">
        <v>13.7</v>
      </c>
      <c r="G22" s="13">
        <v>12.5</v>
      </c>
      <c r="H22" s="114">
        <v>21.5</v>
      </c>
      <c r="I22" s="114">
        <v>18.7</v>
      </c>
      <c r="J22" s="13">
        <v>19.2</v>
      </c>
      <c r="K22" s="114">
        <v>12.4</v>
      </c>
      <c r="L22" s="13">
        <v>13.1</v>
      </c>
      <c r="M22" s="13">
        <v>11.9</v>
      </c>
      <c r="N22" s="13">
        <v>12.7</v>
      </c>
      <c r="O22" s="13">
        <v>14.4</v>
      </c>
      <c r="P22" s="13">
        <v>16.100000000000001</v>
      </c>
      <c r="Q22" s="13">
        <v>16.399999999999999</v>
      </c>
      <c r="R22" s="13">
        <v>15.8</v>
      </c>
      <c r="S22" s="13">
        <v>15.3</v>
      </c>
      <c r="T22" s="13">
        <v>14.6</v>
      </c>
      <c r="U22" s="13">
        <v>16.100000000000001</v>
      </c>
      <c r="V22" s="13">
        <v>16.399999999999999</v>
      </c>
      <c r="W22" s="13">
        <v>17.3</v>
      </c>
      <c r="X22" s="13">
        <v>17.2</v>
      </c>
      <c r="Y22" s="13">
        <v>17.8</v>
      </c>
      <c r="Z22" s="13">
        <v>13.2</v>
      </c>
      <c r="AA22" s="114">
        <v>12.9</v>
      </c>
      <c r="AB22" s="114">
        <v>12.6</v>
      </c>
      <c r="AC22" s="114">
        <v>13</v>
      </c>
      <c r="AD22" s="114">
        <v>13.1</v>
      </c>
      <c r="AE22" s="114">
        <v>12.5</v>
      </c>
      <c r="AF22" s="114">
        <v>11.9</v>
      </c>
      <c r="AG22" s="13">
        <v>14.8</v>
      </c>
      <c r="AH22" s="13">
        <v>14.5</v>
      </c>
      <c r="AI22" s="13">
        <v>15.3</v>
      </c>
      <c r="AJ22" s="13"/>
      <c r="AK22" s="13">
        <v>15</v>
      </c>
      <c r="AL22" s="13">
        <v>14.9</v>
      </c>
      <c r="AM22" s="13">
        <v>14.9</v>
      </c>
      <c r="AN22" s="13">
        <v>14.8</v>
      </c>
      <c r="AO22" s="13">
        <v>14.8</v>
      </c>
      <c r="AP22" s="13">
        <v>15.6</v>
      </c>
      <c r="AQ22" s="13">
        <v>14.4</v>
      </c>
      <c r="AR22" s="13">
        <v>14.5</v>
      </c>
      <c r="AS22" s="13">
        <v>15.7</v>
      </c>
      <c r="AT22" s="13">
        <v>14.7</v>
      </c>
      <c r="AU22" s="13">
        <v>14.4</v>
      </c>
      <c r="AV22" s="13">
        <v>14.6</v>
      </c>
      <c r="AW22" s="13">
        <v>18.399999999999999</v>
      </c>
      <c r="AX22" s="13">
        <v>18.2</v>
      </c>
      <c r="AY22" s="13">
        <v>15.5</v>
      </c>
      <c r="AZ22" s="13">
        <v>15.7</v>
      </c>
      <c r="BA22" s="13">
        <v>15.8</v>
      </c>
      <c r="BB22" s="13">
        <v>15.3</v>
      </c>
      <c r="BC22" s="13">
        <v>14.6</v>
      </c>
      <c r="BD22" s="13">
        <v>17.600000000000001</v>
      </c>
      <c r="BE22" s="13">
        <v>16.899999999999999</v>
      </c>
      <c r="BF22" s="13">
        <v>17.3</v>
      </c>
      <c r="BG22" s="13">
        <v>16.899999999999999</v>
      </c>
      <c r="BH22" s="13">
        <v>17.7</v>
      </c>
      <c r="BI22" s="247">
        <v>18.7</v>
      </c>
      <c r="BJ22" s="247">
        <v>18.100000000000001</v>
      </c>
      <c r="BK22" s="73">
        <v>15.6</v>
      </c>
      <c r="BL22" s="13">
        <v>15.1</v>
      </c>
      <c r="BM22" s="13">
        <v>16.8</v>
      </c>
      <c r="BN22" s="13">
        <v>16.100000000000001</v>
      </c>
      <c r="BO22" s="13"/>
      <c r="BP22" s="13">
        <v>16.190000000000001</v>
      </c>
      <c r="BQ22" s="13">
        <v>13.3</v>
      </c>
      <c r="BR22" s="13">
        <v>16.7</v>
      </c>
      <c r="BS22" s="13">
        <v>17.2</v>
      </c>
      <c r="BT22" s="13">
        <v>16.2</v>
      </c>
      <c r="BU22" s="339">
        <v>15.1</v>
      </c>
      <c r="BV22" s="414">
        <v>13.8</v>
      </c>
      <c r="BW22" s="414">
        <v>14.9</v>
      </c>
      <c r="BX22" s="414">
        <v>18.5</v>
      </c>
      <c r="BY22" s="453">
        <v>13.5</v>
      </c>
      <c r="BZ22" s="358">
        <v>14.3</v>
      </c>
      <c r="CA22" s="358">
        <v>12.6</v>
      </c>
      <c r="CB22" s="358">
        <v>13.5</v>
      </c>
      <c r="CC22" s="358">
        <v>12</v>
      </c>
    </row>
    <row r="23" spans="1:81">
      <c r="A23" s="671"/>
      <c r="B23" s="38" t="s">
        <v>56</v>
      </c>
      <c r="C23" s="79">
        <v>1.5932203389830508</v>
      </c>
      <c r="D23" s="79"/>
      <c r="E23" s="79">
        <v>1.05</v>
      </c>
      <c r="F23" s="79">
        <v>1.02</v>
      </c>
      <c r="G23" s="79">
        <v>1.08</v>
      </c>
      <c r="H23" s="75">
        <f>H22/H20</f>
        <v>1.5925925925925926</v>
      </c>
      <c r="I23" s="75">
        <f>I22/I20</f>
        <v>1.5327868852459017</v>
      </c>
      <c r="J23" s="79">
        <v>1.19</v>
      </c>
      <c r="K23" s="101">
        <v>1.0420168067226891</v>
      </c>
      <c r="L23" s="79">
        <v>1.18</v>
      </c>
      <c r="M23" s="79">
        <v>0.94</v>
      </c>
      <c r="N23" s="79">
        <v>1.02</v>
      </c>
      <c r="O23" s="79">
        <v>1.3</v>
      </c>
      <c r="P23" s="79">
        <v>1.22</v>
      </c>
      <c r="Q23" s="79">
        <v>1.34</v>
      </c>
      <c r="R23" s="79">
        <v>1.26</v>
      </c>
      <c r="S23" s="79">
        <v>1.1299999999999999</v>
      </c>
      <c r="T23" s="79">
        <v>1.0900000000000001</v>
      </c>
      <c r="U23" s="79">
        <v>1.29</v>
      </c>
      <c r="V23" s="79">
        <v>1.27</v>
      </c>
      <c r="W23" s="75">
        <f>W22/W20</f>
        <v>1.453781512605042</v>
      </c>
      <c r="X23" s="75">
        <f>X22/X20</f>
        <v>1.5495495495495495</v>
      </c>
      <c r="Y23" s="75">
        <f>Y22/Y20</f>
        <v>1.7115384615384615</v>
      </c>
      <c r="Z23" s="79">
        <v>1.1399999999999999</v>
      </c>
      <c r="AA23" s="101">
        <v>1.08</v>
      </c>
      <c r="AB23" s="101">
        <v>1.07</v>
      </c>
      <c r="AC23" s="101">
        <v>1.1599999999999999</v>
      </c>
      <c r="AD23" s="101">
        <v>1.1599999999999999</v>
      </c>
      <c r="AE23" s="101">
        <v>1.07</v>
      </c>
      <c r="AF23" s="101">
        <v>1.1499999999999999</v>
      </c>
      <c r="AG23" s="75">
        <f>AG22/AG20</f>
        <v>1.3214285714285716</v>
      </c>
      <c r="AH23" s="75">
        <f>AH22/AH20</f>
        <v>1.3425925925925926</v>
      </c>
      <c r="AI23" s="75"/>
      <c r="AJ23" s="75"/>
      <c r="AK23" s="75">
        <v>7.9</v>
      </c>
      <c r="AL23" s="75">
        <v>8.6999999999999993</v>
      </c>
      <c r="AM23" s="75">
        <v>8.6</v>
      </c>
      <c r="AN23" s="75">
        <v>7.3</v>
      </c>
      <c r="AO23" s="75">
        <v>7.3</v>
      </c>
      <c r="AP23" s="75">
        <v>8</v>
      </c>
      <c r="AQ23" s="75">
        <v>1.17</v>
      </c>
      <c r="AR23" s="75">
        <v>1.19</v>
      </c>
      <c r="AS23" s="75">
        <f>AS22/AS20</f>
        <v>1.2661290322580645</v>
      </c>
      <c r="AT23" s="75">
        <f>AT22/AT20</f>
        <v>1.2249999999999999</v>
      </c>
      <c r="AU23" s="75">
        <v>1.17</v>
      </c>
      <c r="AV23" s="75">
        <v>1.19</v>
      </c>
      <c r="AW23" s="79">
        <f>AW22/AW20</f>
        <v>1.586206896551724</v>
      </c>
      <c r="AX23" s="79">
        <v>1.625</v>
      </c>
      <c r="AY23" s="79">
        <v>1.1567164179104477</v>
      </c>
      <c r="AZ23" s="79">
        <v>1.1599999999999999</v>
      </c>
      <c r="BA23" s="79">
        <v>1.26</v>
      </c>
      <c r="BB23" s="79">
        <v>1.1299999999999999</v>
      </c>
      <c r="BC23" s="79">
        <v>1.0900000000000001</v>
      </c>
      <c r="BD23" s="79">
        <v>1.2054794520547947</v>
      </c>
      <c r="BE23" s="79">
        <v>1.1499999999999999</v>
      </c>
      <c r="BF23" s="79">
        <v>1.0900000000000001</v>
      </c>
      <c r="BG23" s="79">
        <v>1.1000000000000001</v>
      </c>
      <c r="BH23" s="79">
        <v>1.1599999999999999</v>
      </c>
      <c r="BI23" s="247">
        <v>1.1499999999999999</v>
      </c>
      <c r="BJ23" s="247">
        <v>1.1499999999999999</v>
      </c>
      <c r="BK23" s="79">
        <f>BK22/BK20</f>
        <v>1.1818181818181819</v>
      </c>
      <c r="BL23" s="79">
        <f>BL22/BL20</f>
        <v>1.188976377952756</v>
      </c>
      <c r="BM23" s="79">
        <v>1.18</v>
      </c>
      <c r="BN23" s="79">
        <v>1.2</v>
      </c>
      <c r="BO23" s="79"/>
      <c r="BP23" s="79">
        <f>BP22/BP20</f>
        <v>1.2100149476831092</v>
      </c>
      <c r="BQ23" s="79">
        <f>BQ22/BQ20</f>
        <v>1.126164267569856</v>
      </c>
      <c r="BR23" s="79">
        <f>BR22/BR20</f>
        <v>1.3253968253968254</v>
      </c>
      <c r="BS23" s="79">
        <v>1.32</v>
      </c>
      <c r="BT23" s="79">
        <v>1.1299999999999999</v>
      </c>
      <c r="BU23" s="79">
        <f>BU22/BU20</f>
        <v>1.2796610169491525</v>
      </c>
      <c r="BV23" s="79">
        <f>BV22/BV20</f>
        <v>1.1311475409836067</v>
      </c>
      <c r="BW23" s="79">
        <f>BW22/BW20</f>
        <v>1.1919999999999999</v>
      </c>
      <c r="BX23" s="79">
        <f>BX22/BX20</f>
        <v>1.2012987012987013</v>
      </c>
      <c r="BY23" s="79">
        <f>BY22/BY20</f>
        <v>1.0227272727272727</v>
      </c>
      <c r="BZ23" s="631">
        <v>1.0900000000000001</v>
      </c>
      <c r="CA23" s="631"/>
      <c r="CB23" s="631"/>
      <c r="CC23" s="631"/>
    </row>
    <row r="24" spans="1:81" ht="14.25">
      <c r="A24" s="668" t="s">
        <v>57</v>
      </c>
      <c r="B24" s="102" t="s">
        <v>170</v>
      </c>
      <c r="C24" s="126">
        <v>1.67</v>
      </c>
      <c r="D24" s="126"/>
      <c r="E24" s="126"/>
      <c r="F24" s="126"/>
      <c r="G24" s="126"/>
      <c r="H24" s="124">
        <v>2.0699999999999998</v>
      </c>
      <c r="I24" s="124">
        <v>2.0699999999999998</v>
      </c>
      <c r="J24" s="126"/>
      <c r="K24" s="110"/>
      <c r="L24" s="2"/>
      <c r="M24" s="126"/>
      <c r="N24" s="126"/>
      <c r="O24" s="126">
        <v>3.6</v>
      </c>
      <c r="P24" s="126"/>
      <c r="Q24" s="126"/>
      <c r="R24" s="126"/>
      <c r="S24" s="126"/>
      <c r="T24" s="126"/>
      <c r="U24" s="126"/>
      <c r="V24" s="126"/>
      <c r="W24" s="138">
        <v>11.9</v>
      </c>
      <c r="X24" s="126">
        <v>1.63</v>
      </c>
      <c r="Y24" s="138">
        <v>10.4</v>
      </c>
      <c r="Z24" s="126"/>
      <c r="AA24" s="110"/>
      <c r="AB24" s="110"/>
      <c r="AC24" s="110"/>
      <c r="AD24" s="110"/>
      <c r="AE24" s="110"/>
      <c r="AF24" s="110"/>
      <c r="AG24" s="126">
        <v>1.72</v>
      </c>
      <c r="AH24" s="126">
        <v>1.61</v>
      </c>
      <c r="AI24" s="126">
        <v>1.58</v>
      </c>
      <c r="AJ24" s="126">
        <v>1.56</v>
      </c>
      <c r="AK24" s="126">
        <v>2.46</v>
      </c>
      <c r="AL24" s="126">
        <v>2.46</v>
      </c>
      <c r="AM24" s="126">
        <v>2.4700000000000002</v>
      </c>
      <c r="AN24" s="126">
        <v>2.41</v>
      </c>
      <c r="AO24" s="126">
        <v>2.36</v>
      </c>
      <c r="AP24" s="126">
        <v>2.4</v>
      </c>
      <c r="AQ24" s="126"/>
      <c r="AR24" s="126"/>
      <c r="AS24" s="126"/>
      <c r="AT24" s="126"/>
      <c r="AU24" s="126"/>
      <c r="AV24" s="126"/>
      <c r="AW24" s="126">
        <v>1.67</v>
      </c>
      <c r="AX24" s="126">
        <v>1.59</v>
      </c>
      <c r="AY24" s="2"/>
      <c r="AZ24" s="2"/>
      <c r="BA24" s="2"/>
      <c r="BB24" s="2"/>
      <c r="BC24" s="2"/>
      <c r="BD24" s="126">
        <v>2.39</v>
      </c>
      <c r="BE24" s="2"/>
      <c r="BF24" s="2"/>
      <c r="BG24" s="2"/>
      <c r="BH24" s="2"/>
      <c r="BI24" s="246"/>
      <c r="BJ24" s="246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338"/>
      <c r="BV24" s="413"/>
      <c r="BW24" s="413"/>
      <c r="BX24" s="413"/>
      <c r="BY24" s="452"/>
      <c r="BZ24" s="625"/>
      <c r="CA24" s="625"/>
      <c r="CB24" s="625"/>
      <c r="CC24" s="625"/>
    </row>
    <row r="25" spans="1:81" ht="14.25">
      <c r="A25" s="668"/>
      <c r="B25" s="102" t="s">
        <v>171</v>
      </c>
      <c r="C25" s="126">
        <v>2.13</v>
      </c>
      <c r="D25" s="126"/>
      <c r="E25" s="126"/>
      <c r="F25" s="126"/>
      <c r="G25" s="126"/>
      <c r="H25" s="124">
        <v>2.5499999999999998</v>
      </c>
      <c r="I25" s="124">
        <v>2.54</v>
      </c>
      <c r="J25" s="126"/>
      <c r="K25" s="110"/>
      <c r="L25" s="2"/>
      <c r="M25" s="126"/>
      <c r="N25" s="126"/>
      <c r="O25" s="126">
        <v>5.0999999999999996</v>
      </c>
      <c r="P25" s="126"/>
      <c r="Q25" s="126"/>
      <c r="R25" s="126"/>
      <c r="S25" s="126"/>
      <c r="T25" s="126"/>
      <c r="U25" s="126"/>
      <c r="V25" s="126"/>
      <c r="W25" s="138">
        <v>8.9</v>
      </c>
      <c r="X25" s="126">
        <v>1.95</v>
      </c>
      <c r="Y25" s="138">
        <v>9</v>
      </c>
      <c r="Z25" s="126"/>
      <c r="AA25" s="110"/>
      <c r="AB25" s="110"/>
      <c r="AC25" s="110"/>
      <c r="AD25" s="110"/>
      <c r="AE25" s="110"/>
      <c r="AF25" s="110"/>
      <c r="AG25" s="126">
        <v>2.0499999999999998</v>
      </c>
      <c r="AH25" s="126">
        <v>1.93</v>
      </c>
      <c r="AI25" s="126">
        <v>1.92</v>
      </c>
      <c r="AJ25" s="126">
        <v>1.84</v>
      </c>
      <c r="AK25" s="126">
        <v>3.55</v>
      </c>
      <c r="AL25" s="126">
        <v>3.55</v>
      </c>
      <c r="AM25" s="126">
        <v>3.56</v>
      </c>
      <c r="AN25" s="126">
        <v>3.48</v>
      </c>
      <c r="AO25" s="126">
        <v>3.41</v>
      </c>
      <c r="AP25" s="126">
        <v>3.47</v>
      </c>
      <c r="AQ25" s="126"/>
      <c r="AR25" s="126"/>
      <c r="AS25" s="126"/>
      <c r="AT25" s="126"/>
      <c r="AU25" s="126"/>
      <c r="AV25" s="126"/>
      <c r="AW25" s="126">
        <v>2.0299999999999998</v>
      </c>
      <c r="AX25" s="126">
        <v>1.95</v>
      </c>
      <c r="AY25" s="2"/>
      <c r="AZ25" s="2"/>
      <c r="BA25" s="2"/>
      <c r="BB25" s="2"/>
      <c r="BC25" s="2"/>
      <c r="BD25" s="126">
        <v>2.78</v>
      </c>
      <c r="BE25" s="2"/>
      <c r="BF25" s="2"/>
      <c r="BG25" s="2"/>
      <c r="BH25" s="2"/>
      <c r="BI25" s="246"/>
      <c r="BJ25" s="246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338"/>
      <c r="BV25" s="413"/>
      <c r="BW25" s="413"/>
      <c r="BX25" s="413"/>
      <c r="BY25" s="452"/>
      <c r="BZ25" s="625"/>
      <c r="CA25" s="625"/>
      <c r="CB25" s="625"/>
      <c r="CC25" s="625"/>
    </row>
    <row r="26" spans="1:81" ht="14.25">
      <c r="A26" s="668"/>
      <c r="B26" s="102" t="s">
        <v>172</v>
      </c>
      <c r="C26" s="126">
        <v>2.73</v>
      </c>
      <c r="D26" s="126"/>
      <c r="E26" s="126"/>
      <c r="F26" s="126"/>
      <c r="G26" s="126"/>
      <c r="H26" s="124">
        <v>3.23</v>
      </c>
      <c r="I26" s="124">
        <v>3.24</v>
      </c>
      <c r="J26" s="126"/>
      <c r="K26" s="110"/>
      <c r="L26" s="2"/>
      <c r="M26" s="126"/>
      <c r="N26" s="126"/>
      <c r="O26" s="126">
        <v>6.5</v>
      </c>
      <c r="P26" s="126"/>
      <c r="Q26" s="126"/>
      <c r="R26" s="126"/>
      <c r="S26" s="126"/>
      <c r="T26" s="126"/>
      <c r="U26" s="126"/>
      <c r="V26" s="126"/>
      <c r="W26" s="138">
        <v>17.3</v>
      </c>
      <c r="X26" s="126">
        <v>2.4500000000000002</v>
      </c>
      <c r="Y26" s="138">
        <v>17.8</v>
      </c>
      <c r="Z26" s="126"/>
      <c r="AA26" s="110"/>
      <c r="AB26" s="110"/>
      <c r="AC26" s="110"/>
      <c r="AD26" s="110"/>
      <c r="AE26" s="110"/>
      <c r="AF26" s="110"/>
      <c r="AG26" s="126">
        <v>2.56</v>
      </c>
      <c r="AH26" s="126">
        <v>2.42</v>
      </c>
      <c r="AI26" s="126">
        <v>2.41</v>
      </c>
      <c r="AJ26" s="126">
        <v>2.29</v>
      </c>
      <c r="AK26" s="126">
        <v>4.5599999999999996</v>
      </c>
      <c r="AL26" s="126">
        <v>4.5599999999999996</v>
      </c>
      <c r="AM26" s="126">
        <v>4.59</v>
      </c>
      <c r="AN26" s="126">
        <v>4.4800000000000004</v>
      </c>
      <c r="AO26" s="126">
        <v>4.3899999999999997</v>
      </c>
      <c r="AP26" s="126">
        <v>4.46</v>
      </c>
      <c r="AQ26" s="126"/>
      <c r="AR26" s="126"/>
      <c r="AS26" s="126"/>
      <c r="AT26" s="126"/>
      <c r="AU26" s="126"/>
      <c r="AV26" s="126"/>
      <c r="AW26" s="126">
        <v>2.5299999999999998</v>
      </c>
      <c r="AX26" s="126">
        <v>2.46</v>
      </c>
      <c r="AY26" s="2"/>
      <c r="AZ26" s="2"/>
      <c r="BA26" s="2"/>
      <c r="BB26" s="2"/>
      <c r="BC26" s="2"/>
      <c r="BD26" s="126">
        <v>3.43</v>
      </c>
      <c r="BE26" s="2"/>
      <c r="BF26" s="2"/>
      <c r="BG26" s="2"/>
      <c r="BH26" s="2"/>
      <c r="BI26" s="246"/>
      <c r="BJ26" s="246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338"/>
      <c r="BV26" s="413"/>
      <c r="BW26" s="413"/>
      <c r="BX26" s="413"/>
      <c r="BY26" s="452"/>
      <c r="BZ26" s="625"/>
      <c r="CA26" s="625"/>
      <c r="CB26" s="625"/>
      <c r="CC26" s="625"/>
    </row>
    <row r="27" spans="1:81">
      <c r="A27" s="668"/>
      <c r="B27" s="32" t="s">
        <v>61</v>
      </c>
      <c r="C27" s="2"/>
      <c r="D27" s="2"/>
      <c r="E27" s="2">
        <v>1.53</v>
      </c>
      <c r="F27" s="2">
        <v>1.45</v>
      </c>
      <c r="G27" s="2">
        <v>1.26</v>
      </c>
      <c r="H27" s="110"/>
      <c r="I27" s="110"/>
      <c r="J27" s="2">
        <v>2.41</v>
      </c>
      <c r="K27" s="110">
        <v>1.66</v>
      </c>
      <c r="L27" s="2">
        <v>1.59</v>
      </c>
      <c r="M27" s="2">
        <v>2.1</v>
      </c>
      <c r="N27" s="2">
        <v>2.14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1.31</v>
      </c>
      <c r="AA27" s="110">
        <v>1.3</v>
      </c>
      <c r="AB27" s="110"/>
      <c r="AC27" s="110">
        <v>1.03</v>
      </c>
      <c r="AD27" s="110">
        <v>1.1399999999999999</v>
      </c>
      <c r="AE27" s="110">
        <v>1.18</v>
      </c>
      <c r="AF27" s="110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>
        <v>1.1200000000000001</v>
      </c>
      <c r="AT27" s="2">
        <v>1.1299999999999999</v>
      </c>
      <c r="AU27" s="2"/>
      <c r="AV27" s="2"/>
      <c r="AW27" s="2"/>
      <c r="AX27" s="2"/>
      <c r="AY27" s="2">
        <v>1.28</v>
      </c>
      <c r="AZ27" s="2">
        <v>1.46</v>
      </c>
      <c r="BA27" s="2">
        <v>1.5</v>
      </c>
      <c r="BB27" s="2">
        <v>1.56</v>
      </c>
      <c r="BC27" s="2">
        <v>1.57</v>
      </c>
      <c r="BD27" s="2"/>
      <c r="BE27" s="2">
        <v>1.81</v>
      </c>
      <c r="BF27" s="2">
        <v>1.85</v>
      </c>
      <c r="BG27" s="2">
        <v>1.85</v>
      </c>
      <c r="BH27" s="2">
        <v>1.84</v>
      </c>
      <c r="BI27" s="246">
        <v>1.85</v>
      </c>
      <c r="BJ27" s="246">
        <v>1.85</v>
      </c>
      <c r="BK27" s="2">
        <v>1.56</v>
      </c>
      <c r="BL27" s="2">
        <v>1.56</v>
      </c>
      <c r="BM27" s="2">
        <v>1.6</v>
      </c>
      <c r="BN27" s="2">
        <v>1.59</v>
      </c>
      <c r="BO27" s="2"/>
      <c r="BP27" s="2"/>
      <c r="BQ27" s="2"/>
      <c r="BR27" s="2"/>
      <c r="BS27" s="2"/>
      <c r="BT27" s="2"/>
      <c r="BU27" s="338"/>
      <c r="BV27" s="413"/>
      <c r="BW27" s="413"/>
      <c r="BX27" s="413"/>
      <c r="BY27" s="452"/>
      <c r="BZ27" s="625"/>
      <c r="CA27" s="625"/>
      <c r="CB27" s="625"/>
      <c r="CC27" s="625"/>
    </row>
    <row r="28" spans="1:81">
      <c r="A28" s="38" t="s">
        <v>62</v>
      </c>
      <c r="B28" s="38" t="s">
        <v>63</v>
      </c>
      <c r="C28" s="13" t="s">
        <v>54</v>
      </c>
      <c r="D28" s="13"/>
      <c r="E28" s="13"/>
      <c r="F28" s="13"/>
      <c r="G28" s="13"/>
      <c r="H28" s="114" t="s">
        <v>54</v>
      </c>
      <c r="I28" s="114" t="s">
        <v>54</v>
      </c>
      <c r="J28" s="13"/>
      <c r="K28" s="114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 t="s">
        <v>54</v>
      </c>
      <c r="X28" s="13" t="s">
        <v>54</v>
      </c>
      <c r="Y28" s="13" t="s">
        <v>54</v>
      </c>
      <c r="Z28" s="13"/>
      <c r="AA28" s="114"/>
      <c r="AB28" s="114"/>
      <c r="AC28" s="114"/>
      <c r="AD28" s="114"/>
      <c r="AE28" s="114"/>
      <c r="AF28" s="114"/>
      <c r="AG28" s="13" t="s">
        <v>54</v>
      </c>
      <c r="AH28" s="13" t="s">
        <v>54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 t="s">
        <v>54</v>
      </c>
      <c r="AX28" s="13" t="s">
        <v>54</v>
      </c>
      <c r="AY28" s="13" t="s">
        <v>173</v>
      </c>
      <c r="AZ28" s="13"/>
      <c r="BA28" s="13"/>
      <c r="BB28" s="13"/>
      <c r="BC28" s="13"/>
      <c r="BD28" s="13" t="s">
        <v>54</v>
      </c>
      <c r="BE28" s="13" t="s">
        <v>173</v>
      </c>
      <c r="BF28" s="13"/>
      <c r="BG28" s="13"/>
      <c r="BH28" s="13"/>
      <c r="BI28" s="247"/>
      <c r="BJ28" s="247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339"/>
      <c r="BV28" s="414"/>
      <c r="BW28" s="414"/>
      <c r="BX28" s="414"/>
      <c r="BY28" s="453"/>
      <c r="BZ28" s="358"/>
      <c r="CA28" s="358"/>
      <c r="CB28" s="358"/>
      <c r="CC28" s="358"/>
    </row>
    <row r="29" spans="1:81" ht="14.25">
      <c r="A29" s="127" t="s">
        <v>174</v>
      </c>
      <c r="B29" s="83"/>
      <c r="C29" s="129">
        <v>1.02</v>
      </c>
      <c r="D29" s="129"/>
      <c r="E29" s="129"/>
      <c r="F29" s="129"/>
      <c r="G29" s="129"/>
      <c r="H29" s="128">
        <v>0.99299999999999999</v>
      </c>
      <c r="I29" s="128">
        <v>0.98099999999999998</v>
      </c>
      <c r="J29" s="129"/>
      <c r="K29" s="110"/>
      <c r="L29" s="2" t="s">
        <v>38</v>
      </c>
      <c r="M29" s="129"/>
      <c r="N29" s="129"/>
      <c r="O29" s="129"/>
      <c r="P29" s="129"/>
      <c r="Q29" s="129">
        <v>1.0169999999999999</v>
      </c>
      <c r="R29" s="129"/>
      <c r="S29" s="129"/>
      <c r="T29" s="129"/>
      <c r="U29" s="129"/>
      <c r="V29" s="129"/>
      <c r="W29" s="2">
        <v>1.034</v>
      </c>
      <c r="X29" s="2">
        <v>1.054</v>
      </c>
      <c r="Y29" s="2">
        <v>1.0640000000000001</v>
      </c>
      <c r="Z29" s="129"/>
      <c r="AA29" s="110">
        <v>1.0505</v>
      </c>
      <c r="AB29" s="110"/>
      <c r="AC29" s="110"/>
      <c r="AD29" s="110">
        <v>1.0616000000000001</v>
      </c>
      <c r="AE29" s="110">
        <v>1.0430999999999999</v>
      </c>
      <c r="AF29" s="110"/>
      <c r="AG29" s="2">
        <v>1.0249999999999999</v>
      </c>
      <c r="AH29" s="2">
        <v>1.032</v>
      </c>
      <c r="AI29" s="2">
        <v>1.048</v>
      </c>
      <c r="AJ29" s="2"/>
      <c r="AK29" s="2"/>
      <c r="AL29" s="2"/>
      <c r="AM29" s="2"/>
      <c r="AN29" s="2"/>
      <c r="AO29" s="2"/>
      <c r="AP29" s="2"/>
      <c r="AQ29" s="2">
        <v>1.0523</v>
      </c>
      <c r="AR29" s="2">
        <v>1.0539000000000001</v>
      </c>
      <c r="AS29" s="2">
        <v>1.0606</v>
      </c>
      <c r="AT29" s="2">
        <v>1.0567</v>
      </c>
      <c r="AU29" s="2"/>
      <c r="AV29" s="2"/>
      <c r="AW29" s="2">
        <v>1.0329999999999999</v>
      </c>
      <c r="AX29" s="2">
        <v>1.0409999999999999</v>
      </c>
      <c r="AY29" s="2">
        <v>1.0329999999999999</v>
      </c>
      <c r="AZ29" s="2"/>
      <c r="BA29" s="2"/>
      <c r="BB29" s="2"/>
      <c r="BC29" s="2"/>
      <c r="BD29" s="2">
        <v>1.0149999999999999</v>
      </c>
      <c r="BE29" s="2">
        <v>1.018</v>
      </c>
      <c r="BF29" s="2">
        <v>1.0073000000000001</v>
      </c>
      <c r="BG29" s="2">
        <v>1.0037</v>
      </c>
      <c r="BH29" s="2"/>
      <c r="BI29" s="246"/>
      <c r="BJ29" s="246"/>
      <c r="BK29" s="2"/>
      <c r="BL29" s="2"/>
      <c r="BM29" s="2"/>
      <c r="BN29" s="2"/>
      <c r="BO29" s="2">
        <v>1.0209999999999999</v>
      </c>
      <c r="BP29" s="2">
        <v>1.0106999999999999</v>
      </c>
      <c r="BQ29" s="2">
        <v>0.99660000000000004</v>
      </c>
      <c r="BR29" s="2">
        <v>1.0144</v>
      </c>
      <c r="BS29" s="2">
        <v>1.0204</v>
      </c>
      <c r="BT29" s="2">
        <v>1.0149999999999999</v>
      </c>
      <c r="BU29" s="338"/>
      <c r="BV29" s="413"/>
      <c r="BW29" s="413"/>
      <c r="BX29" s="413"/>
      <c r="BY29" s="452"/>
      <c r="BZ29" s="625">
        <v>1.0029999999999999</v>
      </c>
      <c r="CA29" s="625"/>
      <c r="CB29" s="625"/>
      <c r="CC29" s="625"/>
    </row>
    <row r="30" spans="1:81" ht="86.25" thickBot="1">
      <c r="A30" s="254" t="s">
        <v>175</v>
      </c>
      <c r="B30" s="254" t="s">
        <v>1</v>
      </c>
      <c r="C30" s="254" t="s">
        <v>324</v>
      </c>
      <c r="D30" s="254" t="s">
        <v>324</v>
      </c>
      <c r="E30" s="254" t="s">
        <v>325</v>
      </c>
      <c r="F30" s="254" t="s">
        <v>325</v>
      </c>
      <c r="G30" s="254" t="s">
        <v>325</v>
      </c>
      <c r="H30" s="254" t="s">
        <v>326</v>
      </c>
      <c r="I30" s="254" t="s">
        <v>326</v>
      </c>
      <c r="J30" s="254" t="s">
        <v>326</v>
      </c>
      <c r="K30" s="254" t="s">
        <v>327</v>
      </c>
      <c r="L30" s="254" t="s">
        <v>328</v>
      </c>
      <c r="M30" s="254" t="s">
        <v>328</v>
      </c>
      <c r="N30" s="254" t="s">
        <v>328</v>
      </c>
      <c r="O30" s="254" t="s">
        <v>328</v>
      </c>
      <c r="P30" s="254"/>
      <c r="Q30" s="254"/>
      <c r="R30" s="254"/>
      <c r="S30" s="254"/>
      <c r="T30" s="254"/>
      <c r="U30" s="254"/>
      <c r="V30" s="254"/>
      <c r="W30" s="255"/>
      <c r="X30" s="255"/>
      <c r="Y30" s="255"/>
      <c r="Z30" s="254"/>
      <c r="AA30" s="254" t="s">
        <v>329</v>
      </c>
      <c r="AB30" s="254" t="s">
        <v>330</v>
      </c>
      <c r="AC30" s="256" t="s">
        <v>331</v>
      </c>
      <c r="AD30" s="254" t="s">
        <v>332</v>
      </c>
      <c r="AE30" s="256" t="s">
        <v>333</v>
      </c>
      <c r="AF30" s="255" t="s">
        <v>334</v>
      </c>
      <c r="AG30" s="255"/>
      <c r="AH30" s="255"/>
      <c r="AI30" s="255" t="s">
        <v>335</v>
      </c>
      <c r="AJ30" s="255" t="s">
        <v>334</v>
      </c>
      <c r="AK30" s="255" t="s">
        <v>334</v>
      </c>
      <c r="AL30" s="255" t="s">
        <v>334</v>
      </c>
      <c r="AM30" s="255" t="s">
        <v>334</v>
      </c>
      <c r="AN30" s="255" t="s">
        <v>334</v>
      </c>
      <c r="AO30" s="255" t="s">
        <v>334</v>
      </c>
      <c r="AP30" s="255" t="s">
        <v>334</v>
      </c>
      <c r="AQ30" s="255" t="s">
        <v>336</v>
      </c>
      <c r="AR30" s="255" t="s">
        <v>336</v>
      </c>
      <c r="AS30" s="772" t="s">
        <v>428</v>
      </c>
      <c r="AT30" s="773"/>
      <c r="AU30" s="255" t="s">
        <v>337</v>
      </c>
      <c r="AV30" s="255" t="s">
        <v>337</v>
      </c>
      <c r="AW30" s="255"/>
      <c r="AX30" s="255" t="s">
        <v>338</v>
      </c>
      <c r="AY30" s="257" t="s">
        <v>339</v>
      </c>
      <c r="AZ30" s="257"/>
      <c r="BA30" s="257"/>
      <c r="BB30" s="257"/>
      <c r="BC30" s="257"/>
      <c r="BD30" s="257" t="s">
        <v>549</v>
      </c>
      <c r="BE30" s="258" t="s">
        <v>340</v>
      </c>
      <c r="BF30" s="806" t="s">
        <v>452</v>
      </c>
      <c r="BG30" s="807"/>
      <c r="BH30" s="258" t="s">
        <v>453</v>
      </c>
      <c r="BI30" s="806" t="s">
        <v>453</v>
      </c>
      <c r="BJ30" s="807"/>
      <c r="BK30" s="766" t="s">
        <v>341</v>
      </c>
      <c r="BL30" s="766"/>
      <c r="BM30" s="259"/>
      <c r="BN30" s="259"/>
      <c r="BO30" s="259"/>
      <c r="BP30" s="256" t="s">
        <v>448</v>
      </c>
      <c r="BQ30" s="256"/>
      <c r="BR30" s="256" t="s">
        <v>447</v>
      </c>
      <c r="BS30" s="256" t="s">
        <v>442</v>
      </c>
      <c r="BT30" s="256" t="s">
        <v>443</v>
      </c>
      <c r="BU30" s="256"/>
      <c r="BV30" s="256"/>
      <c r="BW30" s="256"/>
      <c r="BX30" s="256"/>
      <c r="BY30" s="256"/>
      <c r="BZ30" s="632"/>
      <c r="CA30" s="632"/>
      <c r="CB30" s="632"/>
      <c r="CC30" s="632"/>
    </row>
    <row r="31" spans="1:81" ht="14.25">
      <c r="A31" s="260" t="s">
        <v>472</v>
      </c>
      <c r="B31" s="261"/>
      <c r="C31" s="262">
        <f t="shared" ref="C31:BN31" si="2">((C11+C12)*C13)^2/((C20++C21+C22)/3)*C9</f>
        <v>1.8182005785221611E-2</v>
      </c>
      <c r="D31" s="262" t="e">
        <f t="shared" si="2"/>
        <v>#DIV/0!</v>
      </c>
      <c r="E31" s="262">
        <f t="shared" si="2"/>
        <v>0</v>
      </c>
      <c r="F31" s="262">
        <f t="shared" si="2"/>
        <v>0</v>
      </c>
      <c r="G31" s="262">
        <f t="shared" si="2"/>
        <v>0</v>
      </c>
      <c r="H31" s="262">
        <f t="shared" si="2"/>
        <v>0</v>
      </c>
      <c r="I31" s="262">
        <f t="shared" si="2"/>
        <v>0</v>
      </c>
      <c r="J31" s="262">
        <f t="shared" si="2"/>
        <v>0</v>
      </c>
      <c r="K31" s="262">
        <f t="shared" si="2"/>
        <v>6.1675374848106791E-2</v>
      </c>
      <c r="L31" s="262" t="e">
        <f t="shared" si="2"/>
        <v>#VALUE!</v>
      </c>
      <c r="M31" s="262">
        <f t="shared" si="2"/>
        <v>0</v>
      </c>
      <c r="N31" s="262">
        <f t="shared" si="2"/>
        <v>0</v>
      </c>
      <c r="O31" s="262">
        <f t="shared" si="2"/>
        <v>0</v>
      </c>
      <c r="P31" s="262">
        <f t="shared" si="2"/>
        <v>0</v>
      </c>
      <c r="Q31" s="262">
        <f t="shared" si="2"/>
        <v>3.1246813738690912E-2</v>
      </c>
      <c r="R31" s="262">
        <f t="shared" si="2"/>
        <v>0</v>
      </c>
      <c r="S31" s="262">
        <f t="shared" si="2"/>
        <v>0</v>
      </c>
      <c r="T31" s="262">
        <f t="shared" si="2"/>
        <v>0</v>
      </c>
      <c r="U31" s="262">
        <f t="shared" si="2"/>
        <v>0</v>
      </c>
      <c r="V31" s="262">
        <f t="shared" si="2"/>
        <v>0</v>
      </c>
      <c r="W31" s="262">
        <f t="shared" si="2"/>
        <v>0</v>
      </c>
      <c r="X31" s="262">
        <f t="shared" si="2"/>
        <v>0</v>
      </c>
      <c r="Y31" s="262">
        <f t="shared" si="2"/>
        <v>0</v>
      </c>
      <c r="Z31" s="262">
        <f t="shared" si="2"/>
        <v>0</v>
      </c>
      <c r="AA31" s="262">
        <f t="shared" si="2"/>
        <v>0</v>
      </c>
      <c r="AB31" s="262">
        <f t="shared" si="2"/>
        <v>0</v>
      </c>
      <c r="AC31" s="262">
        <f t="shared" si="2"/>
        <v>0</v>
      </c>
      <c r="AD31" s="262">
        <f t="shared" si="2"/>
        <v>0</v>
      </c>
      <c r="AE31" s="262">
        <f t="shared" si="2"/>
        <v>0</v>
      </c>
      <c r="AF31" s="262">
        <f t="shared" si="2"/>
        <v>0</v>
      </c>
      <c r="AG31" s="262">
        <f t="shared" si="2"/>
        <v>0</v>
      </c>
      <c r="AH31" s="262">
        <f t="shared" si="2"/>
        <v>0</v>
      </c>
      <c r="AI31" s="262">
        <f t="shared" si="2"/>
        <v>0</v>
      </c>
      <c r="AJ31" s="262" t="e">
        <f t="shared" si="2"/>
        <v>#DIV/0!</v>
      </c>
      <c r="AK31" s="262">
        <f t="shared" si="2"/>
        <v>0</v>
      </c>
      <c r="AL31" s="262">
        <f t="shared" si="2"/>
        <v>0</v>
      </c>
      <c r="AM31" s="262">
        <f t="shared" si="2"/>
        <v>0</v>
      </c>
      <c r="AN31" s="262">
        <f t="shared" si="2"/>
        <v>0</v>
      </c>
      <c r="AO31" s="262">
        <f t="shared" si="2"/>
        <v>0</v>
      </c>
      <c r="AP31" s="262">
        <f t="shared" si="2"/>
        <v>0</v>
      </c>
      <c r="AQ31" s="262">
        <f t="shared" si="2"/>
        <v>0</v>
      </c>
      <c r="AR31" s="262">
        <f t="shared" si="2"/>
        <v>0</v>
      </c>
      <c r="AS31" s="262">
        <f t="shared" si="2"/>
        <v>0</v>
      </c>
      <c r="AT31" s="262">
        <f t="shared" si="2"/>
        <v>0</v>
      </c>
      <c r="AU31" s="262">
        <f t="shared" si="2"/>
        <v>0</v>
      </c>
      <c r="AV31" s="262">
        <f t="shared" si="2"/>
        <v>0</v>
      </c>
      <c r="AW31" s="262">
        <f t="shared" si="2"/>
        <v>0</v>
      </c>
      <c r="AX31" s="262">
        <f t="shared" si="2"/>
        <v>0</v>
      </c>
      <c r="AY31" s="262">
        <f t="shared" si="2"/>
        <v>0</v>
      </c>
      <c r="AZ31" s="262">
        <f t="shared" si="2"/>
        <v>0</v>
      </c>
      <c r="BA31" s="262">
        <f t="shared" si="2"/>
        <v>0</v>
      </c>
      <c r="BB31" s="262">
        <f t="shared" si="2"/>
        <v>0</v>
      </c>
      <c r="BC31" s="262">
        <f t="shared" si="2"/>
        <v>0</v>
      </c>
      <c r="BD31" s="262">
        <f t="shared" si="2"/>
        <v>0</v>
      </c>
      <c r="BE31" s="262">
        <f t="shared" si="2"/>
        <v>0</v>
      </c>
      <c r="BF31" s="262">
        <f t="shared" si="2"/>
        <v>3.3495894131376602E-2</v>
      </c>
      <c r="BG31" s="262">
        <f t="shared" si="2"/>
        <v>3.3714340997350038E-2</v>
      </c>
      <c r="BH31" s="262">
        <f t="shared" si="2"/>
        <v>3.577694879590234E-2</v>
      </c>
      <c r="BI31" s="262">
        <f t="shared" si="2"/>
        <v>2.8331101755031281E-2</v>
      </c>
      <c r="BJ31" s="262">
        <f t="shared" si="2"/>
        <v>2.8365108871578924E-2</v>
      </c>
      <c r="BK31" s="262">
        <f t="shared" si="2"/>
        <v>0</v>
      </c>
      <c r="BL31" s="262">
        <f t="shared" si="2"/>
        <v>0</v>
      </c>
      <c r="BM31" s="262">
        <f t="shared" si="2"/>
        <v>0</v>
      </c>
      <c r="BN31" s="262">
        <f t="shared" si="2"/>
        <v>0</v>
      </c>
      <c r="BO31" s="262" t="e">
        <f t="shared" ref="BO31:BT31" si="3">((BO11+BO12)*BO13)^2/((BO20++BO21+BO22)/3)*BO9</f>
        <v>#DIV/0!</v>
      </c>
      <c r="BP31" s="262">
        <f t="shared" si="3"/>
        <v>2.4400558139371208E-2</v>
      </c>
      <c r="BQ31" s="262">
        <f t="shared" si="3"/>
        <v>3.1452153098296874E-2</v>
      </c>
      <c r="BR31" s="262">
        <f t="shared" si="3"/>
        <v>2.4827448576000003E-2</v>
      </c>
      <c r="BS31" s="346">
        <f t="shared" si="3"/>
        <v>2.4276284336528748E-2</v>
      </c>
      <c r="BT31" s="346">
        <f t="shared" si="3"/>
        <v>2.3446101206438242E-2</v>
      </c>
      <c r="BU31" s="346">
        <f>((BU11+BU12)*BU13)^2/((BU20++BU21+BU22)/3)*BU9</f>
        <v>3.3358620812487798E-2</v>
      </c>
      <c r="BV31" s="346">
        <f t="shared" ref="BV31:BX31" si="4">((BV11+BV12)*BV13)^2/((BV20++BV21+BV22)/3)*BV9</f>
        <v>3.6550220155558699E-2</v>
      </c>
      <c r="BW31" s="346">
        <f t="shared" si="4"/>
        <v>3.4796034152051715E-2</v>
      </c>
      <c r="BX31" s="346">
        <f t="shared" si="4"/>
        <v>2.8555922695859517E-2</v>
      </c>
      <c r="BY31" s="346">
        <f t="shared" ref="BY31" si="5">((BY11+BY12)*BY13)^2/((BY20++BY21+BY22)/3)*BY9</f>
        <v>2.9383613644249167E-2</v>
      </c>
      <c r="BZ31" s="633">
        <v>2.6599999999999999E-2</v>
      </c>
      <c r="CA31" s="263"/>
      <c r="CB31" s="263"/>
      <c r="CC31" s="263"/>
    </row>
    <row r="32" spans="1:81" ht="14.25">
      <c r="A32" s="293" t="s">
        <v>531</v>
      </c>
      <c r="B32" s="263"/>
      <c r="C32" s="295">
        <f>(C19/C20)*C9^2</f>
        <v>66.996610169491518</v>
      </c>
      <c r="D32" s="295" t="e">
        <f t="shared" ref="D32:BO32" si="6">(D19/D20)*D9^2</f>
        <v>#DIV/0!</v>
      </c>
      <c r="E32" s="295">
        <f t="shared" si="6"/>
        <v>0</v>
      </c>
      <c r="F32" s="295">
        <f t="shared" si="6"/>
        <v>0</v>
      </c>
      <c r="G32" s="295">
        <f t="shared" si="6"/>
        <v>0</v>
      </c>
      <c r="H32" s="295">
        <f t="shared" si="6"/>
        <v>0</v>
      </c>
      <c r="I32" s="295">
        <f t="shared" si="6"/>
        <v>0</v>
      </c>
      <c r="J32" s="295">
        <f t="shared" si="6"/>
        <v>0</v>
      </c>
      <c r="K32" s="295">
        <f t="shared" si="6"/>
        <v>56.72268907563025</v>
      </c>
      <c r="L32" s="295" t="e">
        <f t="shared" si="6"/>
        <v>#VALUE!</v>
      </c>
      <c r="M32" s="295">
        <f t="shared" si="6"/>
        <v>0</v>
      </c>
      <c r="N32" s="295">
        <f t="shared" si="6"/>
        <v>0</v>
      </c>
      <c r="O32" s="295">
        <f t="shared" si="6"/>
        <v>0</v>
      </c>
      <c r="P32" s="295">
        <f t="shared" si="6"/>
        <v>0</v>
      </c>
      <c r="Q32" s="295">
        <f t="shared" si="6"/>
        <v>60.604508196721319</v>
      </c>
      <c r="R32" s="295">
        <f t="shared" si="6"/>
        <v>0</v>
      </c>
      <c r="S32" s="295">
        <f t="shared" si="6"/>
        <v>0</v>
      </c>
      <c r="T32" s="295">
        <f t="shared" si="6"/>
        <v>0</v>
      </c>
      <c r="U32" s="295">
        <f t="shared" si="6"/>
        <v>0</v>
      </c>
      <c r="V32" s="295">
        <f t="shared" si="6"/>
        <v>0</v>
      </c>
      <c r="W32" s="295">
        <f t="shared" si="6"/>
        <v>0</v>
      </c>
      <c r="X32" s="295">
        <f t="shared" si="6"/>
        <v>0</v>
      </c>
      <c r="Y32" s="295">
        <f t="shared" si="6"/>
        <v>0</v>
      </c>
      <c r="Z32" s="295">
        <f t="shared" si="6"/>
        <v>0</v>
      </c>
      <c r="AA32" s="295">
        <f t="shared" si="6"/>
        <v>0</v>
      </c>
      <c r="AB32" s="295">
        <f t="shared" si="6"/>
        <v>0</v>
      </c>
      <c r="AC32" s="295">
        <f t="shared" si="6"/>
        <v>0</v>
      </c>
      <c r="AD32" s="295">
        <f t="shared" si="6"/>
        <v>0</v>
      </c>
      <c r="AE32" s="295">
        <f t="shared" si="6"/>
        <v>0</v>
      </c>
      <c r="AF32" s="295">
        <f t="shared" si="6"/>
        <v>0</v>
      </c>
      <c r="AG32" s="295">
        <f t="shared" si="6"/>
        <v>0</v>
      </c>
      <c r="AH32" s="295">
        <f t="shared" si="6"/>
        <v>0</v>
      </c>
      <c r="AI32" s="295">
        <f t="shared" si="6"/>
        <v>0</v>
      </c>
      <c r="AJ32" s="295" t="e">
        <f t="shared" si="6"/>
        <v>#DIV/0!</v>
      </c>
      <c r="AK32" s="295">
        <f t="shared" si="6"/>
        <v>0</v>
      </c>
      <c r="AL32" s="295">
        <f t="shared" si="6"/>
        <v>0</v>
      </c>
      <c r="AM32" s="295">
        <f t="shared" si="6"/>
        <v>0</v>
      </c>
      <c r="AN32" s="295">
        <f t="shared" si="6"/>
        <v>0</v>
      </c>
      <c r="AO32" s="295">
        <f t="shared" si="6"/>
        <v>0</v>
      </c>
      <c r="AP32" s="295">
        <f t="shared" si="6"/>
        <v>0</v>
      </c>
      <c r="AQ32" s="295">
        <f t="shared" si="6"/>
        <v>0</v>
      </c>
      <c r="AR32" s="295">
        <f t="shared" si="6"/>
        <v>0</v>
      </c>
      <c r="AS32" s="295">
        <f t="shared" si="6"/>
        <v>0</v>
      </c>
      <c r="AT32" s="295">
        <f t="shared" si="6"/>
        <v>0</v>
      </c>
      <c r="AU32" s="295">
        <f t="shared" si="6"/>
        <v>0</v>
      </c>
      <c r="AV32" s="295">
        <f t="shared" si="6"/>
        <v>0</v>
      </c>
      <c r="AW32" s="295">
        <f t="shared" si="6"/>
        <v>0</v>
      </c>
      <c r="AX32" s="295">
        <f t="shared" si="6"/>
        <v>0</v>
      </c>
      <c r="AY32" s="295">
        <f t="shared" si="6"/>
        <v>0</v>
      </c>
      <c r="AZ32" s="295">
        <f t="shared" si="6"/>
        <v>0</v>
      </c>
      <c r="BA32" s="295">
        <f t="shared" si="6"/>
        <v>0</v>
      </c>
      <c r="BB32" s="295">
        <f t="shared" si="6"/>
        <v>0</v>
      </c>
      <c r="BC32" s="295">
        <f t="shared" si="6"/>
        <v>0</v>
      </c>
      <c r="BD32" s="295">
        <f t="shared" si="6"/>
        <v>0</v>
      </c>
      <c r="BE32" s="295">
        <f t="shared" si="6"/>
        <v>0</v>
      </c>
      <c r="BF32" s="295">
        <f t="shared" si="6"/>
        <v>53.454088050314475</v>
      </c>
      <c r="BG32" s="295">
        <f t="shared" si="6"/>
        <v>44.841830065359481</v>
      </c>
      <c r="BH32" s="295">
        <f t="shared" si="6"/>
        <v>38.932236842105269</v>
      </c>
      <c r="BI32" s="295">
        <f t="shared" si="6"/>
        <v>59.796319018404908</v>
      </c>
      <c r="BJ32" s="295">
        <f t="shared" si="6"/>
        <v>50.99554140127389</v>
      </c>
      <c r="BK32" s="295">
        <f t="shared" si="6"/>
        <v>0</v>
      </c>
      <c r="BL32" s="295">
        <f t="shared" si="6"/>
        <v>0</v>
      </c>
      <c r="BM32" s="295">
        <f t="shared" si="6"/>
        <v>0</v>
      </c>
      <c r="BN32" s="295">
        <f t="shared" si="6"/>
        <v>0</v>
      </c>
      <c r="BO32" s="295" t="e">
        <f t="shared" si="6"/>
        <v>#DIV/0!</v>
      </c>
      <c r="BP32" s="295">
        <f t="shared" ref="BP32:BT32" si="7">(BP19/BP20)*BP9^2</f>
        <v>56.633781763826612</v>
      </c>
      <c r="BQ32" s="295">
        <f t="shared" si="7"/>
        <v>44.076375952582552</v>
      </c>
      <c r="BR32" s="295">
        <f t="shared" si="7"/>
        <v>56.8888888888889</v>
      </c>
      <c r="BS32" s="295">
        <f t="shared" si="7"/>
        <v>52.539076923076941</v>
      </c>
      <c r="BT32" s="295">
        <f t="shared" si="7"/>
        <v>51.128391608391624</v>
      </c>
      <c r="BU32" s="295">
        <f t="shared" ref="BU32:BX32" si="8">(BU19/BU20)*BU9^2</f>
        <v>60.726779661016941</v>
      </c>
      <c r="BV32" s="295">
        <f t="shared" si="8"/>
        <v>42.513852459016398</v>
      </c>
      <c r="BW32" s="295">
        <f t="shared" si="8"/>
        <v>41.423900000000003</v>
      </c>
      <c r="BX32" s="295">
        <f t="shared" si="8"/>
        <v>40.969561688311693</v>
      </c>
      <c r="BY32" s="295">
        <f t="shared" ref="BY32" si="9">(BY19/BY20)*BY9^2</f>
        <v>24.069696969696974</v>
      </c>
      <c r="BZ32" s="634">
        <v>54.828200000000002</v>
      </c>
      <c r="CA32" s="263"/>
      <c r="CB32" s="263"/>
      <c r="CC32" s="263"/>
    </row>
    <row r="33" spans="1:81" s="239" customFormat="1" ht="48" customHeight="1" thickBot="1">
      <c r="A33" s="608" t="s">
        <v>477</v>
      </c>
      <c r="B33" s="609"/>
      <c r="C33" s="609">
        <f>C16/C20</f>
        <v>0.46610169491525422</v>
      </c>
      <c r="D33" s="609" t="e">
        <f t="shared" ref="D33:BO33" si="10">D16/D20</f>
        <v>#DIV/0!</v>
      </c>
      <c r="E33" s="609">
        <f t="shared" si="10"/>
        <v>0.47863247863247865</v>
      </c>
      <c r="F33" s="609">
        <f t="shared" si="10"/>
        <v>0.52985074626865669</v>
      </c>
      <c r="G33" s="609">
        <f t="shared" si="10"/>
        <v>0.7068965517241379</v>
      </c>
      <c r="H33" s="609">
        <f t="shared" si="10"/>
        <v>0.3037037037037037</v>
      </c>
      <c r="I33" s="609">
        <f t="shared" si="10"/>
        <v>0.30327868852459022</v>
      </c>
      <c r="J33" s="609">
        <f t="shared" si="10"/>
        <v>0.18633540372670807</v>
      </c>
      <c r="K33" s="609">
        <f t="shared" si="10"/>
        <v>-0.26050420168067229</v>
      </c>
      <c r="L33" s="609">
        <f t="shared" si="10"/>
        <v>0.44144144144144148</v>
      </c>
      <c r="M33" s="609">
        <f t="shared" si="10"/>
        <v>0.23622047244094491</v>
      </c>
      <c r="N33" s="609">
        <f t="shared" si="10"/>
        <v>0.248</v>
      </c>
      <c r="O33" s="609">
        <f t="shared" si="10"/>
        <v>0.31531531531531531</v>
      </c>
      <c r="P33" s="609">
        <f t="shared" si="10"/>
        <v>0.43939393939393939</v>
      </c>
      <c r="Q33" s="609">
        <f t="shared" si="10"/>
        <v>0.50819672131147542</v>
      </c>
      <c r="R33" s="609">
        <f t="shared" si="10"/>
        <v>0.496</v>
      </c>
      <c r="S33" s="609">
        <f t="shared" si="10"/>
        <v>0.45925925925925926</v>
      </c>
      <c r="T33" s="609">
        <f t="shared" si="10"/>
        <v>0.45522388059701491</v>
      </c>
      <c r="U33" s="609">
        <f t="shared" si="10"/>
        <v>0.53600000000000003</v>
      </c>
      <c r="V33" s="609">
        <f t="shared" si="10"/>
        <v>0.52713178294573637</v>
      </c>
      <c r="W33" s="609">
        <f t="shared" si="10"/>
        <v>0.59663865546218486</v>
      </c>
      <c r="X33" s="609">
        <f t="shared" si="10"/>
        <v>0.64864864864864868</v>
      </c>
      <c r="Y33" s="609">
        <f t="shared" si="10"/>
        <v>0.69230769230769229</v>
      </c>
      <c r="Z33" s="609">
        <f t="shared" si="10"/>
        <v>0.66379310344827591</v>
      </c>
      <c r="AA33" s="609">
        <f t="shared" si="10"/>
        <v>0.66386554621848737</v>
      </c>
      <c r="AB33" s="609">
        <f t="shared" si="10"/>
        <v>0.80508474576271183</v>
      </c>
      <c r="AC33" s="609">
        <f t="shared" si="10"/>
        <v>1.0535714285714286</v>
      </c>
      <c r="AD33" s="609">
        <f t="shared" si="10"/>
        <v>0.84070796460176989</v>
      </c>
      <c r="AE33" s="609">
        <f t="shared" si="10"/>
        <v>0.80341880341880345</v>
      </c>
      <c r="AF33" s="609">
        <f t="shared" si="10"/>
        <v>0.83760683760683774</v>
      </c>
      <c r="AG33" s="609">
        <f t="shared" si="10"/>
        <v>0.5625</v>
      </c>
      <c r="AH33" s="609">
        <f t="shared" si="10"/>
        <v>0.66666666666666663</v>
      </c>
      <c r="AI33" s="609">
        <f t="shared" si="10"/>
        <v>0.69444444444444442</v>
      </c>
      <c r="AJ33" s="609" t="e">
        <f t="shared" si="10"/>
        <v>#DIV/0!</v>
      </c>
      <c r="AK33" s="609">
        <f t="shared" si="10"/>
        <v>0.71028037383177567</v>
      </c>
      <c r="AL33" s="609">
        <f t="shared" si="10"/>
        <v>0.70093457943925241</v>
      </c>
      <c r="AM33" s="609">
        <f t="shared" si="10"/>
        <v>0.71844660194174759</v>
      </c>
      <c r="AN33" s="609">
        <f t="shared" si="10"/>
        <v>0.70754716981132082</v>
      </c>
      <c r="AO33" s="609">
        <f t="shared" si="10"/>
        <v>0.73529411764705888</v>
      </c>
      <c r="AP33" s="609">
        <f t="shared" si="10"/>
        <v>0.72815533980582514</v>
      </c>
      <c r="AQ33" s="609">
        <f t="shared" si="10"/>
        <v>0.82926829268292668</v>
      </c>
      <c r="AR33" s="609">
        <f t="shared" si="10"/>
        <v>0.85245901639344268</v>
      </c>
      <c r="AS33" s="609">
        <f t="shared" si="10"/>
        <v>0.89516129032258063</v>
      </c>
      <c r="AT33" s="609">
        <f t="shared" si="10"/>
        <v>0.875</v>
      </c>
      <c r="AU33" s="609">
        <f t="shared" si="10"/>
        <v>0.85365853658536583</v>
      </c>
      <c r="AV33" s="609">
        <f t="shared" si="10"/>
        <v>0.86178861788617878</v>
      </c>
      <c r="AW33" s="609">
        <f t="shared" si="10"/>
        <v>0.56034482758620696</v>
      </c>
      <c r="AX33" s="609">
        <f t="shared" si="10"/>
        <v>0.625</v>
      </c>
      <c r="AY33" s="609">
        <f t="shared" si="10"/>
        <v>0.67164179104477606</v>
      </c>
      <c r="AZ33" s="609">
        <f t="shared" si="10"/>
        <v>0.51851851851851849</v>
      </c>
      <c r="BA33" s="609">
        <f t="shared" si="10"/>
        <v>0.496</v>
      </c>
      <c r="BB33" s="609">
        <f t="shared" si="10"/>
        <v>0.45925925925925926</v>
      </c>
      <c r="BC33" s="609">
        <f t="shared" si="10"/>
        <v>0.45522388059701491</v>
      </c>
      <c r="BD33" s="609">
        <f t="shared" si="10"/>
        <v>0.26712328767123289</v>
      </c>
      <c r="BE33" s="609">
        <f t="shared" si="10"/>
        <v>0.3401360544217687</v>
      </c>
      <c r="BF33" s="610">
        <f t="shared" si="10"/>
        <v>0.32704402515723269</v>
      </c>
      <c r="BG33" s="610">
        <f t="shared" si="10"/>
        <v>0.32679738562091504</v>
      </c>
      <c r="BH33" s="610">
        <f t="shared" si="10"/>
        <v>0.33552631578947367</v>
      </c>
      <c r="BI33" s="610">
        <f t="shared" si="10"/>
        <v>0.32515337423312879</v>
      </c>
      <c r="BJ33" s="610">
        <f t="shared" si="10"/>
        <v>0.32484076433121017</v>
      </c>
      <c r="BK33" s="609">
        <f t="shared" si="10"/>
        <v>0.45454545454545459</v>
      </c>
      <c r="BL33" s="609">
        <f t="shared" si="10"/>
        <v>0.45669291338582679</v>
      </c>
      <c r="BM33" s="609">
        <f t="shared" si="10"/>
        <v>0.43661971830985918</v>
      </c>
      <c r="BN33" s="609">
        <f t="shared" si="10"/>
        <v>0.44029850746268656</v>
      </c>
      <c r="BO33" s="609" t="e">
        <f t="shared" si="10"/>
        <v>#DIV/0!</v>
      </c>
      <c r="BP33" s="609">
        <f t="shared" ref="BP33:BT33" si="11">BP16/BP20</f>
        <v>0.47159940209267559</v>
      </c>
      <c r="BQ33" s="609">
        <f t="shared" si="11"/>
        <v>0.44707874682472482</v>
      </c>
      <c r="BR33" s="609">
        <f t="shared" si="11"/>
        <v>0.50793650793650802</v>
      </c>
      <c r="BS33" s="609">
        <f t="shared" si="11"/>
        <v>0.47615384615384621</v>
      </c>
      <c r="BT33" s="611">
        <f t="shared" si="11"/>
        <v>0.45384615384615384</v>
      </c>
      <c r="BU33" s="611">
        <f t="shared" ref="BU33:BX33" si="12">BU16/BU20</f>
        <v>0.40762711864406781</v>
      </c>
      <c r="BV33" s="611">
        <f t="shared" si="12"/>
        <v>0.25327868852459018</v>
      </c>
      <c r="BW33" s="611">
        <f t="shared" si="12"/>
        <v>0.2576</v>
      </c>
      <c r="BX33" s="611">
        <f t="shared" si="12"/>
        <v>0.33636363636363642</v>
      </c>
      <c r="BY33" s="611">
        <f t="shared" ref="BY33" si="13">BY16/BY20</f>
        <v>0.2196969696969697</v>
      </c>
      <c r="BZ33" s="635">
        <v>0.48854961800000002</v>
      </c>
      <c r="CA33" s="626" t="s">
        <v>789</v>
      </c>
      <c r="CB33" s="626" t="s">
        <v>790</v>
      </c>
      <c r="CC33" s="626" t="s">
        <v>790</v>
      </c>
    </row>
  </sheetData>
  <mergeCells count="47">
    <mergeCell ref="BI8:BJ8"/>
    <mergeCell ref="BF1:BJ1"/>
    <mergeCell ref="BF4:BG4"/>
    <mergeCell ref="BI30:BJ30"/>
    <mergeCell ref="BF30:BG30"/>
    <mergeCell ref="BI2:BJ2"/>
    <mergeCell ref="BI3:BJ3"/>
    <mergeCell ref="BI4:BJ4"/>
    <mergeCell ref="BI5:BJ5"/>
    <mergeCell ref="BF5:BG5"/>
    <mergeCell ref="BF7:BG7"/>
    <mergeCell ref="BF2:BG2"/>
    <mergeCell ref="A24:A27"/>
    <mergeCell ref="A7:A8"/>
    <mergeCell ref="A11:A13"/>
    <mergeCell ref="A14:A16"/>
    <mergeCell ref="A20:A23"/>
    <mergeCell ref="AW1:AY1"/>
    <mergeCell ref="BD1:BE1"/>
    <mergeCell ref="E1:G1"/>
    <mergeCell ref="C1:D1"/>
    <mergeCell ref="Z1:AH1"/>
    <mergeCell ref="P1:Y1"/>
    <mergeCell ref="K1:O1"/>
    <mergeCell ref="H1:J1"/>
    <mergeCell ref="AZ1:BC1"/>
    <mergeCell ref="AS30:AT30"/>
    <mergeCell ref="AS2:AT2"/>
    <mergeCell ref="AS3:AT3"/>
    <mergeCell ref="AS5:AT5"/>
    <mergeCell ref="AS4:AT4"/>
    <mergeCell ref="BK1:BO1"/>
    <mergeCell ref="BF3:BG3"/>
    <mergeCell ref="BK30:BL30"/>
    <mergeCell ref="BK7:BL7"/>
    <mergeCell ref="BK8:BL8"/>
    <mergeCell ref="BK3:BL3"/>
    <mergeCell ref="BM5:BN5"/>
    <mergeCell ref="BM7:BN7"/>
    <mergeCell ref="BM8:BN8"/>
    <mergeCell ref="BK5:BL5"/>
    <mergeCell ref="BK2:BL2"/>
    <mergeCell ref="BK4:BL4"/>
    <mergeCell ref="BM2:BN2"/>
    <mergeCell ref="BM3:BN3"/>
    <mergeCell ref="BM4:BN4"/>
    <mergeCell ref="BI7:BJ7"/>
  </mergeCells>
  <phoneticPr fontId="37" type="noConversion"/>
  <pageMargins left="0.75" right="0.75" top="1" bottom="1" header="0.5" footer="0.5"/>
  <pageSetup paperSize="9" firstPageNumber="4294963191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"/>
  <sheetViews>
    <sheetView zoomScale="70" zoomScaleNormal="70" workbookViewId="0">
      <pane xSplit="2" topLeftCell="Z1" activePane="topRight" state="frozen"/>
      <selection pane="topRight" activeCell="AJ3" sqref="AJ3"/>
    </sheetView>
  </sheetViews>
  <sheetFormatPr defaultColWidth="9" defaultRowHeight="16.5"/>
  <cols>
    <col min="1" max="1" width="28.625" style="11" customWidth="1"/>
    <col min="2" max="2" width="9.75" style="11" bestFit="1" customWidth="1"/>
    <col min="3" max="3" width="12.125" style="11" customWidth="1"/>
    <col min="4" max="4" width="10.875" style="11" customWidth="1"/>
    <col min="5" max="5" width="11.875" style="12" customWidth="1"/>
    <col min="6" max="7" width="10.875" style="12" customWidth="1"/>
    <col min="8" max="8" width="12.125" style="11" customWidth="1"/>
    <col min="9" max="11" width="10.875" style="11" customWidth="1"/>
    <col min="12" max="12" width="8.75" style="12" customWidth="1"/>
    <col min="13" max="15" width="11.875" style="12" customWidth="1"/>
    <col min="16" max="16" width="12.125" style="11" customWidth="1"/>
    <col min="17" max="18" width="10.875" style="11" customWidth="1"/>
    <col min="19" max="19" width="11.875" style="11" customWidth="1"/>
    <col min="20" max="22" width="11.75" style="11" customWidth="1"/>
    <col min="23" max="23" width="16.5" style="12" customWidth="1"/>
    <col min="24" max="24" width="10.875" style="12" customWidth="1"/>
    <col min="25" max="26" width="10.625" style="12" customWidth="1"/>
    <col min="27" max="27" width="14.5" style="11" customWidth="1"/>
    <col min="28" max="29" width="15.25" style="11" customWidth="1"/>
    <col min="30" max="30" width="19.25" style="11" customWidth="1"/>
    <col min="31" max="31" width="15.25" style="11" customWidth="1"/>
    <col min="32" max="32" width="13.25" style="12" customWidth="1"/>
    <col min="33" max="33" width="13" style="12" customWidth="1"/>
    <col min="34" max="34" width="13.25" style="12" customWidth="1"/>
    <col min="35" max="35" width="22.75" style="11" customWidth="1"/>
    <col min="36" max="36" width="16.375" style="11" customWidth="1"/>
    <col min="37" max="16384" width="9" style="11"/>
  </cols>
  <sheetData>
    <row r="1" spans="1:36">
      <c r="A1" s="1" t="s">
        <v>0</v>
      </c>
      <c r="B1" s="2" t="s">
        <v>1</v>
      </c>
      <c r="C1" s="88" t="s">
        <v>342</v>
      </c>
      <c r="D1" s="88" t="s">
        <v>342</v>
      </c>
      <c r="E1" s="88" t="s">
        <v>342</v>
      </c>
      <c r="F1" s="88" t="s">
        <v>342</v>
      </c>
      <c r="G1" s="88" t="s">
        <v>343</v>
      </c>
      <c r="H1" s="89" t="s">
        <v>344</v>
      </c>
      <c r="I1" s="89" t="s">
        <v>344</v>
      </c>
      <c r="J1" s="90" t="s">
        <v>344</v>
      </c>
      <c r="K1" s="90" t="s">
        <v>344</v>
      </c>
      <c r="L1" s="89" t="s">
        <v>344</v>
      </c>
      <c r="M1" s="89" t="s">
        <v>344</v>
      </c>
      <c r="N1" s="89" t="s">
        <v>344</v>
      </c>
      <c r="O1" s="5" t="s">
        <v>344</v>
      </c>
      <c r="P1" s="10" t="s">
        <v>73</v>
      </c>
      <c r="Q1" s="10" t="s">
        <v>73</v>
      </c>
      <c r="R1" s="10" t="s">
        <v>73</v>
      </c>
      <c r="S1" s="10" t="s">
        <v>73</v>
      </c>
      <c r="T1" s="10" t="s">
        <v>73</v>
      </c>
      <c r="U1" s="10" t="s">
        <v>73</v>
      </c>
      <c r="V1" s="10" t="s">
        <v>73</v>
      </c>
      <c r="W1" s="91" t="s">
        <v>73</v>
      </c>
      <c r="X1" s="91" t="s">
        <v>73</v>
      </c>
      <c r="Y1" s="91" t="s">
        <v>73</v>
      </c>
      <c r="Z1" s="10" t="s">
        <v>345</v>
      </c>
      <c r="AA1" s="10" t="s">
        <v>345</v>
      </c>
      <c r="AB1" s="10" t="s">
        <v>2</v>
      </c>
      <c r="AC1" s="10" t="s">
        <v>2</v>
      </c>
      <c r="AD1" s="10" t="s">
        <v>2</v>
      </c>
      <c r="AE1" s="10" t="s">
        <v>2</v>
      </c>
      <c r="AF1" s="10" t="s">
        <v>2</v>
      </c>
      <c r="AG1" s="100" t="s">
        <v>346</v>
      </c>
      <c r="AH1" s="10"/>
      <c r="AI1" s="10"/>
      <c r="AJ1" s="10"/>
    </row>
    <row r="2" spans="1:36">
      <c r="A2" s="13" t="s">
        <v>5</v>
      </c>
      <c r="B2" s="13" t="s">
        <v>1</v>
      </c>
      <c r="C2" s="20" t="s">
        <v>347</v>
      </c>
      <c r="D2" s="20" t="s">
        <v>347</v>
      </c>
      <c r="E2" s="15" t="s">
        <v>347</v>
      </c>
      <c r="F2" s="15" t="s">
        <v>347</v>
      </c>
      <c r="G2" s="15" t="s">
        <v>347</v>
      </c>
      <c r="H2" s="20" t="s">
        <v>347</v>
      </c>
      <c r="I2" s="20" t="s">
        <v>347</v>
      </c>
      <c r="J2" s="92" t="s">
        <v>347</v>
      </c>
      <c r="K2" s="92" t="s">
        <v>347</v>
      </c>
      <c r="L2" s="15" t="s">
        <v>347</v>
      </c>
      <c r="M2" s="15" t="s">
        <v>347</v>
      </c>
      <c r="N2" s="36" t="s">
        <v>347</v>
      </c>
      <c r="O2" s="15" t="s">
        <v>347</v>
      </c>
      <c r="P2" s="20" t="s">
        <v>347</v>
      </c>
      <c r="Q2" s="20" t="s">
        <v>347</v>
      </c>
      <c r="R2" s="20" t="s">
        <v>347</v>
      </c>
      <c r="S2" s="93" t="s">
        <v>348</v>
      </c>
      <c r="T2" s="93" t="s">
        <v>348</v>
      </c>
      <c r="U2" s="93" t="s">
        <v>348</v>
      </c>
      <c r="V2" s="93" t="s">
        <v>348</v>
      </c>
      <c r="W2" s="15" t="s">
        <v>347</v>
      </c>
      <c r="X2" s="15" t="s">
        <v>347</v>
      </c>
      <c r="Y2" s="15" t="s">
        <v>347</v>
      </c>
      <c r="Z2" s="20" t="s">
        <v>347</v>
      </c>
      <c r="AA2" s="20" t="s">
        <v>347</v>
      </c>
      <c r="AB2" s="20" t="s">
        <v>347</v>
      </c>
      <c r="AC2" s="20" t="s">
        <v>347</v>
      </c>
      <c r="AD2" s="20" t="s">
        <v>347</v>
      </c>
      <c r="AE2" s="20" t="s">
        <v>347</v>
      </c>
      <c r="AF2" s="15" t="s">
        <v>347</v>
      </c>
      <c r="AG2" s="15" t="s">
        <v>347</v>
      </c>
      <c r="AH2" s="15" t="s">
        <v>347</v>
      </c>
      <c r="AI2" s="15" t="s">
        <v>347</v>
      </c>
      <c r="AJ2" s="15" t="s">
        <v>647</v>
      </c>
    </row>
    <row r="3" spans="1:36" ht="28.5" customHeight="1">
      <c r="A3" s="2" t="s">
        <v>9</v>
      </c>
      <c r="B3" s="2" t="s">
        <v>1</v>
      </c>
      <c r="C3" s="25" t="s">
        <v>349</v>
      </c>
      <c r="D3" s="25" t="s">
        <v>350</v>
      </c>
      <c r="E3" s="22" t="s">
        <v>351</v>
      </c>
      <c r="F3" s="22" t="s">
        <v>352</v>
      </c>
      <c r="G3" s="22" t="s">
        <v>353</v>
      </c>
      <c r="H3" s="25" t="s">
        <v>354</v>
      </c>
      <c r="I3" s="25" t="s">
        <v>355</v>
      </c>
      <c r="J3" s="24" t="s">
        <v>356</v>
      </c>
      <c r="K3" s="24" t="s">
        <v>357</v>
      </c>
      <c r="L3" s="22" t="s">
        <v>358</v>
      </c>
      <c r="M3" s="22" t="s">
        <v>359</v>
      </c>
      <c r="N3" s="94" t="s">
        <v>360</v>
      </c>
      <c r="O3" s="22" t="s">
        <v>361</v>
      </c>
      <c r="P3" s="25" t="s">
        <v>362</v>
      </c>
      <c r="Q3" s="25" t="s">
        <v>363</v>
      </c>
      <c r="R3" s="25" t="s">
        <v>364</v>
      </c>
      <c r="S3" s="25" t="s">
        <v>365</v>
      </c>
      <c r="T3" s="25" t="s">
        <v>366</v>
      </c>
      <c r="U3" s="25" t="s">
        <v>367</v>
      </c>
      <c r="V3" s="25"/>
      <c r="W3" s="22" t="s">
        <v>368</v>
      </c>
      <c r="X3" s="22" t="s">
        <v>369</v>
      </c>
      <c r="Y3" s="22" t="s">
        <v>370</v>
      </c>
      <c r="Z3" s="22" t="s">
        <v>371</v>
      </c>
      <c r="AA3" s="25" t="s">
        <v>372</v>
      </c>
      <c r="AB3" s="25" t="s">
        <v>373</v>
      </c>
      <c r="AC3" s="25" t="s">
        <v>374</v>
      </c>
      <c r="AD3" s="443" t="s">
        <v>657</v>
      </c>
      <c r="AE3" s="440" t="s">
        <v>655</v>
      </c>
      <c r="AF3" s="22" t="s">
        <v>375</v>
      </c>
      <c r="AG3" s="22" t="s">
        <v>376</v>
      </c>
      <c r="AH3" s="22" t="s">
        <v>377</v>
      </c>
      <c r="AI3" s="492" t="s">
        <v>656</v>
      </c>
      <c r="AJ3" s="352" t="s">
        <v>648</v>
      </c>
    </row>
    <row r="4" spans="1:36" hidden="1">
      <c r="A4" s="26" t="s">
        <v>24</v>
      </c>
      <c r="B4" s="13" t="s">
        <v>1</v>
      </c>
      <c r="C4" s="8" t="s">
        <v>25</v>
      </c>
      <c r="D4" s="95" t="s">
        <v>121</v>
      </c>
      <c r="E4" s="28" t="s">
        <v>25</v>
      </c>
      <c r="F4" s="18" t="s">
        <v>121</v>
      </c>
      <c r="G4" s="28" t="s">
        <v>25</v>
      </c>
      <c r="H4" s="8" t="s">
        <v>25</v>
      </c>
      <c r="I4" s="93" t="s">
        <v>121</v>
      </c>
      <c r="J4" s="30" t="s">
        <v>27</v>
      </c>
      <c r="K4" s="30" t="s">
        <v>27</v>
      </c>
      <c r="L4" s="28" t="s">
        <v>25</v>
      </c>
      <c r="M4" s="28" t="s">
        <v>25</v>
      </c>
      <c r="N4" s="96" t="s">
        <v>25</v>
      </c>
      <c r="O4" s="28" t="s">
        <v>25</v>
      </c>
      <c r="P4" s="8" t="s">
        <v>25</v>
      </c>
      <c r="Q4" s="93" t="s">
        <v>121</v>
      </c>
      <c r="R4" s="93" t="s">
        <v>121</v>
      </c>
      <c r="S4" s="8" t="s">
        <v>25</v>
      </c>
      <c r="T4" s="2" t="s">
        <v>26</v>
      </c>
      <c r="U4" s="2" t="s">
        <v>26</v>
      </c>
      <c r="V4" s="2" t="s">
        <v>26</v>
      </c>
      <c r="W4" s="18" t="s">
        <v>121</v>
      </c>
      <c r="X4" s="18" t="s">
        <v>121</v>
      </c>
      <c r="Y4" s="32" t="s">
        <v>26</v>
      </c>
      <c r="Z4" s="18" t="s">
        <v>121</v>
      </c>
      <c r="AA4" s="8" t="s">
        <v>25</v>
      </c>
      <c r="AB4" s="8" t="s">
        <v>25</v>
      </c>
      <c r="AC4" s="8" t="s">
        <v>25</v>
      </c>
      <c r="AD4" s="2" t="s">
        <v>26</v>
      </c>
      <c r="AE4" s="2" t="s">
        <v>26</v>
      </c>
      <c r="AF4" s="28" t="s">
        <v>25</v>
      </c>
      <c r="AG4" s="28" t="s">
        <v>25</v>
      </c>
      <c r="AH4" s="28" t="s">
        <v>25</v>
      </c>
      <c r="AI4" s="28" t="s">
        <v>557</v>
      </c>
      <c r="AJ4" s="28" t="s">
        <v>433</v>
      </c>
    </row>
    <row r="5" spans="1:36" hidden="1">
      <c r="A5" s="1" t="s">
        <v>28</v>
      </c>
      <c r="B5" s="2"/>
      <c r="C5" s="33" t="s">
        <v>30</v>
      </c>
      <c r="D5" s="33" t="s">
        <v>30</v>
      </c>
      <c r="E5" s="15" t="s">
        <v>29</v>
      </c>
      <c r="F5" s="15" t="s">
        <v>29</v>
      </c>
      <c r="G5" s="15" t="s">
        <v>29</v>
      </c>
      <c r="H5" s="33" t="s">
        <v>30</v>
      </c>
      <c r="I5" s="33" t="s">
        <v>30</v>
      </c>
      <c r="J5" s="33" t="s">
        <v>30</v>
      </c>
      <c r="K5" s="33" t="s">
        <v>30</v>
      </c>
      <c r="L5" s="36" t="s">
        <v>29</v>
      </c>
      <c r="M5" s="36" t="s">
        <v>29</v>
      </c>
      <c r="N5" s="36" t="s">
        <v>29</v>
      </c>
      <c r="O5" s="15" t="s">
        <v>29</v>
      </c>
      <c r="P5" s="33" t="s">
        <v>30</v>
      </c>
      <c r="Q5" s="33" t="s">
        <v>30</v>
      </c>
      <c r="R5" s="33" t="s">
        <v>30</v>
      </c>
      <c r="S5" s="33" t="s">
        <v>30</v>
      </c>
      <c r="T5" s="33" t="s">
        <v>30</v>
      </c>
      <c r="U5" s="33" t="s">
        <v>30</v>
      </c>
      <c r="V5" s="33" t="s">
        <v>30</v>
      </c>
      <c r="W5" s="36" t="s">
        <v>29</v>
      </c>
      <c r="X5" s="36" t="s">
        <v>29</v>
      </c>
      <c r="Y5" s="36" t="s">
        <v>29</v>
      </c>
      <c r="Z5" s="33" t="s">
        <v>30</v>
      </c>
      <c r="AA5" s="33" t="s">
        <v>30</v>
      </c>
      <c r="AB5" s="33" t="s">
        <v>30</v>
      </c>
      <c r="AC5" s="33" t="s">
        <v>30</v>
      </c>
      <c r="AD5" s="36" t="s">
        <v>652</v>
      </c>
      <c r="AE5" s="33" t="s">
        <v>30</v>
      </c>
      <c r="AF5" s="36" t="s">
        <v>29</v>
      </c>
      <c r="AG5" s="33" t="s">
        <v>30</v>
      </c>
      <c r="AH5" s="36" t="s">
        <v>29</v>
      </c>
      <c r="AI5" s="36" t="s">
        <v>558</v>
      </c>
      <c r="AJ5" s="36" t="s">
        <v>638</v>
      </c>
    </row>
    <row r="6" spans="1:36">
      <c r="A6" s="26" t="s">
        <v>31</v>
      </c>
      <c r="B6" s="13"/>
      <c r="C6" s="44">
        <v>25</v>
      </c>
      <c r="D6" s="44">
        <v>25</v>
      </c>
      <c r="E6" s="38">
        <v>25</v>
      </c>
      <c r="F6" s="38">
        <v>25</v>
      </c>
      <c r="G6" s="38">
        <v>25</v>
      </c>
      <c r="H6" s="44">
        <v>25</v>
      </c>
      <c r="I6" s="44">
        <v>25</v>
      </c>
      <c r="J6" s="40">
        <v>25</v>
      </c>
      <c r="K6" s="40">
        <v>25</v>
      </c>
      <c r="L6" s="43">
        <v>25</v>
      </c>
      <c r="M6" s="43">
        <v>25</v>
      </c>
      <c r="N6" s="43">
        <v>25</v>
      </c>
      <c r="O6" s="38">
        <v>25</v>
      </c>
      <c r="P6" s="44">
        <v>25</v>
      </c>
      <c r="Q6" s="44">
        <v>25</v>
      </c>
      <c r="R6" s="44">
        <v>25</v>
      </c>
      <c r="S6" s="44">
        <v>25</v>
      </c>
      <c r="T6" s="44">
        <v>25</v>
      </c>
      <c r="U6" s="44">
        <v>25</v>
      </c>
      <c r="V6" s="44">
        <v>25</v>
      </c>
      <c r="W6" s="43">
        <v>25</v>
      </c>
      <c r="X6" s="43">
        <v>25</v>
      </c>
      <c r="Y6" s="43">
        <v>25</v>
      </c>
      <c r="Z6" s="43"/>
      <c r="AA6" s="44">
        <v>25</v>
      </c>
      <c r="AB6" s="44">
        <v>25</v>
      </c>
      <c r="AC6" s="44">
        <v>25</v>
      </c>
      <c r="AD6" s="44">
        <v>25</v>
      </c>
      <c r="AE6" s="44">
        <v>25</v>
      </c>
      <c r="AF6" s="43">
        <v>25</v>
      </c>
      <c r="AG6" s="43">
        <v>25</v>
      </c>
      <c r="AH6" s="43">
        <v>20</v>
      </c>
      <c r="AI6" s="43">
        <v>25</v>
      </c>
      <c r="AJ6" s="43">
        <v>25</v>
      </c>
    </row>
    <row r="7" spans="1:36">
      <c r="A7" s="661" t="s">
        <v>32</v>
      </c>
      <c r="B7" s="2" t="s">
        <v>33</v>
      </c>
      <c r="C7" s="2">
        <v>74.900000000000006</v>
      </c>
      <c r="D7" s="2">
        <v>75.3</v>
      </c>
      <c r="E7" s="32">
        <v>76.900000000000006</v>
      </c>
      <c r="F7" s="32">
        <v>75.900000000000006</v>
      </c>
      <c r="G7" s="32">
        <v>75.400000000000006</v>
      </c>
      <c r="H7" s="2">
        <v>75.3</v>
      </c>
      <c r="I7" s="2">
        <v>75</v>
      </c>
      <c r="J7" s="45">
        <v>74.599999999999994</v>
      </c>
      <c r="K7" s="45">
        <v>75.3</v>
      </c>
      <c r="L7" s="32">
        <v>75.400000000000006</v>
      </c>
      <c r="M7" s="32">
        <v>75.400000000000006</v>
      </c>
      <c r="N7" s="97">
        <v>75.099999999999994</v>
      </c>
      <c r="O7" s="32">
        <v>75</v>
      </c>
      <c r="P7" s="2">
        <v>80.3</v>
      </c>
      <c r="Q7" s="2">
        <v>100</v>
      </c>
      <c r="R7" s="2">
        <v>90</v>
      </c>
      <c r="S7" s="2">
        <v>79.3</v>
      </c>
      <c r="T7" s="2">
        <v>85.4</v>
      </c>
      <c r="U7" s="2">
        <v>90.3</v>
      </c>
      <c r="V7" s="2">
        <v>85</v>
      </c>
      <c r="W7" s="32">
        <v>100</v>
      </c>
      <c r="X7" s="32">
        <v>101.5</v>
      </c>
      <c r="Y7" s="32">
        <v>90.5</v>
      </c>
      <c r="Z7" s="32">
        <v>100.4</v>
      </c>
      <c r="AA7" s="2">
        <v>91.3</v>
      </c>
      <c r="AB7" s="2">
        <v>91</v>
      </c>
      <c r="AC7" s="2">
        <v>94.9</v>
      </c>
      <c r="AD7" s="2">
        <v>104.2</v>
      </c>
      <c r="AE7" s="2">
        <v>100.1</v>
      </c>
      <c r="AF7" s="32">
        <v>105</v>
      </c>
      <c r="AG7" s="32">
        <v>102</v>
      </c>
      <c r="AH7" s="32">
        <v>106</v>
      </c>
      <c r="AI7" s="349">
        <v>97</v>
      </c>
      <c r="AJ7" s="435">
        <v>77.5</v>
      </c>
    </row>
    <row r="8" spans="1:36">
      <c r="A8" s="661"/>
      <c r="B8" s="2" t="s">
        <v>34</v>
      </c>
      <c r="C8" s="2">
        <v>-20</v>
      </c>
      <c r="D8" s="2">
        <v>-20</v>
      </c>
      <c r="E8" s="32">
        <v>-30</v>
      </c>
      <c r="F8" s="32">
        <v>-20</v>
      </c>
      <c r="G8" s="32">
        <v>-20</v>
      </c>
      <c r="H8" s="2">
        <v>-20</v>
      </c>
      <c r="I8" s="2">
        <v>-30</v>
      </c>
      <c r="J8" s="45">
        <v>-20</v>
      </c>
      <c r="K8" s="45">
        <v>-30</v>
      </c>
      <c r="L8" s="32">
        <v>-30</v>
      </c>
      <c r="M8" s="32">
        <v>-30</v>
      </c>
      <c r="N8" s="232" t="s">
        <v>378</v>
      </c>
      <c r="O8" s="32">
        <v>-25</v>
      </c>
      <c r="P8" s="2">
        <v>-30</v>
      </c>
      <c r="Q8" s="2">
        <v>-30</v>
      </c>
      <c r="R8" s="2">
        <v>-30</v>
      </c>
      <c r="S8" s="2">
        <v>-20</v>
      </c>
      <c r="T8" s="2">
        <v>-20</v>
      </c>
      <c r="U8" s="2">
        <v>-20</v>
      </c>
      <c r="V8" s="2">
        <v>-30</v>
      </c>
      <c r="W8" s="32">
        <v>-30</v>
      </c>
      <c r="X8" s="32">
        <v>-30</v>
      </c>
      <c r="Y8" s="32">
        <v>-30</v>
      </c>
      <c r="Z8" s="32">
        <v>-30</v>
      </c>
      <c r="AA8" s="2">
        <v>-40</v>
      </c>
      <c r="AB8" s="2">
        <v>-40</v>
      </c>
      <c r="AC8" s="2">
        <v>-30</v>
      </c>
      <c r="AD8" s="2">
        <v>-40</v>
      </c>
      <c r="AE8" s="2">
        <v>-40</v>
      </c>
      <c r="AF8" s="32">
        <v>-40</v>
      </c>
      <c r="AG8" s="32" t="s">
        <v>379</v>
      </c>
      <c r="AH8" s="32"/>
      <c r="AI8" s="349" t="s">
        <v>559</v>
      </c>
      <c r="AJ8" s="435">
        <v>-30</v>
      </c>
    </row>
    <row r="9" spans="1:36" ht="27">
      <c r="A9" s="13" t="s">
        <v>36</v>
      </c>
      <c r="B9" s="13"/>
      <c r="C9" s="13">
        <v>3.15</v>
      </c>
      <c r="D9" s="13">
        <v>3.65</v>
      </c>
      <c r="E9" s="38">
        <v>3.15</v>
      </c>
      <c r="F9" s="38">
        <v>3.65</v>
      </c>
      <c r="G9" s="38">
        <v>3.15</v>
      </c>
      <c r="H9" s="13">
        <v>4.1500000000000004</v>
      </c>
      <c r="I9" s="13">
        <v>3.6</v>
      </c>
      <c r="J9" s="40">
        <v>3.6</v>
      </c>
      <c r="K9" s="40">
        <v>4.1500000000000004</v>
      </c>
      <c r="L9" s="38">
        <v>4.1500000000000004</v>
      </c>
      <c r="M9" s="38">
        <v>3.8</v>
      </c>
      <c r="N9" s="43">
        <v>3.5</v>
      </c>
      <c r="O9" s="38">
        <v>3.45</v>
      </c>
      <c r="P9" s="13">
        <v>3.85</v>
      </c>
      <c r="Q9" s="13">
        <v>4</v>
      </c>
      <c r="R9" s="13">
        <v>4</v>
      </c>
      <c r="S9" s="13">
        <v>4.3</v>
      </c>
      <c r="T9" s="13">
        <v>4.1500000000000004</v>
      </c>
      <c r="U9" s="13">
        <v>3.8</v>
      </c>
      <c r="V9" s="13"/>
      <c r="W9" s="38">
        <v>4</v>
      </c>
      <c r="X9" s="38">
        <v>4</v>
      </c>
      <c r="Y9" s="38">
        <v>3.5</v>
      </c>
      <c r="Z9" s="38">
        <v>5.2</v>
      </c>
      <c r="AA9" s="88" t="s">
        <v>380</v>
      </c>
      <c r="AB9" s="13">
        <v>4.7</v>
      </c>
      <c r="AC9" s="13">
        <v>3.85</v>
      </c>
      <c r="AD9" s="13">
        <v>3</v>
      </c>
      <c r="AE9" s="13">
        <v>3.8</v>
      </c>
      <c r="AF9" s="38">
        <v>3.2</v>
      </c>
      <c r="AG9" s="38">
        <v>3.5</v>
      </c>
      <c r="AH9" s="38"/>
      <c r="AI9" s="350">
        <v>4</v>
      </c>
      <c r="AJ9" s="436">
        <v>4</v>
      </c>
    </row>
    <row r="10" spans="1:36">
      <c r="A10" s="441" t="s">
        <v>654</v>
      </c>
      <c r="B10" s="441"/>
      <c r="C10" s="441">
        <v>0.40949999999999964</v>
      </c>
      <c r="D10" s="441">
        <v>0.41609999999999953</v>
      </c>
      <c r="E10" s="441">
        <v>0.41139000000000014</v>
      </c>
      <c r="F10" s="441">
        <v>0.41573500000000041</v>
      </c>
      <c r="G10" s="441">
        <v>0.40792500000000054</v>
      </c>
      <c r="H10" s="441">
        <v>0.41499999999999998</v>
      </c>
      <c r="I10" s="441">
        <v>0.4103999999999996</v>
      </c>
      <c r="J10" s="442">
        <v>0.39960000000000001</v>
      </c>
      <c r="K10" s="442">
        <v>0.41499999999999998</v>
      </c>
      <c r="L10" s="441">
        <v>0.4170750000000002</v>
      </c>
      <c r="M10" s="441">
        <v>0.41761999999999955</v>
      </c>
      <c r="N10" s="441">
        <v>0.40634999999999999</v>
      </c>
      <c r="O10" s="441">
        <v>0.41400000000000037</v>
      </c>
      <c r="P10" s="441">
        <v>0.38114999999999993</v>
      </c>
      <c r="Q10" s="441">
        <v>0.4</v>
      </c>
      <c r="R10" s="441">
        <v>0.4</v>
      </c>
      <c r="S10" s="441">
        <v>0.28379999999999928</v>
      </c>
      <c r="T10" s="441">
        <v>0.29880000000000001</v>
      </c>
      <c r="U10" s="441">
        <v>0.30019999999999997</v>
      </c>
      <c r="V10" s="441"/>
      <c r="W10" s="441">
        <v>0.39119999999999955</v>
      </c>
      <c r="X10" s="441">
        <v>0.39119999999999955</v>
      </c>
      <c r="Y10" s="441">
        <v>0.38045000000000001</v>
      </c>
      <c r="Z10" s="441"/>
      <c r="AA10" s="441" t="e">
        <v>#VALUE!</v>
      </c>
      <c r="AB10" s="441">
        <v>0.40889999999999987</v>
      </c>
      <c r="AC10" s="441">
        <v>0.38500000000000001</v>
      </c>
      <c r="AD10" s="441">
        <f>AD9*AD13</f>
        <v>0.36599999999999999</v>
      </c>
      <c r="AE10" s="441">
        <v>0.35719999999999996</v>
      </c>
      <c r="AF10" s="441">
        <v>0.38207999999999986</v>
      </c>
      <c r="AG10" s="441"/>
      <c r="AH10" s="441"/>
      <c r="AI10" s="441">
        <f t="shared" ref="AI10:AJ10" si="0">AI9*AI13</f>
        <v>0.4</v>
      </c>
      <c r="AJ10" s="441">
        <f t="shared" si="0"/>
        <v>0.4</v>
      </c>
    </row>
    <row r="11" spans="1:36">
      <c r="A11" s="662" t="s">
        <v>40</v>
      </c>
      <c r="B11" s="50" t="s">
        <v>41</v>
      </c>
      <c r="C11" s="50">
        <v>1.6259999999999999</v>
      </c>
      <c r="D11" s="50">
        <v>1.605</v>
      </c>
      <c r="E11" s="58">
        <v>1.6264000000000001</v>
      </c>
      <c r="F11" s="58">
        <v>1.6028</v>
      </c>
      <c r="G11" s="58">
        <v>1.6222000000000001</v>
      </c>
      <c r="H11" s="54">
        <v>1.59</v>
      </c>
      <c r="I11" s="54">
        <v>1.603</v>
      </c>
      <c r="J11" s="40">
        <v>1.599</v>
      </c>
      <c r="K11" s="50">
        <v>1.5880000000000001</v>
      </c>
      <c r="L11" s="58">
        <v>1.5901000000000001</v>
      </c>
      <c r="M11" s="58">
        <v>1.5936999999999999</v>
      </c>
      <c r="N11" s="98">
        <v>1.6013999999999999</v>
      </c>
      <c r="O11" s="52">
        <v>1.6048</v>
      </c>
      <c r="P11" s="54">
        <v>1.5880000000000001</v>
      </c>
      <c r="Q11" s="54">
        <v>1.5820000000000001</v>
      </c>
      <c r="R11" s="54">
        <v>1.5840000000000001</v>
      </c>
      <c r="S11" s="54">
        <v>1.5409999999999999</v>
      </c>
      <c r="T11" s="54">
        <v>1.546</v>
      </c>
      <c r="U11" s="54">
        <v>1.55</v>
      </c>
      <c r="V11" s="54">
        <v>1.544</v>
      </c>
      <c r="W11" s="58">
        <v>1.5789</v>
      </c>
      <c r="X11" s="58">
        <v>1.5795999999999999</v>
      </c>
      <c r="Y11" s="58">
        <v>1.5946</v>
      </c>
      <c r="Z11" s="58">
        <v>1.587</v>
      </c>
      <c r="AA11" s="54">
        <v>1.58</v>
      </c>
      <c r="AB11" s="54">
        <v>1.5720000000000001</v>
      </c>
      <c r="AC11" s="54">
        <v>1.5860000000000001</v>
      </c>
      <c r="AD11" s="54">
        <v>1.6160000000000001</v>
      </c>
      <c r="AE11" s="54">
        <v>1.5840000000000001</v>
      </c>
      <c r="AF11" s="58">
        <v>1.605</v>
      </c>
      <c r="AG11" s="58">
        <v>1.6850000000000001</v>
      </c>
      <c r="AH11" s="58">
        <v>1.5630999999999999</v>
      </c>
      <c r="AI11" s="351">
        <v>1.5831999999999999</v>
      </c>
      <c r="AJ11" s="437">
        <v>1.627</v>
      </c>
    </row>
    <row r="12" spans="1:36">
      <c r="A12" s="662"/>
      <c r="B12" s="50" t="s">
        <v>42</v>
      </c>
      <c r="C12" s="50">
        <v>1.496</v>
      </c>
      <c r="D12" s="50">
        <v>1.4910000000000001</v>
      </c>
      <c r="E12" s="58">
        <v>1.4958</v>
      </c>
      <c r="F12" s="58">
        <v>1.4888999999999999</v>
      </c>
      <c r="G12" s="58">
        <v>1.4926999999999999</v>
      </c>
      <c r="H12" s="54">
        <v>1.49</v>
      </c>
      <c r="I12" s="54">
        <v>1.4890000000000001</v>
      </c>
      <c r="J12" s="40">
        <v>1.488</v>
      </c>
      <c r="K12" s="50">
        <v>1.488</v>
      </c>
      <c r="L12" s="58">
        <v>1.4896</v>
      </c>
      <c r="M12" s="58">
        <v>1.4838</v>
      </c>
      <c r="N12" s="98">
        <v>1.4853000000000001</v>
      </c>
      <c r="O12" s="52">
        <v>1.4847999999999999</v>
      </c>
      <c r="P12" s="54">
        <v>1.4890000000000001</v>
      </c>
      <c r="Q12" s="54">
        <v>1.482</v>
      </c>
      <c r="R12" s="54">
        <v>1.484</v>
      </c>
      <c r="S12" s="54">
        <v>1.4750000000000001</v>
      </c>
      <c r="T12" s="54">
        <v>1.474</v>
      </c>
      <c r="U12" s="54">
        <v>1.4710000000000001</v>
      </c>
      <c r="V12" s="54">
        <v>1.4690000000000001</v>
      </c>
      <c r="W12" s="58">
        <v>1.4811000000000001</v>
      </c>
      <c r="X12" s="58">
        <v>1.4817</v>
      </c>
      <c r="Y12" s="58">
        <v>1.4859</v>
      </c>
      <c r="Z12" s="58">
        <v>1.4870000000000001</v>
      </c>
      <c r="AA12" s="54">
        <v>1.4810000000000001</v>
      </c>
      <c r="AB12" s="54">
        <v>1.4850000000000001</v>
      </c>
      <c r="AC12" s="54">
        <v>1.486</v>
      </c>
      <c r="AD12" s="54">
        <v>1.494</v>
      </c>
      <c r="AE12" s="54">
        <v>1.49</v>
      </c>
      <c r="AF12" s="58">
        <v>1.4856</v>
      </c>
      <c r="AG12" s="58">
        <v>1.5049999999999999</v>
      </c>
      <c r="AH12" s="58">
        <v>1.4765999999999999</v>
      </c>
      <c r="AI12" s="351">
        <v>1.4832000000000001</v>
      </c>
      <c r="AJ12" s="437">
        <v>1.4970000000000001</v>
      </c>
    </row>
    <row r="13" spans="1:36">
      <c r="A13" s="662"/>
      <c r="B13" s="59" t="s">
        <v>43</v>
      </c>
      <c r="C13" s="50">
        <v>0.13</v>
      </c>
      <c r="D13" s="50">
        <v>0.11399999999999988</v>
      </c>
      <c r="E13" s="58">
        <v>0.13060000000000005</v>
      </c>
      <c r="F13" s="58">
        <v>0.11390000000000011</v>
      </c>
      <c r="G13" s="58">
        <v>0.12950000000000017</v>
      </c>
      <c r="H13" s="54">
        <v>0.1</v>
      </c>
      <c r="I13" s="54">
        <v>0.11399999999999988</v>
      </c>
      <c r="J13" s="40">
        <v>0.111</v>
      </c>
      <c r="K13" s="50">
        <v>0.1</v>
      </c>
      <c r="L13" s="58">
        <v>0.10050000000000003</v>
      </c>
      <c r="M13" s="58">
        <v>0.10989999999999989</v>
      </c>
      <c r="N13" s="98">
        <v>0.11609999999999999</v>
      </c>
      <c r="O13" s="52">
        <v>0.12</v>
      </c>
      <c r="P13" s="54">
        <v>9.8999999999999977E-2</v>
      </c>
      <c r="Q13" s="54">
        <v>0.1</v>
      </c>
      <c r="R13" s="54">
        <v>0.1</v>
      </c>
      <c r="S13" s="54">
        <v>6.5999999999999837E-2</v>
      </c>
      <c r="T13" s="54">
        <v>7.1999999999999995E-2</v>
      </c>
      <c r="U13" s="54">
        <v>7.9000000000000001E-2</v>
      </c>
      <c r="V13" s="54">
        <v>7.4999999999999956E-2</v>
      </c>
      <c r="W13" s="58">
        <v>9.7799999999999887E-2</v>
      </c>
      <c r="X13" s="58">
        <v>9.7900000000000001E-2</v>
      </c>
      <c r="Y13" s="58">
        <v>0.1087</v>
      </c>
      <c r="Z13" s="58">
        <v>0.1</v>
      </c>
      <c r="AA13" s="54">
        <v>9.8999999999999977E-2</v>
      </c>
      <c r="AB13" s="54">
        <v>8.6999999999999966E-2</v>
      </c>
      <c r="AC13" s="54">
        <v>0.1</v>
      </c>
      <c r="AD13" s="54">
        <v>0.122</v>
      </c>
      <c r="AE13" s="54">
        <v>9.4E-2</v>
      </c>
      <c r="AF13" s="58">
        <v>0.11939999999999995</v>
      </c>
      <c r="AG13" s="58">
        <v>0.18</v>
      </c>
      <c r="AH13" s="58">
        <f>AH11-AH12</f>
        <v>8.6500000000000021E-2</v>
      </c>
      <c r="AI13" s="351">
        <v>0.1</v>
      </c>
      <c r="AJ13" s="437">
        <v>0.1</v>
      </c>
    </row>
    <row r="14" spans="1:36">
      <c r="A14" s="663" t="s">
        <v>44</v>
      </c>
      <c r="B14" s="60" t="s">
        <v>45</v>
      </c>
      <c r="C14" s="60">
        <v>7.5</v>
      </c>
      <c r="D14" s="60">
        <v>6.7</v>
      </c>
      <c r="E14" s="62">
        <v>8.8000000000000007</v>
      </c>
      <c r="F14" s="62">
        <v>8</v>
      </c>
      <c r="G14" s="62">
        <v>7.08</v>
      </c>
      <c r="H14" s="67">
        <v>8.6999999999999993</v>
      </c>
      <c r="I14" s="67">
        <v>8.4</v>
      </c>
      <c r="J14" s="45">
        <v>9.8000000000000007</v>
      </c>
      <c r="K14" s="60">
        <v>8.1999999999999993</v>
      </c>
      <c r="L14" s="68">
        <v>9.9</v>
      </c>
      <c r="M14" s="68">
        <v>13.62</v>
      </c>
      <c r="N14" s="97">
        <v>10</v>
      </c>
      <c r="O14" s="62">
        <v>14.45</v>
      </c>
      <c r="P14" s="67">
        <v>8.6</v>
      </c>
      <c r="Q14" s="67">
        <v>14</v>
      </c>
      <c r="R14" s="67">
        <v>11.1</v>
      </c>
      <c r="S14" s="67">
        <v>10.3</v>
      </c>
      <c r="T14" s="67">
        <v>15.3</v>
      </c>
      <c r="U14" s="67">
        <v>15</v>
      </c>
      <c r="V14" s="67">
        <v>13.8</v>
      </c>
      <c r="W14" s="68">
        <v>10.5</v>
      </c>
      <c r="X14" s="68">
        <v>10.5</v>
      </c>
      <c r="Y14" s="68">
        <v>13.7</v>
      </c>
      <c r="Z14" s="68">
        <v>9</v>
      </c>
      <c r="AA14" s="67">
        <v>8.8000000000000007</v>
      </c>
      <c r="AB14" s="67">
        <v>9.1</v>
      </c>
      <c r="AC14" s="67">
        <v>8.1999999999999993</v>
      </c>
      <c r="AD14" s="67">
        <v>9.6</v>
      </c>
      <c r="AE14" s="67">
        <v>8.3000000000000007</v>
      </c>
      <c r="AF14" s="68">
        <v>11.2</v>
      </c>
      <c r="AG14" s="68">
        <v>6.7</v>
      </c>
      <c r="AH14" s="68">
        <v>11.4</v>
      </c>
      <c r="AI14" s="68">
        <v>8.6</v>
      </c>
      <c r="AJ14" s="68">
        <v>8</v>
      </c>
    </row>
    <row r="15" spans="1:36">
      <c r="A15" s="663"/>
      <c r="B15" s="60" t="s">
        <v>46</v>
      </c>
      <c r="C15" s="60">
        <v>3.1</v>
      </c>
      <c r="D15" s="60">
        <v>2.9</v>
      </c>
      <c r="E15" s="62">
        <v>3.4</v>
      </c>
      <c r="F15" s="62">
        <v>3</v>
      </c>
      <c r="G15" s="62">
        <v>2.85</v>
      </c>
      <c r="H15" s="67">
        <v>3.1</v>
      </c>
      <c r="I15" s="67">
        <v>3.1</v>
      </c>
      <c r="J15" s="45">
        <v>3.2</v>
      </c>
      <c r="K15" s="60">
        <v>3.1</v>
      </c>
      <c r="L15" s="68">
        <v>3.2</v>
      </c>
      <c r="M15" s="68">
        <v>3.66</v>
      </c>
      <c r="N15" s="97">
        <v>3.2</v>
      </c>
      <c r="O15" s="62">
        <v>3.67</v>
      </c>
      <c r="P15" s="67">
        <v>3.1</v>
      </c>
      <c r="Q15" s="67">
        <v>3.7</v>
      </c>
      <c r="R15" s="67">
        <v>3.3</v>
      </c>
      <c r="S15" s="67">
        <v>3.7</v>
      </c>
      <c r="T15" s="67">
        <v>4.4000000000000004</v>
      </c>
      <c r="U15" s="67">
        <v>4.0999999999999996</v>
      </c>
      <c r="V15" s="67">
        <v>3.8</v>
      </c>
      <c r="W15" s="68">
        <v>3.2</v>
      </c>
      <c r="X15" s="68">
        <v>3.2</v>
      </c>
      <c r="Y15" s="68">
        <v>3.6</v>
      </c>
      <c r="Z15" s="68">
        <v>3.1</v>
      </c>
      <c r="AA15" s="67">
        <v>3.1</v>
      </c>
      <c r="AB15" s="67">
        <v>3.2</v>
      </c>
      <c r="AC15" s="67">
        <v>3</v>
      </c>
      <c r="AD15" s="67">
        <v>3.1</v>
      </c>
      <c r="AE15" s="67">
        <v>3.6</v>
      </c>
      <c r="AF15" s="68">
        <v>3.2</v>
      </c>
      <c r="AG15" s="68">
        <v>3.1</v>
      </c>
      <c r="AH15" s="68">
        <v>3.5</v>
      </c>
      <c r="AI15" s="68">
        <v>2.8</v>
      </c>
      <c r="AJ15" s="68">
        <v>3</v>
      </c>
    </row>
    <row r="16" spans="1:36">
      <c r="A16" s="663"/>
      <c r="B16" s="69" t="s">
        <v>47</v>
      </c>
      <c r="C16" s="60">
        <v>4.4000000000000004</v>
      </c>
      <c r="D16" s="60">
        <v>3.8</v>
      </c>
      <c r="E16" s="62">
        <v>5.4</v>
      </c>
      <c r="F16" s="62">
        <v>5</v>
      </c>
      <c r="G16" s="62">
        <v>4.2300000000000004</v>
      </c>
      <c r="H16" s="67">
        <v>5.6</v>
      </c>
      <c r="I16" s="67">
        <v>5.3</v>
      </c>
      <c r="J16" s="45">
        <v>6.6</v>
      </c>
      <c r="K16" s="60">
        <v>5.0999999999999996</v>
      </c>
      <c r="L16" s="68">
        <v>6.7</v>
      </c>
      <c r="M16" s="68">
        <v>9.9600000000000009</v>
      </c>
      <c r="N16" s="97">
        <v>7.7</v>
      </c>
      <c r="O16" s="62">
        <v>10.78</v>
      </c>
      <c r="P16" s="67">
        <v>5.5</v>
      </c>
      <c r="Q16" s="67">
        <v>10.3</v>
      </c>
      <c r="R16" s="67">
        <v>7.8</v>
      </c>
      <c r="S16" s="67">
        <v>6.6</v>
      </c>
      <c r="T16" s="67">
        <v>10.9</v>
      </c>
      <c r="U16" s="67">
        <v>10.9</v>
      </c>
      <c r="V16" s="67">
        <v>10</v>
      </c>
      <c r="W16" s="68">
        <v>7.3</v>
      </c>
      <c r="X16" s="68">
        <v>7.3</v>
      </c>
      <c r="Y16" s="68">
        <v>10.1</v>
      </c>
      <c r="Z16" s="68">
        <v>5.9</v>
      </c>
      <c r="AA16" s="67">
        <v>5.7</v>
      </c>
      <c r="AB16" s="67">
        <v>5.9</v>
      </c>
      <c r="AC16" s="67">
        <v>5.2</v>
      </c>
      <c r="AD16" s="67">
        <v>6.5</v>
      </c>
      <c r="AE16" s="67">
        <v>4.7</v>
      </c>
      <c r="AF16" s="68">
        <v>8</v>
      </c>
      <c r="AG16" s="68">
        <v>3.6</v>
      </c>
      <c r="AH16" s="68">
        <f>AH14-AH15</f>
        <v>7.9</v>
      </c>
      <c r="AI16" s="68">
        <f>AI14-AI15</f>
        <v>5.8</v>
      </c>
      <c r="AJ16" s="68">
        <f>AJ14-AJ15</f>
        <v>5</v>
      </c>
    </row>
    <row r="17" spans="1:36">
      <c r="A17" s="334" t="s">
        <v>532</v>
      </c>
      <c r="B17" s="13" t="s">
        <v>48</v>
      </c>
      <c r="C17" s="13"/>
      <c r="D17" s="13"/>
      <c r="E17" s="38">
        <v>17.73</v>
      </c>
      <c r="F17" s="38"/>
      <c r="G17" s="38">
        <v>13</v>
      </c>
      <c r="H17" s="13"/>
      <c r="I17" s="13"/>
      <c r="J17" s="40"/>
      <c r="K17" s="40"/>
      <c r="L17" s="38">
        <v>10</v>
      </c>
      <c r="M17" s="38">
        <v>11</v>
      </c>
      <c r="N17" s="43">
        <v>12.15</v>
      </c>
      <c r="O17" s="38">
        <v>10.5</v>
      </c>
      <c r="P17" s="13"/>
      <c r="Q17" s="13"/>
      <c r="R17" s="13"/>
      <c r="S17" s="13"/>
      <c r="T17" s="13"/>
      <c r="U17" s="13"/>
      <c r="V17" s="13">
        <v>13.1</v>
      </c>
      <c r="W17" s="38">
        <v>16</v>
      </c>
      <c r="X17" s="38">
        <v>13</v>
      </c>
      <c r="Y17" s="38">
        <v>15</v>
      </c>
      <c r="Z17" s="38"/>
      <c r="AA17" s="13"/>
      <c r="AB17" s="13"/>
      <c r="AC17" s="13"/>
      <c r="AD17" s="13"/>
      <c r="AE17" s="13"/>
      <c r="AF17" s="38">
        <v>11</v>
      </c>
      <c r="AG17" s="38"/>
      <c r="AH17" s="38"/>
      <c r="AI17" s="350"/>
      <c r="AJ17" s="436"/>
    </row>
    <row r="18" spans="1:36" ht="31.5" customHeight="1">
      <c r="A18" s="333" t="s">
        <v>533</v>
      </c>
      <c r="B18" s="13" t="s">
        <v>49</v>
      </c>
      <c r="C18" s="13">
        <v>15.7</v>
      </c>
      <c r="D18" s="13">
        <v>12.9</v>
      </c>
      <c r="E18" s="38"/>
      <c r="F18" s="38"/>
      <c r="G18" s="38"/>
      <c r="H18" s="13">
        <v>13.1</v>
      </c>
      <c r="I18" s="13">
        <v>13.7</v>
      </c>
      <c r="J18" s="40">
        <v>12.1</v>
      </c>
      <c r="K18" s="13">
        <v>12.9</v>
      </c>
      <c r="L18" s="38"/>
      <c r="M18" s="38"/>
      <c r="N18" s="43"/>
      <c r="O18" s="38">
        <v>57</v>
      </c>
      <c r="P18" s="13">
        <v>18.5</v>
      </c>
      <c r="Q18" s="13">
        <v>30.2</v>
      </c>
      <c r="R18" s="13">
        <v>25.9</v>
      </c>
      <c r="S18" s="13">
        <v>24</v>
      </c>
      <c r="T18" s="13">
        <v>38.799999999999997</v>
      </c>
      <c r="U18" s="13">
        <v>28.2</v>
      </c>
      <c r="V18" s="13"/>
      <c r="W18" s="38"/>
      <c r="X18" s="38"/>
      <c r="Y18" s="38"/>
      <c r="Z18" s="38">
        <v>20.2</v>
      </c>
      <c r="AA18" s="13">
        <v>19.2</v>
      </c>
      <c r="AB18" s="13">
        <v>22.7</v>
      </c>
      <c r="AC18" s="13">
        <v>16.100000000000001</v>
      </c>
      <c r="AD18" s="13">
        <v>19.600000000000001</v>
      </c>
      <c r="AE18" s="13">
        <v>25.7</v>
      </c>
      <c r="AF18" s="38"/>
      <c r="AG18" s="38">
        <v>26.8</v>
      </c>
      <c r="AH18" s="38"/>
      <c r="AI18" s="350">
        <v>15</v>
      </c>
      <c r="AJ18" s="436">
        <v>14</v>
      </c>
    </row>
    <row r="19" spans="1:36">
      <c r="A19" s="332" t="s">
        <v>534</v>
      </c>
      <c r="B19" s="2" t="s">
        <v>50</v>
      </c>
      <c r="C19" s="2">
        <v>54</v>
      </c>
      <c r="D19" s="2">
        <v>47</v>
      </c>
      <c r="E19" s="32">
        <v>59</v>
      </c>
      <c r="F19" s="32">
        <v>50</v>
      </c>
      <c r="G19" s="32">
        <v>47</v>
      </c>
      <c r="H19" s="2">
        <v>53</v>
      </c>
      <c r="I19" s="2">
        <v>50</v>
      </c>
      <c r="J19" s="45">
        <v>50</v>
      </c>
      <c r="K19" s="2">
        <v>52</v>
      </c>
      <c r="L19" s="32">
        <v>55</v>
      </c>
      <c r="M19" s="32">
        <v>68</v>
      </c>
      <c r="N19" s="97">
        <v>50</v>
      </c>
      <c r="O19" s="32"/>
      <c r="P19" s="2">
        <v>86</v>
      </c>
      <c r="Q19" s="2">
        <v>173</v>
      </c>
      <c r="R19" s="2">
        <v>129</v>
      </c>
      <c r="S19" s="2">
        <v>163</v>
      </c>
      <c r="T19" s="2">
        <v>219</v>
      </c>
      <c r="U19" s="2">
        <v>164</v>
      </c>
      <c r="V19" s="2">
        <v>84</v>
      </c>
      <c r="W19" s="32">
        <v>106</v>
      </c>
      <c r="X19" s="32">
        <v>106</v>
      </c>
      <c r="Y19" s="32">
        <v>103</v>
      </c>
      <c r="Z19" s="32">
        <v>100</v>
      </c>
      <c r="AA19" s="2">
        <v>86</v>
      </c>
      <c r="AB19" s="2">
        <v>121</v>
      </c>
      <c r="AC19" s="2">
        <v>86</v>
      </c>
      <c r="AD19" s="2">
        <v>101</v>
      </c>
      <c r="AE19" s="2">
        <v>139</v>
      </c>
      <c r="AF19" s="32">
        <v>92</v>
      </c>
      <c r="AG19" s="32">
        <v>82</v>
      </c>
      <c r="AH19" s="32">
        <v>150</v>
      </c>
      <c r="AI19" s="349">
        <v>82.5</v>
      </c>
      <c r="AJ19" s="435">
        <v>63</v>
      </c>
    </row>
    <row r="20" spans="1:36">
      <c r="A20" s="664" t="s">
        <v>51</v>
      </c>
      <c r="B20" s="13" t="s">
        <v>52</v>
      </c>
      <c r="C20" s="13">
        <v>11</v>
      </c>
      <c r="D20" s="13">
        <v>10.5</v>
      </c>
      <c r="E20" s="38">
        <v>11.2</v>
      </c>
      <c r="F20" s="38">
        <v>12.4</v>
      </c>
      <c r="G20" s="38">
        <v>13.6</v>
      </c>
      <c r="H20" s="13">
        <v>9.6</v>
      </c>
      <c r="I20" s="13">
        <v>10.1</v>
      </c>
      <c r="J20" s="40">
        <v>9.9</v>
      </c>
      <c r="K20" s="13">
        <v>9.1999999999999993</v>
      </c>
      <c r="L20" s="38">
        <v>10.6</v>
      </c>
      <c r="M20" s="38">
        <v>10</v>
      </c>
      <c r="N20" s="43">
        <v>12</v>
      </c>
      <c r="O20" s="38">
        <v>10.25</v>
      </c>
      <c r="P20" s="73">
        <v>10.199999999999999</v>
      </c>
      <c r="Q20" s="73">
        <v>8</v>
      </c>
      <c r="R20" s="73">
        <v>9.1999999999999993</v>
      </c>
      <c r="S20" s="73">
        <v>8.8000000000000007</v>
      </c>
      <c r="T20" s="73">
        <v>7.4</v>
      </c>
      <c r="U20" s="73">
        <v>7.8</v>
      </c>
      <c r="V20" s="73">
        <v>8.3000000000000007</v>
      </c>
      <c r="W20" s="74">
        <v>12.4</v>
      </c>
      <c r="X20" s="74">
        <v>12.4</v>
      </c>
      <c r="Y20" s="74">
        <v>12</v>
      </c>
      <c r="Z20" s="74">
        <v>11</v>
      </c>
      <c r="AA20" s="73">
        <v>10.199999999999999</v>
      </c>
      <c r="AB20" s="73">
        <v>9.1999999999999993</v>
      </c>
      <c r="AC20" s="73">
        <v>11.9</v>
      </c>
      <c r="AD20" s="73">
        <v>12.9</v>
      </c>
      <c r="AE20" s="73">
        <v>10.9</v>
      </c>
      <c r="AF20" s="74">
        <v>15.2</v>
      </c>
      <c r="AG20" s="74">
        <v>16.8</v>
      </c>
      <c r="AH20" s="74">
        <v>12.5</v>
      </c>
      <c r="AI20" s="74">
        <v>12.8</v>
      </c>
      <c r="AJ20" s="74">
        <v>11.6</v>
      </c>
    </row>
    <row r="21" spans="1:36">
      <c r="A21" s="664"/>
      <c r="B21" s="13" t="s">
        <v>53</v>
      </c>
      <c r="C21" s="13">
        <v>6.1</v>
      </c>
      <c r="D21" s="13">
        <v>6.4</v>
      </c>
      <c r="E21" s="38">
        <v>5.9</v>
      </c>
      <c r="F21" s="38">
        <v>6.3</v>
      </c>
      <c r="G21" s="38">
        <v>6.7</v>
      </c>
      <c r="H21" s="13">
        <v>6.3</v>
      </c>
      <c r="I21" s="13">
        <v>6.6</v>
      </c>
      <c r="J21" s="40">
        <v>7.1</v>
      </c>
      <c r="K21" s="13">
        <v>8</v>
      </c>
      <c r="L21" s="38">
        <v>5.8</v>
      </c>
      <c r="M21" s="38">
        <v>5.6</v>
      </c>
      <c r="N21" s="43">
        <v>6.2</v>
      </c>
      <c r="O21" s="38">
        <v>5.6585000000000001</v>
      </c>
      <c r="P21" s="73">
        <v>7.6</v>
      </c>
      <c r="Q21" s="73">
        <v>10.8</v>
      </c>
      <c r="R21" s="73">
        <v>10</v>
      </c>
      <c r="S21" s="73">
        <v>7.4</v>
      </c>
      <c r="T21" s="73">
        <v>6.8</v>
      </c>
      <c r="U21" s="73">
        <v>10.3</v>
      </c>
      <c r="V21" s="73">
        <v>5.3</v>
      </c>
      <c r="W21" s="74">
        <v>6.3</v>
      </c>
      <c r="X21" s="74">
        <v>6.3</v>
      </c>
      <c r="Y21" s="74">
        <v>6.2</v>
      </c>
      <c r="Z21" s="74">
        <v>11.9</v>
      </c>
      <c r="AA21" s="73">
        <v>9</v>
      </c>
      <c r="AB21" s="73">
        <v>8.8000000000000007</v>
      </c>
      <c r="AC21" s="73">
        <v>8.8000000000000007</v>
      </c>
      <c r="AD21" s="73">
        <v>8.6</v>
      </c>
      <c r="AE21" s="73">
        <v>8.5</v>
      </c>
      <c r="AF21" s="74">
        <v>7.1</v>
      </c>
      <c r="AG21" s="74">
        <v>9.6</v>
      </c>
      <c r="AH21" s="74"/>
      <c r="AI21" s="74">
        <v>8.5</v>
      </c>
      <c r="AJ21" s="74">
        <v>6.9</v>
      </c>
    </row>
    <row r="22" spans="1:36">
      <c r="A22" s="664"/>
      <c r="B22" s="13" t="s">
        <v>55</v>
      </c>
      <c r="C22" s="13">
        <v>12.2</v>
      </c>
      <c r="D22" s="13">
        <v>13.5</v>
      </c>
      <c r="E22" s="38">
        <v>11.2</v>
      </c>
      <c r="F22" s="38">
        <v>13.6</v>
      </c>
      <c r="G22" s="38">
        <v>13.3</v>
      </c>
      <c r="H22" s="13">
        <v>14.4</v>
      </c>
      <c r="I22" s="13">
        <v>12.6</v>
      </c>
      <c r="J22" s="40">
        <v>14.4</v>
      </c>
      <c r="K22" s="13">
        <v>17.3</v>
      </c>
      <c r="L22" s="38">
        <v>13.2</v>
      </c>
      <c r="M22" s="38">
        <v>11.6</v>
      </c>
      <c r="N22" s="43">
        <v>13.2</v>
      </c>
      <c r="O22" s="38">
        <v>11.22</v>
      </c>
      <c r="P22" s="73">
        <v>15.7</v>
      </c>
      <c r="Q22" s="73">
        <v>24.1</v>
      </c>
      <c r="R22" s="73">
        <v>19.600000000000001</v>
      </c>
      <c r="S22" s="73">
        <v>17.2</v>
      </c>
      <c r="T22" s="73">
        <v>16.2</v>
      </c>
      <c r="U22" s="73">
        <v>21.8</v>
      </c>
      <c r="V22" s="73">
        <v>12.4</v>
      </c>
      <c r="W22" s="74">
        <v>16.8</v>
      </c>
      <c r="X22" s="74">
        <v>16.8</v>
      </c>
      <c r="Y22" s="74">
        <v>14.5</v>
      </c>
      <c r="Z22" s="74">
        <v>24.1</v>
      </c>
      <c r="AA22" s="73">
        <v>18.399999999999999</v>
      </c>
      <c r="AB22" s="73">
        <v>20.6</v>
      </c>
      <c r="AC22" s="73">
        <v>21.3</v>
      </c>
      <c r="AD22" s="73">
        <v>19.8</v>
      </c>
      <c r="AE22" s="73">
        <v>19.8</v>
      </c>
      <c r="AF22" s="74">
        <v>18.5</v>
      </c>
      <c r="AG22" s="74">
        <v>19.100000000000001</v>
      </c>
      <c r="AH22" s="74">
        <v>18.7</v>
      </c>
      <c r="AI22" s="74">
        <v>15.8</v>
      </c>
      <c r="AJ22" s="74">
        <v>13.9</v>
      </c>
    </row>
    <row r="23" spans="1:36">
      <c r="A23" s="664"/>
      <c r="B23" s="13" t="s">
        <v>56</v>
      </c>
      <c r="C23" s="79">
        <v>1.1090909090909091</v>
      </c>
      <c r="D23" s="79">
        <v>1.2857142857142858</v>
      </c>
      <c r="E23" s="77">
        <v>1</v>
      </c>
      <c r="F23" s="77">
        <v>1.096774193548387</v>
      </c>
      <c r="G23" s="77">
        <v>0.97794117647058831</v>
      </c>
      <c r="H23" s="79">
        <v>1.5</v>
      </c>
      <c r="I23" s="79">
        <v>1.2475247524752475</v>
      </c>
      <c r="J23" s="40">
        <v>1.45</v>
      </c>
      <c r="K23" s="99">
        <v>1.8804347826086958</v>
      </c>
      <c r="L23" s="77">
        <v>1.2452830188679245</v>
      </c>
      <c r="M23" s="77">
        <v>1.1599999999999999</v>
      </c>
      <c r="N23" s="43">
        <v>1.32</v>
      </c>
      <c r="O23" s="77">
        <v>1.0946341463414635</v>
      </c>
      <c r="P23" s="79">
        <v>1.5392156862745099</v>
      </c>
      <c r="Q23" s="79">
        <v>3.0125000000000002</v>
      </c>
      <c r="R23" s="79">
        <v>2.1304347826086958</v>
      </c>
      <c r="S23" s="79">
        <v>1.9545454545454544</v>
      </c>
      <c r="T23" s="79">
        <v>2.189189189189189</v>
      </c>
      <c r="U23" s="79">
        <v>2.7948717948717952</v>
      </c>
      <c r="V23" s="79">
        <f>V22/V20</f>
        <v>1.4939759036144578</v>
      </c>
      <c r="W23" s="77">
        <v>1.3548387096774195</v>
      </c>
      <c r="X23" s="77">
        <v>1.3548387096774195</v>
      </c>
      <c r="Y23" s="77">
        <v>1.2083333333333333</v>
      </c>
      <c r="Z23" s="77">
        <v>2.19</v>
      </c>
      <c r="AA23" s="79">
        <v>1.803921568627451</v>
      </c>
      <c r="AB23" s="79">
        <v>2.2391304347826089</v>
      </c>
      <c r="AC23" s="79">
        <v>1.7899159663865547</v>
      </c>
      <c r="AD23" s="79">
        <v>1.5348837209302326</v>
      </c>
      <c r="AE23" s="79">
        <v>1.8165137614678899</v>
      </c>
      <c r="AF23" s="77">
        <v>1.2171052631578947</v>
      </c>
      <c r="AG23" s="77">
        <v>1.1399999999999999</v>
      </c>
      <c r="AH23" s="77">
        <v>1.5</v>
      </c>
      <c r="AI23" s="77">
        <f>AI22/AI20</f>
        <v>1.234375</v>
      </c>
      <c r="AJ23" s="77">
        <f>AJ22/AJ20</f>
        <v>1.1982758620689655</v>
      </c>
    </row>
    <row r="24" spans="1:36">
      <c r="A24" s="661" t="s">
        <v>57</v>
      </c>
      <c r="B24" s="1" t="s">
        <v>58</v>
      </c>
      <c r="C24" s="2">
        <v>2.17</v>
      </c>
      <c r="D24" s="2">
        <v>2.2200000000000002</v>
      </c>
      <c r="E24" s="32"/>
      <c r="F24" s="32">
        <v>1.84</v>
      </c>
      <c r="G24" s="32">
        <v>2.1</v>
      </c>
      <c r="H24" s="2">
        <v>1.76</v>
      </c>
      <c r="I24" s="2">
        <v>1.95</v>
      </c>
      <c r="J24" s="45">
        <v>1.73</v>
      </c>
      <c r="K24" s="45">
        <v>1.8</v>
      </c>
      <c r="L24" s="32"/>
      <c r="M24" s="32"/>
      <c r="N24" s="97">
        <v>1.51</v>
      </c>
      <c r="O24" s="32"/>
      <c r="P24" s="2">
        <v>1.78</v>
      </c>
      <c r="Q24" s="2">
        <v>1.42</v>
      </c>
      <c r="R24" s="2">
        <v>1.57</v>
      </c>
      <c r="S24" s="2">
        <v>1.35</v>
      </c>
      <c r="T24" s="2">
        <v>1.05</v>
      </c>
      <c r="U24" s="2">
        <v>1.1100000000000001</v>
      </c>
      <c r="V24" s="2"/>
      <c r="W24" s="32"/>
      <c r="X24" s="32">
        <v>1.64</v>
      </c>
      <c r="Y24" s="32"/>
      <c r="Z24" s="32">
        <v>1.9</v>
      </c>
      <c r="AA24" s="2">
        <v>1.79</v>
      </c>
      <c r="AB24" s="2">
        <v>1.65</v>
      </c>
      <c r="AC24" s="2">
        <v>2.0099999999999998</v>
      </c>
      <c r="AD24" s="2">
        <v>2.06</v>
      </c>
      <c r="AE24" s="2">
        <v>2.42</v>
      </c>
      <c r="AF24" s="32"/>
      <c r="AG24" s="32">
        <v>3.19</v>
      </c>
      <c r="AH24" s="32">
        <v>1.63</v>
      </c>
      <c r="AI24" s="349">
        <v>1.65</v>
      </c>
      <c r="AJ24" s="435"/>
    </row>
    <row r="25" spans="1:36">
      <c r="A25" s="661"/>
      <c r="B25" s="1" t="s">
        <v>59</v>
      </c>
      <c r="C25" s="2">
        <v>2.54</v>
      </c>
      <c r="D25" s="2">
        <v>2.61</v>
      </c>
      <c r="E25" s="32"/>
      <c r="F25" s="32">
        <v>2.19</v>
      </c>
      <c r="G25" s="32">
        <v>2.4700000000000002</v>
      </c>
      <c r="H25" s="2">
        <v>2.11</v>
      </c>
      <c r="I25" s="2">
        <v>2.2999999999999998</v>
      </c>
      <c r="J25" s="45">
        <v>2.06</v>
      </c>
      <c r="K25" s="45">
        <v>2.17</v>
      </c>
      <c r="L25" s="32"/>
      <c r="M25" s="32"/>
      <c r="N25" s="97">
        <v>1.82</v>
      </c>
      <c r="O25" s="32"/>
      <c r="P25" s="2">
        <v>2.14</v>
      </c>
      <c r="Q25" s="2">
        <v>1.77</v>
      </c>
      <c r="R25" s="2">
        <v>1.9</v>
      </c>
      <c r="S25" s="2">
        <v>1.74</v>
      </c>
      <c r="T25" s="2">
        <v>1.41</v>
      </c>
      <c r="U25" s="2">
        <v>1.46</v>
      </c>
      <c r="V25" s="2"/>
      <c r="W25" s="32"/>
      <c r="X25" s="32">
        <v>2</v>
      </c>
      <c r="Y25" s="32"/>
      <c r="Z25" s="32">
        <v>2.31</v>
      </c>
      <c r="AA25" s="2">
        <v>2.15</v>
      </c>
      <c r="AB25" s="2">
        <v>2.0699999999999998</v>
      </c>
      <c r="AC25" s="2">
        <v>2.42</v>
      </c>
      <c r="AD25" s="2">
        <v>2.42</v>
      </c>
      <c r="AE25" s="2">
        <v>2.73</v>
      </c>
      <c r="AF25" s="32"/>
      <c r="AG25" s="32">
        <v>3.81</v>
      </c>
      <c r="AH25" s="32">
        <v>2.0299999999999998</v>
      </c>
      <c r="AI25" s="349"/>
      <c r="AJ25" s="435"/>
    </row>
    <row r="26" spans="1:36">
      <c r="A26" s="661"/>
      <c r="B26" s="1" t="s">
        <v>60</v>
      </c>
      <c r="C26" s="2">
        <v>3.2</v>
      </c>
      <c r="D26" s="2">
        <v>3.28</v>
      </c>
      <c r="E26" s="32"/>
      <c r="F26" s="32">
        <v>2.66</v>
      </c>
      <c r="G26" s="32">
        <v>3.01</v>
      </c>
      <c r="H26" s="2">
        <v>2.68</v>
      </c>
      <c r="I26" s="2">
        <v>2.89</v>
      </c>
      <c r="J26" s="45">
        <v>2.64</v>
      </c>
      <c r="K26" s="45">
        <v>2.76</v>
      </c>
      <c r="L26" s="32"/>
      <c r="M26" s="32"/>
      <c r="N26" s="97">
        <v>2.23</v>
      </c>
      <c r="O26" s="32"/>
      <c r="P26" s="2">
        <v>2.63</v>
      </c>
      <c r="Q26" s="2">
        <v>2.2200000000000002</v>
      </c>
      <c r="R26" s="2">
        <v>2.42</v>
      </c>
      <c r="S26" s="2">
        <v>2.2599999999999998</v>
      </c>
      <c r="T26" s="2">
        <v>1.89</v>
      </c>
      <c r="U26" s="2">
        <v>1.9</v>
      </c>
      <c r="V26" s="2"/>
      <c r="W26" s="32"/>
      <c r="X26" s="32"/>
      <c r="Y26" s="32"/>
      <c r="Z26" s="32">
        <v>2.96</v>
      </c>
      <c r="AA26" s="2">
        <v>2.73</v>
      </c>
      <c r="AB26" s="2">
        <v>2.61</v>
      </c>
      <c r="AC26" s="2">
        <v>3.09</v>
      </c>
      <c r="AD26" s="2">
        <v>3.01</v>
      </c>
      <c r="AE26" s="2">
        <v>3.29</v>
      </c>
      <c r="AF26" s="32"/>
      <c r="AG26" s="32">
        <v>5.27</v>
      </c>
      <c r="AH26" s="32">
        <v>2.5099999999999998</v>
      </c>
      <c r="AI26" s="349">
        <v>2.75</v>
      </c>
      <c r="AJ26" s="435"/>
    </row>
    <row r="27" spans="1:36">
      <c r="A27" s="661"/>
      <c r="B27" s="2" t="s">
        <v>61</v>
      </c>
      <c r="C27" s="2"/>
      <c r="D27" s="2"/>
      <c r="E27" s="32"/>
      <c r="F27" s="32"/>
      <c r="G27" s="32"/>
      <c r="H27" s="2"/>
      <c r="I27" s="2"/>
      <c r="J27" s="45"/>
      <c r="K27" s="45"/>
      <c r="L27" s="32"/>
      <c r="M27" s="32"/>
      <c r="N27" s="97"/>
      <c r="O27" s="32"/>
      <c r="P27" s="2">
        <v>1.5133000000000001</v>
      </c>
      <c r="Q27" s="2"/>
      <c r="R27" s="2"/>
      <c r="S27" s="2"/>
      <c r="T27" s="2"/>
      <c r="U27" s="2"/>
      <c r="V27" s="2"/>
      <c r="W27" s="32"/>
      <c r="X27" s="32"/>
      <c r="Y27" s="32"/>
      <c r="Z27" s="32"/>
      <c r="AA27" s="2">
        <v>1.52</v>
      </c>
      <c r="AB27" s="2"/>
      <c r="AC27" s="2"/>
      <c r="AD27" s="2"/>
      <c r="AE27" s="2"/>
      <c r="AF27" s="32"/>
      <c r="AG27" s="32"/>
      <c r="AH27" s="32">
        <v>1.33</v>
      </c>
      <c r="AI27" s="349"/>
      <c r="AJ27" s="435"/>
    </row>
    <row r="28" spans="1:36">
      <c r="A28" s="13" t="s">
        <v>62</v>
      </c>
      <c r="B28" s="13" t="s">
        <v>63</v>
      </c>
      <c r="C28" s="13">
        <v>50</v>
      </c>
      <c r="D28" s="13">
        <v>49</v>
      </c>
      <c r="E28" s="38">
        <v>40</v>
      </c>
      <c r="F28" s="38">
        <v>50</v>
      </c>
      <c r="G28" s="38">
        <v>50.8</v>
      </c>
      <c r="H28" s="13">
        <v>52</v>
      </c>
      <c r="I28" s="13">
        <v>44</v>
      </c>
      <c r="J28" s="40">
        <v>49.9</v>
      </c>
      <c r="K28" s="40">
        <v>54</v>
      </c>
      <c r="L28" s="38">
        <v>50</v>
      </c>
      <c r="M28" s="38">
        <v>50</v>
      </c>
      <c r="N28" s="43">
        <v>70</v>
      </c>
      <c r="O28" s="38">
        <v>60</v>
      </c>
      <c r="P28" s="13">
        <v>61</v>
      </c>
      <c r="Q28" s="13">
        <v>51</v>
      </c>
      <c r="R28" s="13">
        <v>52.4</v>
      </c>
      <c r="S28" s="13" t="s">
        <v>54</v>
      </c>
      <c r="T28" s="13" t="s">
        <v>54</v>
      </c>
      <c r="U28" s="13" t="s">
        <v>54</v>
      </c>
      <c r="V28" s="13">
        <v>90</v>
      </c>
      <c r="W28" s="38">
        <v>50</v>
      </c>
      <c r="X28" s="38">
        <v>50</v>
      </c>
      <c r="Y28" s="38"/>
      <c r="Z28" s="38">
        <v>50</v>
      </c>
      <c r="AA28" s="13">
        <v>70</v>
      </c>
      <c r="AB28" s="13">
        <v>61</v>
      </c>
      <c r="AC28" s="13">
        <v>56</v>
      </c>
      <c r="AD28" s="13">
        <v>59.9</v>
      </c>
      <c r="AE28" s="13">
        <v>77</v>
      </c>
      <c r="AF28" s="38"/>
      <c r="AG28" s="38"/>
      <c r="AH28" s="38"/>
      <c r="AI28" s="350">
        <v>54</v>
      </c>
      <c r="AJ28" s="436"/>
    </row>
    <row r="29" spans="1:36">
      <c r="A29" s="81" t="s">
        <v>64</v>
      </c>
      <c r="B29" s="64"/>
      <c r="C29" s="64">
        <v>1.0329999999999999</v>
      </c>
      <c r="D29" s="64">
        <v>1.0049999999999999</v>
      </c>
      <c r="E29" s="83">
        <v>1.3008999999999999</v>
      </c>
      <c r="F29" s="83">
        <v>0.99944999999999995</v>
      </c>
      <c r="G29" s="83">
        <v>0.99650000000000005</v>
      </c>
      <c r="H29" s="64">
        <v>1.028</v>
      </c>
      <c r="I29" s="64">
        <v>1.0369999999999999</v>
      </c>
      <c r="J29" s="45">
        <v>1.0289999999999999</v>
      </c>
      <c r="K29" s="64">
        <v>1.0169999999999999</v>
      </c>
      <c r="L29" s="83">
        <v>1.0296000000000001</v>
      </c>
      <c r="M29" s="83">
        <v>1.0763799999999999</v>
      </c>
      <c r="N29" s="97">
        <v>1.028</v>
      </c>
      <c r="O29" s="83">
        <v>1.0620000000000001</v>
      </c>
      <c r="P29" s="64">
        <v>1.028</v>
      </c>
      <c r="Q29" s="64">
        <v>1.111</v>
      </c>
      <c r="R29" s="64">
        <v>1.077</v>
      </c>
      <c r="S29" s="64">
        <v>1.034</v>
      </c>
      <c r="T29" s="64">
        <v>1.087</v>
      </c>
      <c r="U29" s="64">
        <v>1.105</v>
      </c>
      <c r="V29" s="64">
        <v>1.075</v>
      </c>
      <c r="W29" s="83">
        <v>1.06</v>
      </c>
      <c r="X29" s="83">
        <v>1.06</v>
      </c>
      <c r="Y29" s="83">
        <v>1.0780000000000001</v>
      </c>
      <c r="Z29" s="83"/>
      <c r="AA29" s="64">
        <v>1.0660000000000001</v>
      </c>
      <c r="AB29" s="64">
        <v>1.0409999999999999</v>
      </c>
      <c r="AC29" s="64">
        <v>1.0449999999999999</v>
      </c>
      <c r="AD29" s="64">
        <v>1.0489999999999999</v>
      </c>
      <c r="AE29" s="64">
        <v>1.0429999999999999</v>
      </c>
      <c r="AF29" s="83">
        <v>1.0429200000000001</v>
      </c>
      <c r="AG29" s="83"/>
      <c r="AH29" s="83"/>
      <c r="AI29" s="48">
        <v>1.0397000000000001</v>
      </c>
      <c r="AJ29" s="48"/>
    </row>
    <row r="30" spans="1:36" ht="81.75" thickBot="1">
      <c r="A30" s="85" t="s">
        <v>65</v>
      </c>
      <c r="B30" s="85" t="s">
        <v>1</v>
      </c>
      <c r="C30" s="85" t="s">
        <v>381</v>
      </c>
      <c r="D30" s="85" t="s">
        <v>382</v>
      </c>
      <c r="E30" s="85" t="s">
        <v>381</v>
      </c>
      <c r="F30" s="85" t="s">
        <v>383</v>
      </c>
      <c r="G30" s="85" t="s">
        <v>384</v>
      </c>
      <c r="H30" s="85"/>
      <c r="I30" s="85" t="s">
        <v>385</v>
      </c>
      <c r="J30" s="85"/>
      <c r="K30" s="85" t="s">
        <v>454</v>
      </c>
      <c r="L30" s="85"/>
      <c r="M30" s="85" t="s">
        <v>386</v>
      </c>
      <c r="N30" s="85" t="s">
        <v>387</v>
      </c>
      <c r="O30" s="85" t="s">
        <v>388</v>
      </c>
      <c r="P30" s="347" t="s">
        <v>551</v>
      </c>
      <c r="Q30" s="85"/>
      <c r="R30" s="85"/>
      <c r="S30" s="85"/>
      <c r="T30" s="85"/>
      <c r="U30" s="85" t="s">
        <v>389</v>
      </c>
      <c r="V30" s="85" t="s">
        <v>470</v>
      </c>
      <c r="W30" s="348" t="s">
        <v>554</v>
      </c>
      <c r="X30" s="85" t="s">
        <v>550</v>
      </c>
      <c r="Y30" s="85" t="s">
        <v>390</v>
      </c>
      <c r="Z30" s="347" t="s">
        <v>551</v>
      </c>
      <c r="AA30" s="85" t="s">
        <v>552</v>
      </c>
      <c r="AB30" s="347" t="s">
        <v>551</v>
      </c>
      <c r="AC30" s="347" t="s">
        <v>551</v>
      </c>
      <c r="AD30" s="85" t="s">
        <v>553</v>
      </c>
      <c r="AE30" s="85"/>
      <c r="AF30" s="85"/>
      <c r="AG30" s="85" t="s">
        <v>391</v>
      </c>
      <c r="AH30" s="347" t="s">
        <v>551</v>
      </c>
      <c r="AI30" s="438" t="s">
        <v>651</v>
      </c>
      <c r="AJ30" s="438" t="s">
        <v>653</v>
      </c>
    </row>
    <row r="31" spans="1:36">
      <c r="A31" s="260" t="s">
        <v>472</v>
      </c>
      <c r="B31" s="261"/>
      <c r="C31" s="262">
        <f t="shared" ref="C31:AJ31" si="1">((C11+C12)*C13)^2/((C20++C21+C22)/3)*C9</f>
        <v>5.3127170963139916E-2</v>
      </c>
      <c r="D31" s="262">
        <f t="shared" si="1"/>
        <v>4.4869594247999911E-2</v>
      </c>
      <c r="E31" s="262">
        <f t="shared" si="1"/>
        <v>5.5520474056284491E-2</v>
      </c>
      <c r="F31" s="262">
        <f t="shared" si="1"/>
        <v>4.2039131665458723E-2</v>
      </c>
      <c r="G31" s="262">
        <f t="shared" si="1"/>
        <v>4.5763611006994567E-2</v>
      </c>
      <c r="H31" s="262">
        <f t="shared" si="1"/>
        <v>3.8978772277227743E-2</v>
      </c>
      <c r="I31" s="262">
        <f t="shared" si="1"/>
        <v>4.5797820257856565E-2</v>
      </c>
      <c r="J31" s="262">
        <f t="shared" si="1"/>
        <v>4.0384371089464965E-2</v>
      </c>
      <c r="K31" s="262">
        <f t="shared" si="1"/>
        <v>3.4144669913043484E-2</v>
      </c>
      <c r="L31" s="262">
        <f t="shared" si="1"/>
        <v>4.0292720379237541E-2</v>
      </c>
      <c r="M31" s="262">
        <f t="shared" si="1"/>
        <v>4.7943248288684182E-2</v>
      </c>
      <c r="N31" s="262">
        <f t="shared" si="1"/>
        <v>4.2945032363025382E-2</v>
      </c>
      <c r="O31" s="262">
        <f t="shared" si="1"/>
        <v>5.2442281031623558E-2</v>
      </c>
      <c r="P31" s="262">
        <f t="shared" si="1"/>
        <v>3.199355934596864E-2</v>
      </c>
      <c r="Q31" s="262">
        <f t="shared" si="1"/>
        <v>2.6260408391608387E-2</v>
      </c>
      <c r="R31" s="262">
        <f t="shared" si="1"/>
        <v>2.911120824742269E-2</v>
      </c>
      <c r="S31" s="262">
        <f t="shared" si="1"/>
        <v>1.5303606456718487E-2</v>
      </c>
      <c r="T31" s="262">
        <f t="shared" si="1"/>
        <v>1.9363089221052635E-2</v>
      </c>
      <c r="U31" s="262">
        <f t="shared" si="1"/>
        <v>1.6273748080285706E-2</v>
      </c>
      <c r="V31" s="262">
        <f t="shared" si="1"/>
        <v>0</v>
      </c>
      <c r="W31" s="346">
        <f t="shared" si="1"/>
        <v>3.027425436304218E-2</v>
      </c>
      <c r="X31" s="346">
        <f t="shared" si="1"/>
        <v>3.0361977883812813E-2</v>
      </c>
      <c r="Y31" s="346">
        <f t="shared" si="1"/>
        <v>3.6003362305773286E-2</v>
      </c>
      <c r="Z31" s="346">
        <f t="shared" si="1"/>
        <v>3.1364218212765964E-2</v>
      </c>
      <c r="AA31" s="346" t="e">
        <f t="shared" si="1"/>
        <v>#VALUE!</v>
      </c>
      <c r="AB31" s="346">
        <f t="shared" si="1"/>
        <v>2.5838136645132112E-2</v>
      </c>
      <c r="AC31" s="346">
        <f t="shared" si="1"/>
        <v>2.5952256000000003E-2</v>
      </c>
      <c r="AD31" s="346">
        <f t="shared" si="1"/>
        <v>3.13713275447942E-2</v>
      </c>
      <c r="AE31" s="346">
        <f t="shared" si="1"/>
        <v>2.4281874930367341E-2</v>
      </c>
      <c r="AF31" s="346">
        <f t="shared" si="1"/>
        <v>3.2040945560275182E-2</v>
      </c>
      <c r="AG31" s="346">
        <f t="shared" si="1"/>
        <v>7.6085916923076896E-2</v>
      </c>
      <c r="AH31" s="346">
        <f t="shared" si="1"/>
        <v>0</v>
      </c>
      <c r="AI31" s="346">
        <f t="shared" si="1"/>
        <v>3.0413398253369278E-2</v>
      </c>
      <c r="AJ31" s="346">
        <f t="shared" si="1"/>
        <v>3.614583703703704E-2</v>
      </c>
    </row>
    <row r="32" spans="1:36">
      <c r="A32" s="439" t="s">
        <v>650</v>
      </c>
      <c r="B32" s="263"/>
      <c r="C32" s="295">
        <f>(C19/C20)*C9^2</f>
        <v>48.710454545454546</v>
      </c>
      <c r="D32" s="295">
        <f t="shared" ref="D32:AJ32" si="2">(D19/D20)*D9^2</f>
        <v>59.634047619047621</v>
      </c>
      <c r="E32" s="295">
        <f t="shared" si="2"/>
        <v>52.270312500000003</v>
      </c>
      <c r="F32" s="295">
        <f t="shared" si="2"/>
        <v>53.719758064516128</v>
      </c>
      <c r="G32" s="295">
        <f t="shared" si="2"/>
        <v>34.290992647058822</v>
      </c>
      <c r="H32" s="295">
        <f t="shared" si="2"/>
        <v>95.082552083333368</v>
      </c>
      <c r="I32" s="295">
        <f t="shared" si="2"/>
        <v>64.158415841584159</v>
      </c>
      <c r="J32" s="295">
        <f t="shared" si="2"/>
        <v>65.454545454545453</v>
      </c>
      <c r="K32" s="295">
        <f t="shared" si="2"/>
        <v>97.344565217391334</v>
      </c>
      <c r="L32" s="295">
        <f t="shared" si="2"/>
        <v>89.362028301886824</v>
      </c>
      <c r="M32" s="295">
        <f t="shared" si="2"/>
        <v>98.191999999999993</v>
      </c>
      <c r="N32" s="295">
        <f t="shared" si="2"/>
        <v>51.041666666666671</v>
      </c>
      <c r="O32" s="295">
        <f t="shared" si="2"/>
        <v>0</v>
      </c>
      <c r="P32" s="295">
        <f t="shared" si="2"/>
        <v>124.97401960784316</v>
      </c>
      <c r="Q32" s="295">
        <f t="shared" si="2"/>
        <v>346</v>
      </c>
      <c r="R32" s="295">
        <f t="shared" si="2"/>
        <v>224.34782608695653</v>
      </c>
      <c r="S32" s="295">
        <f t="shared" si="2"/>
        <v>342.48522727272717</v>
      </c>
      <c r="T32" s="295">
        <f t="shared" si="2"/>
        <v>509.6929054054055</v>
      </c>
      <c r="U32" s="295">
        <f t="shared" si="2"/>
        <v>303.6102564102564</v>
      </c>
      <c r="V32" s="295">
        <f t="shared" si="2"/>
        <v>0</v>
      </c>
      <c r="W32" s="342">
        <f t="shared" si="2"/>
        <v>136.7741935483871</v>
      </c>
      <c r="X32" s="342">
        <f t="shared" si="2"/>
        <v>136.7741935483871</v>
      </c>
      <c r="Y32" s="342">
        <f t="shared" si="2"/>
        <v>105.14583333333334</v>
      </c>
      <c r="Z32" s="342">
        <f t="shared" si="2"/>
        <v>245.81818181818187</v>
      </c>
      <c r="AA32" s="342" t="e">
        <f t="shared" si="2"/>
        <v>#VALUE!</v>
      </c>
      <c r="AB32" s="342">
        <f t="shared" si="2"/>
        <v>290.53152173913048</v>
      </c>
      <c r="AC32" s="342">
        <f t="shared" si="2"/>
        <v>107.12058823529414</v>
      </c>
      <c r="AD32" s="342">
        <f t="shared" si="2"/>
        <v>70.465116279069761</v>
      </c>
      <c r="AE32" s="342">
        <f t="shared" si="2"/>
        <v>184.14311926605504</v>
      </c>
      <c r="AF32" s="342">
        <f t="shared" si="2"/>
        <v>61.978947368421068</v>
      </c>
      <c r="AG32" s="342">
        <f t="shared" si="2"/>
        <v>59.791666666666664</v>
      </c>
      <c r="AH32" s="342">
        <f t="shared" si="2"/>
        <v>0</v>
      </c>
      <c r="AI32" s="342">
        <f t="shared" si="2"/>
        <v>103.125</v>
      </c>
      <c r="AJ32" s="342">
        <f t="shared" si="2"/>
        <v>86.896551724137936</v>
      </c>
    </row>
    <row r="33" spans="1:36" ht="17.25" thickBot="1">
      <c r="A33" s="264" t="s">
        <v>649</v>
      </c>
      <c r="B33" s="265"/>
      <c r="C33" s="265">
        <f>C16/C20</f>
        <v>0.4</v>
      </c>
      <c r="D33" s="265">
        <f t="shared" ref="D33:AJ33" si="3">D16/D20</f>
        <v>0.3619047619047619</v>
      </c>
      <c r="E33" s="265">
        <f t="shared" si="3"/>
        <v>0.48214285714285721</v>
      </c>
      <c r="F33" s="265">
        <f t="shared" si="3"/>
        <v>0.40322580645161288</v>
      </c>
      <c r="G33" s="265">
        <f t="shared" si="3"/>
        <v>0.31102941176470594</v>
      </c>
      <c r="H33" s="265">
        <f t="shared" si="3"/>
        <v>0.58333333333333337</v>
      </c>
      <c r="I33" s="265">
        <f t="shared" si="3"/>
        <v>0.52475247524752477</v>
      </c>
      <c r="J33" s="265">
        <f t="shared" si="3"/>
        <v>0.66666666666666663</v>
      </c>
      <c r="K33" s="265">
        <f t="shared" si="3"/>
        <v>0.55434782608695654</v>
      </c>
      <c r="L33" s="265">
        <f t="shared" si="3"/>
        <v>0.63207547169811329</v>
      </c>
      <c r="M33" s="265">
        <f t="shared" si="3"/>
        <v>0.99600000000000011</v>
      </c>
      <c r="N33" s="265">
        <f t="shared" si="3"/>
        <v>0.64166666666666672</v>
      </c>
      <c r="O33" s="265">
        <f t="shared" si="3"/>
        <v>1.0517073170731708</v>
      </c>
      <c r="P33" s="265">
        <f t="shared" si="3"/>
        <v>0.53921568627450989</v>
      </c>
      <c r="Q33" s="265">
        <f t="shared" si="3"/>
        <v>1.2875000000000001</v>
      </c>
      <c r="R33" s="265">
        <f t="shared" si="3"/>
        <v>0.84782608695652184</v>
      </c>
      <c r="S33" s="265">
        <f t="shared" si="3"/>
        <v>0.74999999999999989</v>
      </c>
      <c r="T33" s="265">
        <f t="shared" si="3"/>
        <v>1.472972972972973</v>
      </c>
      <c r="U33" s="265">
        <f t="shared" si="3"/>
        <v>1.3974358974358976</v>
      </c>
      <c r="V33" s="265">
        <f t="shared" si="3"/>
        <v>1.2048192771084336</v>
      </c>
      <c r="W33" s="325">
        <f t="shared" si="3"/>
        <v>0.58870967741935476</v>
      </c>
      <c r="X33" s="325">
        <f t="shared" si="3"/>
        <v>0.58870967741935476</v>
      </c>
      <c r="Y33" s="325">
        <f t="shared" si="3"/>
        <v>0.84166666666666667</v>
      </c>
      <c r="Z33" s="325">
        <f t="shared" si="3"/>
        <v>0.53636363636363638</v>
      </c>
      <c r="AA33" s="325">
        <f t="shared" si="3"/>
        <v>0.55882352941176472</v>
      </c>
      <c r="AB33" s="325">
        <f t="shared" si="3"/>
        <v>0.64130434782608703</v>
      </c>
      <c r="AC33" s="325">
        <f t="shared" si="3"/>
        <v>0.43697478991596639</v>
      </c>
      <c r="AD33" s="325">
        <f t="shared" si="3"/>
        <v>0.50387596899224807</v>
      </c>
      <c r="AE33" s="325">
        <f t="shared" si="3"/>
        <v>0.43119266055045874</v>
      </c>
      <c r="AF33" s="325">
        <f t="shared" si="3"/>
        <v>0.52631578947368418</v>
      </c>
      <c r="AG33" s="325">
        <f t="shared" si="3"/>
        <v>0.21428571428571427</v>
      </c>
      <c r="AH33" s="325">
        <f t="shared" si="3"/>
        <v>0.63200000000000001</v>
      </c>
      <c r="AI33" s="325">
        <f t="shared" si="3"/>
        <v>0.45312499999999994</v>
      </c>
      <c r="AJ33" s="325">
        <f t="shared" si="3"/>
        <v>0.43103448275862072</v>
      </c>
    </row>
  </sheetData>
  <mergeCells count="5">
    <mergeCell ref="A24:A27"/>
    <mergeCell ref="A7:A8"/>
    <mergeCell ref="A11:A13"/>
    <mergeCell ref="A14:A16"/>
    <mergeCell ref="A20:A23"/>
  </mergeCells>
  <phoneticPr fontId="37" type="noConversion"/>
  <pageMargins left="0.75" right="0.75" top="1" bottom="1" header="0.5" footer="0.5"/>
  <pageSetup paperSize="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3"/>
  <sheetViews>
    <sheetView topLeftCell="I1" zoomScale="85" zoomScaleNormal="85" workbookViewId="0">
      <selection activeCell="N38" sqref="N38"/>
    </sheetView>
  </sheetViews>
  <sheetFormatPr defaultColWidth="9" defaultRowHeight="16.5"/>
  <cols>
    <col min="1" max="1" width="40.125" style="12" bestFit="1" customWidth="1"/>
    <col min="2" max="2" width="9.75" style="12" bestFit="1" customWidth="1"/>
    <col min="3" max="3" width="11.25" style="12" customWidth="1"/>
    <col min="4" max="4" width="11.125" style="12" customWidth="1"/>
    <col min="5" max="5" width="12.125" style="12" bestFit="1" customWidth="1"/>
    <col min="6" max="6" width="10.875" style="12" bestFit="1" customWidth="1"/>
    <col min="7" max="7" width="12.125" style="12" bestFit="1" customWidth="1"/>
    <col min="8" max="8" width="10.875" style="12" customWidth="1"/>
    <col min="9" max="10" width="11.875" style="12" bestFit="1" customWidth="1"/>
    <col min="11" max="11" width="10.875" style="12" bestFit="1" customWidth="1"/>
    <col min="12" max="12" width="11.875" style="12" bestFit="1" customWidth="1"/>
    <col min="13" max="13" width="12.125" style="12" bestFit="1" customWidth="1"/>
    <col min="14" max="14" width="10.375" style="12" customWidth="1"/>
    <col min="15" max="15" width="14.125" style="12" customWidth="1"/>
    <col min="16" max="16" width="13" style="12" customWidth="1"/>
    <col min="17" max="18" width="15.25" style="12" bestFit="1" customWidth="1"/>
    <col min="19" max="19" width="14" style="12" customWidth="1"/>
    <col min="20" max="20" width="10.625" style="12" bestFit="1" customWidth="1"/>
    <col min="21" max="26" width="9" style="11" bestFit="1" customWidth="1"/>
    <col min="27" max="27" width="9" style="12" bestFit="1"/>
    <col min="28" max="16384" width="9" style="12"/>
  </cols>
  <sheetData>
    <row r="1" spans="1:20">
      <c r="A1" s="1" t="s">
        <v>0</v>
      </c>
      <c r="B1" s="2" t="s">
        <v>1</v>
      </c>
      <c r="C1" s="3" t="s">
        <v>139</v>
      </c>
      <c r="D1" s="3" t="s">
        <v>139</v>
      </c>
      <c r="E1" s="3" t="s">
        <v>139</v>
      </c>
      <c r="F1" s="4" t="s">
        <v>344</v>
      </c>
      <c r="G1" s="4" t="s">
        <v>344</v>
      </c>
      <c r="H1" s="4" t="s">
        <v>344</v>
      </c>
      <c r="I1" s="4" t="s">
        <v>344</v>
      </c>
      <c r="J1" s="4" t="s">
        <v>344</v>
      </c>
      <c r="K1" s="4" t="s">
        <v>344</v>
      </c>
      <c r="L1" s="4" t="s">
        <v>344</v>
      </c>
      <c r="M1" s="6" t="s">
        <v>392</v>
      </c>
      <c r="N1" s="9" t="s">
        <v>73</v>
      </c>
      <c r="O1" s="10" t="s">
        <v>73</v>
      </c>
      <c r="P1" s="10" t="s">
        <v>73</v>
      </c>
      <c r="Q1" s="9" t="s">
        <v>2</v>
      </c>
      <c r="R1" s="9" t="s">
        <v>2</v>
      </c>
      <c r="S1" s="10" t="s">
        <v>74</v>
      </c>
      <c r="T1" s="9" t="s">
        <v>74</v>
      </c>
    </row>
    <row r="2" spans="1:20">
      <c r="A2" s="13" t="s">
        <v>5</v>
      </c>
      <c r="B2" s="13" t="s">
        <v>1</v>
      </c>
      <c r="C2" s="14" t="s">
        <v>347</v>
      </c>
      <c r="D2" s="14" t="s">
        <v>347</v>
      </c>
      <c r="E2" s="14" t="s">
        <v>347</v>
      </c>
      <c r="F2" s="14" t="s">
        <v>347</v>
      </c>
      <c r="G2" s="14" t="s">
        <v>347</v>
      </c>
      <c r="H2" s="14" t="s">
        <v>347</v>
      </c>
      <c r="I2" s="16" t="s">
        <v>347</v>
      </c>
      <c r="J2" s="16" t="s">
        <v>347</v>
      </c>
      <c r="K2" s="16" t="s">
        <v>347</v>
      </c>
      <c r="L2" s="14" t="s">
        <v>347</v>
      </c>
      <c r="M2" s="14" t="s">
        <v>347</v>
      </c>
      <c r="N2" s="16" t="s">
        <v>347</v>
      </c>
      <c r="O2" s="15" t="s">
        <v>347</v>
      </c>
      <c r="P2" s="15" t="s">
        <v>347</v>
      </c>
      <c r="Q2" s="16" t="s">
        <v>347</v>
      </c>
      <c r="R2" s="14" t="s">
        <v>347</v>
      </c>
      <c r="S2" s="18" t="s">
        <v>348</v>
      </c>
      <c r="T2" s="19" t="s">
        <v>348</v>
      </c>
    </row>
    <row r="3" spans="1:20">
      <c r="A3" s="2" t="s">
        <v>9</v>
      </c>
      <c r="B3" s="2" t="s">
        <v>1</v>
      </c>
      <c r="C3" s="2" t="s">
        <v>393</v>
      </c>
      <c r="D3" s="2" t="s">
        <v>394</v>
      </c>
      <c r="E3" s="21" t="s">
        <v>395</v>
      </c>
      <c r="F3" s="21" t="s">
        <v>356</v>
      </c>
      <c r="G3" s="21" t="s">
        <v>396</v>
      </c>
      <c r="H3" s="23" t="s">
        <v>397</v>
      </c>
      <c r="I3" s="23" t="s">
        <v>398</v>
      </c>
      <c r="J3" s="23" t="s">
        <v>399</v>
      </c>
      <c r="K3" s="23" t="s">
        <v>400</v>
      </c>
      <c r="L3" s="21" t="s">
        <v>401</v>
      </c>
      <c r="M3" s="21" t="s">
        <v>402</v>
      </c>
      <c r="N3" s="23" t="s">
        <v>403</v>
      </c>
      <c r="O3" s="22" t="s">
        <v>404</v>
      </c>
      <c r="P3" s="22" t="s">
        <v>405</v>
      </c>
      <c r="Q3" s="23" t="s">
        <v>406</v>
      </c>
      <c r="R3" s="21" t="s">
        <v>407</v>
      </c>
      <c r="S3" s="22" t="s">
        <v>408</v>
      </c>
      <c r="T3" s="23" t="s">
        <v>409</v>
      </c>
    </row>
    <row r="4" spans="1:20">
      <c r="A4" s="26" t="s">
        <v>24</v>
      </c>
      <c r="B4" s="13" t="s">
        <v>1</v>
      </c>
      <c r="C4" s="7" t="s">
        <v>25</v>
      </c>
      <c r="D4" s="7" t="s">
        <v>25</v>
      </c>
      <c r="E4" s="7" t="s">
        <v>25</v>
      </c>
      <c r="F4" s="27" t="s">
        <v>121</v>
      </c>
      <c r="G4" s="7" t="s">
        <v>25</v>
      </c>
      <c r="H4" s="7" t="s">
        <v>25</v>
      </c>
      <c r="I4" s="29" t="s">
        <v>25</v>
      </c>
      <c r="J4" s="29" t="s">
        <v>25</v>
      </c>
      <c r="K4" s="29" t="s">
        <v>25</v>
      </c>
      <c r="L4" s="7" t="s">
        <v>25</v>
      </c>
      <c r="M4" s="7" t="s">
        <v>25</v>
      </c>
      <c r="N4" s="31" t="s">
        <v>26</v>
      </c>
      <c r="O4" s="32" t="s">
        <v>26</v>
      </c>
      <c r="P4" s="18" t="s">
        <v>121</v>
      </c>
      <c r="Q4" s="19" t="s">
        <v>121</v>
      </c>
      <c r="R4" s="27" t="s">
        <v>121</v>
      </c>
      <c r="S4" s="32" t="s">
        <v>26</v>
      </c>
      <c r="T4" s="31" t="s">
        <v>26</v>
      </c>
    </row>
    <row r="5" spans="1:20">
      <c r="A5" s="1" t="s">
        <v>28</v>
      </c>
      <c r="B5" s="2"/>
      <c r="C5" s="16" t="s">
        <v>29</v>
      </c>
      <c r="D5" s="16" t="s">
        <v>29</v>
      </c>
      <c r="E5" s="3" t="s">
        <v>30</v>
      </c>
      <c r="F5" s="3" t="s">
        <v>30</v>
      </c>
      <c r="G5" s="3" t="s">
        <v>30</v>
      </c>
      <c r="H5" s="16" t="s">
        <v>29</v>
      </c>
      <c r="I5" s="16" t="s">
        <v>29</v>
      </c>
      <c r="J5" s="16" t="s">
        <v>29</v>
      </c>
      <c r="K5" s="16" t="s">
        <v>29</v>
      </c>
      <c r="L5" s="3" t="s">
        <v>30</v>
      </c>
      <c r="M5" s="3" t="s">
        <v>30</v>
      </c>
      <c r="N5" s="34" t="s">
        <v>29</v>
      </c>
      <c r="O5" s="36" t="s">
        <v>29</v>
      </c>
      <c r="P5" s="33" t="s">
        <v>30</v>
      </c>
      <c r="Q5" s="34" t="s">
        <v>29</v>
      </c>
      <c r="R5" s="35" t="s">
        <v>29</v>
      </c>
      <c r="S5" s="36" t="s">
        <v>29</v>
      </c>
      <c r="T5" s="34" t="s">
        <v>29</v>
      </c>
    </row>
    <row r="6" spans="1:20">
      <c r="A6" s="26" t="s">
        <v>31</v>
      </c>
      <c r="B6" s="13"/>
      <c r="C6" s="13">
        <v>25</v>
      </c>
      <c r="D6" s="13">
        <v>25</v>
      </c>
      <c r="E6" s="37">
        <v>25</v>
      </c>
      <c r="F6" s="37">
        <v>25</v>
      </c>
      <c r="G6" s="37">
        <v>25</v>
      </c>
      <c r="H6" s="39"/>
      <c r="I6" s="39">
        <v>25</v>
      </c>
      <c r="J6" s="39">
        <v>25</v>
      </c>
      <c r="K6" s="39">
        <v>25</v>
      </c>
      <c r="L6" s="37">
        <v>25</v>
      </c>
      <c r="M6" s="37">
        <v>25</v>
      </c>
      <c r="N6" s="41">
        <v>25</v>
      </c>
      <c r="O6" s="43">
        <v>25</v>
      </c>
      <c r="P6" s="43"/>
      <c r="Q6" s="41">
        <v>25</v>
      </c>
      <c r="R6" s="42">
        <v>25</v>
      </c>
      <c r="S6" s="43">
        <v>25</v>
      </c>
      <c r="T6" s="41">
        <v>25</v>
      </c>
    </row>
    <row r="7" spans="1:20">
      <c r="A7" s="661" t="s">
        <v>32</v>
      </c>
      <c r="B7" s="2" t="s">
        <v>33</v>
      </c>
      <c r="C7" s="2">
        <v>70.5</v>
      </c>
      <c r="D7" s="2">
        <v>74.8</v>
      </c>
      <c r="E7" s="17">
        <v>70</v>
      </c>
      <c r="F7" s="17">
        <v>75</v>
      </c>
      <c r="G7" s="17">
        <v>75</v>
      </c>
      <c r="H7" s="31">
        <v>75.8</v>
      </c>
      <c r="I7" s="31">
        <v>75.8</v>
      </c>
      <c r="J7" s="31">
        <v>75.099999999999994</v>
      </c>
      <c r="K7" s="31">
        <v>74.8</v>
      </c>
      <c r="L7" s="17">
        <v>70</v>
      </c>
      <c r="M7" s="17">
        <v>90</v>
      </c>
      <c r="N7" s="31">
        <v>90.5</v>
      </c>
      <c r="O7" s="32">
        <v>90.7</v>
      </c>
      <c r="P7" s="32">
        <v>100.4</v>
      </c>
      <c r="Q7" s="31">
        <v>100.3</v>
      </c>
      <c r="R7" s="17">
        <v>100.1</v>
      </c>
      <c r="S7" s="32">
        <v>90.5</v>
      </c>
      <c r="T7" s="31">
        <v>92.4</v>
      </c>
    </row>
    <row r="8" spans="1:20">
      <c r="A8" s="661"/>
      <c r="B8" s="2" t="s">
        <v>34</v>
      </c>
      <c r="C8" s="2"/>
      <c r="D8" s="2"/>
      <c r="E8" s="17">
        <v>-20</v>
      </c>
      <c r="F8" s="17">
        <v>-25</v>
      </c>
      <c r="G8" s="17"/>
      <c r="H8" s="31">
        <v>-30</v>
      </c>
      <c r="I8" s="31"/>
      <c r="J8" s="31"/>
      <c r="K8" s="31"/>
      <c r="L8" s="17">
        <v>-25</v>
      </c>
      <c r="M8" s="17">
        <v>-30</v>
      </c>
      <c r="N8" s="31">
        <v>-30</v>
      </c>
      <c r="O8" s="32">
        <v>-30</v>
      </c>
      <c r="P8" s="32">
        <v>-30</v>
      </c>
      <c r="Q8" s="31">
        <v>-30</v>
      </c>
      <c r="R8" s="17">
        <v>-30</v>
      </c>
      <c r="S8" s="32"/>
      <c r="T8" s="31">
        <v>-30</v>
      </c>
    </row>
    <row r="9" spans="1:20">
      <c r="A9" s="13" t="s">
        <v>36</v>
      </c>
      <c r="B9" s="13"/>
      <c r="C9" s="13"/>
      <c r="D9" s="13"/>
      <c r="E9" s="37"/>
      <c r="F9" s="37">
        <v>3.6</v>
      </c>
      <c r="G9" s="37"/>
      <c r="H9" s="39"/>
      <c r="I9" s="39">
        <v>3.15</v>
      </c>
      <c r="J9" s="39">
        <v>3.15</v>
      </c>
      <c r="K9" s="39">
        <v>3.15</v>
      </c>
      <c r="L9" s="37"/>
      <c r="M9" s="37"/>
      <c r="N9" s="39" t="s">
        <v>410</v>
      </c>
      <c r="O9" s="38"/>
      <c r="P9" s="38">
        <v>5.2</v>
      </c>
      <c r="Q9" s="39">
        <v>3.6</v>
      </c>
      <c r="R9" s="37">
        <v>3.6</v>
      </c>
      <c r="S9" s="38" t="s">
        <v>411</v>
      </c>
      <c r="T9" s="39" t="s">
        <v>412</v>
      </c>
    </row>
    <row r="10" spans="1:20">
      <c r="A10" s="46" t="s">
        <v>39</v>
      </c>
      <c r="B10" s="46"/>
      <c r="C10" s="46">
        <v>0.5</v>
      </c>
      <c r="D10" s="46">
        <v>0.5</v>
      </c>
      <c r="E10" s="45"/>
      <c r="F10" s="47">
        <v>0.39959999999999996</v>
      </c>
      <c r="G10" s="45"/>
      <c r="H10" s="49"/>
      <c r="I10" s="49">
        <v>0.42178500000000041</v>
      </c>
      <c r="J10" s="49">
        <v>0.40792499999999982</v>
      </c>
      <c r="K10" s="49">
        <v>0.41013000000000027</v>
      </c>
      <c r="L10" s="45"/>
      <c r="M10" s="45"/>
      <c r="N10" s="49" t="e">
        <v>#VALUE!</v>
      </c>
      <c r="O10" s="48">
        <v>0</v>
      </c>
      <c r="P10" s="48"/>
      <c r="Q10" s="49">
        <v>0.39995999999999993</v>
      </c>
      <c r="R10" s="47">
        <v>0.39744000000000018</v>
      </c>
      <c r="S10" s="48" t="e">
        <v>#VALUE!</v>
      </c>
      <c r="T10" s="49" t="e">
        <v>#VALUE!</v>
      </c>
    </row>
    <row r="11" spans="1:20">
      <c r="A11" s="662" t="s">
        <v>40</v>
      </c>
      <c r="B11" s="50" t="s">
        <v>41</v>
      </c>
      <c r="C11" s="50">
        <v>1.6220000000000001</v>
      </c>
      <c r="D11" s="50">
        <v>1.6385000000000001</v>
      </c>
      <c r="E11" s="51">
        <v>1.625</v>
      </c>
      <c r="F11" s="51">
        <v>1.599</v>
      </c>
      <c r="G11" s="51">
        <v>1.6220000000000001</v>
      </c>
      <c r="H11" s="53">
        <v>1.605</v>
      </c>
      <c r="I11" s="53">
        <v>1.6246</v>
      </c>
      <c r="J11" s="53">
        <v>1.621</v>
      </c>
      <c r="K11" s="53">
        <v>1.621</v>
      </c>
      <c r="L11" s="51">
        <v>1.623</v>
      </c>
      <c r="M11" s="51">
        <v>1.593</v>
      </c>
      <c r="N11" s="56">
        <v>1.5834999999999999</v>
      </c>
      <c r="O11" s="57">
        <v>1.5940000000000001</v>
      </c>
      <c r="P11" s="58">
        <v>1.587</v>
      </c>
      <c r="Q11" s="56">
        <v>1.5955999999999999</v>
      </c>
      <c r="R11" s="55">
        <v>1.5948</v>
      </c>
      <c r="S11" s="57">
        <v>1.5407999999999999</v>
      </c>
      <c r="T11" s="56">
        <v>1.5421</v>
      </c>
    </row>
    <row r="12" spans="1:20">
      <c r="A12" s="662"/>
      <c r="B12" s="50" t="s">
        <v>42</v>
      </c>
      <c r="C12" s="50">
        <v>1.4910000000000001</v>
      </c>
      <c r="D12" s="50">
        <v>1.4968999999999999</v>
      </c>
      <c r="E12" s="51">
        <v>1.494</v>
      </c>
      <c r="F12" s="51">
        <v>1.488</v>
      </c>
      <c r="G12" s="51">
        <v>1.492</v>
      </c>
      <c r="H12" s="53">
        <v>1.4851000000000001</v>
      </c>
      <c r="I12" s="53">
        <v>1.4906999999999999</v>
      </c>
      <c r="J12" s="53">
        <v>1.4915</v>
      </c>
      <c r="K12" s="53">
        <v>1.4907999999999999</v>
      </c>
      <c r="L12" s="51">
        <v>1.492</v>
      </c>
      <c r="M12" s="51">
        <v>1.484</v>
      </c>
      <c r="N12" s="56">
        <v>1.4748000000000001</v>
      </c>
      <c r="O12" s="57">
        <v>1.4823999999999999</v>
      </c>
      <c r="P12" s="58">
        <v>1.4870000000000001</v>
      </c>
      <c r="Q12" s="56">
        <v>1.4844999999999999</v>
      </c>
      <c r="R12" s="55">
        <v>1.4843999999999999</v>
      </c>
      <c r="S12" s="57">
        <v>1.4706999999999999</v>
      </c>
      <c r="T12" s="56">
        <v>1.4682999999999999</v>
      </c>
    </row>
    <row r="13" spans="1:20">
      <c r="A13" s="662"/>
      <c r="B13" s="59" t="s">
        <v>43</v>
      </c>
      <c r="C13" s="50">
        <v>0.13100000000000001</v>
      </c>
      <c r="D13" s="50">
        <v>0.1416</v>
      </c>
      <c r="E13" s="51">
        <v>0.13100000000000001</v>
      </c>
      <c r="F13" s="51">
        <v>0.11099999999999999</v>
      </c>
      <c r="G13" s="51">
        <v>0.13</v>
      </c>
      <c r="H13" s="53">
        <v>0.11990000000000001</v>
      </c>
      <c r="I13" s="53">
        <v>0.13390000000000013</v>
      </c>
      <c r="J13" s="53">
        <v>0.12949999999999995</v>
      </c>
      <c r="K13" s="53">
        <v>0.13020000000000009</v>
      </c>
      <c r="L13" s="51">
        <v>0.13100000000000001</v>
      </c>
      <c r="M13" s="51">
        <v>0.109</v>
      </c>
      <c r="N13" s="56">
        <v>0.1087</v>
      </c>
      <c r="O13" s="57">
        <v>0.11160000000000014</v>
      </c>
      <c r="P13" s="58">
        <v>0.1</v>
      </c>
      <c r="Q13" s="56">
        <v>0.11109999999999998</v>
      </c>
      <c r="R13" s="55">
        <v>0.11040000000000005</v>
      </c>
      <c r="S13" s="57">
        <v>7.0099999999999996E-2</v>
      </c>
      <c r="T13" s="56">
        <v>7.3800000000000004E-2</v>
      </c>
    </row>
    <row r="14" spans="1:20">
      <c r="A14" s="663" t="s">
        <v>44</v>
      </c>
      <c r="B14" s="60" t="s">
        <v>45</v>
      </c>
      <c r="C14" s="60">
        <v>10.199999999999999</v>
      </c>
      <c r="D14" s="60">
        <v>8.9</v>
      </c>
      <c r="E14" s="61">
        <v>7</v>
      </c>
      <c r="F14" s="61">
        <v>9.8000000000000007</v>
      </c>
      <c r="G14" s="61">
        <v>15.1</v>
      </c>
      <c r="H14" s="63">
        <v>20.3</v>
      </c>
      <c r="I14" s="63">
        <v>10.7</v>
      </c>
      <c r="J14" s="63">
        <v>10.199999999999999</v>
      </c>
      <c r="K14" s="63">
        <v>11.4</v>
      </c>
      <c r="L14" s="61">
        <v>9.5</v>
      </c>
      <c r="M14" s="61">
        <v>9.6999999999999993</v>
      </c>
      <c r="N14" s="66">
        <v>22.2</v>
      </c>
      <c r="O14" s="67">
        <v>13.2</v>
      </c>
      <c r="P14" s="68">
        <v>9</v>
      </c>
      <c r="Q14" s="65">
        <v>10.7</v>
      </c>
      <c r="R14" s="66">
        <v>10.6</v>
      </c>
      <c r="S14" s="68">
        <v>10.3</v>
      </c>
      <c r="T14" s="65">
        <v>11.9</v>
      </c>
    </row>
    <row r="15" spans="1:20">
      <c r="A15" s="663"/>
      <c r="B15" s="60" t="s">
        <v>46</v>
      </c>
      <c r="C15" s="60">
        <v>3.2</v>
      </c>
      <c r="D15" s="60">
        <v>3.2</v>
      </c>
      <c r="E15" s="61">
        <v>2.9</v>
      </c>
      <c r="F15" s="61">
        <v>3.2</v>
      </c>
      <c r="G15" s="61">
        <v>3.9</v>
      </c>
      <c r="H15" s="63">
        <v>4.4000000000000004</v>
      </c>
      <c r="I15" s="63">
        <v>3.3</v>
      </c>
      <c r="J15" s="63">
        <v>3.3</v>
      </c>
      <c r="K15" s="63">
        <v>3.4</v>
      </c>
      <c r="L15" s="61">
        <v>3.2</v>
      </c>
      <c r="M15" s="61">
        <v>3.1</v>
      </c>
      <c r="N15" s="66">
        <v>4.3</v>
      </c>
      <c r="O15" s="67">
        <v>3.4</v>
      </c>
      <c r="P15" s="68">
        <v>3.1</v>
      </c>
      <c r="Q15" s="65">
        <v>3.2</v>
      </c>
      <c r="R15" s="66">
        <v>3.2</v>
      </c>
      <c r="S15" s="68">
        <v>3.5</v>
      </c>
      <c r="T15" s="65">
        <v>5.4</v>
      </c>
    </row>
    <row r="16" spans="1:20">
      <c r="A16" s="663"/>
      <c r="B16" s="69" t="s">
        <v>47</v>
      </c>
      <c r="C16" s="60">
        <v>7</v>
      </c>
      <c r="D16" s="60">
        <v>5.7</v>
      </c>
      <c r="E16" s="61">
        <v>4.0999999999999996</v>
      </c>
      <c r="F16" s="61">
        <v>6.6</v>
      </c>
      <c r="G16" s="61">
        <v>11.2</v>
      </c>
      <c r="H16" s="63">
        <v>15.9</v>
      </c>
      <c r="I16" s="63">
        <v>7.4</v>
      </c>
      <c r="J16" s="63">
        <v>6.9</v>
      </c>
      <c r="K16" s="63">
        <v>8</v>
      </c>
      <c r="L16" s="61">
        <v>6.3</v>
      </c>
      <c r="M16" s="61">
        <v>6.6</v>
      </c>
      <c r="N16" s="66">
        <v>17.899999999999999</v>
      </c>
      <c r="O16" s="67">
        <v>9.8000000000000007</v>
      </c>
      <c r="P16" s="68">
        <v>5.9</v>
      </c>
      <c r="Q16" s="65">
        <v>7.5</v>
      </c>
      <c r="R16" s="66">
        <v>7.4</v>
      </c>
      <c r="S16" s="62">
        <v>6.8</v>
      </c>
      <c r="T16" s="63">
        <v>6.5</v>
      </c>
    </row>
    <row r="17" spans="1:20">
      <c r="A17" s="334" t="s">
        <v>532</v>
      </c>
      <c r="B17" s="13" t="s">
        <v>48</v>
      </c>
      <c r="C17" s="13"/>
      <c r="D17" s="13"/>
      <c r="E17" s="37"/>
      <c r="F17" s="37"/>
      <c r="G17" s="37"/>
      <c r="H17" s="39"/>
      <c r="I17" s="39"/>
      <c r="J17" s="39"/>
      <c r="K17" s="39"/>
      <c r="L17" s="37"/>
      <c r="M17" s="37"/>
      <c r="N17" s="37"/>
      <c r="O17" s="13"/>
      <c r="P17" s="38"/>
      <c r="Q17" s="39"/>
      <c r="R17" s="37"/>
      <c r="S17" s="38"/>
      <c r="T17" s="39"/>
    </row>
    <row r="18" spans="1:20">
      <c r="A18" s="333" t="s">
        <v>533</v>
      </c>
      <c r="B18" s="13" t="s">
        <v>49</v>
      </c>
      <c r="C18" s="13"/>
      <c r="D18" s="13"/>
      <c r="E18" s="37">
        <v>12.6</v>
      </c>
      <c r="F18" s="37">
        <v>12.1</v>
      </c>
      <c r="G18" s="37">
        <v>22.6</v>
      </c>
      <c r="H18" s="39"/>
      <c r="I18" s="39"/>
      <c r="J18" s="39"/>
      <c r="K18" s="39"/>
      <c r="L18" s="37">
        <v>14</v>
      </c>
      <c r="M18" s="37">
        <v>14.3</v>
      </c>
      <c r="N18" s="37"/>
      <c r="O18" s="13"/>
      <c r="P18" s="38">
        <v>20.2</v>
      </c>
      <c r="Q18" s="39"/>
      <c r="R18" s="37"/>
      <c r="S18" s="38"/>
      <c r="T18" s="39"/>
    </row>
    <row r="19" spans="1:20">
      <c r="A19" s="332" t="s">
        <v>534</v>
      </c>
      <c r="B19" s="2" t="s">
        <v>50</v>
      </c>
      <c r="C19" s="2">
        <v>47</v>
      </c>
      <c r="D19" s="2">
        <v>51</v>
      </c>
      <c r="E19" s="17">
        <v>42</v>
      </c>
      <c r="F19" s="17">
        <v>50</v>
      </c>
      <c r="G19" s="17">
        <v>84</v>
      </c>
      <c r="H19" s="31">
        <v>72</v>
      </c>
      <c r="I19" s="31">
        <v>51</v>
      </c>
      <c r="J19" s="31">
        <v>44</v>
      </c>
      <c r="K19" s="31">
        <v>51</v>
      </c>
      <c r="L19" s="17"/>
      <c r="M19" s="17">
        <v>62</v>
      </c>
      <c r="N19" s="17"/>
      <c r="O19" s="2">
        <v>74</v>
      </c>
      <c r="P19" s="32">
        <v>100</v>
      </c>
      <c r="Q19" s="31">
        <v>89</v>
      </c>
      <c r="R19" s="17">
        <v>88</v>
      </c>
      <c r="S19" s="32">
        <v>115</v>
      </c>
      <c r="T19" s="31">
        <v>172</v>
      </c>
    </row>
    <row r="20" spans="1:20">
      <c r="A20" s="664" t="s">
        <v>51</v>
      </c>
      <c r="B20" s="13" t="s">
        <v>52</v>
      </c>
      <c r="C20" s="13">
        <v>12</v>
      </c>
      <c r="D20" s="13">
        <v>12.6</v>
      </c>
      <c r="E20" s="70">
        <v>10.4</v>
      </c>
      <c r="F20" s="37">
        <v>9.9</v>
      </c>
      <c r="G20" s="70">
        <v>8.9</v>
      </c>
      <c r="H20" s="39">
        <v>9.6999999999999993</v>
      </c>
      <c r="I20" s="39">
        <v>11.7</v>
      </c>
      <c r="J20" s="39">
        <v>11.6</v>
      </c>
      <c r="K20" s="39">
        <v>12.2</v>
      </c>
      <c r="L20" s="70">
        <v>10.6</v>
      </c>
      <c r="M20" s="70">
        <v>11.7</v>
      </c>
      <c r="N20" s="72">
        <v>10.3</v>
      </c>
      <c r="O20" s="73">
        <v>11.7</v>
      </c>
      <c r="P20" s="74">
        <v>11</v>
      </c>
      <c r="Q20" s="71">
        <v>13.4</v>
      </c>
      <c r="R20" s="72">
        <v>13.2</v>
      </c>
      <c r="S20" s="74">
        <v>11.1</v>
      </c>
      <c r="T20" s="71">
        <v>11.3</v>
      </c>
    </row>
    <row r="21" spans="1:20">
      <c r="A21" s="664"/>
      <c r="B21" s="13" t="s">
        <v>53</v>
      </c>
      <c r="C21" s="13"/>
      <c r="D21" s="13"/>
      <c r="E21" s="37">
        <v>5.9</v>
      </c>
      <c r="F21" s="37">
        <v>7.1</v>
      </c>
      <c r="G21" s="37">
        <v>8.1999999999999993</v>
      </c>
      <c r="H21" s="39">
        <v>5.6</v>
      </c>
      <c r="I21" s="39"/>
      <c r="J21" s="39"/>
      <c r="K21" s="39"/>
      <c r="L21" s="37">
        <v>6.7</v>
      </c>
      <c r="M21" s="37">
        <v>8.1999999999999993</v>
      </c>
      <c r="N21" s="72"/>
      <c r="O21" s="73"/>
      <c r="P21" s="74">
        <v>11.9</v>
      </c>
      <c r="Q21" s="71">
        <v>6.6</v>
      </c>
      <c r="R21" s="72">
        <v>6.5</v>
      </c>
      <c r="S21" s="74"/>
      <c r="T21" s="71"/>
    </row>
    <row r="22" spans="1:20">
      <c r="A22" s="664"/>
      <c r="B22" s="13" t="s">
        <v>55</v>
      </c>
      <c r="C22" s="13">
        <v>12</v>
      </c>
      <c r="D22" s="13">
        <v>12.3</v>
      </c>
      <c r="E22" s="37">
        <v>11.5</v>
      </c>
      <c r="F22" s="37">
        <v>14.4</v>
      </c>
      <c r="G22" s="37">
        <v>16.899999999999999</v>
      </c>
      <c r="H22" s="39">
        <v>11.8</v>
      </c>
      <c r="I22" s="39">
        <v>11.9</v>
      </c>
      <c r="J22" s="39">
        <v>11.8</v>
      </c>
      <c r="K22" s="39">
        <v>11.8</v>
      </c>
      <c r="L22" s="37">
        <v>12.9</v>
      </c>
      <c r="M22" s="37">
        <v>17.7</v>
      </c>
      <c r="N22" s="72">
        <v>14.2</v>
      </c>
      <c r="O22" s="73">
        <v>14.2</v>
      </c>
      <c r="P22" s="74">
        <v>24.1</v>
      </c>
      <c r="Q22" s="71">
        <v>15.5</v>
      </c>
      <c r="R22" s="72">
        <v>16.100000000000001</v>
      </c>
      <c r="S22" s="74">
        <v>15.7</v>
      </c>
      <c r="T22" s="71">
        <v>14.1</v>
      </c>
    </row>
    <row r="23" spans="1:20">
      <c r="A23" s="664"/>
      <c r="B23" s="13" t="s">
        <v>56</v>
      </c>
      <c r="C23" s="13">
        <v>1</v>
      </c>
      <c r="D23" s="13">
        <v>0.98</v>
      </c>
      <c r="E23" s="75">
        <f>E22/E20</f>
        <v>1.1057692307692308</v>
      </c>
      <c r="F23" s="76">
        <v>1.4545454545454546</v>
      </c>
      <c r="G23" s="75">
        <f>G22/G20</f>
        <v>1.8988764044943818</v>
      </c>
      <c r="H23" s="78">
        <v>1.22</v>
      </c>
      <c r="I23" s="78">
        <v>1.0170940170940173</v>
      </c>
      <c r="J23" s="78">
        <v>1.017241379310345</v>
      </c>
      <c r="K23" s="78">
        <v>0.96721311475409844</v>
      </c>
      <c r="L23" s="75">
        <f>L22/L20</f>
        <v>1.2169811320754718</v>
      </c>
      <c r="M23" s="75">
        <f>M22/M20</f>
        <v>1.5128205128205128</v>
      </c>
      <c r="N23" s="76">
        <v>1.38</v>
      </c>
      <c r="O23" s="79">
        <v>1.2136752136752136</v>
      </c>
      <c r="P23" s="77">
        <v>2.19</v>
      </c>
      <c r="Q23" s="78">
        <v>1.1567164179104477</v>
      </c>
      <c r="R23" s="76">
        <v>1.2196969696969699</v>
      </c>
      <c r="S23" s="77">
        <v>1.41</v>
      </c>
      <c r="T23" s="78">
        <v>1.25</v>
      </c>
    </row>
    <row r="24" spans="1:20">
      <c r="A24" s="661" t="s">
        <v>57</v>
      </c>
      <c r="B24" s="1" t="s">
        <v>58</v>
      </c>
      <c r="C24" s="2">
        <v>1.57</v>
      </c>
      <c r="D24" s="2">
        <v>1.78</v>
      </c>
      <c r="E24" s="17">
        <v>1.88</v>
      </c>
      <c r="F24" s="17">
        <v>1.73</v>
      </c>
      <c r="G24" s="17">
        <v>1.0900000000000001</v>
      </c>
      <c r="H24" s="31">
        <v>0.97</v>
      </c>
      <c r="I24" s="31">
        <v>1.5</v>
      </c>
      <c r="J24" s="31">
        <v>1.48</v>
      </c>
      <c r="K24" s="31">
        <v>1.4</v>
      </c>
      <c r="L24" s="17">
        <v>1.46</v>
      </c>
      <c r="M24" s="17">
        <v>1.67</v>
      </c>
      <c r="N24" s="17"/>
      <c r="O24" s="2">
        <v>1.36</v>
      </c>
      <c r="P24" s="32">
        <v>1.9</v>
      </c>
      <c r="Q24" s="31"/>
      <c r="R24" s="17"/>
      <c r="S24" s="32">
        <v>1.54</v>
      </c>
      <c r="T24" s="31">
        <v>1.51</v>
      </c>
    </row>
    <row r="25" spans="1:20">
      <c r="A25" s="661"/>
      <c r="B25" s="1" t="s">
        <v>59</v>
      </c>
      <c r="C25" s="2">
        <v>1.89</v>
      </c>
      <c r="D25" s="2">
        <v>2.12</v>
      </c>
      <c r="E25" s="17">
        <v>2.2799999999999998</v>
      </c>
      <c r="F25" s="17">
        <v>2.06</v>
      </c>
      <c r="G25" s="17">
        <v>1.4</v>
      </c>
      <c r="H25" s="31">
        <v>1.21</v>
      </c>
      <c r="I25" s="31">
        <v>1.82</v>
      </c>
      <c r="J25" s="31">
        <v>1.81</v>
      </c>
      <c r="K25" s="31">
        <v>1.72</v>
      </c>
      <c r="L25" s="17">
        <v>1.83</v>
      </c>
      <c r="M25" s="17">
        <v>1.95</v>
      </c>
      <c r="N25" s="17"/>
      <c r="O25" s="2"/>
      <c r="P25" s="32">
        <v>2.31</v>
      </c>
      <c r="Q25" s="31"/>
      <c r="R25" s="17"/>
      <c r="S25" s="32">
        <v>1.91</v>
      </c>
      <c r="T25" s="31">
        <v>1.81</v>
      </c>
    </row>
    <row r="26" spans="1:20">
      <c r="A26" s="661"/>
      <c r="B26" s="1" t="s">
        <v>60</v>
      </c>
      <c r="C26" s="2">
        <v>2.31</v>
      </c>
      <c r="D26" s="2">
        <v>2.6</v>
      </c>
      <c r="E26" s="17">
        <v>2.89</v>
      </c>
      <c r="F26" s="17">
        <v>2.64</v>
      </c>
      <c r="G26" s="17">
        <v>1.8</v>
      </c>
      <c r="H26" s="31">
        <v>1.51</v>
      </c>
      <c r="I26" s="31">
        <v>2.2400000000000002</v>
      </c>
      <c r="J26" s="31">
        <v>2.2400000000000002</v>
      </c>
      <c r="K26" s="31">
        <v>2.13</v>
      </c>
      <c r="L26" s="17">
        <v>2.36</v>
      </c>
      <c r="M26" s="17">
        <v>2.6</v>
      </c>
      <c r="N26" s="17"/>
      <c r="O26" s="2"/>
      <c r="P26" s="32">
        <v>2.96</v>
      </c>
      <c r="Q26" s="31"/>
      <c r="R26" s="17"/>
      <c r="S26" s="32">
        <v>2.38</v>
      </c>
      <c r="T26" s="31">
        <v>2.2200000000000002</v>
      </c>
    </row>
    <row r="27" spans="1:20">
      <c r="A27" s="661"/>
      <c r="B27" s="2" t="s">
        <v>413</v>
      </c>
      <c r="C27" s="2">
        <v>1.39</v>
      </c>
      <c r="D27" s="2">
        <v>1.56</v>
      </c>
      <c r="E27" s="80"/>
      <c r="F27" s="17"/>
      <c r="G27" s="80"/>
      <c r="H27" s="31"/>
      <c r="I27" s="31">
        <v>1.33</v>
      </c>
      <c r="J27" s="31">
        <v>1.37</v>
      </c>
      <c r="K27" s="31">
        <v>1.31</v>
      </c>
      <c r="L27" s="80"/>
      <c r="M27" s="80"/>
      <c r="N27" s="17"/>
      <c r="O27" s="2">
        <v>1.1499999999999999</v>
      </c>
      <c r="P27" s="32"/>
      <c r="Q27" s="31"/>
      <c r="R27" s="17"/>
      <c r="S27" s="32">
        <v>1.35</v>
      </c>
      <c r="T27" s="31">
        <v>1.39</v>
      </c>
    </row>
    <row r="28" spans="1:20">
      <c r="A28" s="13" t="s">
        <v>62</v>
      </c>
      <c r="B28" s="13" t="s">
        <v>63</v>
      </c>
      <c r="C28" s="13"/>
      <c r="D28" s="13"/>
      <c r="E28" s="37">
        <v>49</v>
      </c>
      <c r="F28" s="37">
        <v>50</v>
      </c>
      <c r="G28" s="37">
        <v>60</v>
      </c>
      <c r="H28" s="39">
        <v>50</v>
      </c>
      <c r="I28" s="39"/>
      <c r="J28" s="39"/>
      <c r="K28" s="39"/>
      <c r="L28" s="37">
        <v>40</v>
      </c>
      <c r="M28" s="37">
        <v>70</v>
      </c>
      <c r="N28" s="37"/>
      <c r="O28" s="13"/>
      <c r="P28" s="38">
        <v>50</v>
      </c>
      <c r="Q28" s="39">
        <v>49.1</v>
      </c>
      <c r="R28" s="37">
        <v>49.9</v>
      </c>
      <c r="S28" s="38"/>
      <c r="T28" s="39"/>
    </row>
    <row r="29" spans="1:20">
      <c r="A29" s="81" t="s">
        <v>64</v>
      </c>
      <c r="B29" s="64"/>
      <c r="C29" s="64"/>
      <c r="D29" s="64"/>
      <c r="E29" s="82">
        <v>1.012</v>
      </c>
      <c r="F29" s="82">
        <v>1.0289999999999999</v>
      </c>
      <c r="G29" s="82">
        <v>1.1060000000000001</v>
      </c>
      <c r="H29" s="84"/>
      <c r="I29" s="84"/>
      <c r="J29" s="84"/>
      <c r="K29" s="84">
        <v>1.0329999999999999</v>
      </c>
      <c r="L29" s="82">
        <v>1.0409999999999999</v>
      </c>
      <c r="M29" s="82">
        <v>1.0369999999999999</v>
      </c>
      <c r="N29" s="82"/>
      <c r="O29" s="64"/>
      <c r="P29" s="83"/>
      <c r="Q29" s="84">
        <v>1.048</v>
      </c>
      <c r="R29" s="82">
        <v>1.038</v>
      </c>
      <c r="S29" s="83">
        <v>1.05874</v>
      </c>
      <c r="T29" s="84">
        <v>1.08633</v>
      </c>
    </row>
    <row r="30" spans="1:20" ht="35.25" customHeight="1">
      <c r="A30" s="85" t="s">
        <v>65</v>
      </c>
      <c r="B30" s="85" t="s">
        <v>1</v>
      </c>
      <c r="C30" s="85" t="s">
        <v>414</v>
      </c>
      <c r="D30" s="85" t="s">
        <v>414</v>
      </c>
      <c r="E30" s="85" t="s">
        <v>414</v>
      </c>
      <c r="F30" s="85" t="s">
        <v>415</v>
      </c>
      <c r="G30" s="85" t="s">
        <v>416</v>
      </c>
      <c r="H30" s="85" t="s">
        <v>416</v>
      </c>
      <c r="I30" s="85" t="s">
        <v>417</v>
      </c>
      <c r="J30" s="85" t="s">
        <v>417</v>
      </c>
      <c r="K30" s="85" t="s">
        <v>417</v>
      </c>
      <c r="L30" s="85" t="s">
        <v>417</v>
      </c>
      <c r="M30" s="86"/>
      <c r="N30" s="86"/>
      <c r="O30" s="86" t="s">
        <v>418</v>
      </c>
      <c r="P30" s="85"/>
      <c r="Q30" s="86"/>
      <c r="R30" s="86"/>
      <c r="S30" s="86" t="s">
        <v>419</v>
      </c>
      <c r="T30" s="86"/>
    </row>
    <row r="31" spans="1:20">
      <c r="I31" s="12" t="s">
        <v>38</v>
      </c>
      <c r="O31" s="87" t="s">
        <v>38</v>
      </c>
      <c r="P31" s="87"/>
      <c r="Q31" s="12" t="s">
        <v>38</v>
      </c>
      <c r="R31" s="12" t="s">
        <v>38</v>
      </c>
      <c r="S31" s="87" t="s">
        <v>38</v>
      </c>
      <c r="T31" s="12" t="s">
        <v>38</v>
      </c>
    </row>
    <row r="32" spans="1:20">
      <c r="F32" s="12" t="s">
        <v>38</v>
      </c>
      <c r="O32" s="12" t="s">
        <v>38</v>
      </c>
      <c r="S32" s="12" t="s">
        <v>38</v>
      </c>
    </row>
    <row r="33" spans="19:19">
      <c r="S33" s="12" t="s">
        <v>38</v>
      </c>
    </row>
  </sheetData>
  <mergeCells count="5">
    <mergeCell ref="A7:A8"/>
    <mergeCell ref="A20:A23"/>
    <mergeCell ref="A24:A27"/>
    <mergeCell ref="A11:A13"/>
    <mergeCell ref="A14:A16"/>
  </mergeCells>
  <phoneticPr fontId="37" type="noConversion"/>
  <pageMargins left="0.75" right="0.75" top="1" bottom="1" header="0.5" footer="0.5"/>
  <pageSetup paperSize="9" firstPageNumber="4294963191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3"/>
  <sheetViews>
    <sheetView zoomScale="85" zoomScaleNormal="85" workbookViewId="0">
      <selection activeCell="G10" sqref="G10"/>
    </sheetView>
  </sheetViews>
  <sheetFormatPr defaultRowHeight="16.5"/>
  <cols>
    <col min="1" max="1" width="35.875" bestFit="1" customWidth="1"/>
    <col min="3" max="3" width="17.75" customWidth="1"/>
    <col min="4" max="4" width="20.5" customWidth="1"/>
  </cols>
  <sheetData>
    <row r="1" spans="1:4">
      <c r="A1" s="102" t="s">
        <v>0</v>
      </c>
      <c r="B1" s="387" t="s">
        <v>1</v>
      </c>
      <c r="C1" s="395"/>
      <c r="D1" s="395"/>
    </row>
    <row r="2" spans="1:4">
      <c r="A2" s="389" t="s">
        <v>5</v>
      </c>
      <c r="B2" s="389" t="s">
        <v>1</v>
      </c>
      <c r="C2" s="395"/>
      <c r="D2" s="395"/>
    </row>
    <row r="3" spans="1:4">
      <c r="A3" s="387" t="s">
        <v>9</v>
      </c>
      <c r="B3" s="387" t="s">
        <v>1</v>
      </c>
      <c r="C3" s="274" t="s">
        <v>555</v>
      </c>
      <c r="D3" s="274" t="s">
        <v>556</v>
      </c>
    </row>
    <row r="4" spans="1:4">
      <c r="A4" s="109" t="s">
        <v>24</v>
      </c>
      <c r="B4" s="389" t="s">
        <v>1</v>
      </c>
      <c r="C4" s="275"/>
      <c r="D4" s="275"/>
    </row>
    <row r="5" spans="1:4">
      <c r="A5" s="102" t="s">
        <v>28</v>
      </c>
      <c r="B5" s="387"/>
      <c r="C5" s="269" t="s">
        <v>422</v>
      </c>
      <c r="D5" s="269" t="s">
        <v>422</v>
      </c>
    </row>
    <row r="6" spans="1:4">
      <c r="A6" s="109" t="s">
        <v>160</v>
      </c>
      <c r="B6" s="389"/>
      <c r="C6" s="393">
        <v>25</v>
      </c>
      <c r="D6" s="393">
        <v>25</v>
      </c>
    </row>
    <row r="7" spans="1:4">
      <c r="A7" s="668" t="s">
        <v>32</v>
      </c>
      <c r="B7" s="387" t="s">
        <v>161</v>
      </c>
      <c r="C7" s="394">
        <v>76.7</v>
      </c>
      <c r="D7" s="394">
        <v>75.599999999999994</v>
      </c>
    </row>
    <row r="8" spans="1:4">
      <c r="A8" s="668"/>
      <c r="B8" s="387" t="s">
        <v>162</v>
      </c>
      <c r="C8" s="394"/>
      <c r="D8" s="394"/>
    </row>
    <row r="9" spans="1:4">
      <c r="A9" s="389" t="s">
        <v>36</v>
      </c>
      <c r="B9" s="389"/>
      <c r="C9" s="396">
        <v>2.6</v>
      </c>
      <c r="D9" s="393"/>
    </row>
    <row r="10" spans="1:4">
      <c r="A10" s="48" t="s">
        <v>163</v>
      </c>
      <c r="B10" s="48"/>
      <c r="C10" s="278">
        <f>C9*C13</f>
        <v>0.29796</v>
      </c>
      <c r="D10" s="278"/>
    </row>
    <row r="11" spans="1:4">
      <c r="A11" s="803" t="s">
        <v>40</v>
      </c>
      <c r="B11" s="390" t="s">
        <v>164</v>
      </c>
      <c r="C11" s="281">
        <v>1.6026</v>
      </c>
      <c r="D11" s="281">
        <v>1.6072</v>
      </c>
    </row>
    <row r="12" spans="1:4">
      <c r="A12" s="803"/>
      <c r="B12" s="390" t="s">
        <v>165</v>
      </c>
      <c r="C12" s="281">
        <v>1.488</v>
      </c>
      <c r="D12" s="281">
        <v>1.4891000000000001</v>
      </c>
    </row>
    <row r="13" spans="1:4">
      <c r="A13" s="803"/>
      <c r="B13" s="187" t="s">
        <v>166</v>
      </c>
      <c r="C13" s="391">
        <v>0.11459999999999999</v>
      </c>
      <c r="D13" s="391">
        <v>0.1181</v>
      </c>
    </row>
    <row r="14" spans="1:4">
      <c r="A14" s="670" t="s">
        <v>44</v>
      </c>
      <c r="B14" s="388" t="s">
        <v>167</v>
      </c>
      <c r="C14" s="282">
        <v>5.7</v>
      </c>
      <c r="D14" s="282">
        <v>6.4</v>
      </c>
    </row>
    <row r="15" spans="1:4">
      <c r="A15" s="670"/>
      <c r="B15" s="388" t="s">
        <v>168</v>
      </c>
      <c r="C15" s="282">
        <v>2.8</v>
      </c>
      <c r="D15" s="282">
        <v>2.9</v>
      </c>
    </row>
    <row r="16" spans="1:4">
      <c r="A16" s="670"/>
      <c r="B16" s="122" t="s">
        <v>169</v>
      </c>
      <c r="C16" s="392">
        <f>C14-C15</f>
        <v>2.9000000000000004</v>
      </c>
      <c r="D16" s="392">
        <v>3.6</v>
      </c>
    </row>
    <row r="17" spans="1:4">
      <c r="A17" s="389" t="s">
        <v>532</v>
      </c>
      <c r="B17" s="389" t="s">
        <v>48</v>
      </c>
      <c r="C17" s="393"/>
      <c r="D17" s="393"/>
    </row>
    <row r="18" spans="1:4">
      <c r="A18" s="386" t="s">
        <v>533</v>
      </c>
      <c r="B18" s="389" t="s">
        <v>49</v>
      </c>
      <c r="C18" s="393"/>
      <c r="D18" s="393"/>
    </row>
    <row r="19" spans="1:4">
      <c r="A19" s="385" t="s">
        <v>534</v>
      </c>
      <c r="B19" s="387" t="s">
        <v>50</v>
      </c>
      <c r="C19" s="394">
        <v>47</v>
      </c>
      <c r="D19" s="394">
        <v>46</v>
      </c>
    </row>
    <row r="20" spans="1:4">
      <c r="A20" s="671" t="s">
        <v>51</v>
      </c>
      <c r="B20" s="389" t="s">
        <v>52</v>
      </c>
      <c r="C20" s="393">
        <v>13.2</v>
      </c>
      <c r="D20" s="393">
        <v>1.31</v>
      </c>
    </row>
    <row r="21" spans="1:4">
      <c r="A21" s="671"/>
      <c r="B21" s="389" t="s">
        <v>53</v>
      </c>
      <c r="C21" s="393"/>
      <c r="D21" s="393"/>
    </row>
    <row r="22" spans="1:4">
      <c r="A22" s="671"/>
      <c r="B22" s="389" t="s">
        <v>55</v>
      </c>
      <c r="C22" s="393">
        <v>13.5</v>
      </c>
      <c r="D22" s="393">
        <v>1.31</v>
      </c>
    </row>
    <row r="23" spans="1:4">
      <c r="A23" s="671"/>
      <c r="B23" s="389" t="s">
        <v>56</v>
      </c>
      <c r="C23" s="286">
        <f>C22/C20</f>
        <v>1.0227272727272727</v>
      </c>
      <c r="D23" s="286">
        <f>D22/D20</f>
        <v>1</v>
      </c>
    </row>
    <row r="24" spans="1:4">
      <c r="A24" s="668" t="s">
        <v>57</v>
      </c>
      <c r="B24" s="102" t="s">
        <v>170</v>
      </c>
      <c r="C24" s="287"/>
      <c r="D24" s="287"/>
    </row>
    <row r="25" spans="1:4">
      <c r="A25" s="668"/>
      <c r="B25" s="102" t="s">
        <v>171</v>
      </c>
      <c r="C25" s="287"/>
      <c r="D25" s="287"/>
    </row>
    <row r="26" spans="1:4">
      <c r="A26" s="668"/>
      <c r="B26" s="102" t="s">
        <v>172</v>
      </c>
      <c r="C26" s="287"/>
      <c r="D26" s="287"/>
    </row>
    <row r="27" spans="1:4">
      <c r="A27" s="668"/>
      <c r="B27" s="387" t="s">
        <v>61</v>
      </c>
      <c r="C27" s="394"/>
      <c r="D27" s="394">
        <v>2.02</v>
      </c>
    </row>
    <row r="28" spans="1:4">
      <c r="A28" s="389" t="s">
        <v>62</v>
      </c>
      <c r="B28" s="389" t="s">
        <v>63</v>
      </c>
      <c r="C28" s="393"/>
      <c r="D28" s="393"/>
    </row>
    <row r="29" spans="1:4">
      <c r="A29" s="127" t="s">
        <v>174</v>
      </c>
      <c r="B29" s="83"/>
      <c r="C29" s="291"/>
      <c r="D29" s="291"/>
    </row>
    <row r="30" spans="1:4" ht="49.5" customHeight="1" thickBot="1">
      <c r="A30" s="254" t="s">
        <v>175</v>
      </c>
      <c r="B30" s="254" t="s">
        <v>1</v>
      </c>
      <c r="C30" s="267"/>
      <c r="D30" s="267" t="s">
        <v>569</v>
      </c>
    </row>
    <row r="31" spans="1:4">
      <c r="A31" s="260" t="s">
        <v>472</v>
      </c>
      <c r="B31" s="261"/>
      <c r="C31" s="294"/>
      <c r="D31" s="294"/>
    </row>
    <row r="32" spans="1:4">
      <c r="A32" s="293" t="s">
        <v>531</v>
      </c>
      <c r="B32" s="263"/>
      <c r="C32" s="342"/>
      <c r="D32" s="342"/>
    </row>
    <row r="33" spans="1:4" ht="17.25" thickBot="1">
      <c r="A33" s="264" t="s">
        <v>477</v>
      </c>
      <c r="B33" s="265"/>
      <c r="C33" s="299"/>
      <c r="D33" s="299"/>
    </row>
  </sheetData>
  <mergeCells count="5">
    <mergeCell ref="A7:A8"/>
    <mergeCell ref="A11:A13"/>
    <mergeCell ref="A14:A16"/>
    <mergeCell ref="A20:A23"/>
    <mergeCell ref="A24:A27"/>
  </mergeCells>
  <phoneticPr fontId="3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量產_VA</vt:lpstr>
      <vt:lpstr>評估階段_VA</vt:lpstr>
      <vt:lpstr>量產正型_AAS&amp;IPS</vt:lpstr>
      <vt:lpstr>量產負型AAS</vt:lpstr>
      <vt:lpstr> 評估階段負型_AAS</vt:lpstr>
      <vt:lpstr>評估階段正型_AAS&amp;IPS</vt:lpstr>
      <vt:lpstr>量產_TN</vt:lpstr>
      <vt:lpstr>評估階段_TN</vt:lpstr>
      <vt:lpstr>VR</vt:lpstr>
      <vt:lpstr>車載AAS&amp;IPS</vt:lpstr>
      <vt:lpstr>競爭對手液晶</vt:lpstr>
      <vt:lpstr>VT位置預估</vt:lpstr>
    </vt:vector>
  </TitlesOfParts>
  <Company>CMI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ChiMei-Innolux</dc:creator>
  <cp:lastModifiedBy>user</cp:lastModifiedBy>
  <cp:revision/>
  <cp:lastPrinted>2014-01-02T02:41:47Z</cp:lastPrinted>
  <dcterms:created xsi:type="dcterms:W3CDTF">2012-06-29T02:53:55Z</dcterms:created>
  <dcterms:modified xsi:type="dcterms:W3CDTF">2021-06-30T06:00:10Z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1028-6.6.0.2496</vt:lpwstr>
  </property>
</Properties>
</file>