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hsid\OneDrive\Рабочий стол\дзНТ\"/>
    </mc:Choice>
  </mc:AlternateContent>
  <xr:revisionPtr revIDLastSave="0" documentId="13_ncr:1_{1E5000EF-6123-4F12-83D7-50BCDED4314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Автоматизированный расчет" sheetId="3" r:id="rId1"/>
  </sheets>
  <calcPr calcId="191029"/>
  <pivotCaches>
    <pivotCache cacheId="5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N6" i="3" l="1"/>
  <c r="N5" i="3"/>
  <c r="N4" i="3"/>
  <c r="N3" i="3"/>
  <c r="N2" i="3"/>
  <c r="D14" i="3"/>
  <c r="E14" i="3"/>
  <c r="F14" i="3" s="1"/>
  <c r="D12" i="3"/>
  <c r="E12" i="3"/>
  <c r="D15" i="3"/>
  <c r="E15" i="3"/>
  <c r="F15" i="3" s="1"/>
  <c r="D16" i="3"/>
  <c r="E16" i="3"/>
  <c r="F16" i="3" s="1"/>
  <c r="E11" i="3"/>
  <c r="C35" i="3"/>
  <c r="C27" i="3"/>
  <c r="F27" i="3" l="1"/>
  <c r="H14" i="3"/>
  <c r="F35" i="3"/>
  <c r="H15" i="3"/>
  <c r="H16" i="3"/>
  <c r="E20" i="3"/>
  <c r="F20" i="3" s="1"/>
  <c r="D20" i="3"/>
  <c r="E19" i="3"/>
  <c r="F19" i="3" s="1"/>
  <c r="D19" i="3"/>
  <c r="S6" i="3"/>
  <c r="S5" i="3"/>
  <c r="D18" i="3"/>
  <c r="D21" i="3"/>
  <c r="E2" i="3"/>
  <c r="F2" i="3" s="1"/>
  <c r="D2" i="3"/>
  <c r="D17" i="3"/>
  <c r="C28" i="3"/>
  <c r="F28" i="3" l="1"/>
  <c r="H35" i="3"/>
  <c r="H19" i="3"/>
  <c r="H20" i="3"/>
  <c r="E17" i="3"/>
  <c r="F17" i="3" s="1"/>
  <c r="H17" i="3" s="1"/>
  <c r="H2" i="3"/>
  <c r="E21" i="3"/>
  <c r="F21" i="3" s="1"/>
  <c r="H21" i="3" s="1"/>
  <c r="E18" i="3"/>
  <c r="F18" i="3" s="1"/>
  <c r="H18" i="3" s="1"/>
  <c r="B38" i="3"/>
  <c r="D5" i="3"/>
  <c r="D22" i="3"/>
  <c r="E22" i="3"/>
  <c r="F22" i="3" s="1"/>
  <c r="D10" i="3"/>
  <c r="C31" i="3"/>
  <c r="C30" i="3"/>
  <c r="C34" i="3"/>
  <c r="C37" i="3"/>
  <c r="C36" i="3"/>
  <c r="C32" i="3"/>
  <c r="C29" i="3"/>
  <c r="C33" i="3"/>
  <c r="F29" i="3" l="1"/>
  <c r="H29" i="3" s="1"/>
  <c r="F34" i="3"/>
  <c r="F31" i="3"/>
  <c r="F37" i="3"/>
  <c r="F32" i="3"/>
  <c r="F33" i="3"/>
  <c r="F36" i="3"/>
  <c r="F30" i="3"/>
  <c r="H27" i="3"/>
  <c r="G38" i="3"/>
  <c r="H28" i="3"/>
  <c r="D29" i="3"/>
  <c r="D36" i="3"/>
  <c r="D27" i="3"/>
  <c r="D37" i="3"/>
  <c r="H22" i="3"/>
  <c r="D11" i="3"/>
  <c r="D13" i="3"/>
  <c r="D23" i="3"/>
  <c r="E3" i="3"/>
  <c r="F3" i="3" s="1"/>
  <c r="H32" i="3" l="1"/>
  <c r="H31" i="3"/>
  <c r="H33" i="3"/>
  <c r="H34" i="3"/>
  <c r="H36" i="3"/>
  <c r="H37" i="3"/>
  <c r="H30" i="3"/>
  <c r="F38" i="3"/>
  <c r="W2" i="3"/>
  <c r="V3" i="3" s="1"/>
  <c r="H38" i="3" l="1"/>
  <c r="E7" i="3"/>
  <c r="E5" i="3"/>
  <c r="F5" i="3" s="1"/>
  <c r="H5" i="3" s="1"/>
  <c r="D3" i="3"/>
  <c r="V2" i="3"/>
  <c r="U2" i="3"/>
  <c r="S3" i="3"/>
  <c r="U3" i="3" s="1"/>
  <c r="D7" i="3" s="1"/>
  <c r="E10" i="3" l="1"/>
  <c r="F10" i="3" s="1"/>
  <c r="H10" i="3" s="1"/>
  <c r="S4" i="3"/>
  <c r="U4" i="3" s="1"/>
  <c r="D28" i="3"/>
  <c r="U5" i="3"/>
  <c r="D9" i="3"/>
  <c r="D4" i="3"/>
  <c r="D6" i="3"/>
  <c r="D8" i="3"/>
  <c r="E9" i="3"/>
  <c r="F9" i="3" s="1"/>
  <c r="E4" i="3"/>
  <c r="F4" i="3" s="1"/>
  <c r="E8" i="3"/>
  <c r="F8" i="3" s="1"/>
  <c r="E23" i="3"/>
  <c r="F23" i="3" s="1"/>
  <c r="E13" i="3"/>
  <c r="F12" i="3" s="1"/>
  <c r="H12" i="3" s="1"/>
  <c r="H3" i="3"/>
  <c r="F11" i="3"/>
  <c r="E6" i="3"/>
  <c r="F6" i="3" s="1"/>
  <c r="D31" i="3"/>
  <c r="V4" i="3"/>
  <c r="V5" i="3"/>
  <c r="H23" i="3" l="1"/>
  <c r="F7" i="3"/>
  <c r="H7" i="3" s="1"/>
  <c r="F13" i="3"/>
  <c r="H13" i="3" s="1"/>
  <c r="C38" i="3"/>
  <c r="D34" i="3"/>
  <c r="D35" i="3"/>
  <c r="D30" i="3"/>
  <c r="D32" i="3"/>
  <c r="D33" i="3"/>
  <c r="U6" i="3"/>
  <c r="H9" i="3"/>
  <c r="H4" i="3"/>
  <c r="H8" i="3"/>
  <c r="H6" i="3"/>
  <c r="H11" i="3"/>
  <c r="V6" i="3"/>
  <c r="D3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4AD6668C-BAEA-4D49-9E2F-CA2A2BFAA7DE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<sst xmlns="http://schemas.openxmlformats.org/spreadsheetml/2006/main" count="102" uniqueCount="46">
  <si>
    <t>Вход в систему</t>
  </si>
  <si>
    <t>Выход из системы</t>
  </si>
  <si>
    <t>Итого</t>
  </si>
  <si>
    <t xml:space="preserve">Отмена бронирования 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</si>
  <si>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</si>
  <si>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</si>
  <si>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</si>
  <si>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</si>
  <si>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</si>
  <si>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</si>
  <si>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</si>
  <si>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</si>
  <si>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</si>
  <si>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</si>
  <si>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</si>
  <si>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</si>
  <si>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</si>
  <si>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</si>
  <si>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</si>
  <si>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</si>
  <si>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</si>
  <si>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</si>
  <si>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</si>
  <si>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</si>
  <si>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</si>
  <si>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</si>
  <si>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</si>
  <si>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</si>
  <si>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</si>
  <si>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</si>
  <si>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Название запроса</t>
  </si>
  <si>
    <t>Статистика с ПРОДа</t>
  </si>
  <si>
    <t>Вход в личный кабинет</t>
  </si>
  <si>
    <t>Главная страница</t>
  </si>
  <si>
    <t>Добавление товара в карту</t>
  </si>
  <si>
    <t>Оплата выбранного товара</t>
  </si>
  <si>
    <t>Заполнение полей покупки</t>
  </si>
  <si>
    <t>Заполнение полей оплаты</t>
  </si>
  <si>
    <t xml:space="preserve">Регистрация </t>
  </si>
  <si>
    <t>Удаление аккаунта</t>
  </si>
  <si>
    <t>Страница регистрации</t>
  </si>
  <si>
    <t>Заполнение полей данных аккаунта</t>
  </si>
  <si>
    <t>Отправка запроса удаления аккаунта</t>
  </si>
  <si>
    <t>Добавление рандомного товара</t>
  </si>
  <si>
    <t>Главная страница2</t>
  </si>
  <si>
    <t>Удаление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</si>
</sst>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7" applyNumberFormat="0" applyAlignment="0" applyProtection="0"/>
    <xf numFmtId="0" fontId="17" fillId="6" borderId="8" applyNumberFormat="0" applyAlignment="0" applyProtection="0"/>
    <xf numFmtId="0" fontId="18" fillId="6" borderId="7" applyNumberFormat="0" applyAlignment="0" applyProtection="0"/>
    <xf numFmtId="0" fontId="19" fillId="0" borderId="9" applyNumberFormat="0" applyFill="0" applyAlignment="0" applyProtection="0"/>
    <xf numFmtId="0" fontId="20" fillId="7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2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11" applyNumberFormat="0" applyFont="0" applyAlignment="0" applyProtection="0"/>
    <xf numFmtId="9" fontId="24" fillId="0" borderId="0" applyFont="0" applyFill="0" applyBorder="0" applyAlignment="0" applyProtection="0"/>
    <xf numFmtId="0" fontId="2" fillId="0" borderId="0"/>
    <xf numFmtId="0" fontId="2" fillId="8" borderId="11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5" fillId="0" borderId="0" xfId="0" applyFont="1"/>
    <xf numFmtId="1" fontId="25" fillId="0" borderId="0" xfId="0" applyNumberFormat="1" applyFont="1"/>
    <xf numFmtId="0" fontId="0" fillId="34" borderId="3" xfId="0" applyFill="1" applyBorder="1"/>
    <xf numFmtId="0" fontId="0" fillId="35" borderId="3" xfId="0" applyFill="1" applyBorder="1"/>
    <xf numFmtId="9" fontId="0" fillId="0" borderId="3" xfId="44" applyFont="1" applyBorder="1"/>
    <xf numFmtId="9" fontId="0" fillId="36" borderId="3" xfId="44" applyFont="1" applyFill="1" applyBorder="1"/>
    <xf numFmtId="1" fontId="5" fillId="0" borderId="15" xfId="0" applyNumberFormat="1" applyFont="1" applyBorder="1" applyAlignment="1">
      <alignment horizontal="center" vertical="center" wrapText="1"/>
    </xf>
    <xf numFmtId="1" fontId="0" fillId="0" borderId="16" xfId="0" applyNumberFormat="1" applyBorder="1"/>
    <xf numFmtId="9" fontId="0" fillId="0" borderId="17" xfId="44" applyFont="1" applyBorder="1"/>
    <xf numFmtId="0" fontId="7" fillId="0" borderId="3" xfId="0" applyFont="1" applyBorder="1" applyAlignment="1">
      <alignment vertical="center" wrapText="1"/>
    </xf>
    <xf numFmtId="0" fontId="0" fillId="38" borderId="3" xfId="0" applyFill="1" applyBorder="1"/>
    <xf numFmtId="0" fontId="0" fillId="33" borderId="18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9" fontId="0" fillId="0" borderId="0" xfId="0" applyNumberFormat="1" applyFont="1"/>
    <xf numFmtId="1" fontId="0" fillId="33" borderId="3" xfId="0" applyNumberFormat="1" applyFill="1" applyBorder="1"/>
    <xf numFmtId="0" fontId="7" fillId="0" borderId="15" xfId="0" applyFont="1" applyBorder="1" applyAlignment="1">
      <alignment vertical="center" wrapText="1"/>
    </xf>
    <xf numFmtId="0" fontId="7" fillId="37" borderId="19" xfId="0" applyFont="1" applyFill="1" applyBorder="1" applyAlignment="1">
      <alignment vertical="center" wrapText="1"/>
    </xf>
    <xf numFmtId="0" fontId="7" fillId="37" borderId="20" xfId="0" applyFont="1" applyFill="1" applyBorder="1" applyAlignment="1">
      <alignment vertical="center" wrapText="1"/>
    </xf>
    <xf numFmtId="0" fontId="5" fillId="37" borderId="20" xfId="0" applyFont="1" applyFill="1" applyBorder="1" applyAlignment="1">
      <alignment horizontal="center" vertical="center" wrapText="1"/>
    </xf>
    <xf numFmtId="0" fontId="6" fillId="37" borderId="21" xfId="0" applyFont="1" applyFill="1" applyBorder="1" applyAlignment="1">
      <alignment horizontal="left" vertical="center" wrapText="1"/>
    </xf>
    <xf numFmtId="0" fontId="5" fillId="37" borderId="22" xfId="0" applyFont="1" applyFill="1" applyBorder="1" applyAlignment="1">
      <alignment horizontal="center" vertical="center" wrapText="1"/>
    </xf>
    <xf numFmtId="0" fontId="0" fillId="35" borderId="2" xfId="0" applyFill="1" applyBorder="1"/>
    <xf numFmtId="1" fontId="0" fillId="33" borderId="2" xfId="0" applyNumberFormat="1" applyFill="1" applyBorder="1"/>
    <xf numFmtId="0" fontId="0" fillId="33" borderId="2" xfId="0" applyFill="1" applyBorder="1"/>
    <xf numFmtId="0" fontId="0" fillId="35" borderId="17" xfId="0" applyFill="1" applyBorder="1"/>
    <xf numFmtId="0" fontId="0" fillId="33" borderId="17" xfId="0" applyFill="1" applyBorder="1"/>
    <xf numFmtId="0" fontId="0" fillId="0" borderId="3" xfId="0" applyBorder="1"/>
    <xf numFmtId="0" fontId="0" fillId="40" borderId="3" xfId="0" applyFill="1" applyBorder="1"/>
    <xf numFmtId="0" fontId="0" fillId="39" borderId="23" xfId="0" applyFill="1" applyBorder="1" applyAlignment="1">
      <alignment horizontal="center"/>
    </xf>
    <xf numFmtId="0" fontId="0" fillId="39" borderId="24" xfId="0" applyFill="1" applyBorder="1" applyAlignment="1">
      <alignment horizontal="center"/>
    </xf>
    <xf numFmtId="165" fontId="0" fillId="0" borderId="0" xfId="0" applyNumberFormat="1" applyFill="1" applyBorder="1"/>
    <xf numFmtId="165" fontId="0" fillId="0" borderId="0" xfId="0" quotePrefix="1" applyNumberForma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9" fontId="0" fillId="0" borderId="0" xfId="44" applyFont="1" applyBorder="1"/>
    <xf numFmtId="0" fontId="0" fillId="0" borderId="0" xfId="0" applyBorder="1" applyAlignment="1">
      <alignment horizontal="right"/>
    </xf>
    <xf numFmtId="1" fontId="5" fillId="0" borderId="0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</cellXfs>
  <cellStyles count="85">
    <cellStyle name="20% — акцент1" xfId="19" builtinId="30" customBuiltin="1"/>
    <cellStyle name="20% — акцент1 2" xfId="47" xr:uid="{EE389E7D-37DE-4F18-BE11-C9C87317FE3D}"/>
    <cellStyle name="20% — акцент1 3" xfId="67" xr:uid="{CD715C87-92D5-4F0E-8667-95CEF3AC4A5D}"/>
    <cellStyle name="20% — акцент2" xfId="23" builtinId="34" customBuiltin="1"/>
    <cellStyle name="20% — акцент2 2" xfId="50" xr:uid="{D2BB8308-E8B6-4ADB-A5AF-8CB9D3178FBB}"/>
    <cellStyle name="20% — акцент2 3" xfId="70" xr:uid="{3B28AA8C-9DDB-4992-8B1A-B48E36C99E0C}"/>
    <cellStyle name="20% — акцент3" xfId="27" builtinId="38" customBuiltin="1"/>
    <cellStyle name="20% — акцент3 2" xfId="53" xr:uid="{F65EA5CA-4607-4BD7-95D6-D4E9DBC2C376}"/>
    <cellStyle name="20% — акцент3 3" xfId="73" xr:uid="{B56BFAA8-359D-402E-A22F-982EFB867148}"/>
    <cellStyle name="20% — акцент4" xfId="31" builtinId="42" customBuiltin="1"/>
    <cellStyle name="20% — акцент4 2" xfId="56" xr:uid="{F6EDCD46-9F56-4FA6-8B1F-E387DD09A159}"/>
    <cellStyle name="20% — акцент4 3" xfId="76" xr:uid="{4AC7AF82-E4DE-45BA-A38B-E5F793F9ABC8}"/>
    <cellStyle name="20% — акцент5" xfId="35" builtinId="46" customBuiltin="1"/>
    <cellStyle name="20% — акцент5 2" xfId="59" xr:uid="{5285BAD9-CEBC-4F0C-A7CF-23F5FA792525}"/>
    <cellStyle name="20% — акцент5 3" xfId="79" xr:uid="{3ACB8C29-AB82-4336-BD0C-28B78FA43BA0}"/>
    <cellStyle name="20% — акцент6" xfId="39" builtinId="50" customBuiltin="1"/>
    <cellStyle name="20% — акцент6 2" xfId="62" xr:uid="{93F3A778-FB2E-45D0-9F31-9A08420DF654}"/>
    <cellStyle name="20% — акцент6 3" xfId="82" xr:uid="{B5A83EFE-0F73-4CD8-870B-5BF90DAF7541}"/>
    <cellStyle name="40% — акцент1" xfId="20" builtinId="31" customBuiltin="1"/>
    <cellStyle name="40% — акцент1 2" xfId="48" xr:uid="{DB8EE480-0429-4F96-B6A2-0A3260956EC9}"/>
    <cellStyle name="40% — акцент1 3" xfId="68" xr:uid="{C4D1EC11-BE21-4F44-B1FC-77BAF8BF3A2A}"/>
    <cellStyle name="40% — акцент2" xfId="24" builtinId="35" customBuiltin="1"/>
    <cellStyle name="40% — акцент2 2" xfId="51" xr:uid="{E438B7A9-34AA-498D-BCA5-9368D0EC67E1}"/>
    <cellStyle name="40% — акцент2 3" xfId="71" xr:uid="{3121EBEB-37DD-4045-BC0D-B1CA2280BA1F}"/>
    <cellStyle name="40% — акцент3" xfId="28" builtinId="39" customBuiltin="1"/>
    <cellStyle name="40% — акцент3 2" xfId="54" xr:uid="{A1CF5DBF-3BF5-459D-8E92-542D8DC890A5}"/>
    <cellStyle name="40% — акцент3 3" xfId="74" xr:uid="{6D26EBDB-DEC9-4107-B7CA-CD067A979DB4}"/>
    <cellStyle name="40% — акцент4" xfId="32" builtinId="43" customBuiltin="1"/>
    <cellStyle name="40% — акцент4 2" xfId="57" xr:uid="{0A9B4FFA-4591-43B5-80EE-42B52A7F92FF}"/>
    <cellStyle name="40% — акцент4 3" xfId="77" xr:uid="{701F9ECE-4D2F-488A-BBB0-46BE2FA351E2}"/>
    <cellStyle name="40% — акцент5" xfId="36" builtinId="47" customBuiltin="1"/>
    <cellStyle name="40% — акцент5 2" xfId="60" xr:uid="{D743F9F2-E2F3-4793-8161-DAC4CC6F077E}"/>
    <cellStyle name="40% — акцент5 3" xfId="80" xr:uid="{2DDB004C-8AB2-4C3A-BD9E-9871A4CE3E15}"/>
    <cellStyle name="40% — акцент6" xfId="40" builtinId="51" customBuiltin="1"/>
    <cellStyle name="40% — акцент6 2" xfId="63" xr:uid="{C80E83ED-E332-499E-A2B3-E053C2095724}"/>
    <cellStyle name="40% — акцент6 3" xfId="83" xr:uid="{AF75AF60-0386-4874-A7F2-AB2466E78526}"/>
    <cellStyle name="60% — акцент1" xfId="21" builtinId="32" customBuiltin="1"/>
    <cellStyle name="60% — акцент1 2" xfId="49" xr:uid="{FA31DE66-99EC-4C44-8470-CDE1A5E2123E}"/>
    <cellStyle name="60% — акцент1 3" xfId="69" xr:uid="{1D4A89F1-FAEC-4AB5-B400-67EA9FEFD034}"/>
    <cellStyle name="60% — акцент2" xfId="25" builtinId="36" customBuiltin="1"/>
    <cellStyle name="60% — акцент2 2" xfId="52" xr:uid="{DC09766C-50B2-46FD-97FE-2E4CC5EEEEDC}"/>
    <cellStyle name="60% — акцент2 3" xfId="72" xr:uid="{9DFD4C06-7361-4AA6-AC20-D9469B7ECC7E}"/>
    <cellStyle name="60% — акцент3" xfId="29" builtinId="40" customBuiltin="1"/>
    <cellStyle name="60% — акцент3 2" xfId="55" xr:uid="{FBCE4DD3-B017-4E02-A7B1-E3987A72137A}"/>
    <cellStyle name="60% — акцент3 3" xfId="75" xr:uid="{EAC3B40F-2C5A-4D0B-91D4-1384149964E5}"/>
    <cellStyle name="60% — акцент4" xfId="33" builtinId="44" customBuiltin="1"/>
    <cellStyle name="60% — акцент4 2" xfId="58" xr:uid="{F902AC91-489A-47C8-8605-F4FBC99EE2B2}"/>
    <cellStyle name="60% — акцент4 3" xfId="78" xr:uid="{B827FE67-FB3D-43B5-AFB3-D810AAB47932}"/>
    <cellStyle name="60% — акцент5" xfId="37" builtinId="48" customBuiltin="1"/>
    <cellStyle name="60% — акцент5 2" xfId="61" xr:uid="{5DC894F8-D469-4533-8DCD-432601D0567C}"/>
    <cellStyle name="60% — акцент5 3" xfId="81" xr:uid="{A0406BA9-4C8F-4293-A4A7-E6AC7CEED883}"/>
    <cellStyle name="60% — акцент6" xfId="41" builtinId="52" customBuiltin="1"/>
    <cellStyle name="60% — акцент6 2" xfId="64" xr:uid="{5673544D-67A1-4978-8E47-66C6907AD76C}"/>
    <cellStyle name="60% — акцент6 3" xfId="84" xr:uid="{3FA6EC63-22DD-4F64-BBEA-829E84AC20A7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00000000-0005-0000-0000-000024000000}"/>
    <cellStyle name="Обычный 3" xfId="42" xr:uid="{00000000-0005-0000-0000-000025000000}"/>
    <cellStyle name="Обычный 4" xfId="45" xr:uid="{DF0B3A2A-4917-452A-B33D-D65B3BDA67E4}"/>
    <cellStyle name="Обычный 5" xfId="65" xr:uid="{41975053-E8E0-4C2E-B0F5-CC8806C6879E}"/>
    <cellStyle name="Плохой" xfId="2" builtinId="27" customBuiltin="1"/>
    <cellStyle name="Пояснение" xfId="16" builtinId="53" customBuiltin="1"/>
    <cellStyle name="Примечание 2" xfId="43" xr:uid="{00000000-0005-0000-0000-000028000000}"/>
    <cellStyle name="Примечание 3" xfId="46" xr:uid="{7868E4B7-A5E4-433F-9290-488453CC264E}"/>
    <cellStyle name="Примечание 4" xfId="66" xr:uid="{4AC5D938-D1EE-46A3-ABBF-5A6AB3D859C6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 Sad" refreshedDate="44781.852099768519" createdVersion="6" refreshedVersion="6" minRefreshableVersion="3" recordCount="22" xr:uid="{00000000-000A-0000-FFFF-FFFF00000000}">
  <cacheSource type="worksheet">
    <worksheetSource ref="A1:H23" sheet="Автоматизированный расчет"/>
  </cacheSource>
  <cacheFields count="8">
    <cacheField name="Script name" numFmtId="0">
      <sharedItems/>
    </cacheField>
    <cacheField name="transaction rq" numFmtId="0">
      <sharedItems count="20">
        <s v="Главная страница"/>
        <s v="Вход в систему"/>
        <s v="Выход из системы"/>
        <s v="Добавление рандомного товара"/>
        <s v="Отмена бронирования "/>
        <s v="Заполнение полей покупки"/>
        <s v="Заполнение полей оплаты"/>
        <s v="Удаление покупки"/>
        <s v="Страница регистрации"/>
        <s v="Заполнение полей данных аккаунта"/>
        <s v="Отправка запроса удаления аккаунта"/>
        <s v="Оплата билета" u="1"/>
        <s v="Переход на следуюущий эран после регистарции" u="1"/>
        <s v="Выбор рейса из найденных " u="1"/>
        <s v="Просмотр квитанций" u="1"/>
        <s v="Переход на страницу поиска билетов" u="1"/>
        <s v="Заполнение полей для поиска билета " u="1"/>
        <s v="Главная Welcome страница" u="1"/>
        <s v="Заполнение полей регистарции" u="1"/>
        <s v="Перход на страницу регистрации" u="1"/>
      </sharedItems>
    </cacheField>
    <cacheField name="count" numFmtId="0">
      <sharedItems containsSemiMixedTypes="0" containsString="0" containsNumber="1" minValue="0" maxValue="1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80" maxValue="200"/>
    </cacheField>
    <cacheField name="одним пользователем в минуту" numFmtId="2">
      <sharedItems containsSemiMixedTypes="0" containsString="0" containsNumber="1" minValue="0" maxValue="0.7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66.6666666666666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Вход в личный кабинет"/>
    <x v="0"/>
    <n v="1"/>
    <n v="5"/>
    <n v="90"/>
    <n v="0.66666666666666663"/>
    <n v="20"/>
    <n v="66.666666666666657"/>
  </r>
  <r>
    <s v="Вход в личный кабинет"/>
    <x v="1"/>
    <n v="1"/>
    <n v="5"/>
    <n v="90"/>
    <n v="0.66666666666666663"/>
    <n v="20"/>
    <n v="66.666666666666657"/>
  </r>
  <r>
    <s v="Вход в личный кабинет"/>
    <x v="2"/>
    <n v="1"/>
    <n v="5"/>
    <n v="90"/>
    <n v="0.66666666666666663"/>
    <n v="20"/>
    <n v="66.666666666666657"/>
  </r>
  <r>
    <s v="Добавление товара в карту"/>
    <x v="0"/>
    <n v="1"/>
    <n v="4"/>
    <n v="80"/>
    <n v="0.75"/>
    <n v="20"/>
    <n v="60"/>
  </r>
  <r>
    <s v="Добавление товара в карту"/>
    <x v="1"/>
    <n v="1"/>
    <n v="4"/>
    <n v="80"/>
    <n v="0.75"/>
    <n v="20"/>
    <n v="60"/>
  </r>
  <r>
    <s v="Добавление товара в карту"/>
    <x v="3"/>
    <n v="1"/>
    <n v="4"/>
    <n v="80"/>
    <n v="0.75"/>
    <n v="20"/>
    <n v="60"/>
  </r>
  <r>
    <s v="Добавление товара в карту"/>
    <x v="4"/>
    <n v="0.3"/>
    <n v="4"/>
    <n v="80"/>
    <n v="0.22499999999999998"/>
    <n v="20"/>
    <n v="18"/>
  </r>
  <r>
    <s v="Добавление товара в карту"/>
    <x v="2"/>
    <n v="1"/>
    <n v="4"/>
    <n v="80"/>
    <n v="0.75"/>
    <n v="20"/>
    <n v="60"/>
  </r>
  <r>
    <s v="Оплата выбранного товара"/>
    <x v="0"/>
    <n v="1"/>
    <n v="4"/>
    <n v="80"/>
    <n v="0.75"/>
    <n v="20"/>
    <n v="60"/>
  </r>
  <r>
    <s v="Оплата выбранного товара"/>
    <x v="1"/>
    <n v="1"/>
    <n v="4"/>
    <n v="80"/>
    <n v="0.75"/>
    <n v="20"/>
    <n v="60"/>
  </r>
  <r>
    <s v="Оплата выбранного товара"/>
    <x v="3"/>
    <n v="1"/>
    <n v="4"/>
    <n v="80"/>
    <n v="0.75"/>
    <n v="20"/>
    <n v="60"/>
  </r>
  <r>
    <s v="Оплата выбранного товара"/>
    <x v="5"/>
    <n v="1"/>
    <n v="4"/>
    <n v="80"/>
    <n v="0.75"/>
    <n v="20"/>
    <n v="60"/>
  </r>
  <r>
    <s v="Оплата выбранного товара"/>
    <x v="6"/>
    <n v="1"/>
    <n v="4"/>
    <n v="80"/>
    <n v="0.75"/>
    <n v="20"/>
    <n v="60"/>
  </r>
  <r>
    <s v="Оплата выбранного товара"/>
    <x v="7"/>
    <n v="0.3"/>
    <n v="4"/>
    <n v="80"/>
    <n v="0.22499999999999998"/>
    <n v="20"/>
    <n v="18"/>
  </r>
  <r>
    <s v="Оплата выбранного товара"/>
    <x v="2"/>
    <n v="1"/>
    <n v="4"/>
    <n v="80"/>
    <n v="0.75"/>
    <n v="20"/>
    <n v="60"/>
  </r>
  <r>
    <s v="Регистрация "/>
    <x v="8"/>
    <n v="1"/>
    <n v="2"/>
    <n v="180"/>
    <n v="0.33333333333333331"/>
    <n v="20"/>
    <n v="13.333333333333332"/>
  </r>
  <r>
    <s v="Регистрация "/>
    <x v="1"/>
    <n v="1"/>
    <n v="2"/>
    <n v="180"/>
    <n v="0.33333333333333331"/>
    <n v="20"/>
    <n v="13.333333333333332"/>
  </r>
  <r>
    <s v="Регистрация "/>
    <x v="9"/>
    <n v="1"/>
    <n v="2"/>
    <n v="180"/>
    <n v="0.33333333333333331"/>
    <n v="20"/>
    <n v="13.333333333333332"/>
  </r>
  <r>
    <s v="Регистрация "/>
    <x v="1"/>
    <n v="1"/>
    <n v="2"/>
    <n v="180"/>
    <n v="0.33333333333333331"/>
    <n v="20"/>
    <n v="13.333333333333332"/>
  </r>
  <r>
    <s v="Регистрация "/>
    <x v="2"/>
    <n v="0"/>
    <n v="2"/>
    <n v="180"/>
    <n v="0"/>
    <n v="20"/>
    <n v="0"/>
  </r>
  <r>
    <s v="Удаление аккаунта"/>
    <x v="1"/>
    <n v="1"/>
    <n v="1"/>
    <n v="200"/>
    <n v="0.3"/>
    <n v="20"/>
    <n v="6"/>
  </r>
  <r>
    <s v="Удаление аккаунта"/>
    <x v="10"/>
    <n v="1"/>
    <n v="1"/>
    <n v="200"/>
    <n v="0.3"/>
    <n v="2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5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21">
        <item x="1"/>
        <item m="1" x="13"/>
        <item x="2"/>
        <item m="1" x="16"/>
        <item m="1" x="11"/>
        <item x="4"/>
        <item m="1" x="14"/>
        <item n="Главная страница" m="1" x="17"/>
        <item m="1" x="19"/>
        <item m="1" x="18"/>
        <item m="1" x="12"/>
        <item m="1" x="15"/>
        <item n="Главная страница2" x="0"/>
        <item x="3"/>
        <item x="5"/>
        <item x="6"/>
        <item x="8"/>
        <item x="9"/>
        <item x="10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2"/>
    </i>
    <i>
      <x v="5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A10" zoomScale="85" zoomScaleNormal="85" workbookViewId="0">
      <selection activeCell="F30" sqref="F30"/>
    </sheetView>
  </sheetViews>
  <sheetFormatPr defaultColWidth="11.44140625" defaultRowHeight="14.4" x14ac:dyDescent="0.3"/>
  <cols>
    <col min="1" max="1" width="31.21875" customWidth="1"/>
    <col min="2" max="2" width="37.33203125" customWidth="1"/>
    <col min="3" max="3" width="18.109375" customWidth="1"/>
    <col min="4" max="4" width="17.88671875" customWidth="1"/>
    <col min="5" max="5" width="16.6640625" customWidth="1"/>
    <col min="6" max="6" width="22.88671875" customWidth="1"/>
    <col min="7" max="7" width="18.6640625" bestFit="1" customWidth="1"/>
    <col min="8" max="8" width="17" customWidth="1"/>
    <col min="9" max="9" width="35.109375" bestFit="1" customWidth="1"/>
    <col min="10" max="10" width="21.33203125" bestFit="1" customWidth="1"/>
    <col min="11" max="11" width="33.109375" customWidth="1"/>
    <col min="12" max="12" width="17.44140625" customWidth="1"/>
    <col min="13" max="13" width="35.88671875" bestFit="1" customWidth="1"/>
    <col min="19" max="19" width="44" bestFit="1" customWidth="1"/>
  </cols>
  <sheetData>
    <row r="1" spans="1:24" x14ac:dyDescent="0.3">
      <c r="A1" t="s">
        <v>4</v>
      </c>
      <c r="B1" t="s">
        <v>5</v>
      </c>
      <c r="C1" t="s">
        <v>6</v>
      </c>
      <c r="D1" t="s">
        <v>10</v>
      </c>
      <c r="E1" t="s">
        <v>20</v>
      </c>
      <c r="F1" t="s">
        <v>21</v>
      </c>
      <c r="G1" t="s">
        <v>22</v>
      </c>
      <c r="H1" t="s">
        <v>2</v>
      </c>
      <c r="I1" s="2" t="s">
        <v>7</v>
      </c>
      <c r="J1" t="s">
        <v>19</v>
      </c>
      <c r="M1" t="s">
        <v>9</v>
      </c>
      <c r="N1" t="s">
        <v>11</v>
      </c>
      <c r="O1" t="s">
        <v>12</v>
      </c>
      <c r="P1" t="s">
        <v>23</v>
      </c>
      <c r="Q1" t="s">
        <v>13</v>
      </c>
      <c r="R1" t="s">
        <v>10</v>
      </c>
      <c r="S1" t="s">
        <v>14</v>
      </c>
      <c r="T1" s="11" t="s">
        <v>15</v>
      </c>
      <c r="U1" s="11" t="s">
        <v>16</v>
      </c>
      <c r="V1" s="26" t="s">
        <v>17</v>
      </c>
      <c r="X1" t="s">
        <v>18</v>
      </c>
    </row>
    <row r="2" spans="1:24" x14ac:dyDescent="0.3">
      <c r="A2" s="21" t="s">
        <v>32</v>
      </c>
      <c r="B2" s="21" t="s">
        <v>33</v>
      </c>
      <c r="C2">
        <v>1</v>
      </c>
      <c r="D2" s="9">
        <f t="shared" ref="D2:D8" si="0">VLOOKUP(A2,$M$1:$W$8,6,FALSE)</f>
        <v>5</v>
      </c>
      <c r="E2">
        <f t="shared" ref="E2:E8" si="1">VLOOKUP(A2,$M$1:$W$8,5,FALSE)</f>
        <v>90</v>
      </c>
      <c r="F2" s="7">
        <f>60/E2*C2</f>
        <v>0.66666666666666663</v>
      </c>
      <c r="G2">
        <v>20</v>
      </c>
      <c r="H2" s="6">
        <f t="shared" ref="H2:H23" si="2">D2*F2*G2</f>
        <v>66.666666666666657</v>
      </c>
      <c r="I2" s="3" t="s">
        <v>0</v>
      </c>
      <c r="J2" s="1">
        <v>219.33333333333334</v>
      </c>
      <c r="K2" s="1"/>
      <c r="M2" t="s">
        <v>32</v>
      </c>
      <c r="N2" s="14">
        <f>(3120+750+642)/1000</f>
        <v>4.5119999999999996</v>
      </c>
      <c r="O2" s="14">
        <v>0</v>
      </c>
      <c r="P2">
        <v>30</v>
      </c>
      <c r="Q2" s="4">
        <v>90</v>
      </c>
      <c r="R2" s="4">
        <v>5</v>
      </c>
      <c r="S2" s="5">
        <f>60/(Q2)</f>
        <v>0.66666666666666663</v>
      </c>
      <c r="T2" s="11">
        <v>20</v>
      </c>
      <c r="U2" s="12">
        <f>ROUND(R2*S2*T2,0)</f>
        <v>67</v>
      </c>
      <c r="V2" s="27">
        <f>R2/W$2</f>
        <v>0.33333333333333331</v>
      </c>
      <c r="W2">
        <f>SUM(R2:R5)</f>
        <v>15</v>
      </c>
    </row>
    <row r="3" spans="1:24" x14ac:dyDescent="0.3">
      <c r="A3" s="21" t="s">
        <v>32</v>
      </c>
      <c r="B3" s="21" t="s">
        <v>0</v>
      </c>
      <c r="C3">
        <v>1</v>
      </c>
      <c r="D3" s="9">
        <f t="shared" si="0"/>
        <v>5</v>
      </c>
      <c r="E3">
        <f t="shared" si="1"/>
        <v>90</v>
      </c>
      <c r="F3" s="7">
        <f>60/E3*C3</f>
        <v>0.66666666666666663</v>
      </c>
      <c r="G3">
        <v>20</v>
      </c>
      <c r="H3" s="6">
        <f t="shared" si="2"/>
        <v>66.666666666666657</v>
      </c>
      <c r="I3" s="3" t="s">
        <v>1</v>
      </c>
      <c r="J3" s="1">
        <v>186.66666666666666</v>
      </c>
      <c r="K3" s="1"/>
      <c r="M3" t="s">
        <v>34</v>
      </c>
      <c r="N3" s="14">
        <f>(5740+276+2811+785+846)/1000</f>
        <v>10.458</v>
      </c>
      <c r="O3" s="14">
        <v>0</v>
      </c>
      <c r="P3">
        <v>40</v>
      </c>
      <c r="Q3" s="28">
        <v>80</v>
      </c>
      <c r="R3" s="4">
        <v>4</v>
      </c>
      <c r="S3" s="5">
        <f>60/(Q3)</f>
        <v>0.75</v>
      </c>
      <c r="T3" s="11">
        <v>20</v>
      </c>
      <c r="U3" s="12">
        <f>ROUND(R3*S3*T3,0)</f>
        <v>60</v>
      </c>
      <c r="V3" s="27">
        <f>R3/W$2</f>
        <v>0.26666666666666666</v>
      </c>
    </row>
    <row r="4" spans="1:24" ht="15" thickBot="1" x14ac:dyDescent="0.35">
      <c r="A4" s="21" t="s">
        <v>32</v>
      </c>
      <c r="B4" s="21" t="s">
        <v>1</v>
      </c>
      <c r="C4">
        <v>1</v>
      </c>
      <c r="D4" s="10">
        <f t="shared" si="0"/>
        <v>5</v>
      </c>
      <c r="E4">
        <f t="shared" si="1"/>
        <v>90</v>
      </c>
      <c r="F4" s="7">
        <f t="shared" ref="F4:F23" si="3">60/E4*C4</f>
        <v>0.66666666666666663</v>
      </c>
      <c r="G4">
        <v>20</v>
      </c>
      <c r="H4" s="6">
        <f t="shared" si="2"/>
        <v>66.666666666666657</v>
      </c>
      <c r="I4" s="3" t="s">
        <v>3</v>
      </c>
      <c r="J4" s="1">
        <v>18</v>
      </c>
      <c r="K4" s="1"/>
      <c r="M4" t="s">
        <v>35</v>
      </c>
      <c r="N4" s="35">
        <f>(648+1183+3652+1078+254+7702+1065)/1000</f>
        <v>15.582000000000001</v>
      </c>
      <c r="O4" s="14">
        <v>0</v>
      </c>
      <c r="P4">
        <v>0</v>
      </c>
      <c r="Q4" s="36">
        <v>80</v>
      </c>
      <c r="R4" s="37">
        <v>4</v>
      </c>
      <c r="S4" s="5">
        <f>60/(Q4)</f>
        <v>0.75</v>
      </c>
      <c r="T4" s="11">
        <v>20</v>
      </c>
      <c r="U4" s="12">
        <f>ROUND(R4*S4*T4,0)</f>
        <v>60</v>
      </c>
      <c r="V4" s="27">
        <f>R4/W$2</f>
        <v>0.26666666666666666</v>
      </c>
    </row>
    <row r="5" spans="1:24" x14ac:dyDescent="0.3">
      <c r="A5" s="41" t="s">
        <v>34</v>
      </c>
      <c r="B5" s="41" t="s">
        <v>33</v>
      </c>
      <c r="C5">
        <v>1</v>
      </c>
      <c r="D5" s="8">
        <f>VLOOKUP(A5,$M$1:$W$8,6,FALSE)</f>
        <v>4</v>
      </c>
      <c r="E5" s="6">
        <f t="shared" si="1"/>
        <v>80</v>
      </c>
      <c r="F5" s="7">
        <f t="shared" si="3"/>
        <v>0.75</v>
      </c>
      <c r="G5">
        <v>20</v>
      </c>
      <c r="H5" s="6">
        <f t="shared" si="2"/>
        <v>60</v>
      </c>
      <c r="I5" s="3" t="s">
        <v>44</v>
      </c>
      <c r="J5" s="1">
        <v>186.66666666666666</v>
      </c>
      <c r="K5" s="1"/>
      <c r="M5" t="s">
        <v>38</v>
      </c>
      <c r="N5" s="38">
        <f>(235+647+629+554)/1000</f>
        <v>2.0649999999999999</v>
      </c>
      <c r="O5" s="14">
        <v>0</v>
      </c>
      <c r="P5">
        <v>0</v>
      </c>
      <c r="Q5" s="39">
        <v>180</v>
      </c>
      <c r="R5" s="39">
        <v>2</v>
      </c>
      <c r="S5" s="5">
        <f>60/(Q5)</f>
        <v>0.33333333333333331</v>
      </c>
      <c r="T5" s="11">
        <v>20</v>
      </c>
      <c r="U5" s="12">
        <f>ROUND(R5*S5*T5,0)</f>
        <v>13</v>
      </c>
      <c r="V5" s="27">
        <f>R5/W$2</f>
        <v>0.13333333333333333</v>
      </c>
    </row>
    <row r="6" spans="1:24" x14ac:dyDescent="0.3">
      <c r="A6" s="41" t="s">
        <v>34</v>
      </c>
      <c r="B6" s="41" t="s">
        <v>0</v>
      </c>
      <c r="C6">
        <v>1</v>
      </c>
      <c r="D6" s="9">
        <f t="shared" si="0"/>
        <v>4</v>
      </c>
      <c r="E6" s="6">
        <f t="shared" si="1"/>
        <v>80</v>
      </c>
      <c r="F6" s="7">
        <f t="shared" si="3"/>
        <v>0.75</v>
      </c>
      <c r="G6">
        <v>20</v>
      </c>
      <c r="H6" s="6">
        <f t="shared" si="2"/>
        <v>60</v>
      </c>
      <c r="I6" s="3" t="s">
        <v>43</v>
      </c>
      <c r="J6" s="1">
        <v>120</v>
      </c>
      <c r="K6" s="1"/>
      <c r="M6" t="s">
        <v>39</v>
      </c>
      <c r="N6" s="14">
        <f>(671+672)/1000</f>
        <v>1.343</v>
      </c>
      <c r="O6" s="14">
        <v>0</v>
      </c>
      <c r="P6">
        <v>0</v>
      </c>
      <c r="Q6" s="39">
        <v>200</v>
      </c>
      <c r="R6" s="22">
        <v>1</v>
      </c>
      <c r="S6" s="5">
        <f>60/(Q6)</f>
        <v>0.3</v>
      </c>
      <c r="T6" s="11"/>
      <c r="U6" s="12">
        <f>SUM(U2:U5)</f>
        <v>200</v>
      </c>
      <c r="V6" s="27">
        <f>SUM(V2:V5)</f>
        <v>1</v>
      </c>
    </row>
    <row r="7" spans="1:24" x14ac:dyDescent="0.3">
      <c r="A7" s="41" t="s">
        <v>34</v>
      </c>
      <c r="B7" s="41" t="s">
        <v>43</v>
      </c>
      <c r="C7">
        <v>1</v>
      </c>
      <c r="D7" s="9">
        <f t="shared" si="0"/>
        <v>4</v>
      </c>
      <c r="E7" s="6">
        <f t="shared" si="1"/>
        <v>80</v>
      </c>
      <c r="F7" s="7">
        <f t="shared" si="3"/>
        <v>0.75</v>
      </c>
      <c r="G7">
        <v>20</v>
      </c>
      <c r="H7" s="6">
        <f t="shared" si="2"/>
        <v>60</v>
      </c>
      <c r="I7" s="3" t="s">
        <v>36</v>
      </c>
      <c r="J7" s="1">
        <v>60</v>
      </c>
      <c r="K7" s="1"/>
    </row>
    <row r="8" spans="1:24" x14ac:dyDescent="0.3">
      <c r="A8" s="41" t="s">
        <v>34</v>
      </c>
      <c r="B8" s="41" t="s">
        <v>3</v>
      </c>
      <c r="C8">
        <v>0.3</v>
      </c>
      <c r="D8" s="9">
        <f t="shared" si="0"/>
        <v>4</v>
      </c>
      <c r="E8" s="6">
        <f t="shared" si="1"/>
        <v>80</v>
      </c>
      <c r="F8" s="7">
        <f t="shared" si="3"/>
        <v>0.22499999999999998</v>
      </c>
      <c r="G8">
        <v>20</v>
      </c>
      <c r="H8" s="6">
        <f t="shared" si="2"/>
        <v>18</v>
      </c>
      <c r="I8" s="3" t="s">
        <v>37</v>
      </c>
      <c r="J8" s="1">
        <v>60</v>
      </c>
      <c r="K8" s="1"/>
    </row>
    <row r="9" spans="1:24" ht="15" thickBot="1" x14ac:dyDescent="0.35">
      <c r="A9" s="41" t="s">
        <v>34</v>
      </c>
      <c r="B9" s="41" t="s">
        <v>1</v>
      </c>
      <c r="C9">
        <v>1</v>
      </c>
      <c r="D9" s="10">
        <f t="shared" ref="D9:D15" si="4">VLOOKUP(A9,$M$1:$W$8,6,FALSE)</f>
        <v>4</v>
      </c>
      <c r="E9" s="6">
        <f t="shared" ref="E9:E15" si="5">VLOOKUP(A9,$M$1:$W$8,5,FALSE)</f>
        <v>80</v>
      </c>
      <c r="F9" s="7">
        <f t="shared" si="3"/>
        <v>0.75</v>
      </c>
      <c r="G9">
        <v>20</v>
      </c>
      <c r="H9" s="6">
        <f t="shared" si="2"/>
        <v>60</v>
      </c>
      <c r="I9" s="3" t="s">
        <v>40</v>
      </c>
      <c r="J9" s="1">
        <v>13.333333333333332</v>
      </c>
      <c r="K9" s="1"/>
    </row>
    <row r="10" spans="1:24" x14ac:dyDescent="0.3">
      <c r="A10" s="21" t="s">
        <v>35</v>
      </c>
      <c r="B10" s="21" t="s">
        <v>33</v>
      </c>
      <c r="C10">
        <v>1</v>
      </c>
      <c r="D10" s="8">
        <f t="shared" si="4"/>
        <v>4</v>
      </c>
      <c r="E10" s="6">
        <f t="shared" si="5"/>
        <v>80</v>
      </c>
      <c r="F10" s="7">
        <f t="shared" si="3"/>
        <v>0.75</v>
      </c>
      <c r="G10">
        <v>20</v>
      </c>
      <c r="H10" s="6">
        <f t="shared" si="2"/>
        <v>60</v>
      </c>
      <c r="I10" s="3" t="s">
        <v>41</v>
      </c>
      <c r="J10" s="1">
        <v>13.333333333333332</v>
      </c>
    </row>
    <row r="11" spans="1:24" x14ac:dyDescent="0.3">
      <c r="A11" s="21" t="s">
        <v>35</v>
      </c>
      <c r="B11" s="21" t="s">
        <v>0</v>
      </c>
      <c r="C11">
        <v>1</v>
      </c>
      <c r="D11" s="9">
        <f t="shared" si="4"/>
        <v>4</v>
      </c>
      <c r="E11" s="6">
        <f t="shared" si="5"/>
        <v>80</v>
      </c>
      <c r="F11" s="7">
        <f>60/E12*C11</f>
        <v>0.75</v>
      </c>
      <c r="G11">
        <v>20</v>
      </c>
      <c r="H11" s="6">
        <f t="shared" si="2"/>
        <v>60</v>
      </c>
      <c r="I11" s="3" t="s">
        <v>42</v>
      </c>
      <c r="J11" s="1">
        <v>6</v>
      </c>
    </row>
    <row r="12" spans="1:24" x14ac:dyDescent="0.3">
      <c r="A12" s="21" t="s">
        <v>35</v>
      </c>
      <c r="B12" s="21" t="s">
        <v>43</v>
      </c>
      <c r="C12">
        <v>1</v>
      </c>
      <c r="D12" s="9">
        <f>VLOOKUP(A12,$M$1:$W$8,6,FALSE)</f>
        <v>4</v>
      </c>
      <c r="E12" s="6">
        <f>VLOOKUP(A12,$M$1:$W$8,5,FALSE)</f>
        <v>80</v>
      </c>
      <c r="F12" s="7">
        <f>60/E13*C12</f>
        <v>0.75</v>
      </c>
      <c r="G12">
        <v>20</v>
      </c>
      <c r="H12" s="6">
        <f t="shared" si="2"/>
        <v>60</v>
      </c>
      <c r="I12" s="3" t="s">
        <v>45</v>
      </c>
      <c r="J12" s="1">
        <v>18</v>
      </c>
    </row>
    <row r="13" spans="1:24" x14ac:dyDescent="0.3">
      <c r="A13" s="21" t="s">
        <v>35</v>
      </c>
      <c r="B13" s="21" t="s">
        <v>36</v>
      </c>
      <c r="C13">
        <v>1</v>
      </c>
      <c r="D13" s="9">
        <f t="shared" si="4"/>
        <v>4</v>
      </c>
      <c r="E13" s="6">
        <f t="shared" si="5"/>
        <v>80</v>
      </c>
      <c r="F13" s="7">
        <f t="shared" si="3"/>
        <v>0.75</v>
      </c>
      <c r="G13">
        <v>20</v>
      </c>
      <c r="H13" s="6">
        <f t="shared" si="2"/>
        <v>60</v>
      </c>
      <c r="I13" s="3" t="s">
        <v>8</v>
      </c>
      <c r="J13" s="1">
        <v>901.33333333333337</v>
      </c>
    </row>
    <row r="14" spans="1:24" x14ac:dyDescent="0.3">
      <c r="A14" s="21" t="s">
        <v>35</v>
      </c>
      <c r="B14" s="21" t="s">
        <v>37</v>
      </c>
      <c r="C14">
        <v>1</v>
      </c>
      <c r="D14" s="9">
        <f t="shared" si="4"/>
        <v>4</v>
      </c>
      <c r="E14" s="6">
        <f t="shared" si="5"/>
        <v>80</v>
      </c>
      <c r="F14" s="7">
        <f t="shared" si="3"/>
        <v>0.75</v>
      </c>
      <c r="G14">
        <v>20</v>
      </c>
      <c r="H14" s="6">
        <f t="shared" si="2"/>
        <v>60</v>
      </c>
    </row>
    <row r="15" spans="1:24" x14ac:dyDescent="0.3">
      <c r="A15" s="21" t="s">
        <v>35</v>
      </c>
      <c r="B15" s="21" t="s">
        <v>45</v>
      </c>
      <c r="C15">
        <v>0.3</v>
      </c>
      <c r="D15" s="9">
        <f t="shared" si="4"/>
        <v>4</v>
      </c>
      <c r="E15" s="6">
        <f t="shared" si="5"/>
        <v>80</v>
      </c>
      <c r="F15" s="7">
        <f t="shared" si="3"/>
        <v>0.22499999999999998</v>
      </c>
      <c r="G15">
        <v>20</v>
      </c>
      <c r="H15" s="6">
        <f t="shared" si="2"/>
        <v>18</v>
      </c>
    </row>
    <row r="16" spans="1:24" ht="15" thickBot="1" x14ac:dyDescent="0.35">
      <c r="A16" s="21" t="s">
        <v>35</v>
      </c>
      <c r="B16" s="21" t="s">
        <v>1</v>
      </c>
      <c r="C16">
        <v>1</v>
      </c>
      <c r="D16" s="9">
        <f t="shared" ref="D16:D23" si="6">VLOOKUP(A16,$M$1:$W$8,6,FALSE)</f>
        <v>4</v>
      </c>
      <c r="E16" s="6">
        <f t="shared" ref="E16:E23" si="7">VLOOKUP(A16,$M$1:$W$8,5,FALSE)</f>
        <v>80</v>
      </c>
      <c r="F16" s="7">
        <f t="shared" si="3"/>
        <v>0.75</v>
      </c>
      <c r="G16">
        <v>20</v>
      </c>
      <c r="H16" s="6">
        <f t="shared" si="2"/>
        <v>60</v>
      </c>
    </row>
    <row r="17" spans="1:12" x14ac:dyDescent="0.3">
      <c r="A17" s="41" t="s">
        <v>38</v>
      </c>
      <c r="B17" s="41" t="s">
        <v>40</v>
      </c>
      <c r="C17">
        <v>1</v>
      </c>
      <c r="D17" s="8">
        <f t="shared" si="6"/>
        <v>2</v>
      </c>
      <c r="E17">
        <f t="shared" si="7"/>
        <v>180</v>
      </c>
      <c r="F17" s="7">
        <f>60/E17*C17</f>
        <v>0.33333333333333331</v>
      </c>
      <c r="G17">
        <v>20</v>
      </c>
      <c r="H17" s="6">
        <f t="shared" si="2"/>
        <v>13.333333333333332</v>
      </c>
    </row>
    <row r="18" spans="1:12" x14ac:dyDescent="0.3">
      <c r="A18" s="41" t="s">
        <v>38</v>
      </c>
      <c r="B18" s="41" t="s">
        <v>0</v>
      </c>
      <c r="C18">
        <v>1</v>
      </c>
      <c r="D18" s="9">
        <f t="shared" si="6"/>
        <v>2</v>
      </c>
      <c r="E18">
        <f t="shared" si="7"/>
        <v>180</v>
      </c>
      <c r="F18" s="7">
        <f>60/E18*C18</f>
        <v>0.33333333333333331</v>
      </c>
      <c r="G18">
        <v>20</v>
      </c>
      <c r="H18" s="6">
        <f t="shared" si="2"/>
        <v>13.333333333333332</v>
      </c>
    </row>
    <row r="19" spans="1:12" x14ac:dyDescent="0.3">
      <c r="A19" s="41" t="s">
        <v>38</v>
      </c>
      <c r="B19" s="41" t="s">
        <v>41</v>
      </c>
      <c r="C19">
        <v>1</v>
      </c>
      <c r="D19" s="9">
        <f t="shared" si="6"/>
        <v>2</v>
      </c>
      <c r="E19">
        <f t="shared" si="7"/>
        <v>180</v>
      </c>
      <c r="F19" s="7">
        <f>60/E19*C19</f>
        <v>0.33333333333333331</v>
      </c>
      <c r="G19">
        <v>20</v>
      </c>
      <c r="H19" s="6">
        <f t="shared" si="2"/>
        <v>13.333333333333332</v>
      </c>
    </row>
    <row r="20" spans="1:12" x14ac:dyDescent="0.3">
      <c r="A20" s="41" t="s">
        <v>38</v>
      </c>
      <c r="B20" s="41" t="s">
        <v>0</v>
      </c>
      <c r="C20">
        <v>1</v>
      </c>
      <c r="D20" s="9">
        <f t="shared" si="6"/>
        <v>2</v>
      </c>
      <c r="E20">
        <f t="shared" si="7"/>
        <v>180</v>
      </c>
      <c r="F20" s="7">
        <f>60/E20*C20</f>
        <v>0.33333333333333331</v>
      </c>
      <c r="G20">
        <v>20</v>
      </c>
      <c r="H20" s="6">
        <f t="shared" si="2"/>
        <v>13.333333333333332</v>
      </c>
    </row>
    <row r="21" spans="1:12" ht="15" thickBot="1" x14ac:dyDescent="0.35">
      <c r="A21" s="41" t="s">
        <v>38</v>
      </c>
      <c r="B21" s="41" t="s">
        <v>1</v>
      </c>
      <c r="C21">
        <v>0</v>
      </c>
      <c r="D21" s="10">
        <f t="shared" si="6"/>
        <v>2</v>
      </c>
      <c r="E21">
        <f t="shared" si="7"/>
        <v>180</v>
      </c>
      <c r="F21" s="7">
        <f>60/E21*C21</f>
        <v>0</v>
      </c>
      <c r="G21">
        <v>20</v>
      </c>
      <c r="H21" s="6">
        <f t="shared" si="2"/>
        <v>0</v>
      </c>
    </row>
    <row r="22" spans="1:12" x14ac:dyDescent="0.3">
      <c r="A22" s="21" t="s">
        <v>39</v>
      </c>
      <c r="B22" s="21" t="s">
        <v>0</v>
      </c>
      <c r="C22">
        <v>0</v>
      </c>
      <c r="D22" s="8">
        <f t="shared" si="6"/>
        <v>1</v>
      </c>
      <c r="E22">
        <f t="shared" si="7"/>
        <v>200</v>
      </c>
      <c r="F22" s="7">
        <f t="shared" si="3"/>
        <v>0</v>
      </c>
      <c r="G22">
        <v>20</v>
      </c>
      <c r="H22" s="6">
        <f t="shared" si="2"/>
        <v>0</v>
      </c>
    </row>
    <row r="23" spans="1:12" x14ac:dyDescent="0.3">
      <c r="A23" s="21" t="s">
        <v>39</v>
      </c>
      <c r="B23" s="21" t="s">
        <v>42</v>
      </c>
      <c r="C23">
        <v>1</v>
      </c>
      <c r="D23" s="9">
        <f t="shared" si="6"/>
        <v>1</v>
      </c>
      <c r="E23">
        <f t="shared" si="7"/>
        <v>200</v>
      </c>
      <c r="F23" s="7">
        <f t="shared" si="3"/>
        <v>0.3</v>
      </c>
      <c r="G23">
        <v>20</v>
      </c>
      <c r="H23" s="6">
        <f t="shared" si="2"/>
        <v>6</v>
      </c>
    </row>
    <row r="24" spans="1:12" ht="15" thickBot="1" x14ac:dyDescent="0.35"/>
    <row r="25" spans="1:12" x14ac:dyDescent="0.3">
      <c r="A25" s="42" t="s">
        <v>31</v>
      </c>
      <c r="B25" s="43"/>
    </row>
    <row r="26" spans="1:12" ht="72" x14ac:dyDescent="0.3">
      <c r="A26" s="30" t="s">
        <v>30</v>
      </c>
      <c r="B26" s="31" t="s">
        <v>27</v>
      </c>
      <c r="C26" s="29" t="s">
        <v>25</v>
      </c>
      <c r="D26" s="20" t="s">
        <v>26</v>
      </c>
      <c r="E26" s="20"/>
      <c r="F26" s="20" t="s">
        <v>24</v>
      </c>
      <c r="G26" s="20" t="s">
        <v>28</v>
      </c>
      <c r="H26" s="20" t="s">
        <v>29</v>
      </c>
      <c r="I26" s="46"/>
      <c r="J26" s="47"/>
      <c r="K26" s="47"/>
      <c r="L26" s="46"/>
    </row>
    <row r="27" spans="1:12" ht="18" x14ac:dyDescent="0.3">
      <c r="A27" s="3" t="s">
        <v>0</v>
      </c>
      <c r="B27" s="32">
        <v>740</v>
      </c>
      <c r="C27" s="18">
        <f>GETPIVOTDATA("Итого",$I$1,"transaction rq",A27)*3</f>
        <v>658</v>
      </c>
      <c r="D27" s="19">
        <f>1-B27/C27</f>
        <v>-0.12462006079027366</v>
      </c>
      <c r="E27" s="40"/>
      <c r="F27" s="13">
        <f>C27/3</f>
        <v>219.33333333333334</v>
      </c>
      <c r="G27" s="13">
        <v>230</v>
      </c>
      <c r="H27" s="16">
        <f>1-F27/G27</f>
        <v>4.6376811594202816E-2</v>
      </c>
      <c r="I27" s="48"/>
      <c r="J27" s="49"/>
      <c r="K27" s="50"/>
      <c r="L27" s="49"/>
    </row>
    <row r="28" spans="1:12" ht="18" x14ac:dyDescent="0.3">
      <c r="A28" s="3" t="s">
        <v>1</v>
      </c>
      <c r="B28" s="32">
        <v>650</v>
      </c>
      <c r="C28" s="18">
        <f t="shared" ref="C28:C37" si="8">GETPIVOTDATA("Итого",$I$1,"transaction rq",A28)*3</f>
        <v>560</v>
      </c>
      <c r="D28" s="19">
        <f>1-B28/C28</f>
        <v>-0.16071428571428581</v>
      </c>
      <c r="E28" s="40"/>
      <c r="F28" s="13">
        <f>C28/3</f>
        <v>186.66666666666666</v>
      </c>
      <c r="G28" s="13">
        <v>220</v>
      </c>
      <c r="H28" s="16">
        <f t="shared" ref="H28:H37" si="9">1-F28/G28</f>
        <v>0.1515151515151516</v>
      </c>
      <c r="I28" s="48"/>
      <c r="J28" s="49"/>
      <c r="K28" s="50"/>
      <c r="L28" s="49"/>
    </row>
    <row r="29" spans="1:12" ht="18" x14ac:dyDescent="0.3">
      <c r="A29" s="3" t="s">
        <v>3</v>
      </c>
      <c r="B29" s="32">
        <v>50</v>
      </c>
      <c r="C29" s="18">
        <f t="shared" si="8"/>
        <v>54</v>
      </c>
      <c r="D29" s="19">
        <f>1-B29/C29</f>
        <v>7.407407407407407E-2</v>
      </c>
      <c r="E29" s="40"/>
      <c r="F29" s="13">
        <f>C29/3</f>
        <v>18</v>
      </c>
      <c r="G29" s="13">
        <v>22</v>
      </c>
      <c r="H29" s="16">
        <f t="shared" si="9"/>
        <v>0.18181818181818177</v>
      </c>
      <c r="I29" s="48"/>
      <c r="J29" s="49"/>
      <c r="K29" s="50"/>
      <c r="L29" s="49"/>
    </row>
    <row r="30" spans="1:12" ht="18" x14ac:dyDescent="0.3">
      <c r="A30" s="3" t="s">
        <v>44</v>
      </c>
      <c r="B30" s="32">
        <v>665</v>
      </c>
      <c r="C30" s="18">
        <f t="shared" si="8"/>
        <v>560</v>
      </c>
      <c r="D30" s="15">
        <f t="shared" ref="D30:D37" si="10">1-B30/C30</f>
        <v>-0.1875</v>
      </c>
      <c r="E30" s="40"/>
      <c r="F30" s="13">
        <f t="shared" ref="F28:F37" si="11">C30/3</f>
        <v>186.66666666666666</v>
      </c>
      <c r="G30" s="13">
        <v>120</v>
      </c>
      <c r="H30" s="16">
        <f t="shared" si="9"/>
        <v>-0.55555555555555558</v>
      </c>
      <c r="I30" s="48"/>
      <c r="J30" s="49"/>
      <c r="K30" s="50"/>
      <c r="L30" s="49"/>
    </row>
    <row r="31" spans="1:12" ht="18" x14ac:dyDescent="0.3">
      <c r="A31" s="3" t="s">
        <v>43</v>
      </c>
      <c r="B31" s="32">
        <v>400</v>
      </c>
      <c r="C31" s="18">
        <f t="shared" si="8"/>
        <v>360</v>
      </c>
      <c r="D31" s="15">
        <f t="shared" si="10"/>
        <v>-0.11111111111111116</v>
      </c>
      <c r="E31" s="40"/>
      <c r="F31" s="13">
        <f t="shared" si="11"/>
        <v>120</v>
      </c>
      <c r="G31" s="13">
        <v>120</v>
      </c>
      <c r="H31" s="16">
        <f t="shared" si="9"/>
        <v>0</v>
      </c>
      <c r="I31" s="48"/>
      <c r="J31" s="49"/>
      <c r="K31" s="50"/>
      <c r="L31" s="49"/>
    </row>
    <row r="32" spans="1:12" ht="18" x14ac:dyDescent="0.3">
      <c r="A32" s="3" t="s">
        <v>36</v>
      </c>
      <c r="B32" s="32">
        <v>240</v>
      </c>
      <c r="C32" s="18">
        <f t="shared" si="8"/>
        <v>180</v>
      </c>
      <c r="D32" s="15">
        <f t="shared" si="10"/>
        <v>-0.33333333333333326</v>
      </c>
      <c r="E32" s="40"/>
      <c r="F32" s="13">
        <f t="shared" si="11"/>
        <v>60</v>
      </c>
      <c r="G32" s="13">
        <v>60</v>
      </c>
      <c r="H32" s="16">
        <f t="shared" si="9"/>
        <v>0</v>
      </c>
      <c r="I32" s="48"/>
      <c r="J32" s="49"/>
      <c r="K32" s="50"/>
      <c r="L32" s="49"/>
    </row>
    <row r="33" spans="1:12" ht="18" x14ac:dyDescent="0.3">
      <c r="A33" s="3" t="s">
        <v>37</v>
      </c>
      <c r="B33" s="32">
        <v>240</v>
      </c>
      <c r="C33" s="18">
        <f t="shared" si="8"/>
        <v>180</v>
      </c>
      <c r="D33" s="15">
        <f t="shared" si="10"/>
        <v>-0.33333333333333326</v>
      </c>
      <c r="E33" s="40"/>
      <c r="F33" s="13">
        <f t="shared" si="11"/>
        <v>60</v>
      </c>
      <c r="G33" s="13">
        <v>60</v>
      </c>
      <c r="H33" s="16">
        <f t="shared" si="9"/>
        <v>0</v>
      </c>
      <c r="I33" s="48"/>
      <c r="J33" s="49"/>
      <c r="K33" s="50"/>
      <c r="L33" s="49"/>
    </row>
    <row r="34" spans="1:12" ht="18" x14ac:dyDescent="0.3">
      <c r="A34" s="3" t="s">
        <v>40</v>
      </c>
      <c r="B34" s="32">
        <v>30</v>
      </c>
      <c r="C34" s="18">
        <f t="shared" si="8"/>
        <v>40</v>
      </c>
      <c r="D34" s="15">
        <f t="shared" si="10"/>
        <v>0.25</v>
      </c>
      <c r="E34" s="40"/>
      <c r="F34" s="13">
        <f t="shared" si="11"/>
        <v>13.333333333333334</v>
      </c>
      <c r="G34" s="13">
        <v>10</v>
      </c>
      <c r="H34" s="16">
        <f t="shared" si="9"/>
        <v>-0.33333333333333348</v>
      </c>
      <c r="I34" s="48"/>
      <c r="J34" s="49"/>
      <c r="K34" s="50"/>
      <c r="L34" s="49"/>
    </row>
    <row r="35" spans="1:12" ht="18" x14ac:dyDescent="0.3">
      <c r="A35" s="3" t="s">
        <v>41</v>
      </c>
      <c r="B35" s="32">
        <v>28</v>
      </c>
      <c r="C35" s="18">
        <f t="shared" si="8"/>
        <v>40</v>
      </c>
      <c r="D35" s="15">
        <f t="shared" si="10"/>
        <v>0.30000000000000004</v>
      </c>
      <c r="E35" s="40"/>
      <c r="F35" s="13">
        <f t="shared" si="11"/>
        <v>13.333333333333334</v>
      </c>
      <c r="G35" s="13">
        <v>10</v>
      </c>
      <c r="H35" s="16">
        <f t="shared" si="9"/>
        <v>-0.33333333333333348</v>
      </c>
      <c r="I35" s="48"/>
      <c r="J35" s="49"/>
      <c r="K35" s="50"/>
      <c r="L35" s="49"/>
    </row>
    <row r="36" spans="1:12" ht="18" x14ac:dyDescent="0.3">
      <c r="A36" s="3" t="s">
        <v>42</v>
      </c>
      <c r="B36" s="32">
        <v>14</v>
      </c>
      <c r="C36" s="18">
        <f t="shared" si="8"/>
        <v>18</v>
      </c>
      <c r="D36" s="15">
        <f t="shared" si="10"/>
        <v>0.22222222222222221</v>
      </c>
      <c r="E36" s="40"/>
      <c r="F36" s="13">
        <f t="shared" si="11"/>
        <v>6</v>
      </c>
      <c r="G36" s="13">
        <v>6</v>
      </c>
      <c r="H36" s="16">
        <f t="shared" si="9"/>
        <v>0</v>
      </c>
      <c r="I36" s="48"/>
      <c r="J36" s="49"/>
      <c r="K36" s="50"/>
      <c r="L36" s="49"/>
    </row>
    <row r="37" spans="1:12" ht="18" x14ac:dyDescent="0.3">
      <c r="A37" s="3" t="s">
        <v>45</v>
      </c>
      <c r="B37" s="32">
        <v>75</v>
      </c>
      <c r="C37" s="18">
        <f t="shared" si="8"/>
        <v>54</v>
      </c>
      <c r="D37" s="15">
        <f t="shared" si="10"/>
        <v>-0.38888888888888884</v>
      </c>
      <c r="E37" s="40"/>
      <c r="F37" s="13">
        <f t="shared" si="11"/>
        <v>18</v>
      </c>
      <c r="G37" s="13">
        <v>22</v>
      </c>
      <c r="H37" s="16">
        <f t="shared" si="9"/>
        <v>0.18181818181818177</v>
      </c>
      <c r="I37" s="48"/>
      <c r="J37" s="49"/>
      <c r="K37" s="50"/>
      <c r="L37" s="49"/>
    </row>
    <row r="38" spans="1:12" ht="18.600000000000001" thickBot="1" x14ac:dyDescent="0.35">
      <c r="A38" s="33" t="s">
        <v>2</v>
      </c>
      <c r="B38" s="34">
        <f t="shared" ref="B38:L38" si="12">SUM(B27:B37)</f>
        <v>3132</v>
      </c>
      <c r="C38" s="17">
        <f t="shared" si="12"/>
        <v>2704</v>
      </c>
      <c r="D38" s="17">
        <f t="shared" si="12"/>
        <v>-0.79320471687492977</v>
      </c>
      <c r="E38" s="17"/>
      <c r="F38" s="17">
        <f t="shared" si="12"/>
        <v>901.33333333333337</v>
      </c>
      <c r="G38" s="17">
        <f t="shared" si="12"/>
        <v>880</v>
      </c>
      <c r="H38" s="52">
        <f t="shared" si="12"/>
        <v>-0.66069389547650459</v>
      </c>
      <c r="I38" s="51"/>
      <c r="J38" s="51"/>
      <c r="K38" s="51"/>
      <c r="L38" s="51"/>
    </row>
    <row r="40" spans="1:12" x14ac:dyDescent="0.3">
      <c r="C40" s="25"/>
      <c r="D40" s="25"/>
      <c r="E40" s="25"/>
      <c r="F40" s="25"/>
      <c r="G40" s="25"/>
      <c r="H40" s="25"/>
    </row>
    <row r="42" spans="1:12" x14ac:dyDescent="0.3">
      <c r="B42" s="44"/>
      <c r="C42" s="44"/>
      <c r="D42" s="44"/>
      <c r="E42" s="44"/>
      <c r="F42" s="24"/>
    </row>
    <row r="43" spans="1:12" x14ac:dyDescent="0.3">
      <c r="B43" s="44"/>
      <c r="C43" s="44"/>
      <c r="D43" s="44"/>
      <c r="E43" s="44"/>
      <c r="F43" s="24"/>
    </row>
    <row r="44" spans="1:12" x14ac:dyDescent="0.3">
      <c r="B44" s="45"/>
      <c r="C44" s="45"/>
      <c r="D44" s="44"/>
      <c r="E44" s="44"/>
      <c r="F44" s="24"/>
    </row>
    <row r="45" spans="1:12" x14ac:dyDescent="0.3">
      <c r="B45" s="44"/>
      <c r="C45" s="44"/>
      <c r="D45" s="44"/>
      <c r="E45" s="44"/>
      <c r="F45" s="24"/>
    </row>
    <row r="46" spans="1:12" x14ac:dyDescent="0.3">
      <c r="B46" s="44"/>
      <c r="C46" s="44"/>
      <c r="D46" s="44"/>
      <c r="E46" s="44"/>
      <c r="F46" s="24"/>
    </row>
    <row r="48" spans="1:12" x14ac:dyDescent="0.3">
      <c r="J48" s="23"/>
    </row>
    <row r="49" spans="10:10" x14ac:dyDescent="0.3">
      <c r="J49" s="23"/>
    </row>
    <row r="50" spans="10:10" x14ac:dyDescent="0.3">
      <c r="J50" s="23"/>
    </row>
    <row r="51" spans="10:10" x14ac:dyDescent="0.3">
      <c r="J51" s="23"/>
    </row>
    <row r="52" spans="10:10" x14ac:dyDescent="0.3">
      <c r="J52" s="23"/>
    </row>
  </sheetData>
  <mergeCells count="1">
    <mergeCell ref="A25:B25"/>
  </mergeCell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Автоматизированный 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Sad Sad</cp:lastModifiedBy>
  <dcterms:created xsi:type="dcterms:W3CDTF">2015-06-05T18:19:34Z</dcterms:created>
  <dcterms:modified xsi:type="dcterms:W3CDTF">2022-08-08T17:05:15Z</dcterms:modified>
</cp:coreProperties>
</file>