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hsid\OneDrive\Рабочий стол\LoadRunner\"/>
    </mc:Choice>
  </mc:AlternateContent>
  <xr:revisionPtr revIDLastSave="0" documentId="13_ncr:1_{B6698344-2488-4A0E-9C26-302A2A6BC8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Шаблоны соотвествие профилю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5" l="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3" i="5"/>
  <c r="G35" i="3"/>
  <c r="G34" i="3"/>
  <c r="E35" i="3"/>
  <c r="E38" i="3"/>
  <c r="G38" i="3" s="1"/>
  <c r="H38" i="3" s="1"/>
  <c r="E41" i="3"/>
  <c r="G41" i="3" s="1"/>
  <c r="H41" i="3" s="1"/>
  <c r="E43" i="3"/>
  <c r="G43" i="3" s="1"/>
  <c r="H43" i="3" s="1"/>
  <c r="E34" i="3"/>
  <c r="B4" i="4"/>
  <c r="E36" i="3" s="1"/>
  <c r="G36" i="3" s="1"/>
  <c r="H36" i="3" s="1"/>
  <c r="B13" i="4"/>
  <c r="E45" i="3" s="1"/>
  <c r="G45" i="3" s="1"/>
  <c r="H45" i="3" s="1"/>
  <c r="B12" i="4"/>
  <c r="E44" i="3" s="1"/>
  <c r="G44" i="3" s="1"/>
  <c r="H44" i="3" s="1"/>
  <c r="B11" i="4"/>
  <c r="B10" i="4"/>
  <c r="E42" i="3" s="1"/>
  <c r="G42" i="3" s="1"/>
  <c r="H42" i="3" s="1"/>
  <c r="B9" i="4"/>
  <c r="B8" i="4"/>
  <c r="E40" i="3" s="1"/>
  <c r="G40" i="3" s="1"/>
  <c r="H40" i="3" s="1"/>
  <c r="B7" i="4"/>
  <c r="E39" i="3" s="1"/>
  <c r="G39" i="3" s="1"/>
  <c r="H39" i="3" s="1"/>
  <c r="B6" i="4"/>
  <c r="B5" i="4"/>
  <c r="E37" i="3" s="1"/>
  <c r="G37" i="3" s="1"/>
  <c r="H37" i="3" s="1"/>
  <c r="B3" i="4"/>
  <c r="B2" i="4"/>
  <c r="A13" i="4"/>
  <c r="A3" i="4"/>
  <c r="A4" i="4"/>
  <c r="A5" i="4"/>
  <c r="A6" i="4"/>
  <c r="A7" i="4"/>
  <c r="A8" i="4"/>
  <c r="A9" i="4"/>
  <c r="A10" i="4"/>
  <c r="A11" i="4"/>
  <c r="A12" i="4"/>
  <c r="A2" i="4"/>
  <c r="F35" i="3"/>
  <c r="F36" i="3"/>
  <c r="F37" i="3"/>
  <c r="F38" i="3"/>
  <c r="F39" i="3"/>
  <c r="F40" i="3"/>
  <c r="F41" i="3"/>
  <c r="F42" i="3"/>
  <c r="F43" i="3"/>
  <c r="F44" i="3"/>
  <c r="F45" i="3"/>
  <c r="F34" i="3"/>
  <c r="F28" i="3"/>
  <c r="F29" i="3"/>
  <c r="F30" i="3"/>
  <c r="D17" i="3"/>
  <c r="E17" i="3"/>
  <c r="D19" i="3"/>
  <c r="E19" i="3"/>
  <c r="F19" i="3" s="1"/>
  <c r="D20" i="3"/>
  <c r="E20" i="3"/>
  <c r="F20" i="3" s="1"/>
  <c r="E16" i="3"/>
  <c r="D8" i="3"/>
  <c r="E8" i="3"/>
  <c r="F8" i="3" s="1"/>
  <c r="C42" i="3"/>
  <c r="H35" i="3" l="1"/>
  <c r="H34" i="3"/>
  <c r="H19" i="3"/>
  <c r="H20" i="3"/>
  <c r="H8" i="3"/>
  <c r="E24" i="3"/>
  <c r="F24" i="3" s="1"/>
  <c r="E25" i="3"/>
  <c r="F25" i="3" s="1"/>
  <c r="D25" i="3"/>
  <c r="D24" i="3"/>
  <c r="E23" i="3"/>
  <c r="F23" i="3" s="1"/>
  <c r="D23" i="3"/>
  <c r="S7" i="3"/>
  <c r="O3" i="3"/>
  <c r="O4" i="3"/>
  <c r="O6" i="3"/>
  <c r="O7" i="3"/>
  <c r="O2" i="3"/>
  <c r="S6" i="3"/>
  <c r="D22" i="3"/>
  <c r="D26" i="3"/>
  <c r="E4" i="3"/>
  <c r="F4" i="3" s="1"/>
  <c r="D4" i="3"/>
  <c r="E2" i="3"/>
  <c r="F2" i="3" s="1"/>
  <c r="D2" i="3"/>
  <c r="D51" i="3"/>
  <c r="D52" i="3"/>
  <c r="H52" i="3" s="1"/>
  <c r="D53" i="3"/>
  <c r="D54" i="3"/>
  <c r="D50" i="3"/>
  <c r="B54" i="3"/>
  <c r="B52" i="3"/>
  <c r="B51" i="3"/>
  <c r="B53" i="3"/>
  <c r="B50" i="3"/>
  <c r="D21" i="3"/>
  <c r="C34" i="3"/>
  <c r="C35" i="3"/>
  <c r="H25" i="3" l="1"/>
  <c r="H23" i="3"/>
  <c r="H24" i="3"/>
  <c r="H4" i="3"/>
  <c r="E21" i="3"/>
  <c r="F21" i="3" s="1"/>
  <c r="H21" i="3" s="1"/>
  <c r="H2" i="3"/>
  <c r="F50" i="3"/>
  <c r="G50" i="3" s="1"/>
  <c r="H50" i="3" s="1"/>
  <c r="I45" i="3" s="1"/>
  <c r="E26" i="3"/>
  <c r="F26" i="3" s="1"/>
  <c r="H26" i="3" s="1"/>
  <c r="E22" i="3"/>
  <c r="F22" i="3" s="1"/>
  <c r="H22" i="3" s="1"/>
  <c r="F54" i="3"/>
  <c r="G54" i="3" s="1"/>
  <c r="H54" i="3" s="1"/>
  <c r="I49" i="3" s="1"/>
  <c r="F52" i="3"/>
  <c r="F53" i="3"/>
  <c r="H53" i="3"/>
  <c r="I48" i="3" s="1"/>
  <c r="F51" i="3"/>
  <c r="G51" i="3" s="1"/>
  <c r="H51" i="3" s="1"/>
  <c r="I46" i="3" s="1"/>
  <c r="I47" i="3"/>
  <c r="B46" i="3"/>
  <c r="D10" i="3"/>
  <c r="D27" i="3"/>
  <c r="E27" i="3"/>
  <c r="F27" i="3" s="1"/>
  <c r="D15" i="3"/>
  <c r="C39" i="3"/>
  <c r="C44" i="3"/>
  <c r="C36" i="3"/>
  <c r="C41" i="3"/>
  <c r="C38" i="3"/>
  <c r="C40" i="3"/>
  <c r="C37" i="3"/>
  <c r="C43" i="3"/>
  <c r="C45" i="3"/>
  <c r="D36" i="3" l="1"/>
  <c r="D43" i="3"/>
  <c r="D34" i="3"/>
  <c r="D44" i="3"/>
  <c r="D45" i="3"/>
  <c r="H27" i="3"/>
  <c r="D16" i="3"/>
  <c r="D18" i="3"/>
  <c r="D28" i="3"/>
  <c r="D29" i="3"/>
  <c r="D30" i="3"/>
  <c r="E3" i="3"/>
  <c r="F3" i="3" s="1"/>
  <c r="W2" i="3" l="1"/>
  <c r="V3" i="3" s="1"/>
  <c r="E12" i="3" l="1"/>
  <c r="E10" i="3"/>
  <c r="F10" i="3" s="1"/>
  <c r="H10" i="3" s="1"/>
  <c r="D3" i="3"/>
  <c r="V2" i="3"/>
  <c r="S2" i="3"/>
  <c r="U2" i="3" s="1"/>
  <c r="S3" i="3"/>
  <c r="U3" i="3" s="1"/>
  <c r="D12" i="3" s="1"/>
  <c r="U5" i="3" l="1"/>
  <c r="E15" i="3"/>
  <c r="F15" i="3" s="1"/>
  <c r="H15" i="3" s="1"/>
  <c r="S4" i="3"/>
  <c r="U4" i="3" s="1"/>
  <c r="D35" i="3"/>
  <c r="U6" i="3"/>
  <c r="D6" i="3"/>
  <c r="E30" i="3"/>
  <c r="D5" i="3"/>
  <c r="D14" i="3"/>
  <c r="D9" i="3"/>
  <c r="D11" i="3"/>
  <c r="D13" i="3"/>
  <c r="D7" i="3"/>
  <c r="E14" i="3"/>
  <c r="F14" i="3" s="1"/>
  <c r="E9" i="3"/>
  <c r="F9" i="3" s="1"/>
  <c r="E29" i="3"/>
  <c r="E13" i="3"/>
  <c r="F13" i="3" s="1"/>
  <c r="E7" i="3"/>
  <c r="F7" i="3" s="1"/>
  <c r="E28" i="3"/>
  <c r="E18" i="3"/>
  <c r="F17" i="3" s="1"/>
  <c r="H17" i="3" s="1"/>
  <c r="E6" i="3"/>
  <c r="F6" i="3" s="1"/>
  <c r="H3" i="3"/>
  <c r="F16" i="3"/>
  <c r="E11" i="3"/>
  <c r="F11" i="3" s="1"/>
  <c r="E5" i="3"/>
  <c r="F5" i="3" s="1"/>
  <c r="D38" i="3"/>
  <c r="V4" i="3"/>
  <c r="V6" i="3"/>
  <c r="V5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28" i="3" l="1"/>
  <c r="F12" i="3"/>
  <c r="H12" i="3" s="1"/>
  <c r="F18" i="3"/>
  <c r="H18" i="3" s="1"/>
  <c r="C46" i="3"/>
  <c r="D41" i="3"/>
  <c r="D42" i="3"/>
  <c r="D37" i="3"/>
  <c r="D39" i="3"/>
  <c r="D40" i="3"/>
  <c r="U7" i="3"/>
  <c r="H5" i="3"/>
  <c r="H6" i="3"/>
  <c r="H30" i="3"/>
  <c r="H14" i="3"/>
  <c r="H9" i="3"/>
  <c r="H29" i="3"/>
  <c r="H13" i="3"/>
  <c r="H11" i="3"/>
  <c r="H7" i="3"/>
  <c r="H16" i="3"/>
  <c r="V7" i="3"/>
  <c r="I40" i="2"/>
  <c r="I44" i="2"/>
  <c r="I41" i="2"/>
  <c r="I32" i="2"/>
  <c r="I31" i="2"/>
  <c r="I30" i="2"/>
  <c r="I29" i="2"/>
  <c r="I28" i="2"/>
  <c r="I27" i="2"/>
  <c r="I26" i="2"/>
  <c r="D46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4AD6668C-BAEA-4D49-9E2F-CA2A2BFAA7DE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<sst xmlns="http://schemas.openxmlformats.org/spreadsheetml/2006/main" count="254" uniqueCount="110">
  <si>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</si>
  <si>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</si>
  <si>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</si>
  <si>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</si>
  <si>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</si>
  <si>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</si>
  <si>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</si>
  <si>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</si>
  <si>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</si>
  <si>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</si>
  <si>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</si>
  <si>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</si>
  <si>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</si>
  <si>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</si>
  <si>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</si>
  <si>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</si>
  <si>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</si>
  <si>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</si>
  <si>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</si>
  <si>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</si>
  <si>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</si>
  <si>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</si>
  <si>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</si>
  <si>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</si>
  <si>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</si>
  <si>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</si>
  <si>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</si>
  <si>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</si>
  <si>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</si>
  <si>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</si>
  <si>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</si>
  <si>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</si>
  <si>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</si>
  <si>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</si>
  <si>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</si>
  <si>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</si>
  <si>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</si>
  <si>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</si>
  <si>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</si>
  <si>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</si>
  <si>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</si>
  <si>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</si>
  <si>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</si>
  <si>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</si>
  <si>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</si>
  <si>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</si>
  <si>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</si>
  <si>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</si>
  <si>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</si>
  <si>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</si>
  <si>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</si>
  <si>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</si>
  <si>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</si>
  <si>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</si>
  <si>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</si>
  <si>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</si>
  <si>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</si>
  <si>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</si>
  <si>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</si>
  <si>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</si>
  <si>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</si>
  <si>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</si>
  <si>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</si>
  <si>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</si>
  <si>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</si>
  <si>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</si>
  <si>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</si>
  <si>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</si>
  <si>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Покупка билет</t>
  </si>
  <si>
    <t>Логин и логоут</t>
  </si>
  <si>
    <t>Удаление юрони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</si>
  <si>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</si>
  <si>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</si>
  <si>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</si>
  <si>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</si>
  <si>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</si>
  <si>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</si>
  <si>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</si>
  <si>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</si>
  <si>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</si>
  <si>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</si>
  <si>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</si>
  <si>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Поиск без покупки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</si>
  <si>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</si>
  <si>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</si>
  <si>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</si>
  <si>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</si>
  <si>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</si>
  <si>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</si>
  <si>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</si>
  <si>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</si>
  <si>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Action_Transaction</t>
  </si>
  <si>
    <t>No Data</t>
  </si>
  <si>
    <t>click_flights</t>
  </si>
  <si>
    <t>click_signUp</t>
  </si>
  <si>
    <t>continue</t>
  </si>
  <si>
    <t>customerProfile</t>
  </si>
  <si>
    <t>delete_ticket</t>
  </si>
  <si>
    <t>find_flights</t>
  </si>
  <si>
    <t>goto_flights</t>
  </si>
  <si>
    <t>goto_itinerary</t>
  </si>
  <si>
    <t>log_out</t>
  </si>
  <si>
    <t>open_site</t>
  </si>
  <si>
    <t>UC01_BuyTicket</t>
  </si>
  <si>
    <t>UC02_DeleteTicket</t>
  </si>
  <si>
    <t>UC03_SignUp</t>
  </si>
  <si>
    <t>UC05_Itinerary</t>
  </si>
  <si>
    <t>UC06_SearchFlights</t>
  </si>
  <si>
    <t>%errors</t>
  </si>
  <si>
    <t xml:space="preserve">Название транзакции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</si>
</sst>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5">
    <xf numFmtId="0" fontId="0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7" applyNumberFormat="0" applyAlignment="0" applyProtection="0"/>
    <xf numFmtId="0" fontId="19" fillId="7" borderId="8" applyNumberFormat="0" applyAlignment="0" applyProtection="0"/>
    <xf numFmtId="0" fontId="20" fillId="7" borderId="7" applyNumberFormat="0" applyAlignment="0" applyProtection="0"/>
    <xf numFmtId="0" fontId="21" fillId="0" borderId="9" applyNumberFormat="0" applyFill="0" applyAlignment="0" applyProtection="0"/>
    <xf numFmtId="0" fontId="22" fillId="8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25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5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5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5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5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5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" fillId="9" borderId="11" applyNumberFormat="0" applyFont="0" applyAlignment="0" applyProtection="0"/>
    <xf numFmtId="9" fontId="26" fillId="0" borderId="0" applyFont="0" applyFill="0" applyBorder="0" applyAlignment="0" applyProtection="0"/>
    <xf numFmtId="0" fontId="1" fillId="0" borderId="0"/>
    <xf numFmtId="0" fontId="1" fillId="9" borderId="11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67">
    <xf numFmtId="0" fontId="0" fillId="0" borderId="0" xfId="0"/>
    <xf numFmtId="0" fontId="11" fillId="5" borderId="2" xfId="0" applyFont="1" applyFill="1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/>
    </xf>
    <xf numFmtId="0" fontId="10" fillId="0" borderId="3" xfId="4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10" fontId="11" fillId="0" borderId="3" xfId="0" applyNumberFormat="1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center" vertical="top"/>
    </xf>
    <xf numFmtId="10" fontId="13" fillId="0" borderId="3" xfId="0" applyNumberFormat="1" applyFont="1" applyBorder="1" applyAlignment="1">
      <alignment horizontal="left" vertical="top"/>
    </xf>
    <xf numFmtId="0" fontId="11" fillId="5" borderId="3" xfId="0" applyFont="1" applyFill="1" applyBorder="1" applyAlignment="1">
      <alignment horizontal="left" vertical="top"/>
    </xf>
    <xf numFmtId="0" fontId="2" fillId="0" borderId="3" xfId="42" applyBorder="1"/>
    <xf numFmtId="0" fontId="11" fillId="0" borderId="3" xfId="0" applyFont="1" applyBorder="1" applyAlignment="1">
      <alignment horizontal="left" vertical="top"/>
    </xf>
    <xf numFmtId="10" fontId="11" fillId="0" borderId="3" xfId="0" applyNumberFormat="1" applyFont="1" applyBorder="1" applyAlignment="1">
      <alignment horizontal="left" vertical="top"/>
    </xf>
    <xf numFmtId="0" fontId="10" fillId="0" borderId="3" xfId="4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0" fontId="2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7" fillId="0" borderId="0" xfId="0" applyFont="1"/>
    <xf numFmtId="1" fontId="27" fillId="0" borderId="0" xfId="0" applyNumberFormat="1" applyFont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4" fillId="0" borderId="15" xfId="0" applyNumberFormat="1" applyFont="1" applyBorder="1" applyAlignment="1">
      <alignment horizontal="center" vertical="center" wrapText="1"/>
    </xf>
    <xf numFmtId="1" fontId="0" fillId="0" borderId="16" xfId="0" applyNumberFormat="1" applyBorder="1"/>
    <xf numFmtId="9" fontId="0" fillId="0" borderId="17" xfId="44" applyFont="1" applyBorder="1"/>
    <xf numFmtId="0" fontId="6" fillId="0" borderId="3" xfId="0" applyFont="1" applyBorder="1" applyAlignment="1">
      <alignment vertical="center" wrapText="1"/>
    </xf>
    <xf numFmtId="0" fontId="0" fillId="40" borderId="3" xfId="0" applyFill="1" applyBorder="1"/>
    <xf numFmtId="0" fontId="0" fillId="35" borderId="18" xfId="0" applyFill="1" applyBorder="1"/>
    <xf numFmtId="9" fontId="0" fillId="0" borderId="0" xfId="44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41" borderId="3" xfId="0" applyNumberFormat="1" applyFill="1" applyBorder="1"/>
    <xf numFmtId="165" fontId="0" fillId="41" borderId="3" xfId="0" quotePrefix="1" applyNumberFormat="1" applyFill="1" applyBorder="1"/>
    <xf numFmtId="0" fontId="0" fillId="0" borderId="0" xfId="0" applyFont="1"/>
    <xf numFmtId="9" fontId="0" fillId="0" borderId="0" xfId="0" applyNumberFormat="1" applyFont="1"/>
    <xf numFmtId="1" fontId="0" fillId="35" borderId="3" xfId="0" applyNumberFormat="1" applyFill="1" applyBorder="1"/>
    <xf numFmtId="0" fontId="6" fillId="0" borderId="15" xfId="0" applyFont="1" applyBorder="1" applyAlignment="1">
      <alignment vertical="center" wrapText="1"/>
    </xf>
    <xf numFmtId="0" fontId="6" fillId="39" borderId="19" xfId="0" applyFont="1" applyFill="1" applyBorder="1" applyAlignment="1">
      <alignment vertical="center" wrapText="1"/>
    </xf>
    <xf numFmtId="0" fontId="6" fillId="39" borderId="20" xfId="0" applyFont="1" applyFill="1" applyBorder="1" applyAlignment="1">
      <alignment vertical="center" wrapText="1"/>
    </xf>
    <xf numFmtId="0" fontId="4" fillId="39" borderId="20" xfId="0" applyFont="1" applyFill="1" applyBorder="1" applyAlignment="1">
      <alignment horizontal="center" vertical="center" wrapText="1"/>
    </xf>
    <xf numFmtId="0" fontId="4" fillId="39" borderId="19" xfId="0" applyFont="1" applyFill="1" applyBorder="1" applyAlignment="1">
      <alignment horizontal="left" vertical="center" wrapText="1"/>
    </xf>
    <xf numFmtId="0" fontId="4" fillId="35" borderId="19" xfId="0" applyFont="1" applyFill="1" applyBorder="1" applyAlignment="1">
      <alignment horizontal="left" vertical="center" wrapText="1"/>
    </xf>
    <xf numFmtId="0" fontId="5" fillId="39" borderId="21" xfId="0" applyFont="1" applyFill="1" applyBorder="1" applyAlignment="1">
      <alignment horizontal="left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0" fillId="37" borderId="2" xfId="0" applyFill="1" applyBorder="1"/>
    <xf numFmtId="1" fontId="0" fillId="35" borderId="2" xfId="0" applyNumberFormat="1" applyFill="1" applyBorder="1"/>
    <xf numFmtId="0" fontId="0" fillId="35" borderId="2" xfId="0" applyFill="1" applyBorder="1"/>
    <xf numFmtId="0" fontId="0" fillId="37" borderId="17" xfId="0" applyFill="1" applyBorder="1"/>
    <xf numFmtId="0" fontId="0" fillId="35" borderId="17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0" fillId="41" borderId="23" xfId="0" applyFill="1" applyBorder="1" applyAlignment="1">
      <alignment horizontal="center"/>
    </xf>
    <xf numFmtId="0" fontId="0" fillId="41" borderId="24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3" xfId="0" applyBorder="1"/>
    <xf numFmtId="0" fontId="1" fillId="0" borderId="0" xfId="45" applyFill="1"/>
    <xf numFmtId="0" fontId="1" fillId="0" borderId="0" xfId="45"/>
    <xf numFmtId="0" fontId="1" fillId="0" borderId="0" xfId="45"/>
  </cellXfs>
  <cellStyles count="65">
    <cellStyle name="20% — акцент1" xfId="19" builtinId="30" customBuiltin="1"/>
    <cellStyle name="20% — акцент1 2" xfId="47" xr:uid="{EE389E7D-37DE-4F18-BE11-C9C87317FE3D}"/>
    <cellStyle name="20% — акцент2" xfId="23" builtinId="34" customBuiltin="1"/>
    <cellStyle name="20% — акцент2 2" xfId="50" xr:uid="{D2BB8308-E8B6-4ADB-A5AF-8CB9D3178FBB}"/>
    <cellStyle name="20% — акцент3" xfId="27" builtinId="38" customBuiltin="1"/>
    <cellStyle name="20% — акцент3 2" xfId="53" xr:uid="{F65EA5CA-4607-4BD7-95D6-D4E9DBC2C376}"/>
    <cellStyle name="20% — акцент4" xfId="31" builtinId="42" customBuiltin="1"/>
    <cellStyle name="20% — акцент4 2" xfId="56" xr:uid="{F6EDCD46-9F56-4FA6-8B1F-E387DD09A159}"/>
    <cellStyle name="20% — акцент5" xfId="35" builtinId="46" customBuiltin="1"/>
    <cellStyle name="20% — акцент5 2" xfId="59" xr:uid="{5285BAD9-CEBC-4F0C-A7CF-23F5FA792525}"/>
    <cellStyle name="20% — акцент6" xfId="39" builtinId="50" customBuiltin="1"/>
    <cellStyle name="20% — акцент6 2" xfId="62" xr:uid="{93F3A778-FB2E-45D0-9F31-9A08420DF654}"/>
    <cellStyle name="40% — акцент1" xfId="20" builtinId="31" customBuiltin="1"/>
    <cellStyle name="40% — акцент1 2" xfId="48" xr:uid="{DB8EE480-0429-4F96-B6A2-0A3260956EC9}"/>
    <cellStyle name="40% — акцент2" xfId="24" builtinId="35" customBuiltin="1"/>
    <cellStyle name="40% — акцент2 2" xfId="51" xr:uid="{E438B7A9-34AA-498D-BCA5-9368D0EC67E1}"/>
    <cellStyle name="40% — акцент3" xfId="28" builtinId="39" customBuiltin="1"/>
    <cellStyle name="40% — акцент3 2" xfId="54" xr:uid="{A1CF5DBF-3BF5-459D-8E92-542D8DC890A5}"/>
    <cellStyle name="40% — акцент4" xfId="32" builtinId="43" customBuiltin="1"/>
    <cellStyle name="40% — акцент4 2" xfId="57" xr:uid="{0A9B4FFA-4591-43B5-80EE-42B52A7F92FF}"/>
    <cellStyle name="40% — акцент5" xfId="36" builtinId="47" customBuiltin="1"/>
    <cellStyle name="40% — акцент5 2" xfId="60" xr:uid="{D743F9F2-E2F3-4793-8161-DAC4CC6F077E}"/>
    <cellStyle name="40% — акцент6" xfId="40" builtinId="51" customBuiltin="1"/>
    <cellStyle name="40% — акцент6 2" xfId="63" xr:uid="{C80E83ED-E332-499E-A2B3-E053C2095724}"/>
    <cellStyle name="60% — акцент1" xfId="21" builtinId="32" customBuiltin="1"/>
    <cellStyle name="60% — акцент1 2" xfId="49" xr:uid="{FA31DE66-99EC-4C44-8470-CDE1A5E2123E}"/>
    <cellStyle name="60% — акцент2" xfId="25" builtinId="36" customBuiltin="1"/>
    <cellStyle name="60% — акцент2 2" xfId="52" xr:uid="{DC09766C-50B2-46FD-97FE-2E4CC5EEEEDC}"/>
    <cellStyle name="60% — акцент3" xfId="29" builtinId="40" customBuiltin="1"/>
    <cellStyle name="60% — акцент3 2" xfId="55" xr:uid="{FBCE4DD3-B017-4E02-A7B1-E3987A72137A}"/>
    <cellStyle name="60% — акцент4" xfId="33" builtinId="44" customBuiltin="1"/>
    <cellStyle name="60% — акцент4 2" xfId="58" xr:uid="{F902AC91-489A-47C8-8605-F4FBC99EE2B2}"/>
    <cellStyle name="60% — акцент5" xfId="37" builtinId="48" customBuiltin="1"/>
    <cellStyle name="60% — акцент5 2" xfId="61" xr:uid="{5DC894F8-D469-4533-8DCD-432601D0567C}"/>
    <cellStyle name="60% — акцент6" xfId="41" builtinId="52" customBuiltin="1"/>
    <cellStyle name="60% — акцент6 2" xfId="64" xr:uid="{5673544D-67A1-4978-8E47-66C6907AD76C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00000000-0005-0000-0000-000024000000}"/>
    <cellStyle name="Обычный 3" xfId="42" xr:uid="{00000000-0005-0000-0000-000025000000}"/>
    <cellStyle name="Обычный 4" xfId="45" xr:uid="{DF0B3A2A-4917-452A-B33D-D65B3BDA67E4}"/>
    <cellStyle name="Плохой" xfId="2" builtinId="27" customBuiltin="1"/>
    <cellStyle name="Пояснение" xfId="16" builtinId="53" customBuiltin="1"/>
    <cellStyle name="Примечание 2" xfId="43" xr:uid="{00000000-0005-0000-0000-000028000000}"/>
    <cellStyle name="Примечание 3" xfId="46" xr:uid="{7868E4B7-A5E4-433F-9290-488453CC264E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 Sad" refreshedDate="44738.772916898146" createdVersion="6" refreshedVersion="6" minRefreshableVersion="3" recordCount="29" xr:uid="{00000000-000A-0000-FFFF-FFFF00000000}">
  <cacheSource type="worksheet">
    <worksheetSource ref="A1:H30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</sharedItems>
    </cacheField>
    <cacheField name="count" numFmtId="0">
      <sharedItems containsSemiMixedTypes="0" containsString="0" containsNumber="1" minValue="0" maxValue="2"/>
    </cacheField>
    <cacheField name="VU" numFmtId="0">
      <sharedItems containsSemiMixedTypes="0" containsString="0" containsNumber="1" containsInteger="1" minValue="1" maxValue="3"/>
    </cacheField>
    <cacheField name="pacing" numFmtId="0">
      <sharedItems containsSemiMixedTypes="0" containsString="0" containsNumber="1" containsInteger="1" minValue="41" maxValue="115"/>
    </cacheField>
    <cacheField name="одним пользователем в минуту" numFmtId="2">
      <sharedItems containsSemiMixedTypes="0" containsString="0" containsNumber="1" minValue="0" maxValue="1.71428571428571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68.5714285714285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Покупка билета"/>
    <x v="0"/>
    <n v="1"/>
    <n v="2"/>
    <n v="41"/>
    <n v="1.4634146341463414"/>
    <n v="20"/>
    <n v="58.536585365853654"/>
  </r>
  <r>
    <s v="Покупка билета"/>
    <x v="1"/>
    <n v="1"/>
    <n v="2"/>
    <n v="41"/>
    <n v="1.4634146341463414"/>
    <n v="20"/>
    <n v="58.536585365853654"/>
  </r>
  <r>
    <s v="Покупка билета"/>
    <x v="2"/>
    <n v="1"/>
    <n v="2"/>
    <n v="41"/>
    <n v="1.4634146341463414"/>
    <n v="20"/>
    <n v="58.536585365853654"/>
  </r>
  <r>
    <s v="Покупка билета"/>
    <x v="3"/>
    <n v="1"/>
    <n v="2"/>
    <n v="41"/>
    <n v="1.4634146341463414"/>
    <n v="20"/>
    <n v="58.536585365853654"/>
  </r>
  <r>
    <s v="Покупка билета"/>
    <x v="4"/>
    <n v="1"/>
    <n v="2"/>
    <n v="41"/>
    <n v="1.4634146341463414"/>
    <n v="20"/>
    <n v="58.536585365853654"/>
  </r>
  <r>
    <s v="Покупка билета"/>
    <x v="5"/>
    <n v="1"/>
    <n v="2"/>
    <n v="41"/>
    <n v="1.4634146341463414"/>
    <n v="20"/>
    <n v="58.536585365853654"/>
  </r>
  <r>
    <s v="Покупка билета"/>
    <x v="6"/>
    <n v="0"/>
    <n v="2"/>
    <n v="41"/>
    <n v="0"/>
    <n v="20"/>
    <n v="0"/>
  </r>
  <r>
    <s v="Покупка билета"/>
    <x v="7"/>
    <n v="1"/>
    <n v="2"/>
    <n v="41"/>
    <n v="1.4634146341463414"/>
    <n v="20"/>
    <n v="58.536585365853654"/>
  </r>
  <r>
    <s v="Удаление бронирования "/>
    <x v="0"/>
    <n v="1"/>
    <n v="1"/>
    <n v="50"/>
    <n v="1.2"/>
    <n v="20"/>
    <n v="24"/>
  </r>
  <r>
    <s v="Удаление бронирования "/>
    <x v="1"/>
    <n v="1"/>
    <n v="1"/>
    <n v="50"/>
    <n v="1.2"/>
    <n v="20"/>
    <n v="24"/>
  </r>
  <r>
    <s v="Удаление бронирования "/>
    <x v="6"/>
    <n v="1"/>
    <n v="1"/>
    <n v="50"/>
    <n v="1.2"/>
    <n v="20"/>
    <n v="24"/>
  </r>
  <r>
    <s v="Удаление бронирования "/>
    <x v="8"/>
    <n v="1"/>
    <n v="1"/>
    <n v="50"/>
    <n v="1.2"/>
    <n v="20"/>
    <n v="24"/>
  </r>
  <r>
    <s v="Удаление бронирования "/>
    <x v="7"/>
    <n v="0"/>
    <n v="1"/>
    <n v="50"/>
    <n v="0"/>
    <n v="20"/>
    <n v="0"/>
  </r>
  <r>
    <s v="Регистрация новых пользователей"/>
    <x v="0"/>
    <n v="1"/>
    <n v="2"/>
    <n v="76"/>
    <n v="0.78947368421052633"/>
    <n v="20"/>
    <n v="31.578947368421055"/>
  </r>
  <r>
    <s v="Регистрация новых пользователей"/>
    <x v="9"/>
    <n v="1"/>
    <n v="2"/>
    <n v="76"/>
    <n v="0.78947368421052633"/>
    <n v="20"/>
    <n v="31.578947368421055"/>
  </r>
  <r>
    <s v="Регистрация новых пользователей"/>
    <x v="2"/>
    <n v="0.5"/>
    <n v="2"/>
    <n v="76"/>
    <n v="0.39473684210526316"/>
    <n v="20"/>
    <n v="15.789473684210527"/>
  </r>
  <r>
    <s v="Регистрация новых пользователей"/>
    <x v="10"/>
    <n v="1"/>
    <n v="2"/>
    <n v="76"/>
    <n v="0.78947368421052633"/>
    <n v="20"/>
    <n v="31.578947368421055"/>
  </r>
  <r>
    <s v="Регистрация новых пользователей"/>
    <x v="11"/>
    <n v="1"/>
    <n v="2"/>
    <n v="76"/>
    <n v="0.78947368421052633"/>
    <n v="20"/>
    <n v="31.578947368421055"/>
  </r>
  <r>
    <s v="Регистрация новых пользователей"/>
    <x v="7"/>
    <n v="0.5"/>
    <n v="2"/>
    <n v="76"/>
    <n v="0.39473684210526316"/>
    <n v="20"/>
    <n v="15.789473684210527"/>
  </r>
  <r>
    <s v="Поиск без покупки"/>
    <x v="0"/>
    <n v="1"/>
    <n v="3"/>
    <n v="115"/>
    <n v="0.52173913043478259"/>
    <n v="20"/>
    <n v="31.304347826086953"/>
  </r>
  <r>
    <s v="Поиск без покупки"/>
    <x v="1"/>
    <n v="1"/>
    <n v="3"/>
    <n v="115"/>
    <n v="0.52173913043478259"/>
    <n v="20"/>
    <n v="31.304347826086953"/>
  </r>
  <r>
    <s v="Поиск без покупки"/>
    <x v="2"/>
    <n v="1"/>
    <n v="3"/>
    <n v="115"/>
    <n v="0.52173913043478259"/>
    <n v="20"/>
    <n v="31.304347826086953"/>
  </r>
  <r>
    <s v="Поиск без покупки"/>
    <x v="3"/>
    <n v="1"/>
    <n v="3"/>
    <n v="115"/>
    <n v="0.52173913043478259"/>
    <n v="20"/>
    <n v="31.304347826086953"/>
  </r>
  <r>
    <s v="Поиск без покупки"/>
    <x v="4"/>
    <n v="1"/>
    <n v="3"/>
    <n v="115"/>
    <n v="0.52173913043478259"/>
    <n v="20"/>
    <n v="31.304347826086953"/>
  </r>
  <r>
    <s v="Поиск без покупки"/>
    <x v="7"/>
    <n v="0"/>
    <n v="3"/>
    <n v="115"/>
    <n v="0"/>
    <n v="20"/>
    <n v="0"/>
  </r>
  <r>
    <s v="Ознакомление с путевым листом"/>
    <x v="0"/>
    <n v="1"/>
    <n v="2"/>
    <n v="70"/>
    <n v="0.8571428571428571"/>
    <n v="20"/>
    <n v="34.285714285714285"/>
  </r>
  <r>
    <s v="Ознакомление с путевым листом"/>
    <x v="1"/>
    <n v="1"/>
    <n v="2"/>
    <n v="70"/>
    <n v="0.8571428571428571"/>
    <n v="20"/>
    <n v="34.285714285714285"/>
  </r>
  <r>
    <s v="Ознакомление с путевым листом"/>
    <x v="6"/>
    <n v="2"/>
    <n v="2"/>
    <n v="70"/>
    <n v="1.7142857142857142"/>
    <n v="20"/>
    <n v="68.571428571428569"/>
  </r>
  <r>
    <s v="Ознакомление с путевым листом"/>
    <x v="7"/>
    <n v="1"/>
    <n v="2"/>
    <n v="70"/>
    <n v="0.8571428571428571"/>
    <n v="20"/>
    <n v="34.285714285714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8"/>
        <item x="6"/>
        <item x="0"/>
        <item x="9"/>
        <item x="10"/>
        <item x="11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topLeftCell="A34" zoomScale="85" zoomScaleNormal="85" workbookViewId="0">
      <selection activeCell="H42" sqref="H42"/>
    </sheetView>
  </sheetViews>
  <sheetFormatPr defaultColWidth="11.44140625" defaultRowHeight="14.4" x14ac:dyDescent="0.3"/>
  <cols>
    <col min="1" max="1" width="22.6640625" customWidth="1"/>
    <col min="2" max="2" width="31.44140625" bestFit="1" customWidth="1"/>
    <col min="3" max="3" width="18.109375" customWidth="1"/>
    <col min="4" max="4" width="17.88671875" customWidth="1"/>
    <col min="5" max="5" width="16.6640625" customWidth="1"/>
    <col min="7" max="7" width="18.6640625" bestFit="1" customWidth="1"/>
    <col min="8" max="8" width="17" customWidth="1"/>
    <col min="9" max="9" width="44.21875" bestFit="1" customWidth="1"/>
    <col min="10" max="10" width="20.5546875" bestFit="1" customWidth="1"/>
    <col min="11" max="11" width="18.6640625" customWidth="1"/>
    <col min="12" max="12" width="27.44140625" bestFit="1" customWidth="1"/>
    <col min="13" max="13" width="35.88671875" bestFit="1" customWidth="1"/>
    <col min="19" max="19" width="44" bestFit="1" customWidth="1"/>
  </cols>
  <sheetData>
    <row r="1" spans="1:24" x14ac:dyDescent="0.3">
      <c r="A1" t="s">
        <v>37</v>
      </c>
      <c r="B1" t="s">
        <v>38</v>
      </c>
      <c r="C1" t="s">
        <v>39</v>
      </c>
      <c r="D1" t="s">
        <v>43</v>
      </c>
      <c r="E1" t="s">
        <v>53</v>
      </c>
      <c r="F1" t="s">
        <v>54</v>
      </c>
      <c r="G1" t="s">
        <v>55</v>
      </c>
      <c r="H1" t="s">
        <v>7</v>
      </c>
      <c r="I1" s="16" t="s">
        <v>40</v>
      </c>
      <c r="J1" t="s">
        <v>52</v>
      </c>
      <c r="M1" t="s">
        <v>42</v>
      </c>
      <c r="N1" t="s">
        <v>44</v>
      </c>
      <c r="O1" t="s">
        <v>45</v>
      </c>
      <c r="P1" t="s">
        <v>56</v>
      </c>
      <c r="Q1" t="s">
        <v>46</v>
      </c>
      <c r="R1" t="s">
        <v>43</v>
      </c>
      <c r="S1" t="s">
        <v>47</v>
      </c>
      <c r="T1" s="25" t="s">
        <v>48</v>
      </c>
      <c r="U1" s="25" t="s">
        <v>49</v>
      </c>
      <c r="V1" s="42" t="s">
        <v>50</v>
      </c>
      <c r="X1" t="s">
        <v>51</v>
      </c>
    </row>
    <row r="2" spans="1:24" x14ac:dyDescent="0.3">
      <c r="A2" s="35" t="s">
        <v>8</v>
      </c>
      <c r="B2" s="35" t="s">
        <v>64</v>
      </c>
      <c r="C2">
        <v>1</v>
      </c>
      <c r="D2" s="23">
        <f t="shared" ref="D2:D13" si="0">VLOOKUP(A2,$M$1:$W$8,6,FALSE)</f>
        <v>2</v>
      </c>
      <c r="E2">
        <f>VLOOKUP(A2,$M$1:$W$8,5,FALSE)</f>
        <v>41</v>
      </c>
      <c r="F2" s="21">
        <f>60/E2*C2</f>
        <v>1.4634146341463414</v>
      </c>
      <c r="G2">
        <v>20</v>
      </c>
      <c r="H2" s="20">
        <f>D2*F2*G2</f>
        <v>58.536585365853654</v>
      </c>
      <c r="I2" s="17" t="s">
        <v>0</v>
      </c>
      <c r="J2" s="15">
        <v>148.1266474776549</v>
      </c>
      <c r="K2" s="15"/>
      <c r="M2" t="s">
        <v>8</v>
      </c>
      <c r="N2" s="28">
        <v>1.8188</v>
      </c>
      <c r="O2" s="28">
        <f>P2-N2</f>
        <v>24.899799999999999</v>
      </c>
      <c r="P2">
        <v>26.718599999999999</v>
      </c>
      <c r="Q2" s="18">
        <v>41</v>
      </c>
      <c r="R2" s="18">
        <v>2</v>
      </c>
      <c r="S2" s="19">
        <f>60/(Q2)</f>
        <v>1.4634146341463414</v>
      </c>
      <c r="T2" s="25">
        <v>20</v>
      </c>
      <c r="U2" s="26">
        <f>ROUND(R2*S2*T2,0)</f>
        <v>59</v>
      </c>
      <c r="V2" s="43">
        <f>R2/W$2</f>
        <v>0.2857142857142857</v>
      </c>
      <c r="W2">
        <f>SUM(R2:R6)</f>
        <v>7</v>
      </c>
    </row>
    <row r="3" spans="1:24" x14ac:dyDescent="0.3">
      <c r="A3" s="35" t="s">
        <v>8</v>
      </c>
      <c r="B3" s="35" t="s">
        <v>0</v>
      </c>
      <c r="C3">
        <v>1</v>
      </c>
      <c r="D3" s="23">
        <f t="shared" si="0"/>
        <v>2</v>
      </c>
      <c r="E3">
        <f>VLOOKUP(A3,$M$1:$W$8,5,FALSE)</f>
        <v>41</v>
      </c>
      <c r="F3" s="21">
        <f>60/E3*C3</f>
        <v>1.4634146341463414</v>
      </c>
      <c r="G3">
        <v>20</v>
      </c>
      <c r="H3" s="20">
        <f>D3*F3*G3</f>
        <v>58.536585365853654</v>
      </c>
      <c r="I3" s="17" t="s">
        <v>12</v>
      </c>
      <c r="J3" s="15">
        <v>89.840933191940607</v>
      </c>
      <c r="K3" s="15"/>
      <c r="M3" t="s">
        <v>9</v>
      </c>
      <c r="N3" s="28">
        <v>1.5984</v>
      </c>
      <c r="O3" s="28">
        <f t="shared" ref="O3:O7" si="1">P3-N3</f>
        <v>19.8263</v>
      </c>
      <c r="P3">
        <v>21.424700000000001</v>
      </c>
      <c r="Q3" s="44">
        <v>50</v>
      </c>
      <c r="R3" s="18">
        <v>1</v>
      </c>
      <c r="S3" s="19">
        <f t="shared" ref="S3:S4" si="2">60/(Q3)</f>
        <v>1.2</v>
      </c>
      <c r="T3" s="25">
        <v>20</v>
      </c>
      <c r="U3" s="26">
        <f t="shared" ref="U3:U5" si="3">ROUND(R3*S3*T3,0)</f>
        <v>24</v>
      </c>
      <c r="V3" s="43">
        <f>R3/W$2</f>
        <v>0.14285714285714285</v>
      </c>
    </row>
    <row r="4" spans="1:24" x14ac:dyDescent="0.3">
      <c r="A4" s="35" t="s">
        <v>8</v>
      </c>
      <c r="B4" s="35" t="s">
        <v>79</v>
      </c>
      <c r="C4">
        <v>1</v>
      </c>
      <c r="D4" s="23">
        <f t="shared" si="0"/>
        <v>2</v>
      </c>
      <c r="E4">
        <f>VLOOKUP(A4,$M$1:$W$8,5,FALSE)</f>
        <v>41</v>
      </c>
      <c r="F4" s="21">
        <f>60/E4*C4</f>
        <v>1.4634146341463414</v>
      </c>
      <c r="G4">
        <v>20</v>
      </c>
      <c r="H4" s="20">
        <f>D4*F4*G4</f>
        <v>58.536585365853654</v>
      </c>
      <c r="I4" s="17" t="s">
        <v>6</v>
      </c>
      <c r="J4" s="15">
        <v>108.61177333577845</v>
      </c>
      <c r="K4" s="15"/>
      <c r="M4" t="s">
        <v>63</v>
      </c>
      <c r="N4" s="53">
        <v>1.4686999999999999</v>
      </c>
      <c r="O4" s="53">
        <f t="shared" si="1"/>
        <v>19.6508</v>
      </c>
      <c r="P4">
        <v>21.119499999999999</v>
      </c>
      <c r="Q4" s="54">
        <v>76</v>
      </c>
      <c r="R4" s="55">
        <v>2</v>
      </c>
      <c r="S4" s="19">
        <f t="shared" si="2"/>
        <v>0.78947368421052633</v>
      </c>
      <c r="T4" s="25">
        <v>20</v>
      </c>
      <c r="U4" s="26">
        <f t="shared" si="3"/>
        <v>32</v>
      </c>
      <c r="V4" s="43">
        <f t="shared" ref="V4:V5" si="4">R4/W$2</f>
        <v>0.2857142857142857</v>
      </c>
    </row>
    <row r="5" spans="1:24" x14ac:dyDescent="0.3">
      <c r="A5" s="35" t="s">
        <v>8</v>
      </c>
      <c r="B5" s="35" t="s">
        <v>11</v>
      </c>
      <c r="C5">
        <v>1</v>
      </c>
      <c r="D5" s="23">
        <f t="shared" si="0"/>
        <v>2</v>
      </c>
      <c r="E5">
        <f t="shared" ref="E5:E13" si="5">VLOOKUP(A5,$M$1:$W$8,5,FALSE)</f>
        <v>41</v>
      </c>
      <c r="F5" s="21">
        <f t="shared" ref="F5:F30" si="6">60/E5*C5</f>
        <v>1.4634146341463414</v>
      </c>
      <c r="G5">
        <v>20</v>
      </c>
      <c r="H5" s="20">
        <f t="shared" ref="H5:H30" si="7">D5*F5*G5</f>
        <v>58.536585365853654</v>
      </c>
      <c r="I5" s="17" t="s">
        <v>11</v>
      </c>
      <c r="J5" s="15">
        <v>89.840933191940607</v>
      </c>
      <c r="K5" s="15"/>
      <c r="N5" s="58"/>
      <c r="O5" s="58"/>
      <c r="P5" s="58"/>
      <c r="Q5" s="58"/>
      <c r="R5" s="58"/>
      <c r="S5" s="59"/>
      <c r="T5" s="25">
        <v>20</v>
      </c>
      <c r="U5" s="26">
        <f t="shared" si="3"/>
        <v>0</v>
      </c>
      <c r="V5" s="43">
        <f t="shared" si="4"/>
        <v>0</v>
      </c>
    </row>
    <row r="6" spans="1:24" x14ac:dyDescent="0.3">
      <c r="A6" s="35" t="s">
        <v>8</v>
      </c>
      <c r="B6" s="35" t="s">
        <v>12</v>
      </c>
      <c r="C6">
        <v>1</v>
      </c>
      <c r="D6" s="23">
        <f t="shared" si="0"/>
        <v>2</v>
      </c>
      <c r="E6">
        <f t="shared" si="5"/>
        <v>41</v>
      </c>
      <c r="F6" s="21">
        <f t="shared" si="6"/>
        <v>1.4634146341463414</v>
      </c>
      <c r="G6">
        <v>20</v>
      </c>
      <c r="H6" s="20">
        <f t="shared" si="7"/>
        <v>58.536585365853654</v>
      </c>
      <c r="I6" s="17" t="s">
        <v>3</v>
      </c>
      <c r="J6" s="15">
        <v>58.536585365853654</v>
      </c>
      <c r="K6" s="15"/>
      <c r="M6" t="s">
        <v>10</v>
      </c>
      <c r="N6" s="56">
        <v>0.78590000000000004</v>
      </c>
      <c r="O6" s="56">
        <f t="shared" si="1"/>
        <v>9.9135000000000009</v>
      </c>
      <c r="P6">
        <v>10.699400000000001</v>
      </c>
      <c r="Q6" s="57">
        <v>70</v>
      </c>
      <c r="R6" s="57">
        <v>2</v>
      </c>
      <c r="S6" s="19">
        <f>60/(Q6)</f>
        <v>0.8571428571428571</v>
      </c>
      <c r="T6" s="25">
        <v>20</v>
      </c>
      <c r="U6" s="26">
        <f>ROUND(R6*S6*T6,0)</f>
        <v>34</v>
      </c>
      <c r="V6" s="43">
        <f>R6/W$2</f>
        <v>0.2857142857142857</v>
      </c>
    </row>
    <row r="7" spans="1:24" x14ac:dyDescent="0.3">
      <c r="A7" s="35" t="s">
        <v>8</v>
      </c>
      <c r="B7" s="35" t="s">
        <v>3</v>
      </c>
      <c r="C7">
        <v>1</v>
      </c>
      <c r="D7" s="23">
        <f t="shared" si="0"/>
        <v>2</v>
      </c>
      <c r="E7">
        <f t="shared" si="5"/>
        <v>41</v>
      </c>
      <c r="F7" s="21">
        <f t="shared" si="6"/>
        <v>1.4634146341463414</v>
      </c>
      <c r="G7">
        <v>20</v>
      </c>
      <c r="H7" s="20">
        <f t="shared" si="7"/>
        <v>58.536585365853654</v>
      </c>
      <c r="I7" s="17" t="s">
        <v>13</v>
      </c>
      <c r="J7" s="15">
        <v>24</v>
      </c>
      <c r="K7" s="15"/>
      <c r="M7" t="s">
        <v>82</v>
      </c>
      <c r="N7" s="28">
        <v>1.0682</v>
      </c>
      <c r="O7" s="28">
        <f t="shared" si="1"/>
        <v>9.9394999999999989</v>
      </c>
      <c r="P7">
        <v>11.0077</v>
      </c>
      <c r="Q7" s="18">
        <v>115</v>
      </c>
      <c r="R7" s="36">
        <v>3</v>
      </c>
      <c r="S7" s="19">
        <f>60/(Q7)</f>
        <v>0.52173913043478259</v>
      </c>
      <c r="T7" s="25"/>
      <c r="U7" s="26">
        <f>SUM(U2:U6)</f>
        <v>149</v>
      </c>
      <c r="V7" s="43">
        <f>SUM(V2:V6)</f>
        <v>0.99999999999999989</v>
      </c>
    </row>
    <row r="8" spans="1:24" x14ac:dyDescent="0.3">
      <c r="A8" s="35" t="s">
        <v>8</v>
      </c>
      <c r="B8" s="35" t="s">
        <v>4</v>
      </c>
      <c r="C8">
        <v>0</v>
      </c>
      <c r="D8" s="23">
        <f t="shared" ref="D8" si="8">VLOOKUP(A8,$M$1:$W$8,6,FALSE)</f>
        <v>2</v>
      </c>
      <c r="E8">
        <f t="shared" ref="E8" si="9">VLOOKUP(A8,$M$1:$W$8,5,FALSE)</f>
        <v>41</v>
      </c>
      <c r="F8" s="21">
        <f t="shared" ref="F8" si="10">60/E8*C8</f>
        <v>0</v>
      </c>
      <c r="G8">
        <v>20</v>
      </c>
      <c r="H8" s="20">
        <f t="shared" ref="H8" si="11">D8*F8*G8</f>
        <v>0</v>
      </c>
      <c r="I8" s="17" t="s">
        <v>4</v>
      </c>
      <c r="J8" s="15">
        <v>92.571428571428569</v>
      </c>
      <c r="K8" s="15"/>
    </row>
    <row r="9" spans="1:24" ht="15" thickBot="1" x14ac:dyDescent="0.35">
      <c r="A9" s="35" t="s">
        <v>8</v>
      </c>
      <c r="B9" s="35" t="s">
        <v>6</v>
      </c>
      <c r="C9">
        <v>1</v>
      </c>
      <c r="D9" s="24">
        <f t="shared" si="0"/>
        <v>2</v>
      </c>
      <c r="E9">
        <f t="shared" si="5"/>
        <v>41</v>
      </c>
      <c r="F9" s="21">
        <f t="shared" si="6"/>
        <v>1.4634146341463414</v>
      </c>
      <c r="G9">
        <v>20</v>
      </c>
      <c r="H9" s="20">
        <f t="shared" si="7"/>
        <v>58.536585365853654</v>
      </c>
      <c r="I9" s="17" t="s">
        <v>64</v>
      </c>
      <c r="J9" s="15">
        <v>179.70559484607594</v>
      </c>
      <c r="K9" s="15"/>
    </row>
    <row r="10" spans="1:24" x14ac:dyDescent="0.3">
      <c r="A10" s="35" t="s">
        <v>9</v>
      </c>
      <c r="B10" s="35" t="s">
        <v>64</v>
      </c>
      <c r="C10">
        <v>1</v>
      </c>
      <c r="D10" s="22">
        <f t="shared" ref="D10" si="12">VLOOKUP(A10,$M$1:$W$8,6,FALSE)</f>
        <v>1</v>
      </c>
      <c r="E10" s="20">
        <f t="shared" ref="E10" si="13">VLOOKUP(A10,$M$1:$W$8,5,FALSE)</f>
        <v>50</v>
      </c>
      <c r="F10" s="21">
        <f t="shared" si="6"/>
        <v>1.2</v>
      </c>
      <c r="G10">
        <v>20</v>
      </c>
      <c r="H10" s="20">
        <f t="shared" ref="H10" si="14">D10*F10*G10</f>
        <v>24</v>
      </c>
      <c r="I10" s="17" t="s">
        <v>66</v>
      </c>
      <c r="J10" s="15">
        <v>31.578947368421055</v>
      </c>
    </row>
    <row r="11" spans="1:24" x14ac:dyDescent="0.3">
      <c r="A11" s="35" t="s">
        <v>9</v>
      </c>
      <c r="B11" s="35" t="s">
        <v>0</v>
      </c>
      <c r="C11">
        <v>1</v>
      </c>
      <c r="D11" s="23">
        <f t="shared" si="0"/>
        <v>1</v>
      </c>
      <c r="E11" s="20">
        <f t="shared" si="5"/>
        <v>50</v>
      </c>
      <c r="F11" s="21">
        <f t="shared" si="6"/>
        <v>1.2</v>
      </c>
      <c r="G11">
        <v>20</v>
      </c>
      <c r="H11" s="20">
        <f t="shared" si="7"/>
        <v>24</v>
      </c>
      <c r="I11" s="17" t="s">
        <v>65</v>
      </c>
      <c r="J11" s="15">
        <v>31.578947368421055</v>
      </c>
    </row>
    <row r="12" spans="1:24" x14ac:dyDescent="0.3">
      <c r="A12" s="35" t="s">
        <v>9</v>
      </c>
      <c r="B12" s="35" t="s">
        <v>4</v>
      </c>
      <c r="C12">
        <v>1</v>
      </c>
      <c r="D12" s="23">
        <f t="shared" si="0"/>
        <v>1</v>
      </c>
      <c r="E12" s="20">
        <f>VLOOKUP(A12,$M$1:$W$8,5,FALSE)</f>
        <v>50</v>
      </c>
      <c r="F12" s="21">
        <f t="shared" si="6"/>
        <v>1.2</v>
      </c>
      <c r="G12">
        <v>20</v>
      </c>
      <c r="H12" s="20">
        <f t="shared" si="7"/>
        <v>24</v>
      </c>
      <c r="I12" s="17" t="s">
        <v>67</v>
      </c>
      <c r="J12" s="15">
        <v>31.578947368421055</v>
      </c>
    </row>
    <row r="13" spans="1:24" x14ac:dyDescent="0.3">
      <c r="A13" s="35" t="s">
        <v>9</v>
      </c>
      <c r="B13" s="35" t="s">
        <v>13</v>
      </c>
      <c r="C13">
        <v>1</v>
      </c>
      <c r="D13" s="23">
        <f t="shared" si="0"/>
        <v>1</v>
      </c>
      <c r="E13" s="20">
        <f t="shared" si="5"/>
        <v>50</v>
      </c>
      <c r="F13" s="21">
        <f t="shared" si="6"/>
        <v>1.2</v>
      </c>
      <c r="G13">
        <v>20</v>
      </c>
      <c r="H13" s="20">
        <f t="shared" si="7"/>
        <v>24</v>
      </c>
      <c r="I13" s="17" t="s">
        <v>79</v>
      </c>
      <c r="J13" s="15">
        <v>105.63040687615113</v>
      </c>
    </row>
    <row r="14" spans="1:24" ht="15" thickBot="1" x14ac:dyDescent="0.35">
      <c r="A14" s="35" t="s">
        <v>9</v>
      </c>
      <c r="B14" s="35" t="s">
        <v>6</v>
      </c>
      <c r="C14">
        <v>0</v>
      </c>
      <c r="D14" s="24">
        <f t="shared" ref="D14:D19" si="15">VLOOKUP(A14,$M$1:$W$8,6,FALSE)</f>
        <v>1</v>
      </c>
      <c r="E14" s="20">
        <f t="shared" ref="E14:E19" si="16">VLOOKUP(A14,$M$1:$W$8,5,FALSE)</f>
        <v>50</v>
      </c>
      <c r="F14" s="21">
        <f t="shared" si="6"/>
        <v>0</v>
      </c>
      <c r="G14">
        <v>20</v>
      </c>
      <c r="H14" s="20">
        <f t="shared" si="7"/>
        <v>0</v>
      </c>
      <c r="I14" s="17" t="s">
        <v>41</v>
      </c>
      <c r="J14" s="15">
        <v>991.60114496208701</v>
      </c>
    </row>
    <row r="15" spans="1:24" x14ac:dyDescent="0.3">
      <c r="A15" s="35" t="s">
        <v>63</v>
      </c>
      <c r="B15" s="35" t="s">
        <v>64</v>
      </c>
      <c r="C15">
        <v>1</v>
      </c>
      <c r="D15" s="22">
        <f t="shared" si="15"/>
        <v>2</v>
      </c>
      <c r="E15" s="20">
        <f t="shared" si="16"/>
        <v>76</v>
      </c>
      <c r="F15" s="21">
        <f t="shared" si="6"/>
        <v>0.78947368421052633</v>
      </c>
      <c r="G15">
        <v>20</v>
      </c>
      <c r="H15" s="20">
        <f t="shared" ref="H15" si="17">D15*F15*G15</f>
        <v>31.578947368421055</v>
      </c>
    </row>
    <row r="16" spans="1:24" x14ac:dyDescent="0.3">
      <c r="A16" s="35" t="s">
        <v>63</v>
      </c>
      <c r="B16" s="35" t="s">
        <v>66</v>
      </c>
      <c r="C16">
        <v>1</v>
      </c>
      <c r="D16" s="23">
        <f t="shared" si="15"/>
        <v>2</v>
      </c>
      <c r="E16" s="20">
        <f t="shared" si="16"/>
        <v>76</v>
      </c>
      <c r="F16" s="21">
        <f>60/E17*C16</f>
        <v>0.78947368421052633</v>
      </c>
      <c r="G16">
        <v>20</v>
      </c>
      <c r="H16" s="20">
        <f t="shared" si="7"/>
        <v>31.578947368421055</v>
      </c>
    </row>
    <row r="17" spans="1:8" x14ac:dyDescent="0.3">
      <c r="A17" s="35" t="s">
        <v>63</v>
      </c>
      <c r="B17" s="35" t="s">
        <v>79</v>
      </c>
      <c r="C17">
        <v>0.5</v>
      </c>
      <c r="D17" s="23">
        <f>VLOOKUP(A17,$M$1:$W$8,6,FALSE)</f>
        <v>2</v>
      </c>
      <c r="E17" s="20">
        <f>VLOOKUP(A17,$M$1:$W$8,5,FALSE)</f>
        <v>76</v>
      </c>
      <c r="F17" s="21">
        <f>60/E18*C17</f>
        <v>0.39473684210526316</v>
      </c>
      <c r="G17">
        <v>20</v>
      </c>
      <c r="H17" s="20">
        <f>D17*F17*G17</f>
        <v>15.789473684210527</v>
      </c>
    </row>
    <row r="18" spans="1:8" x14ac:dyDescent="0.3">
      <c r="A18" s="35" t="s">
        <v>63</v>
      </c>
      <c r="B18" s="35" t="s">
        <v>65</v>
      </c>
      <c r="C18">
        <v>1</v>
      </c>
      <c r="D18" s="23">
        <f t="shared" si="15"/>
        <v>2</v>
      </c>
      <c r="E18" s="20">
        <f t="shared" si="16"/>
        <v>76</v>
      </c>
      <c r="F18" s="21">
        <f t="shared" si="6"/>
        <v>0.78947368421052633</v>
      </c>
      <c r="G18">
        <v>20</v>
      </c>
      <c r="H18" s="20">
        <f>D18*F18*G18</f>
        <v>31.578947368421055</v>
      </c>
    </row>
    <row r="19" spans="1:8" x14ac:dyDescent="0.3">
      <c r="A19" s="35" t="s">
        <v>63</v>
      </c>
      <c r="B19" s="35" t="s">
        <v>67</v>
      </c>
      <c r="C19">
        <v>1</v>
      </c>
      <c r="D19" s="23">
        <f t="shared" si="15"/>
        <v>2</v>
      </c>
      <c r="E19" s="20">
        <f t="shared" si="16"/>
        <v>76</v>
      </c>
      <c r="F19" s="21">
        <f t="shared" si="6"/>
        <v>0.78947368421052633</v>
      </c>
      <c r="G19">
        <v>20</v>
      </c>
      <c r="H19" s="20">
        <f t="shared" si="7"/>
        <v>31.578947368421055</v>
      </c>
    </row>
    <row r="20" spans="1:8" ht="15" thickBot="1" x14ac:dyDescent="0.35">
      <c r="A20" s="35" t="s">
        <v>63</v>
      </c>
      <c r="B20" s="35" t="s">
        <v>6</v>
      </c>
      <c r="C20">
        <v>0.5</v>
      </c>
      <c r="D20" s="23">
        <f t="shared" ref="D20:D30" si="18">VLOOKUP(A20,$M$1:$W$8,6,FALSE)</f>
        <v>2</v>
      </c>
      <c r="E20" s="20">
        <f t="shared" ref="E20:E30" si="19">VLOOKUP(A20,$M$1:$W$8,5,FALSE)</f>
        <v>76</v>
      </c>
      <c r="F20" s="21">
        <f t="shared" si="6"/>
        <v>0.39473684210526316</v>
      </c>
      <c r="G20">
        <v>20</v>
      </c>
      <c r="H20" s="20">
        <f>D20*F20*G20</f>
        <v>15.789473684210527</v>
      </c>
    </row>
    <row r="21" spans="1:8" x14ac:dyDescent="0.3">
      <c r="A21" s="35" t="s">
        <v>82</v>
      </c>
      <c r="B21" s="35" t="s">
        <v>64</v>
      </c>
      <c r="C21">
        <v>1</v>
      </c>
      <c r="D21" s="22">
        <f t="shared" si="18"/>
        <v>3</v>
      </c>
      <c r="E21">
        <f t="shared" si="19"/>
        <v>115</v>
      </c>
      <c r="F21" s="21">
        <f t="shared" ref="F21:F26" si="20">60/E21*C21</f>
        <v>0.52173913043478259</v>
      </c>
      <c r="G21">
        <v>20</v>
      </c>
      <c r="H21" s="20">
        <f t="shared" ref="H21:H26" si="21">D21*F21*G21</f>
        <v>31.304347826086953</v>
      </c>
    </row>
    <row r="22" spans="1:8" x14ac:dyDescent="0.3">
      <c r="A22" s="35" t="s">
        <v>82</v>
      </c>
      <c r="B22" s="35" t="s">
        <v>0</v>
      </c>
      <c r="C22">
        <v>1</v>
      </c>
      <c r="D22" s="23">
        <f t="shared" si="18"/>
        <v>3</v>
      </c>
      <c r="E22">
        <f t="shared" si="19"/>
        <v>115</v>
      </c>
      <c r="F22" s="21">
        <f t="shared" si="20"/>
        <v>0.52173913043478259</v>
      </c>
      <c r="G22">
        <v>20</v>
      </c>
      <c r="H22" s="20">
        <f t="shared" si="21"/>
        <v>31.304347826086953</v>
      </c>
    </row>
    <row r="23" spans="1:8" x14ac:dyDescent="0.3">
      <c r="A23" s="35" t="s">
        <v>82</v>
      </c>
      <c r="B23" s="35" t="s">
        <v>79</v>
      </c>
      <c r="C23">
        <v>1</v>
      </c>
      <c r="D23" s="23">
        <f t="shared" si="18"/>
        <v>3</v>
      </c>
      <c r="E23">
        <f t="shared" si="19"/>
        <v>115</v>
      </c>
      <c r="F23" s="21">
        <f t="shared" si="20"/>
        <v>0.52173913043478259</v>
      </c>
      <c r="G23">
        <v>20</v>
      </c>
      <c r="H23" s="20">
        <f t="shared" si="21"/>
        <v>31.304347826086953</v>
      </c>
    </row>
    <row r="24" spans="1:8" x14ac:dyDescent="0.3">
      <c r="A24" s="35" t="s">
        <v>82</v>
      </c>
      <c r="B24" s="35" t="s">
        <v>11</v>
      </c>
      <c r="C24">
        <v>1</v>
      </c>
      <c r="D24" s="23">
        <f t="shared" si="18"/>
        <v>3</v>
      </c>
      <c r="E24">
        <f t="shared" si="19"/>
        <v>115</v>
      </c>
      <c r="F24" s="21">
        <f t="shared" si="20"/>
        <v>0.52173913043478259</v>
      </c>
      <c r="G24">
        <v>20</v>
      </c>
      <c r="H24" s="20">
        <f t="shared" si="21"/>
        <v>31.304347826086953</v>
      </c>
    </row>
    <row r="25" spans="1:8" x14ac:dyDescent="0.3">
      <c r="A25" s="35" t="s">
        <v>82</v>
      </c>
      <c r="B25" s="35" t="s">
        <v>12</v>
      </c>
      <c r="C25">
        <v>1</v>
      </c>
      <c r="D25" s="23">
        <f t="shared" si="18"/>
        <v>3</v>
      </c>
      <c r="E25">
        <f t="shared" si="19"/>
        <v>115</v>
      </c>
      <c r="F25" s="21">
        <f t="shared" si="20"/>
        <v>0.52173913043478259</v>
      </c>
      <c r="G25">
        <v>20</v>
      </c>
      <c r="H25" s="20">
        <f t="shared" si="21"/>
        <v>31.304347826086953</v>
      </c>
    </row>
    <row r="26" spans="1:8" ht="15" thickBot="1" x14ac:dyDescent="0.35">
      <c r="A26" s="35" t="s">
        <v>82</v>
      </c>
      <c r="B26" s="35" t="s">
        <v>6</v>
      </c>
      <c r="C26">
        <v>0</v>
      </c>
      <c r="D26" s="24">
        <f t="shared" si="18"/>
        <v>3</v>
      </c>
      <c r="E26">
        <f t="shared" si="19"/>
        <v>115</v>
      </c>
      <c r="F26" s="21">
        <f t="shared" si="20"/>
        <v>0</v>
      </c>
      <c r="G26">
        <v>20</v>
      </c>
      <c r="H26" s="20">
        <f t="shared" si="21"/>
        <v>0</v>
      </c>
    </row>
    <row r="27" spans="1:8" x14ac:dyDescent="0.3">
      <c r="A27" s="35" t="s">
        <v>10</v>
      </c>
      <c r="B27" s="35" t="s">
        <v>64</v>
      </c>
      <c r="C27">
        <v>1</v>
      </c>
      <c r="D27" s="22">
        <f t="shared" si="18"/>
        <v>2</v>
      </c>
      <c r="E27">
        <f t="shared" si="19"/>
        <v>70</v>
      </c>
      <c r="F27" s="21">
        <f t="shared" si="6"/>
        <v>0.8571428571428571</v>
      </c>
      <c r="G27">
        <v>20</v>
      </c>
      <c r="H27" s="20">
        <f t="shared" ref="H27" si="22">D27*F27*G27</f>
        <v>34.285714285714285</v>
      </c>
    </row>
    <row r="28" spans="1:8" x14ac:dyDescent="0.3">
      <c r="A28" s="35" t="s">
        <v>10</v>
      </c>
      <c r="B28" s="35" t="s">
        <v>0</v>
      </c>
      <c r="C28">
        <v>1</v>
      </c>
      <c r="D28" s="23">
        <f t="shared" si="18"/>
        <v>2</v>
      </c>
      <c r="E28">
        <f t="shared" si="19"/>
        <v>70</v>
      </c>
      <c r="F28" s="21">
        <f t="shared" si="6"/>
        <v>0.8571428571428571</v>
      </c>
      <c r="G28">
        <v>20</v>
      </c>
      <c r="H28" s="20">
        <f t="shared" si="7"/>
        <v>34.285714285714285</v>
      </c>
    </row>
    <row r="29" spans="1:8" x14ac:dyDescent="0.3">
      <c r="A29" s="35" t="s">
        <v>10</v>
      </c>
      <c r="B29" s="35" t="s">
        <v>4</v>
      </c>
      <c r="C29">
        <v>2</v>
      </c>
      <c r="D29" s="23">
        <f t="shared" si="18"/>
        <v>2</v>
      </c>
      <c r="E29">
        <f t="shared" si="19"/>
        <v>70</v>
      </c>
      <c r="F29" s="21">
        <f t="shared" si="6"/>
        <v>1.7142857142857142</v>
      </c>
      <c r="G29">
        <v>20</v>
      </c>
      <c r="H29" s="20">
        <f t="shared" si="7"/>
        <v>68.571428571428569</v>
      </c>
    </row>
    <row r="30" spans="1:8" ht="15" thickBot="1" x14ac:dyDescent="0.35">
      <c r="A30" s="35" t="s">
        <v>10</v>
      </c>
      <c r="B30" s="35" t="s">
        <v>6</v>
      </c>
      <c r="C30">
        <v>1</v>
      </c>
      <c r="D30" s="24">
        <f t="shared" si="18"/>
        <v>2</v>
      </c>
      <c r="E30">
        <f t="shared" si="19"/>
        <v>70</v>
      </c>
      <c r="F30" s="21">
        <f t="shared" si="6"/>
        <v>0.8571428571428571</v>
      </c>
      <c r="G30">
        <v>20</v>
      </c>
      <c r="H30" s="20">
        <f t="shared" si="7"/>
        <v>34.285714285714285</v>
      </c>
    </row>
    <row r="31" spans="1:8" ht="15" thickBot="1" x14ac:dyDescent="0.35"/>
    <row r="32" spans="1:8" x14ac:dyDescent="0.3">
      <c r="A32" s="60" t="s">
        <v>81</v>
      </c>
      <c r="B32" s="61"/>
    </row>
    <row r="33" spans="1:9" ht="108" x14ac:dyDescent="0.3">
      <c r="A33" s="46" t="s">
        <v>80</v>
      </c>
      <c r="B33" s="47" t="s">
        <v>60</v>
      </c>
      <c r="C33" s="45" t="s">
        <v>58</v>
      </c>
      <c r="D33" s="34" t="s">
        <v>59</v>
      </c>
      <c r="E33" s="34" t="s">
        <v>109</v>
      </c>
      <c r="F33" s="34" t="s">
        <v>57</v>
      </c>
      <c r="G33" s="34" t="s">
        <v>61</v>
      </c>
      <c r="H33" s="34" t="s">
        <v>62</v>
      </c>
    </row>
    <row r="34" spans="1:9" ht="36" x14ac:dyDescent="0.3">
      <c r="A34" s="46" t="s">
        <v>64</v>
      </c>
      <c r="B34" s="48">
        <v>520</v>
      </c>
      <c r="C34" s="32">
        <f t="shared" ref="C34:C45" si="23">GETPIVOTDATA("Итого",$I$1,"transaction rq",A34)*3</f>
        <v>539.11678453822788</v>
      </c>
      <c r="D34" s="33">
        <f t="shared" ref="D34:D36" si="24">1-B34/C34</f>
        <v>3.545944976393578E-2</v>
      </c>
      <c r="E34" s="63" t="str">
        <f>VLOOKUP(A34,Соответствие!A:B,2,FALSE)</f>
        <v>open_site</v>
      </c>
      <c r="F34" s="27">
        <f>C34/3</f>
        <v>179.70559484607597</v>
      </c>
      <c r="G34" s="27">
        <f>VLOOKUP(E34,SummaryReport!A:J,8,FALSE)</f>
        <v>178</v>
      </c>
      <c r="H34" s="30">
        <f>1-F34/G34</f>
        <v>-9.5819935172807291E-3</v>
      </c>
    </row>
    <row r="35" spans="1:9" ht="18" x14ac:dyDescent="0.3">
      <c r="A35" s="49" t="s">
        <v>0</v>
      </c>
      <c r="B35" s="48">
        <v>422</v>
      </c>
      <c r="C35" s="32">
        <f t="shared" si="23"/>
        <v>444.3799424329647</v>
      </c>
      <c r="D35" s="33">
        <f t="shared" si="24"/>
        <v>5.0362179513403049E-2</v>
      </c>
      <c r="E35" s="63" t="str">
        <f>VLOOKUP(A35,Соответствие!A:B,2,FALSE)</f>
        <v>login</v>
      </c>
      <c r="F35" s="27">
        <f t="shared" ref="F35:F45" si="25">C35/3</f>
        <v>148.1266474776549</v>
      </c>
      <c r="G35" s="27">
        <f>VLOOKUP(E35,SummaryReport!A:J,8,FALSE)</f>
        <v>146</v>
      </c>
      <c r="H35" s="30">
        <f t="shared" ref="H35:H45" si="26">1-F35/G35</f>
        <v>-1.4566078614074662E-2</v>
      </c>
    </row>
    <row r="36" spans="1:9" ht="54" x14ac:dyDescent="0.3">
      <c r="A36" s="50" t="s">
        <v>79</v>
      </c>
      <c r="B36" s="48">
        <v>305</v>
      </c>
      <c r="C36" s="32">
        <f t="shared" si="23"/>
        <v>316.89122062845337</v>
      </c>
      <c r="D36" s="33">
        <f t="shared" si="24"/>
        <v>3.7524613666705231E-2</v>
      </c>
      <c r="E36" s="63" t="str">
        <f>VLOOKUP(A36,Соответствие!A:B,2,FALSE)</f>
        <v>click_flights</v>
      </c>
      <c r="F36" s="27">
        <f t="shared" si="25"/>
        <v>105.63040687615113</v>
      </c>
      <c r="G36" s="27">
        <f>VLOOKUP(E36,SummaryReport!A:J,8,FALSE)</f>
        <v>103</v>
      </c>
      <c r="H36" s="30">
        <f t="shared" si="26"/>
        <v>-2.5537930836418754E-2</v>
      </c>
    </row>
    <row r="37" spans="1:9" ht="36" x14ac:dyDescent="0.3">
      <c r="A37" s="49" t="s">
        <v>11</v>
      </c>
      <c r="B37" s="48">
        <v>282</v>
      </c>
      <c r="C37" s="32">
        <f t="shared" si="23"/>
        <v>269.52279957582181</v>
      </c>
      <c r="D37" s="29">
        <f t="shared" ref="D37:D46" si="27">1-B37/C37</f>
        <v>-4.6293673276676328E-2</v>
      </c>
      <c r="E37" s="63" t="str">
        <f>VLOOKUP(A37,Соответствие!A:B,2,FALSE)</f>
        <v>goto_flights</v>
      </c>
      <c r="F37" s="27">
        <f t="shared" si="25"/>
        <v>89.840933191940607</v>
      </c>
      <c r="G37" s="27">
        <f>VLOOKUP(E37,SummaryReport!A:J,8,FALSE)</f>
        <v>88</v>
      </c>
      <c r="H37" s="30">
        <f t="shared" si="26"/>
        <v>-2.0919695362961344E-2</v>
      </c>
    </row>
    <row r="38" spans="1:9" ht="36" x14ac:dyDescent="0.3">
      <c r="A38" s="49" t="s">
        <v>12</v>
      </c>
      <c r="B38" s="48">
        <v>270</v>
      </c>
      <c r="C38" s="32">
        <f t="shared" si="23"/>
        <v>269.52279957582181</v>
      </c>
      <c r="D38" s="29">
        <f t="shared" si="27"/>
        <v>-1.770538243626163E-3</v>
      </c>
      <c r="E38" s="63" t="str">
        <f>VLOOKUP(A38,Соответствие!A:B,2,FALSE)</f>
        <v>find_flights</v>
      </c>
      <c r="F38" s="27">
        <f t="shared" si="25"/>
        <v>89.840933191940607</v>
      </c>
      <c r="G38" s="27">
        <f>VLOOKUP(E38,SummaryReport!A:J,8,FALSE)</f>
        <v>88</v>
      </c>
      <c r="H38" s="30">
        <f t="shared" si="26"/>
        <v>-2.0919695362961344E-2</v>
      </c>
    </row>
    <row r="39" spans="1:9" ht="18" x14ac:dyDescent="0.3">
      <c r="A39" s="49" t="s">
        <v>3</v>
      </c>
      <c r="B39" s="48">
        <v>175</v>
      </c>
      <c r="C39" s="32">
        <f t="shared" si="23"/>
        <v>175.60975609756096</v>
      </c>
      <c r="D39" s="29">
        <f t="shared" si="27"/>
        <v>3.4722222222220989E-3</v>
      </c>
      <c r="E39" s="63" t="str">
        <f>VLOOKUP(A39,Соответствие!A:B,2,FALSE)</f>
        <v>payment_details</v>
      </c>
      <c r="F39" s="27">
        <f t="shared" si="25"/>
        <v>58.536585365853654</v>
      </c>
      <c r="G39" s="27">
        <f>VLOOKUP(E39,SummaryReport!A:J,8,FALSE)</f>
        <v>59</v>
      </c>
      <c r="H39" s="30">
        <f t="shared" si="26"/>
        <v>7.854485324514382E-3</v>
      </c>
    </row>
    <row r="40" spans="1:9" ht="36" x14ac:dyDescent="0.3">
      <c r="A40" s="49" t="s">
        <v>4</v>
      </c>
      <c r="B40" s="48">
        <v>280</v>
      </c>
      <c r="C40" s="32">
        <f t="shared" si="23"/>
        <v>277.71428571428572</v>
      </c>
      <c r="D40" s="29">
        <f t="shared" si="27"/>
        <v>-8.2304526748970819E-3</v>
      </c>
      <c r="E40" s="63" t="str">
        <f>VLOOKUP(A40,Соответствие!A:B,2,FALSE)</f>
        <v>goto_itinerary</v>
      </c>
      <c r="F40" s="27">
        <f t="shared" si="25"/>
        <v>92.571428571428569</v>
      </c>
      <c r="G40" s="27">
        <f>VLOOKUP(E40,SummaryReport!A:J,8,FALSE)</f>
        <v>92</v>
      </c>
      <c r="H40" s="30">
        <f t="shared" si="26"/>
        <v>-6.2111801242235032E-3</v>
      </c>
    </row>
    <row r="41" spans="1:9" ht="36" x14ac:dyDescent="0.3">
      <c r="A41" s="49" t="s">
        <v>13</v>
      </c>
      <c r="B41" s="48">
        <v>73</v>
      </c>
      <c r="C41" s="32">
        <f t="shared" si="23"/>
        <v>72</v>
      </c>
      <c r="D41" s="29">
        <f t="shared" si="27"/>
        <v>-1.388888888888884E-2</v>
      </c>
      <c r="E41" s="63" t="str">
        <f>VLOOKUP(A41,Соответствие!A:B,2,FALSE)</f>
        <v>delete_ticket</v>
      </c>
      <c r="F41" s="27">
        <f t="shared" si="25"/>
        <v>24</v>
      </c>
      <c r="G41" s="27">
        <f>VLOOKUP(E41,SummaryReport!A:J,8,FALSE)</f>
        <v>23</v>
      </c>
      <c r="H41" s="30">
        <f t="shared" si="26"/>
        <v>-4.3478260869565188E-2</v>
      </c>
    </row>
    <row r="42" spans="1:9" ht="18" x14ac:dyDescent="0.3">
      <c r="A42" s="49" t="s">
        <v>6</v>
      </c>
      <c r="B42" s="48">
        <v>326</v>
      </c>
      <c r="C42" s="32">
        <f t="shared" si="23"/>
        <v>325.83532000733533</v>
      </c>
      <c r="D42" s="29">
        <f t="shared" si="27"/>
        <v>-5.0540866061110634E-4</v>
      </c>
      <c r="E42" s="63" t="str">
        <f>VLOOKUP(A42,Соответствие!A:B,2,FALSE)</f>
        <v>log_out</v>
      </c>
      <c r="F42" s="27">
        <f t="shared" si="25"/>
        <v>108.61177333577844</v>
      </c>
      <c r="G42" s="27">
        <f>VLOOKUP(E42,SummaryReport!A:J,8,FALSE)</f>
        <v>108</v>
      </c>
      <c r="H42" s="30">
        <f t="shared" si="26"/>
        <v>-5.6645679238744862E-3</v>
      </c>
    </row>
    <row r="43" spans="1:9" ht="54" x14ac:dyDescent="0.3">
      <c r="A43" s="49" t="s">
        <v>66</v>
      </c>
      <c r="B43" s="48">
        <v>97</v>
      </c>
      <c r="C43" s="32">
        <f t="shared" si="23"/>
        <v>94.736842105263165</v>
      </c>
      <c r="D43" s="29">
        <f t="shared" si="27"/>
        <v>-2.3888888888888848E-2</v>
      </c>
      <c r="E43" s="63" t="str">
        <f>VLOOKUP(A43,Соответствие!A:B,2,FALSE)</f>
        <v>click_signUp</v>
      </c>
      <c r="F43" s="27">
        <f t="shared" si="25"/>
        <v>31.578947368421055</v>
      </c>
      <c r="G43" s="27">
        <f>VLOOKUP(E43,SummaryReport!A:J,8,FALSE)</f>
        <v>32</v>
      </c>
      <c r="H43" s="30">
        <f t="shared" si="26"/>
        <v>1.3157894736842035E-2</v>
      </c>
      <c r="I43" s="39"/>
    </row>
    <row r="44" spans="1:9" ht="36" x14ac:dyDescent="0.3">
      <c r="A44" s="49" t="s">
        <v>65</v>
      </c>
      <c r="B44" s="48">
        <v>97</v>
      </c>
      <c r="C44" s="32">
        <f t="shared" si="23"/>
        <v>94.736842105263165</v>
      </c>
      <c r="D44" s="29">
        <f t="shared" si="27"/>
        <v>-2.3888888888888848E-2</v>
      </c>
      <c r="E44" s="63" t="str">
        <f>VLOOKUP(A44,Соответствие!A:B,2,FALSE)</f>
        <v>customerProfile</v>
      </c>
      <c r="F44" s="27">
        <f t="shared" si="25"/>
        <v>31.578947368421055</v>
      </c>
      <c r="G44" s="27">
        <f>VLOOKUP(E44,SummaryReport!A:J,8,FALSE)</f>
        <v>32</v>
      </c>
      <c r="H44" s="30">
        <f t="shared" si="26"/>
        <v>1.3157894736842035E-2</v>
      </c>
    </row>
    <row r="45" spans="1:9" ht="54" x14ac:dyDescent="0.3">
      <c r="A45" s="49" t="s">
        <v>67</v>
      </c>
      <c r="B45" s="48">
        <v>97</v>
      </c>
      <c r="C45" s="32">
        <f t="shared" si="23"/>
        <v>94.736842105263165</v>
      </c>
      <c r="D45" s="29">
        <f t="shared" si="27"/>
        <v>-2.3888888888888848E-2</v>
      </c>
      <c r="E45" s="63" t="str">
        <f>VLOOKUP(A45,Соответствие!A:B,2,FALSE)</f>
        <v>continue</v>
      </c>
      <c r="F45" s="27">
        <f t="shared" si="25"/>
        <v>31.578947368421055</v>
      </c>
      <c r="G45" s="27">
        <f>VLOOKUP(E45,SummaryReport!A:J,8,FALSE)</f>
        <v>32</v>
      </c>
      <c r="H45" s="30">
        <f t="shared" si="26"/>
        <v>1.3157894736842035E-2</v>
      </c>
      <c r="I45" s="37">
        <f>1-B50/H50</f>
        <v>0.22499999999999987</v>
      </c>
    </row>
    <row r="46" spans="1:9" ht="18.600000000000001" thickBot="1" x14ac:dyDescent="0.35">
      <c r="A46" s="51" t="s">
        <v>7</v>
      </c>
      <c r="B46" s="52">
        <f>SUM(B34:B45)</f>
        <v>2944</v>
      </c>
      <c r="C46" s="31">
        <f>SUM(C34:C45)</f>
        <v>2974.8034348862616</v>
      </c>
      <c r="D46" s="29">
        <f t="shared" si="27"/>
        <v>1.0354779924287461E-2</v>
      </c>
      <c r="E46" s="63"/>
      <c r="F46" s="63"/>
      <c r="G46" s="63"/>
      <c r="H46" s="63"/>
      <c r="I46" s="37">
        <f>1-B51/H51</f>
        <v>0.16666666666666663</v>
      </c>
    </row>
    <row r="47" spans="1:9" x14ac:dyDescent="0.3">
      <c r="I47" s="37">
        <f>1-B52/H52</f>
        <v>0.75</v>
      </c>
    </row>
    <row r="48" spans="1:9" x14ac:dyDescent="0.3">
      <c r="C48" s="39" t="s">
        <v>78</v>
      </c>
      <c r="D48" s="39"/>
      <c r="E48" s="39"/>
      <c r="F48" s="39"/>
      <c r="G48" s="39"/>
      <c r="H48" s="39"/>
      <c r="I48" s="37">
        <f>1-B53/H53</f>
        <v>0.88888888888888884</v>
      </c>
    </row>
    <row r="49" spans="1:9" x14ac:dyDescent="0.3">
      <c r="C49" t="s">
        <v>77</v>
      </c>
      <c r="D49" t="s">
        <v>73</v>
      </c>
      <c r="E49" t="s">
        <v>75</v>
      </c>
      <c r="F49" t="s">
        <v>74</v>
      </c>
      <c r="G49" t="s">
        <v>76</v>
      </c>
      <c r="I49" s="37">
        <f>1-B54/H54</f>
        <v>0</v>
      </c>
    </row>
    <row r="50" spans="1:9" x14ac:dyDescent="0.3">
      <c r="A50" t="s">
        <v>68</v>
      </c>
      <c r="B50" s="40">
        <f>124/3</f>
        <v>41.333333333333336</v>
      </c>
      <c r="C50" s="40">
        <v>45</v>
      </c>
      <c r="D50" s="40">
        <f>60/C50</f>
        <v>1.3333333333333333</v>
      </c>
      <c r="E50" s="40">
        <v>20</v>
      </c>
      <c r="F50" s="38">
        <f>B50/(D50*E50)</f>
        <v>1.5500000000000003</v>
      </c>
      <c r="G50">
        <f>ROUND(F50,0)</f>
        <v>2</v>
      </c>
      <c r="H50">
        <f>G50*D50*E50</f>
        <v>53.333333333333329</v>
      </c>
    </row>
    <row r="51" spans="1:9" x14ac:dyDescent="0.3">
      <c r="A51" t="s">
        <v>69</v>
      </c>
      <c r="B51" s="40">
        <f>150/3</f>
        <v>50</v>
      </c>
      <c r="C51" s="40">
        <v>20</v>
      </c>
      <c r="D51" s="40">
        <f t="shared" ref="D51:D54" si="28">60/C51</f>
        <v>3</v>
      </c>
      <c r="E51" s="40">
        <v>20</v>
      </c>
      <c r="F51" s="38">
        <f>B51/(D51*E51)</f>
        <v>0.83333333333333337</v>
      </c>
      <c r="G51">
        <f t="shared" ref="G51:G54" si="29">ROUND(F51,0)</f>
        <v>1</v>
      </c>
      <c r="H51">
        <f t="shared" ref="H51:H54" si="30">G51*D51*E51</f>
        <v>60</v>
      </c>
    </row>
    <row r="52" spans="1:9" x14ac:dyDescent="0.3">
      <c r="A52" t="s">
        <v>70</v>
      </c>
      <c r="B52" s="41">
        <f>30/3</f>
        <v>10</v>
      </c>
      <c r="C52" s="41">
        <v>30</v>
      </c>
      <c r="D52" s="40">
        <f t="shared" si="28"/>
        <v>2</v>
      </c>
      <c r="E52" s="40">
        <v>20</v>
      </c>
      <c r="F52" s="38">
        <f>B52/(D52*E52)</f>
        <v>0.25</v>
      </c>
      <c r="G52">
        <v>1</v>
      </c>
      <c r="H52">
        <f t="shared" si="30"/>
        <v>40</v>
      </c>
    </row>
    <row r="53" spans="1:9" x14ac:dyDescent="0.3">
      <c r="A53" t="s">
        <v>71</v>
      </c>
      <c r="B53" s="40">
        <f>20/3</f>
        <v>6.666666666666667</v>
      </c>
      <c r="C53" s="40">
        <v>20</v>
      </c>
      <c r="D53" s="40">
        <f t="shared" si="28"/>
        <v>3</v>
      </c>
      <c r="E53" s="40">
        <v>20</v>
      </c>
      <c r="F53" s="38">
        <f>B53/(D53*E53)</f>
        <v>0.11111111111111112</v>
      </c>
      <c r="G53">
        <v>1</v>
      </c>
      <c r="H53">
        <f t="shared" si="30"/>
        <v>60</v>
      </c>
    </row>
    <row r="54" spans="1:9" x14ac:dyDescent="0.3">
      <c r="A54" t="s">
        <v>72</v>
      </c>
      <c r="B54" s="40">
        <f>120/3</f>
        <v>40</v>
      </c>
      <c r="C54" s="40">
        <v>30</v>
      </c>
      <c r="D54" s="40">
        <f t="shared" si="28"/>
        <v>2</v>
      </c>
      <c r="E54" s="40">
        <v>20</v>
      </c>
      <c r="F54" s="38">
        <f>B54/(D54*E54)</f>
        <v>1</v>
      </c>
      <c r="G54">
        <f t="shared" si="29"/>
        <v>1</v>
      </c>
      <c r="H54">
        <f t="shared" si="30"/>
        <v>40</v>
      </c>
    </row>
  </sheetData>
  <mergeCells count="1">
    <mergeCell ref="A32:B32"/>
  </mergeCell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E10-CF74-4B5B-AF54-699EB097A009}">
  <dimension ref="A1:B13"/>
  <sheetViews>
    <sheetView workbookViewId="0">
      <selection sqref="A1:B13"/>
    </sheetView>
  </sheetViews>
  <sheetFormatPr defaultRowHeight="14.4" x14ac:dyDescent="0.3"/>
  <cols>
    <col min="1" max="1" width="45.33203125" customWidth="1"/>
    <col min="2" max="2" width="15" customWidth="1"/>
  </cols>
  <sheetData>
    <row r="1" spans="1:2" x14ac:dyDescent="0.3">
      <c r="A1" s="65" t="s">
        <v>83</v>
      </c>
      <c r="B1" s="65" t="s">
        <v>84</v>
      </c>
    </row>
    <row r="2" spans="1:2" x14ac:dyDescent="0.3">
      <c r="A2" t="str">
        <f>'Автоматизированный расчет'!A34</f>
        <v>Главная Welcome страница</v>
      </c>
      <c r="B2" t="str">
        <f>SummaryReport!A13</f>
        <v>open_site</v>
      </c>
    </row>
    <row r="3" spans="1:2" x14ac:dyDescent="0.3">
      <c r="A3" t="str">
        <f>'Автоматизированный расчет'!A35</f>
        <v>Вход в систему</v>
      </c>
      <c r="B3" t="str">
        <f>SummaryReport!A12</f>
        <v>login</v>
      </c>
    </row>
    <row r="4" spans="1:2" x14ac:dyDescent="0.3">
      <c r="A4" t="str">
        <f>'Автоматизированный расчет'!A36</f>
        <v>Переход на страницу поиска билетов</v>
      </c>
      <c r="B4" t="str">
        <f>SummaryReport!A3</f>
        <v>click_flights</v>
      </c>
    </row>
    <row r="5" spans="1:2" x14ac:dyDescent="0.3">
      <c r="A5" t="str">
        <f>'Автоматизированный расчет'!A37</f>
        <v xml:space="preserve">Заполнение полей для поиска билета </v>
      </c>
      <c r="B5" t="str">
        <f>SummaryReport!A9</f>
        <v>goto_flights</v>
      </c>
    </row>
    <row r="6" spans="1:2" x14ac:dyDescent="0.3">
      <c r="A6" t="str">
        <f>'Автоматизированный расчет'!A38</f>
        <v xml:space="preserve">Выбор рейса из найденных </v>
      </c>
      <c r="B6" t="str">
        <f>SummaryReport!A8</f>
        <v>find_flights</v>
      </c>
    </row>
    <row r="7" spans="1:2" x14ac:dyDescent="0.3">
      <c r="A7" t="str">
        <f>'Автоматизированный расчет'!A39</f>
        <v>Оплата билета</v>
      </c>
      <c r="B7" t="str">
        <f>SummaryReport!A14</f>
        <v>payment_details</v>
      </c>
    </row>
    <row r="8" spans="1:2" x14ac:dyDescent="0.3">
      <c r="A8" t="str">
        <f>'Автоматизированный расчет'!A40</f>
        <v>Просмотр квитанций</v>
      </c>
      <c r="B8" t="str">
        <f>SummaryReport!A10</f>
        <v>goto_itinerary</v>
      </c>
    </row>
    <row r="9" spans="1:2" x14ac:dyDescent="0.3">
      <c r="A9" t="str">
        <f>'Автоматизированный расчет'!A41</f>
        <v xml:space="preserve">Отмена бронирования </v>
      </c>
      <c r="B9" t="str">
        <f>SummaryReport!A7</f>
        <v>delete_ticket</v>
      </c>
    </row>
    <row r="10" spans="1:2" x14ac:dyDescent="0.3">
      <c r="A10" t="str">
        <f>'Автоматизированный расчет'!A42</f>
        <v>Выход из системы</v>
      </c>
      <c r="B10" t="str">
        <f>SummaryReport!A11</f>
        <v>log_out</v>
      </c>
    </row>
    <row r="11" spans="1:2" x14ac:dyDescent="0.3">
      <c r="A11" t="str">
        <f>'Автоматизированный расчет'!A43</f>
        <v>Перход на страницу регистрации</v>
      </c>
      <c r="B11" t="str">
        <f>SummaryReport!A4</f>
        <v>click_signUp</v>
      </c>
    </row>
    <row r="12" spans="1:2" x14ac:dyDescent="0.3">
      <c r="A12" t="str">
        <f>'Автоматизированный расчет'!A44</f>
        <v>Заполнение полей регистарции</v>
      </c>
      <c r="B12" t="str">
        <f>SummaryReport!A6</f>
        <v>customerProfile</v>
      </c>
    </row>
    <row r="13" spans="1:2" x14ac:dyDescent="0.3">
      <c r="A13" t="str">
        <f>'Автоматизированный расчет'!A45</f>
        <v>Переход на следуюущий эран после регистарции</v>
      </c>
      <c r="B13" t="str">
        <f>SummaryReport!A5</f>
        <v>continue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B80A-9CD5-499C-8E1A-B30A3DA00584}">
  <dimension ref="A1:K19"/>
  <sheetViews>
    <sheetView workbookViewId="0">
      <selection activeCell="K2" sqref="K2"/>
    </sheetView>
  </sheetViews>
  <sheetFormatPr defaultRowHeight="14.4" x14ac:dyDescent="0.3"/>
  <cols>
    <col min="1" max="1" width="16.21875" customWidth="1"/>
  </cols>
  <sheetData>
    <row r="1" spans="1:11" x14ac:dyDescent="0.3">
      <c r="A1" s="66" t="s">
        <v>27</v>
      </c>
      <c r="B1" s="66" t="s">
        <v>85</v>
      </c>
      <c r="C1" s="66" t="s">
        <v>86</v>
      </c>
      <c r="D1" s="66" t="s">
        <v>87</v>
      </c>
      <c r="E1" s="66" t="s">
        <v>88</v>
      </c>
      <c r="F1" s="66" t="s">
        <v>89</v>
      </c>
      <c r="G1" s="66" t="s">
        <v>90</v>
      </c>
      <c r="H1" s="66" t="s">
        <v>28</v>
      </c>
      <c r="I1" s="66" t="s">
        <v>29</v>
      </c>
      <c r="J1" s="66" t="s">
        <v>30</v>
      </c>
      <c r="K1" s="64" t="s">
        <v>108</v>
      </c>
    </row>
    <row r="2" spans="1:11" x14ac:dyDescent="0.3">
      <c r="A2" s="66" t="s">
        <v>91</v>
      </c>
      <c r="B2" s="66" t="s">
        <v>92</v>
      </c>
      <c r="C2" s="66">
        <v>0.28499999999999998</v>
      </c>
      <c r="D2" s="66">
        <v>0.50600000000000001</v>
      </c>
      <c r="E2" s="66">
        <v>0.68</v>
      </c>
      <c r="F2" s="66">
        <v>0.09</v>
      </c>
      <c r="G2" s="66">
        <v>0.61499999999999999</v>
      </c>
      <c r="H2" s="66">
        <v>176</v>
      </c>
      <c r="I2" s="66">
        <v>2</v>
      </c>
      <c r="J2" s="66">
        <v>0</v>
      </c>
      <c r="K2" s="37">
        <f>I2/(H2+I2+J2)</f>
        <v>1.1235955056179775E-2</v>
      </c>
    </row>
    <row r="3" spans="1:11" x14ac:dyDescent="0.3">
      <c r="A3" s="66" t="s">
        <v>93</v>
      </c>
      <c r="B3" s="66" t="s">
        <v>92</v>
      </c>
      <c r="C3" s="66">
        <v>9.4E-2</v>
      </c>
      <c r="D3" s="66">
        <v>0.11799999999999999</v>
      </c>
      <c r="E3" s="66">
        <v>0.17399999999999999</v>
      </c>
      <c r="F3" s="66">
        <v>1.7999999999999999E-2</v>
      </c>
      <c r="G3" s="66">
        <v>0.14099999999999999</v>
      </c>
      <c r="H3" s="66">
        <v>103</v>
      </c>
      <c r="I3" s="66">
        <v>0</v>
      </c>
      <c r="J3" s="66">
        <v>0</v>
      </c>
      <c r="K3" s="37">
        <f>I3/(H3+I3+J3)</f>
        <v>0</v>
      </c>
    </row>
    <row r="4" spans="1:11" x14ac:dyDescent="0.3">
      <c r="A4" s="66" t="s">
        <v>94</v>
      </c>
      <c r="B4" s="66" t="s">
        <v>92</v>
      </c>
      <c r="C4" s="66">
        <v>4.8000000000000001E-2</v>
      </c>
      <c r="D4" s="66">
        <v>0.06</v>
      </c>
      <c r="E4" s="66">
        <v>8.5999999999999993E-2</v>
      </c>
      <c r="F4" s="66">
        <v>0.01</v>
      </c>
      <c r="G4" s="66">
        <v>7.2999999999999995E-2</v>
      </c>
      <c r="H4" s="66">
        <v>32</v>
      </c>
      <c r="I4" s="66">
        <v>0</v>
      </c>
      <c r="J4" s="66">
        <v>0</v>
      </c>
      <c r="K4" s="37">
        <f t="shared" ref="K4:K19" si="0">I4/(H4+I4+J4)</f>
        <v>0</v>
      </c>
    </row>
    <row r="5" spans="1:11" x14ac:dyDescent="0.3">
      <c r="A5" s="66" t="s">
        <v>95</v>
      </c>
      <c r="B5" s="66" t="s">
        <v>92</v>
      </c>
      <c r="C5" s="66">
        <v>9.2999999999999999E-2</v>
      </c>
      <c r="D5" s="66">
        <v>0.10100000000000001</v>
      </c>
      <c r="E5" s="66">
        <v>0.14099999999999999</v>
      </c>
      <c r="F5" s="66">
        <v>0.01</v>
      </c>
      <c r="G5" s="66">
        <v>0.111</v>
      </c>
      <c r="H5" s="66">
        <v>32</v>
      </c>
      <c r="I5" s="66">
        <v>0</v>
      </c>
      <c r="J5" s="66">
        <v>0</v>
      </c>
      <c r="K5" s="37">
        <f t="shared" si="0"/>
        <v>0</v>
      </c>
    </row>
    <row r="6" spans="1:11" x14ac:dyDescent="0.3">
      <c r="A6" s="66" t="s">
        <v>96</v>
      </c>
      <c r="B6" s="66" t="s">
        <v>92</v>
      </c>
      <c r="C6" s="66">
        <v>4.2999999999999997E-2</v>
      </c>
      <c r="D6" s="66">
        <v>5.0999999999999997E-2</v>
      </c>
      <c r="E6" s="66">
        <v>7.2999999999999995E-2</v>
      </c>
      <c r="F6" s="66">
        <v>8.9999999999999993E-3</v>
      </c>
      <c r="G6" s="66">
        <v>6.9000000000000006E-2</v>
      </c>
      <c r="H6" s="66">
        <v>32</v>
      </c>
      <c r="I6" s="66">
        <v>0</v>
      </c>
      <c r="J6" s="66">
        <v>0</v>
      </c>
      <c r="K6" s="37">
        <f t="shared" si="0"/>
        <v>0</v>
      </c>
    </row>
    <row r="7" spans="1:11" x14ac:dyDescent="0.3">
      <c r="A7" s="66" t="s">
        <v>97</v>
      </c>
      <c r="B7" s="66" t="s">
        <v>92</v>
      </c>
      <c r="C7" s="66">
        <v>4.9000000000000002E-2</v>
      </c>
      <c r="D7" s="66">
        <v>6.6000000000000003E-2</v>
      </c>
      <c r="E7" s="66">
        <v>9.7000000000000003E-2</v>
      </c>
      <c r="F7" s="66">
        <v>1.2E-2</v>
      </c>
      <c r="G7" s="66">
        <v>7.9000000000000001E-2</v>
      </c>
      <c r="H7" s="66">
        <v>23</v>
      </c>
      <c r="I7" s="66">
        <v>1</v>
      </c>
      <c r="J7" s="66">
        <v>0</v>
      </c>
      <c r="K7" s="37">
        <f t="shared" si="0"/>
        <v>4.1666666666666664E-2</v>
      </c>
    </row>
    <row r="8" spans="1:11" x14ac:dyDescent="0.3">
      <c r="A8" s="66" t="s">
        <v>98</v>
      </c>
      <c r="B8" s="66" t="s">
        <v>92</v>
      </c>
      <c r="C8" s="66">
        <v>4.9000000000000002E-2</v>
      </c>
      <c r="D8" s="66">
        <v>8.1000000000000003E-2</v>
      </c>
      <c r="E8" s="66">
        <v>0.14699999999999999</v>
      </c>
      <c r="F8" s="66">
        <v>2.9000000000000001E-2</v>
      </c>
      <c r="G8" s="66">
        <v>0.127</v>
      </c>
      <c r="H8" s="66">
        <v>88</v>
      </c>
      <c r="I8" s="66">
        <v>0</v>
      </c>
      <c r="J8" s="66">
        <v>0</v>
      </c>
      <c r="K8" s="37">
        <f t="shared" si="0"/>
        <v>0</v>
      </c>
    </row>
    <row r="9" spans="1:11" x14ac:dyDescent="0.3">
      <c r="A9" s="66" t="s">
        <v>99</v>
      </c>
      <c r="B9" s="66" t="s">
        <v>92</v>
      </c>
      <c r="C9" s="66">
        <v>4.5999999999999999E-2</v>
      </c>
      <c r="D9" s="66">
        <v>5.1999999999999998E-2</v>
      </c>
      <c r="E9" s="66">
        <v>7.6999999999999999E-2</v>
      </c>
      <c r="F9" s="66">
        <v>8.0000000000000002E-3</v>
      </c>
      <c r="G9" s="66">
        <v>6.6000000000000003E-2</v>
      </c>
      <c r="H9" s="66">
        <v>88</v>
      </c>
      <c r="I9" s="66">
        <v>0</v>
      </c>
      <c r="J9" s="66">
        <v>0</v>
      </c>
      <c r="K9" s="37">
        <f t="shared" si="0"/>
        <v>0</v>
      </c>
    </row>
    <row r="10" spans="1:11" x14ac:dyDescent="0.3">
      <c r="A10" s="66" t="s">
        <v>100</v>
      </c>
      <c r="B10" s="66" t="s">
        <v>92</v>
      </c>
      <c r="C10" s="66">
        <v>8.3000000000000004E-2</v>
      </c>
      <c r="D10" s="66">
        <v>0.122</v>
      </c>
      <c r="E10" s="66">
        <v>0.16900000000000001</v>
      </c>
      <c r="F10" s="66">
        <v>2.4E-2</v>
      </c>
      <c r="G10" s="66">
        <v>0.157</v>
      </c>
      <c r="H10" s="66">
        <v>92</v>
      </c>
      <c r="I10" s="66">
        <v>0</v>
      </c>
      <c r="J10" s="66">
        <v>0</v>
      </c>
      <c r="K10" s="37">
        <f t="shared" si="0"/>
        <v>0</v>
      </c>
    </row>
    <row r="11" spans="1:11" x14ac:dyDescent="0.3">
      <c r="A11" s="66" t="s">
        <v>101</v>
      </c>
      <c r="B11" s="66" t="s">
        <v>92</v>
      </c>
      <c r="C11" s="66">
        <v>7.5999999999999998E-2</v>
      </c>
      <c r="D11" s="66">
        <v>0.09</v>
      </c>
      <c r="E11" s="66">
        <v>0.13400000000000001</v>
      </c>
      <c r="F11" s="66">
        <v>1.2E-2</v>
      </c>
      <c r="G11" s="66">
        <v>0.108</v>
      </c>
      <c r="H11" s="66">
        <v>108</v>
      </c>
      <c r="I11" s="66">
        <v>0</v>
      </c>
      <c r="J11" s="66">
        <v>0</v>
      </c>
      <c r="K11" s="37">
        <f t="shared" si="0"/>
        <v>0</v>
      </c>
    </row>
    <row r="12" spans="1:11" x14ac:dyDescent="0.3">
      <c r="A12" s="66" t="s">
        <v>24</v>
      </c>
      <c r="B12" s="66" t="s">
        <v>92</v>
      </c>
      <c r="C12" s="66">
        <v>9.0999999999999998E-2</v>
      </c>
      <c r="D12" s="66">
        <v>0.108</v>
      </c>
      <c r="E12" s="66">
        <v>0.19400000000000001</v>
      </c>
      <c r="F12" s="66">
        <v>1.4999999999999999E-2</v>
      </c>
      <c r="G12" s="66">
        <v>0.127</v>
      </c>
      <c r="H12" s="66">
        <v>146</v>
      </c>
      <c r="I12" s="66">
        <v>1</v>
      </c>
      <c r="J12" s="66">
        <v>0</v>
      </c>
      <c r="K12" s="37">
        <f t="shared" si="0"/>
        <v>6.8027210884353739E-3</v>
      </c>
    </row>
    <row r="13" spans="1:11" x14ac:dyDescent="0.3">
      <c r="A13" s="66" t="s">
        <v>102</v>
      </c>
      <c r="B13" s="66" t="s">
        <v>92</v>
      </c>
      <c r="C13" s="66">
        <v>7.8E-2</v>
      </c>
      <c r="D13" s="66">
        <v>9.5000000000000001E-2</v>
      </c>
      <c r="E13" s="66">
        <v>0.20699999999999999</v>
      </c>
      <c r="F13" s="66">
        <v>1.4E-2</v>
      </c>
      <c r="G13" s="66">
        <v>0.106</v>
      </c>
      <c r="H13" s="66">
        <v>178</v>
      </c>
      <c r="I13" s="66">
        <v>0</v>
      </c>
      <c r="J13" s="66">
        <v>0</v>
      </c>
      <c r="K13" s="37">
        <f t="shared" si="0"/>
        <v>0</v>
      </c>
    </row>
    <row r="14" spans="1:11" x14ac:dyDescent="0.3">
      <c r="A14" s="66" t="s">
        <v>19</v>
      </c>
      <c r="B14" s="66" t="s">
        <v>92</v>
      </c>
      <c r="C14" s="66">
        <v>0.05</v>
      </c>
      <c r="D14" s="66">
        <v>6.5000000000000002E-2</v>
      </c>
      <c r="E14" s="66">
        <v>9.5000000000000001E-2</v>
      </c>
      <c r="F14" s="66">
        <v>1.2E-2</v>
      </c>
      <c r="G14" s="66">
        <v>8.1000000000000003E-2</v>
      </c>
      <c r="H14" s="66">
        <v>59</v>
      </c>
      <c r="I14" s="66">
        <v>0</v>
      </c>
      <c r="J14" s="66">
        <v>0</v>
      </c>
      <c r="K14" s="37">
        <f t="shared" si="0"/>
        <v>0</v>
      </c>
    </row>
    <row r="15" spans="1:11" x14ac:dyDescent="0.3">
      <c r="A15" s="66" t="s">
        <v>103</v>
      </c>
      <c r="B15" s="66" t="s">
        <v>92</v>
      </c>
      <c r="C15" s="66">
        <v>0.52800000000000002</v>
      </c>
      <c r="D15" s="66">
        <v>0.59899999999999998</v>
      </c>
      <c r="E15" s="66">
        <v>0.67900000000000005</v>
      </c>
      <c r="F15" s="66">
        <v>3.9E-2</v>
      </c>
      <c r="G15" s="66">
        <v>0.65400000000000003</v>
      </c>
      <c r="H15" s="66">
        <v>58</v>
      </c>
      <c r="I15" s="66">
        <v>0</v>
      </c>
      <c r="J15" s="66">
        <v>0</v>
      </c>
      <c r="K15" s="37">
        <f t="shared" si="0"/>
        <v>0</v>
      </c>
    </row>
    <row r="16" spans="1:11" x14ac:dyDescent="0.3">
      <c r="A16" s="66" t="s">
        <v>104</v>
      </c>
      <c r="B16" s="66" t="s">
        <v>92</v>
      </c>
      <c r="C16" s="66">
        <v>0.35699999999999998</v>
      </c>
      <c r="D16" s="66">
        <v>0.41</v>
      </c>
      <c r="E16" s="66">
        <v>0.47899999999999998</v>
      </c>
      <c r="F16" s="66">
        <v>0.03</v>
      </c>
      <c r="G16" s="66">
        <v>0.45100000000000001</v>
      </c>
      <c r="H16" s="66">
        <v>23</v>
      </c>
      <c r="I16" s="66">
        <v>1</v>
      </c>
      <c r="J16" s="66">
        <v>0</v>
      </c>
      <c r="K16" s="37">
        <f t="shared" si="0"/>
        <v>4.1666666666666664E-2</v>
      </c>
    </row>
    <row r="17" spans="1:11" x14ac:dyDescent="0.3">
      <c r="A17" s="66" t="s">
        <v>105</v>
      </c>
      <c r="B17" s="66" t="s">
        <v>92</v>
      </c>
      <c r="C17" s="66">
        <v>0.28499999999999998</v>
      </c>
      <c r="D17" s="66">
        <v>0.40600000000000003</v>
      </c>
      <c r="E17" s="66">
        <v>0.55500000000000005</v>
      </c>
      <c r="F17" s="66">
        <v>6.7000000000000004E-2</v>
      </c>
      <c r="G17" s="66">
        <v>0.47899999999999998</v>
      </c>
      <c r="H17" s="66">
        <v>32</v>
      </c>
      <c r="I17" s="66">
        <v>0</v>
      </c>
      <c r="J17" s="66">
        <v>0</v>
      </c>
      <c r="K17" s="37">
        <f t="shared" si="0"/>
        <v>0</v>
      </c>
    </row>
    <row r="18" spans="1:11" x14ac:dyDescent="0.3">
      <c r="A18" s="66" t="s">
        <v>106</v>
      </c>
      <c r="B18" s="66" t="s">
        <v>92</v>
      </c>
      <c r="C18" s="66">
        <v>0.47299999999999998</v>
      </c>
      <c r="D18" s="66">
        <v>0.53100000000000003</v>
      </c>
      <c r="E18" s="66">
        <v>0.65400000000000003</v>
      </c>
      <c r="F18" s="66">
        <v>3.7999999999999999E-2</v>
      </c>
      <c r="G18" s="66">
        <v>0.58099999999999996</v>
      </c>
      <c r="H18" s="66">
        <v>34</v>
      </c>
      <c r="I18" s="66">
        <v>0</v>
      </c>
      <c r="J18" s="66">
        <v>0</v>
      </c>
      <c r="K18" s="37">
        <f t="shared" si="0"/>
        <v>0</v>
      </c>
    </row>
    <row r="19" spans="1:11" x14ac:dyDescent="0.3">
      <c r="A19" s="66" t="s">
        <v>107</v>
      </c>
      <c r="B19" s="66" t="s">
        <v>92</v>
      </c>
      <c r="C19" s="66">
        <v>0.42599999999999999</v>
      </c>
      <c r="D19" s="66">
        <v>0.47699999999999998</v>
      </c>
      <c r="E19" s="66">
        <v>0.56499999999999995</v>
      </c>
      <c r="F19" s="66">
        <v>3.6999999999999998E-2</v>
      </c>
      <c r="G19" s="66">
        <v>0.53500000000000003</v>
      </c>
      <c r="H19" s="66">
        <v>29</v>
      </c>
      <c r="I19" s="66">
        <v>1</v>
      </c>
      <c r="J19" s="66">
        <v>0</v>
      </c>
      <c r="K19" s="37">
        <f t="shared" si="0"/>
        <v>3.3333333333333333E-2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9:O44"/>
  <sheetViews>
    <sheetView workbookViewId="0">
      <selection activeCell="H17" sqref="H17"/>
    </sheetView>
  </sheetViews>
  <sheetFormatPr defaultColWidth="8.88671875" defaultRowHeight="14.4" x14ac:dyDescent="0.3"/>
  <cols>
    <col min="2" max="2" width="4.44140625" customWidth="1"/>
    <col min="3" max="4" width="9.109375" hidden="1" customWidth="1"/>
    <col min="5" max="5" width="20.44140625" customWidth="1"/>
    <col min="6" max="6" width="18.88671875" customWidth="1"/>
    <col min="7" max="7" width="15.33203125" customWidth="1"/>
    <col min="8" max="8" width="15.109375" customWidth="1"/>
    <col min="9" max="9" width="14" customWidth="1"/>
    <col min="11" max="11" width="1.44140625" customWidth="1"/>
    <col min="12" max="12" width="40.33203125" customWidth="1"/>
    <col min="13" max="13" width="6" bestFit="1" customWidth="1"/>
    <col min="14" max="14" width="4.109375" bestFit="1" customWidth="1"/>
    <col min="15" max="15" width="5" bestFit="1" customWidth="1"/>
    <col min="16" max="16" width="14.109375" bestFit="1" customWidth="1"/>
    <col min="17" max="17" width="19.44140625" bestFit="1" customWidth="1"/>
  </cols>
  <sheetData>
    <row r="9" spans="5:9" x14ac:dyDescent="0.3">
      <c r="E9" s="62" t="s">
        <v>33</v>
      </c>
      <c r="F9" s="62"/>
      <c r="G9" s="62"/>
      <c r="H9" s="62"/>
      <c r="I9" s="62"/>
    </row>
    <row r="11" spans="5:9" ht="27.6" x14ac:dyDescent="0.3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6" x14ac:dyDescent="0.3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2" x14ac:dyDescent="0.3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2" x14ac:dyDescent="0.3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6" x14ac:dyDescent="0.3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2" x14ac:dyDescent="0.3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6.8" x14ac:dyDescent="0.3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6" x14ac:dyDescent="0.3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">
      <c r="E23" s="62" t="s">
        <v>31</v>
      </c>
      <c r="F23" s="62"/>
      <c r="G23" s="62"/>
      <c r="H23" s="62"/>
      <c r="I23" s="62"/>
    </row>
    <row r="25" spans="5:9" x14ac:dyDescent="0.3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6" x14ac:dyDescent="0.3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6" x14ac:dyDescent="0.3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6" x14ac:dyDescent="0.3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6" x14ac:dyDescent="0.3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6" x14ac:dyDescent="0.3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6" x14ac:dyDescent="0.3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6" x14ac:dyDescent="0.3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">
      <c r="E35" s="62" t="s">
        <v>32</v>
      </c>
      <c r="F35" s="62"/>
      <c r="G35" s="62"/>
      <c r="H35" s="62"/>
      <c r="I35" s="62"/>
    </row>
    <row r="37" spans="5:15" x14ac:dyDescent="0.3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6" x14ac:dyDescent="0.3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6" x14ac:dyDescent="0.3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6" x14ac:dyDescent="0.3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6" x14ac:dyDescent="0.3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6" x14ac:dyDescent="0.3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6" x14ac:dyDescent="0.3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6" x14ac:dyDescent="0.3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Шаблоны соотвествие профилю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Sad Sad</cp:lastModifiedBy>
  <dcterms:created xsi:type="dcterms:W3CDTF">2015-06-05T18:19:34Z</dcterms:created>
  <dcterms:modified xsi:type="dcterms:W3CDTF">2022-06-29T16:45:46Z</dcterms:modified>
</cp:coreProperties>
</file>