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~GITHUB\keboenkoeh.id\public\"/>
    </mc:Choice>
  </mc:AlternateContent>
  <xr:revisionPtr revIDLastSave="0" documentId="13_ncr:1_{22463F6E-7CF3-4E80-AFA2-26887CD01F7F}" xr6:coauthVersionLast="38" xr6:coauthVersionMax="47" xr10:uidLastSave="{00000000-0000-0000-0000-000000000000}"/>
  <bookViews>
    <workbookView xWindow="0" yWindow="0" windowWidth="15345" windowHeight="3870" activeTab="1" xr2:uid="{520AB28F-0C4C-4448-B7E6-4E069BCB5DC9}"/>
  </bookViews>
  <sheets>
    <sheet name="WMA" sheetId="1" r:id="rId1"/>
    <sheet name="DES" sheetId="2" r:id="rId2"/>
    <sheet name="Perbandingan" sheetId="3" r:id="rId3"/>
  </sheets>
  <definedNames>
    <definedName name="Bulan">WMA!$A$2:$A$25</definedName>
    <definedName name="Data_Penjualan">WMA!$B$2:$B$25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4" i="3"/>
  <c r="K13" i="2"/>
  <c r="K12" i="2"/>
  <c r="G8" i="2"/>
  <c r="I15" i="2"/>
  <c r="H15" i="2"/>
  <c r="G13" i="2"/>
  <c r="G12" i="2"/>
  <c r="G9" i="1"/>
  <c r="E9" i="1"/>
  <c r="D9" i="1"/>
  <c r="G8" i="1"/>
  <c r="K16" i="2"/>
  <c r="K11" i="2"/>
  <c r="K10" i="2"/>
  <c r="K15" i="2"/>
  <c r="K14" i="2"/>
  <c r="K9" i="2"/>
  <c r="I9" i="2"/>
  <c r="H9" i="2"/>
  <c r="C9" i="2"/>
  <c r="D8" i="1"/>
  <c r="E8" i="1" s="1"/>
  <c r="H10" i="2"/>
  <c r="D8" i="2"/>
  <c r="C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L19" i="1"/>
  <c r="L18" i="1"/>
  <c r="L17" i="1"/>
  <c r="L16" i="1"/>
  <c r="L15" i="1"/>
  <c r="L14" i="1"/>
  <c r="M14" i="1" s="1"/>
  <c r="K14" i="1"/>
  <c r="K15" i="1" s="1"/>
  <c r="K16" i="1" s="1"/>
  <c r="K17" i="1" s="1"/>
  <c r="K18" i="1" s="1"/>
  <c r="K19" i="1" s="1"/>
  <c r="K4" i="1"/>
  <c r="K5" i="1" s="1"/>
  <c r="K6" i="1" s="1"/>
  <c r="K7" i="1" s="1"/>
  <c r="K8" i="1" s="1"/>
  <c r="K9" i="1" s="1"/>
  <c r="J15" i="1"/>
  <c r="J16" i="1" s="1"/>
  <c r="J17" i="1" s="1"/>
  <c r="J18" i="1" s="1"/>
  <c r="J19" i="1" s="1"/>
  <c r="L9" i="1"/>
  <c r="L8" i="1"/>
  <c r="L7" i="1"/>
  <c r="L6" i="1"/>
  <c r="L5" i="1"/>
  <c r="L4" i="1"/>
  <c r="J5" i="1"/>
  <c r="J6" i="1" s="1"/>
  <c r="J7" i="1" s="1"/>
  <c r="J8" i="1" s="1"/>
  <c r="J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D9" i="2" l="1"/>
  <c r="C10" i="2" s="1"/>
  <c r="D10" i="2" s="1"/>
  <c r="M19" i="1"/>
  <c r="M17" i="1"/>
  <c r="M16" i="1"/>
  <c r="M15" i="1"/>
  <c r="M18" i="1"/>
  <c r="J20" i="1"/>
  <c r="M9" i="1"/>
  <c r="M7" i="1"/>
  <c r="M6" i="1"/>
  <c r="M5" i="1"/>
  <c r="M8" i="1"/>
  <c r="J10" i="1"/>
  <c r="M4" i="1"/>
  <c r="C11" i="2" l="1"/>
  <c r="G9" i="2"/>
  <c r="I10" i="2" s="1"/>
  <c r="M20" i="1"/>
  <c r="J21" i="1" s="1"/>
  <c r="C9" i="1" s="1"/>
  <c r="M10" i="1"/>
  <c r="J11" i="1" s="1"/>
  <c r="C8" i="1" s="1"/>
  <c r="D11" i="2" l="1"/>
  <c r="C12" i="2" s="1"/>
  <c r="G10" i="2"/>
  <c r="H11" i="2" s="1"/>
  <c r="I11" i="2" s="1"/>
  <c r="D12" i="2" l="1"/>
  <c r="H13" i="2" s="1"/>
  <c r="I13" i="2" s="1"/>
  <c r="C13" i="2"/>
  <c r="D13" i="2" s="1"/>
  <c r="G11" i="2"/>
  <c r="H12" i="2" s="1"/>
  <c r="I12" i="2" s="1"/>
  <c r="C14" i="2"/>
  <c r="D14" i="2" s="1"/>
  <c r="H14" i="2"/>
  <c r="I14" i="2" s="1"/>
  <c r="C15" i="2" l="1"/>
  <c r="D15" i="2" s="1"/>
  <c r="G14" i="2"/>
  <c r="C16" i="2" l="1"/>
  <c r="G15" i="2"/>
  <c r="H16" i="2" s="1"/>
  <c r="I16" i="2" s="1"/>
  <c r="D16" i="2" l="1"/>
  <c r="C17" i="2" l="1"/>
  <c r="D17" i="2" s="1"/>
  <c r="G16" i="2"/>
  <c r="H17" i="2" s="1"/>
  <c r="I17" i="2" s="1"/>
  <c r="C18" i="2" l="1"/>
  <c r="D18" i="2" s="1"/>
  <c r="G17" i="2"/>
  <c r="H18" i="2" s="1"/>
  <c r="I18" i="2" s="1"/>
  <c r="C19" i="2" l="1"/>
  <c r="G18" i="2"/>
  <c r="H19" i="2" s="1"/>
  <c r="I19" i="2" s="1"/>
  <c r="D19" i="2" l="1"/>
  <c r="G19" i="2" s="1"/>
</calcChain>
</file>

<file path=xl/sharedStrings.xml><?xml version="1.0" encoding="utf-8"?>
<sst xmlns="http://schemas.openxmlformats.org/spreadsheetml/2006/main" count="49" uniqueCount="33">
  <si>
    <t>Data Penjualan</t>
  </si>
  <si>
    <t>Bulan</t>
  </si>
  <si>
    <t>WMA</t>
  </si>
  <si>
    <t>WMA7</t>
  </si>
  <si>
    <t>Data</t>
  </si>
  <si>
    <t>n</t>
  </si>
  <si>
    <t>Bobot</t>
  </si>
  <si>
    <t>(Bobot.Data)</t>
  </si>
  <si>
    <t>SUM</t>
  </si>
  <si>
    <t xml:space="preserve">Periode </t>
  </si>
  <si>
    <t>WMA8</t>
  </si>
  <si>
    <t>St</t>
  </si>
  <si>
    <t>α</t>
  </si>
  <si>
    <t>γ</t>
  </si>
  <si>
    <t>Rumus</t>
  </si>
  <si>
    <t>Rumus 1</t>
  </si>
  <si>
    <t>X1</t>
  </si>
  <si>
    <t>Catatan : Besarnya nilai α dapat ditentukan dengan melihat pola historis data aktual. Apabila pola tidak stabil maka pilih α mendekati 1. Apabila pola stabil maka pilih mendekati 0. γ juga sama. Karena data dummy yang digunakan cukup naik turun, aku pake α  dan γ yang sama kayak di contoh paper yaitu α 0,45 dan  γ 0,05</t>
  </si>
  <si>
    <t>Tt</t>
  </si>
  <si>
    <t>F(t+1)</t>
  </si>
  <si>
    <t>MAPE</t>
  </si>
  <si>
    <t>t (bulan)</t>
  </si>
  <si>
    <t>(X2-X1)</t>
  </si>
  <si>
    <t>(Xt-Ft)</t>
  </si>
  <si>
    <t>(Xt-Ft)/Xt</t>
  </si>
  <si>
    <r>
      <t>α(Xt)+(1-α)(S</t>
    </r>
    <r>
      <rPr>
        <b/>
        <sz val="8"/>
        <color rgb="FF3E3D40"/>
        <rFont val="Georgia"/>
        <family val="1"/>
      </rPr>
      <t>t-1</t>
    </r>
    <r>
      <rPr>
        <b/>
        <sz val="9"/>
        <color rgb="FF3E3D40"/>
        <rFont val="Georgia"/>
        <family val="1"/>
      </rPr>
      <t>+T</t>
    </r>
    <r>
      <rPr>
        <b/>
        <sz val="8"/>
        <color rgb="FF3E3D40"/>
        <rFont val="Georgia"/>
        <family val="1"/>
      </rPr>
      <t>t-1</t>
    </r>
    <r>
      <rPr>
        <b/>
        <sz val="9"/>
        <color rgb="FF3E3D40"/>
        <rFont val="Georgia"/>
        <family val="1"/>
      </rPr>
      <t>)</t>
    </r>
  </si>
  <si>
    <r>
      <t>γ(S</t>
    </r>
    <r>
      <rPr>
        <b/>
        <sz val="8"/>
        <color rgb="FF3E3D40"/>
        <rFont val="Georgia"/>
        <family val="1"/>
      </rPr>
      <t>t</t>
    </r>
    <r>
      <rPr>
        <b/>
        <sz val="9"/>
        <color rgb="FF3E3D40"/>
        <rFont val="Georgia"/>
        <family val="1"/>
      </rPr>
      <t>-S</t>
    </r>
    <r>
      <rPr>
        <b/>
        <sz val="8"/>
        <color rgb="FF3E3D40"/>
        <rFont val="Georgia"/>
        <family val="1"/>
      </rPr>
      <t>t-1</t>
    </r>
    <r>
      <rPr>
        <b/>
        <sz val="9"/>
        <color rgb="FF3E3D40"/>
        <rFont val="Georgia"/>
        <family val="1"/>
      </rPr>
      <t>)+(1-γ)T</t>
    </r>
    <r>
      <rPr>
        <b/>
        <sz val="8"/>
        <color rgb="FF3E3D40"/>
        <rFont val="Georgia"/>
        <family val="1"/>
      </rPr>
      <t>t-1</t>
    </r>
  </si>
  <si>
    <r>
      <t>S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+T</t>
    </r>
    <r>
      <rPr>
        <b/>
        <sz val="9"/>
        <color theme="1"/>
        <rFont val="Calibri"/>
        <family val="2"/>
        <scheme val="minor"/>
      </rPr>
      <t>t.1</t>
    </r>
  </si>
  <si>
    <t>(Penjualan/ WMA)/Penjualan</t>
  </si>
  <si>
    <t>Penjualan-WMA</t>
  </si>
  <si>
    <t>DES</t>
  </si>
  <si>
    <t>Peramalan</t>
  </si>
  <si>
    <t>Xt (data penjualan)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</si>
</sst>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E3D40"/>
      <name val="Georgia"/>
      <family val="1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E3D40"/>
      <name val="Georgia"/>
      <family val="1"/>
    </font>
    <font>
      <b/>
      <sz val="8"/>
      <color rgb="FF3E3D40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87A9-8955-4462-8570-E75DBE0C6AF6}">
  <dimension ref="A1:M25"/>
  <sheetViews>
    <sheetView workbookViewId="0">
      <selection activeCell="F9" sqref="F9"/>
    </sheetView>
  </sheetViews>
  <sheetFormatPr defaultRowHeight="15" x14ac:dyDescent="0.25"/>
  <cols>
    <col min="1" max="1" width="8.7109375" style="1"/>
    <col min="2" max="2" width="13.7109375" style="1" customWidth="1"/>
    <col min="3" max="5" width="15.5703125" style="1" customWidth="1"/>
    <col min="6" max="6" width="10.28515625" style="10" customWidth="1"/>
    <col min="7" max="7" width="8.140625" style="1" customWidth="1"/>
    <col min="8" max="8" width="8.140625" style="10" customWidth="1"/>
    <col min="10" max="10" width="5.85546875" customWidth="1"/>
    <col min="11" max="11" width="7.85546875" customWidth="1"/>
    <col min="12" max="12" width="10.140625" customWidth="1"/>
    <col min="13" max="13" width="12.28515625" customWidth="1"/>
  </cols>
  <sheetData>
    <row r="1" spans="1:13" ht="45" x14ac:dyDescent="0.25">
      <c r="A1" s="24" t="s">
        <v>1</v>
      </c>
      <c r="B1" s="24" t="s">
        <v>0</v>
      </c>
      <c r="C1" s="24" t="s">
        <v>2</v>
      </c>
      <c r="D1" s="25" t="s">
        <v>29</v>
      </c>
      <c r="E1" s="25" t="s">
        <v>28</v>
      </c>
      <c r="F1" s="25" t="s">
        <v>5</v>
      </c>
      <c r="G1" s="25" t="s">
        <v>20</v>
      </c>
      <c r="H1" s="19"/>
      <c r="I1" s="32" t="s">
        <v>2</v>
      </c>
      <c r="J1" s="32"/>
      <c r="K1" s="32"/>
      <c r="L1" s="32"/>
      <c r="M1" s="32"/>
    </row>
    <row r="2" spans="1:13" x14ac:dyDescent="0.25">
      <c r="A2" s="24">
        <v>1</v>
      </c>
      <c r="B2" s="24">
        <v>32592</v>
      </c>
      <c r="C2" s="24"/>
      <c r="D2" s="25"/>
      <c r="E2" s="25"/>
      <c r="F2" s="25"/>
      <c r="G2" s="25"/>
      <c r="H2" s="20"/>
      <c r="I2" s="7"/>
      <c r="J2" s="3" t="s">
        <v>5</v>
      </c>
      <c r="K2" s="33">
        <v>7</v>
      </c>
      <c r="L2" s="34"/>
      <c r="M2" s="35"/>
    </row>
    <row r="3" spans="1:13" x14ac:dyDescent="0.25">
      <c r="A3" s="26">
        <f t="shared" ref="A3:A13" si="0">IF(B2=B3,A2, A2 + 1)</f>
        <v>2</v>
      </c>
      <c r="B3" s="24">
        <v>41076</v>
      </c>
      <c r="C3" s="24"/>
      <c r="D3" s="25"/>
      <c r="E3" s="25"/>
      <c r="F3" s="25"/>
      <c r="G3" s="25"/>
      <c r="H3" s="23"/>
      <c r="I3" s="22"/>
      <c r="J3" s="4" t="s">
        <v>6</v>
      </c>
      <c r="K3" s="4" t="s">
        <v>9</v>
      </c>
      <c r="L3" s="4" t="s">
        <v>4</v>
      </c>
      <c r="M3" s="4" t="s">
        <v>7</v>
      </c>
    </row>
    <row r="4" spans="1:13" x14ac:dyDescent="0.25">
      <c r="A4" s="26">
        <f t="shared" si="0"/>
        <v>3</v>
      </c>
      <c r="B4" s="24">
        <v>36000</v>
      </c>
      <c r="C4" s="24"/>
      <c r="D4" s="24"/>
      <c r="E4" s="24"/>
      <c r="F4" s="24"/>
      <c r="G4" s="24"/>
      <c r="H4" s="21"/>
      <c r="I4" s="7"/>
      <c r="J4" s="3">
        <v>6</v>
      </c>
      <c r="K4" s="3">
        <f>K2-1</f>
        <v>6</v>
      </c>
      <c r="L4" s="3">
        <f>B7</f>
        <v>17856</v>
      </c>
      <c r="M4" s="3">
        <f>J4*L4</f>
        <v>107136</v>
      </c>
    </row>
    <row r="5" spans="1:13" x14ac:dyDescent="0.25">
      <c r="A5" s="26">
        <f t="shared" si="0"/>
        <v>4</v>
      </c>
      <c r="B5" s="24">
        <v>22388</v>
      </c>
      <c r="C5" s="24"/>
      <c r="D5" s="24"/>
      <c r="E5" s="24"/>
      <c r="F5" s="24"/>
      <c r="G5" s="24"/>
      <c r="H5" s="21"/>
      <c r="I5" s="7"/>
      <c r="J5" s="3">
        <f>J4-1</f>
        <v>5</v>
      </c>
      <c r="K5" s="3">
        <f>K4-1</f>
        <v>5</v>
      </c>
      <c r="L5" s="3">
        <f>B6</f>
        <v>22212</v>
      </c>
      <c r="M5" s="3">
        <f t="shared" ref="M5:M9" si="1">J5*L5</f>
        <v>111060</v>
      </c>
    </row>
    <row r="6" spans="1:13" x14ac:dyDescent="0.25">
      <c r="A6" s="26">
        <f t="shared" si="0"/>
        <v>5</v>
      </c>
      <c r="B6" s="24">
        <v>22212</v>
      </c>
      <c r="C6" s="24"/>
      <c r="D6" s="24"/>
      <c r="E6" s="24"/>
      <c r="F6" s="24"/>
      <c r="G6" s="24"/>
      <c r="H6" s="21"/>
      <c r="I6" s="7"/>
      <c r="J6" s="3">
        <f>J5-1</f>
        <v>4</v>
      </c>
      <c r="K6" s="3">
        <f t="shared" ref="K6:K9" si="2">K5-1</f>
        <v>4</v>
      </c>
      <c r="L6" s="3">
        <f>B5</f>
        <v>22388</v>
      </c>
      <c r="M6" s="3">
        <f t="shared" si="1"/>
        <v>89552</v>
      </c>
    </row>
    <row r="7" spans="1:13" x14ac:dyDescent="0.25">
      <c r="A7" s="26">
        <f t="shared" si="0"/>
        <v>6</v>
      </c>
      <c r="B7" s="24">
        <v>17856</v>
      </c>
      <c r="C7" s="24"/>
      <c r="D7" s="24"/>
      <c r="E7" s="24"/>
      <c r="F7" s="24"/>
      <c r="G7" s="24"/>
      <c r="H7" s="21"/>
      <c r="I7" s="7"/>
      <c r="J7" s="3">
        <f>J6-1</f>
        <v>3</v>
      </c>
      <c r="K7" s="3">
        <f t="shared" si="2"/>
        <v>3</v>
      </c>
      <c r="L7" s="3">
        <f>B4</f>
        <v>36000</v>
      </c>
      <c r="M7" s="3">
        <f t="shared" si="1"/>
        <v>108000</v>
      </c>
    </row>
    <row r="8" spans="1:13" x14ac:dyDescent="0.25">
      <c r="A8" s="26">
        <f t="shared" si="0"/>
        <v>7</v>
      </c>
      <c r="B8" s="24">
        <v>34980</v>
      </c>
      <c r="C8" s="24">
        <f>J11</f>
        <v>25261.523809523809</v>
      </c>
      <c r="D8" s="24">
        <f>B8-C8</f>
        <v>9718.4761904761908</v>
      </c>
      <c r="E8" s="24">
        <f>D8/B8</f>
        <v>0.27782950801818729</v>
      </c>
      <c r="F8" s="24">
        <v>1</v>
      </c>
      <c r="G8" s="27">
        <f>E8*100/F8</f>
        <v>27.782950801818728</v>
      </c>
      <c r="H8" s="21"/>
      <c r="I8" s="7"/>
      <c r="J8" s="3">
        <f>J7-1</f>
        <v>2</v>
      </c>
      <c r="K8" s="3">
        <f t="shared" si="2"/>
        <v>2</v>
      </c>
      <c r="L8" s="3">
        <f>B3</f>
        <v>41076</v>
      </c>
      <c r="M8" s="3">
        <f t="shared" si="1"/>
        <v>82152</v>
      </c>
    </row>
    <row r="9" spans="1:13" x14ac:dyDescent="0.25">
      <c r="A9" s="26">
        <f t="shared" si="0"/>
        <v>8</v>
      </c>
      <c r="B9" s="24">
        <v>41260</v>
      </c>
      <c r="C9" s="24">
        <f>J21</f>
        <v>27059.428571428572</v>
      </c>
      <c r="D9" s="24">
        <f t="shared" ref="D9" si="3">B9-C9</f>
        <v>14200.571428571428</v>
      </c>
      <c r="E9" s="24">
        <f>D9/B9</f>
        <v>0.34417284121598224</v>
      </c>
      <c r="F9" s="24">
        <v>2</v>
      </c>
      <c r="G9" s="27">
        <f>E9*100/F9</f>
        <v>17.208642060799111</v>
      </c>
      <c r="H9" s="21"/>
      <c r="I9" s="7"/>
      <c r="J9" s="3">
        <f>J8-1</f>
        <v>1</v>
      </c>
      <c r="K9" s="3">
        <f t="shared" si="2"/>
        <v>1</v>
      </c>
      <c r="L9" s="3">
        <f>B2</f>
        <v>32592</v>
      </c>
      <c r="M9" s="3">
        <f t="shared" si="1"/>
        <v>32592</v>
      </c>
    </row>
    <row r="10" spans="1:13" x14ac:dyDescent="0.25">
      <c r="A10" s="26">
        <f t="shared" si="0"/>
        <v>9</v>
      </c>
      <c r="B10" s="24">
        <v>33840</v>
      </c>
      <c r="C10" s="24"/>
      <c r="D10" s="24"/>
      <c r="E10" s="24"/>
      <c r="F10" s="24">
        <v>3</v>
      </c>
      <c r="G10" s="24"/>
      <c r="H10" s="21"/>
      <c r="I10" s="8" t="s">
        <v>8</v>
      </c>
      <c r="J10" s="4">
        <f>SUM(J4:J9)</f>
        <v>21</v>
      </c>
      <c r="K10" s="4"/>
      <c r="L10" s="8"/>
      <c r="M10" s="4">
        <f>SUM(M4:M9)</f>
        <v>530492</v>
      </c>
    </row>
    <row r="11" spans="1:13" x14ac:dyDescent="0.25">
      <c r="A11" s="26">
        <f t="shared" si="0"/>
        <v>10</v>
      </c>
      <c r="B11" s="24">
        <v>35932</v>
      </c>
      <c r="C11" s="24"/>
      <c r="D11" s="24"/>
      <c r="E11" s="24"/>
      <c r="F11" s="24">
        <v>4</v>
      </c>
      <c r="G11" s="24"/>
      <c r="H11" s="21"/>
      <c r="I11" s="8" t="s">
        <v>3</v>
      </c>
      <c r="J11" s="31">
        <f>M10/J10</f>
        <v>25261.523809523809</v>
      </c>
      <c r="K11" s="31"/>
      <c r="L11" s="31"/>
      <c r="M11" s="31"/>
    </row>
    <row r="12" spans="1:13" x14ac:dyDescent="0.25">
      <c r="A12" s="26">
        <f t="shared" si="0"/>
        <v>11</v>
      </c>
      <c r="B12" s="24">
        <v>38736</v>
      </c>
      <c r="C12" s="24"/>
      <c r="D12" s="24"/>
      <c r="E12" s="24"/>
      <c r="F12" s="24">
        <v>5</v>
      </c>
      <c r="G12" s="24"/>
      <c r="I12" s="5"/>
      <c r="J12" s="5" t="s">
        <v>5</v>
      </c>
      <c r="K12" s="36">
        <v>8</v>
      </c>
      <c r="L12" s="36"/>
      <c r="M12" s="36"/>
    </row>
    <row r="13" spans="1:13" x14ac:dyDescent="0.25">
      <c r="A13" s="26">
        <f t="shared" si="0"/>
        <v>12</v>
      </c>
      <c r="B13" s="24">
        <v>41328</v>
      </c>
      <c r="C13" s="24"/>
      <c r="D13" s="24"/>
      <c r="E13" s="24"/>
      <c r="F13" s="24">
        <v>6</v>
      </c>
      <c r="G13" s="24"/>
      <c r="I13" s="5"/>
      <c r="J13" s="9" t="s">
        <v>6</v>
      </c>
      <c r="K13" s="9" t="s">
        <v>9</v>
      </c>
      <c r="L13" s="9" t="s">
        <v>4</v>
      </c>
      <c r="M13" s="9" t="s">
        <v>7</v>
      </c>
    </row>
    <row r="14" spans="1:13" x14ac:dyDescent="0.25">
      <c r="A14" s="2"/>
      <c r="I14" s="5"/>
      <c r="J14" s="5">
        <v>6</v>
      </c>
      <c r="K14" s="5">
        <f>K12-1</f>
        <v>7</v>
      </c>
      <c r="L14" s="5">
        <f>B8</f>
        <v>34980</v>
      </c>
      <c r="M14" s="5">
        <f>J14*L14</f>
        <v>209880</v>
      </c>
    </row>
    <row r="15" spans="1:13" x14ac:dyDescent="0.25">
      <c r="A15" s="2"/>
      <c r="I15" s="5"/>
      <c r="J15" s="5">
        <f>J14-1</f>
        <v>5</v>
      </c>
      <c r="K15" s="5">
        <f>K14-1</f>
        <v>6</v>
      </c>
      <c r="L15" s="5">
        <f>B7</f>
        <v>17856</v>
      </c>
      <c r="M15" s="5">
        <f t="shared" ref="M15:M19" si="4">J15*L15</f>
        <v>89280</v>
      </c>
    </row>
    <row r="16" spans="1:13" x14ac:dyDescent="0.25">
      <c r="A16" s="2"/>
      <c r="I16" s="5"/>
      <c r="J16" s="5">
        <f>J15-1</f>
        <v>4</v>
      </c>
      <c r="K16" s="5">
        <f t="shared" ref="K16:K19" si="5">K15-1</f>
        <v>5</v>
      </c>
      <c r="L16" s="5">
        <f>B6</f>
        <v>22212</v>
      </c>
      <c r="M16" s="5">
        <f t="shared" si="4"/>
        <v>88848</v>
      </c>
    </row>
    <row r="17" spans="1:13" x14ac:dyDescent="0.25">
      <c r="A17" s="2"/>
      <c r="I17" s="5"/>
      <c r="J17" s="5">
        <f t="shared" ref="J17:J19" si="6">J16-1</f>
        <v>3</v>
      </c>
      <c r="K17" s="5">
        <f t="shared" si="5"/>
        <v>4</v>
      </c>
      <c r="L17" s="5">
        <f>B5</f>
        <v>22388</v>
      </c>
      <c r="M17" s="5">
        <f t="shared" si="4"/>
        <v>67164</v>
      </c>
    </row>
    <row r="18" spans="1:13" x14ac:dyDescent="0.25">
      <c r="A18" s="2"/>
      <c r="I18" s="5"/>
      <c r="J18" s="5">
        <f t="shared" si="6"/>
        <v>2</v>
      </c>
      <c r="K18" s="5">
        <f t="shared" si="5"/>
        <v>3</v>
      </c>
      <c r="L18" s="5">
        <f>B4</f>
        <v>36000</v>
      </c>
      <c r="M18" s="5">
        <f t="shared" si="4"/>
        <v>72000</v>
      </c>
    </row>
    <row r="19" spans="1:13" x14ac:dyDescent="0.25">
      <c r="A19" s="2"/>
      <c r="I19" s="5"/>
      <c r="J19" s="5">
        <f t="shared" si="6"/>
        <v>1</v>
      </c>
      <c r="K19" s="5">
        <f t="shared" si="5"/>
        <v>2</v>
      </c>
      <c r="L19" s="5">
        <f>B3</f>
        <v>41076</v>
      </c>
      <c r="M19" s="5">
        <f t="shared" si="4"/>
        <v>41076</v>
      </c>
    </row>
    <row r="20" spans="1:13" x14ac:dyDescent="0.25">
      <c r="A20" s="2"/>
      <c r="I20" s="9" t="s">
        <v>8</v>
      </c>
      <c r="J20" s="6">
        <f>SUM(J14:J19)</f>
        <v>21</v>
      </c>
      <c r="K20" s="9"/>
      <c r="L20" s="9"/>
      <c r="M20" s="9">
        <f>SUM(M14:M19)</f>
        <v>568248</v>
      </c>
    </row>
    <row r="21" spans="1:13" x14ac:dyDescent="0.25">
      <c r="A21" s="2"/>
      <c r="I21" s="9" t="s">
        <v>10</v>
      </c>
      <c r="J21" s="30">
        <f>M20/J20</f>
        <v>27059.428571428572</v>
      </c>
      <c r="K21" s="30"/>
      <c r="L21" s="30"/>
      <c r="M21" s="30"/>
    </row>
    <row r="22" spans="1:13" x14ac:dyDescent="0.25">
      <c r="A22" s="2"/>
    </row>
    <row r="23" spans="1:13" x14ac:dyDescent="0.25">
      <c r="A23" s="2"/>
    </row>
    <row r="24" spans="1:13" x14ac:dyDescent="0.25">
      <c r="A24" s="2"/>
    </row>
    <row r="25" spans="1:13" x14ac:dyDescent="0.25">
      <c r="A25" s="2"/>
    </row>
  </sheetData>
  <dataConsolidate/>
  <mergeCells count="5">
    <mergeCell ref="J21:M21"/>
    <mergeCell ref="J11:M11"/>
    <mergeCell ref="I1:M1"/>
    <mergeCell ref="K2:M2"/>
    <mergeCell ref="K12:M1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A475-5B13-4939-926E-1B6DD16EBFE7}">
  <dimension ref="A1:K20"/>
  <sheetViews>
    <sheetView tabSelected="1" zoomScale="96" zoomScaleNormal="96" workbookViewId="0">
      <selection activeCell="D9" sqref="D9"/>
    </sheetView>
  </sheetViews>
  <sheetFormatPr defaultRowHeight="15" x14ac:dyDescent="0.25"/>
  <cols>
    <col min="2" max="2" width="18.42578125" customWidth="1"/>
    <col min="3" max="3" width="17.5703125" customWidth="1"/>
    <col min="4" max="4" width="16.5703125" customWidth="1"/>
    <col min="7" max="7" width="13.28515625" customWidth="1"/>
  </cols>
  <sheetData>
    <row r="1" spans="1:11" ht="14.45" customHeight="1" x14ac:dyDescent="0.25">
      <c r="A1" s="37" t="s">
        <v>17</v>
      </c>
      <c r="B1" s="37"/>
      <c r="C1" s="37"/>
      <c r="D1" s="37"/>
      <c r="E1" s="37"/>
      <c r="F1" s="37"/>
      <c r="G1" s="37"/>
    </row>
    <row r="2" spans="1:11" x14ac:dyDescent="0.25">
      <c r="A2" s="37"/>
      <c r="B2" s="37"/>
      <c r="C2" s="37"/>
      <c r="D2" s="37"/>
      <c r="E2" s="37"/>
      <c r="F2" s="37"/>
      <c r="G2" s="37"/>
    </row>
    <row r="3" spans="1:11" x14ac:dyDescent="0.25">
      <c r="A3" s="37"/>
      <c r="B3" s="37"/>
      <c r="C3" s="37"/>
      <c r="D3" s="37"/>
      <c r="E3" s="37"/>
      <c r="F3" s="37"/>
      <c r="G3" s="37"/>
    </row>
    <row r="4" spans="1:11" x14ac:dyDescent="0.25">
      <c r="A4" s="11"/>
      <c r="B4" s="11"/>
      <c r="C4" s="11"/>
      <c r="D4" s="11"/>
      <c r="E4" s="11"/>
      <c r="F4" s="11"/>
      <c r="G4" s="11"/>
    </row>
    <row r="5" spans="1:11" x14ac:dyDescent="0.25">
      <c r="A5" s="16" t="s">
        <v>21</v>
      </c>
      <c r="B5" s="16" t="s">
        <v>32</v>
      </c>
      <c r="C5" s="16" t="s">
        <v>11</v>
      </c>
      <c r="D5" s="17" t="s">
        <v>18</v>
      </c>
      <c r="E5" s="18" t="s">
        <v>12</v>
      </c>
      <c r="F5" s="18" t="s">
        <v>13</v>
      </c>
      <c r="G5" s="16" t="s">
        <v>19</v>
      </c>
      <c r="H5" s="40" t="s">
        <v>23</v>
      </c>
      <c r="I5" s="40" t="s">
        <v>24</v>
      </c>
      <c r="J5" s="40" t="s">
        <v>5</v>
      </c>
      <c r="K5" s="40" t="s">
        <v>20</v>
      </c>
    </row>
    <row r="6" spans="1:11" x14ac:dyDescent="0.25">
      <c r="A6" s="43" t="s">
        <v>14</v>
      </c>
      <c r="B6" s="43"/>
      <c r="C6" s="18" t="s">
        <v>25</v>
      </c>
      <c r="D6" s="18" t="s">
        <v>26</v>
      </c>
      <c r="E6" s="38"/>
      <c r="F6" s="38"/>
      <c r="G6" s="40" t="s">
        <v>27</v>
      </c>
      <c r="H6" s="42"/>
      <c r="I6" s="42"/>
      <c r="J6" s="42"/>
      <c r="K6" s="42"/>
    </row>
    <row r="7" spans="1:11" x14ac:dyDescent="0.25">
      <c r="A7" s="43" t="s">
        <v>15</v>
      </c>
      <c r="B7" s="43"/>
      <c r="C7" s="18" t="s">
        <v>16</v>
      </c>
      <c r="D7" s="18" t="s">
        <v>22</v>
      </c>
      <c r="E7" s="39"/>
      <c r="F7" s="39"/>
      <c r="G7" s="41"/>
      <c r="H7" s="41"/>
      <c r="I7" s="41"/>
      <c r="J7" s="41"/>
      <c r="K7" s="41"/>
    </row>
    <row r="8" spans="1:11" x14ac:dyDescent="0.25">
      <c r="A8" s="12">
        <v>1</v>
      </c>
      <c r="B8" s="12">
        <v>32592</v>
      </c>
      <c r="C8" s="12">
        <f>B8</f>
        <v>32592</v>
      </c>
      <c r="D8" s="12">
        <f>B9-B8</f>
        <v>8484</v>
      </c>
      <c r="E8" s="13">
        <v>0.45</v>
      </c>
      <c r="F8" s="13">
        <v>0.05</v>
      </c>
      <c r="G8" s="12">
        <f>C8+D8</f>
        <v>41076</v>
      </c>
      <c r="H8" s="14"/>
      <c r="I8" s="14"/>
      <c r="J8" s="14"/>
      <c r="K8" s="14"/>
    </row>
    <row r="9" spans="1:11" x14ac:dyDescent="0.25">
      <c r="A9" s="15">
        <f t="shared" ref="A9:A19" si="0">IF(B8=B9,A8, A8 + 1)</f>
        <v>2</v>
      </c>
      <c r="B9" s="12">
        <v>41076</v>
      </c>
      <c r="C9" s="12">
        <f>E9*B9+(1-E9)*(C8+D8)</f>
        <v>41076</v>
      </c>
      <c r="D9" s="12">
        <f>F9*(C9-C8)+(1-F9)*D8</f>
        <v>8484</v>
      </c>
      <c r="E9" s="13">
        <v>0.45</v>
      </c>
      <c r="F9" s="13">
        <v>0.05</v>
      </c>
      <c r="G9" s="12">
        <f>C9+D9</f>
        <v>49560</v>
      </c>
      <c r="H9" s="14">
        <f>B9-G8</f>
        <v>0</v>
      </c>
      <c r="I9" s="14">
        <f>H9/B9</f>
        <v>0</v>
      </c>
      <c r="J9" s="14">
        <v>1</v>
      </c>
      <c r="K9" s="28">
        <f>I9*100/J9</f>
        <v>0</v>
      </c>
    </row>
    <row r="10" spans="1:11" x14ac:dyDescent="0.25">
      <c r="A10" s="15">
        <f t="shared" si="0"/>
        <v>3</v>
      </c>
      <c r="B10" s="12">
        <v>36000</v>
      </c>
      <c r="C10" s="12">
        <f>E10*B10+(1-E10)*(C9+D9)</f>
        <v>43458</v>
      </c>
      <c r="D10" s="12">
        <f>F10*(C10-C9)+(1-F10)*D9</f>
        <v>8178.9</v>
      </c>
      <c r="E10" s="13">
        <v>0.45</v>
      </c>
      <c r="F10" s="13">
        <v>0.05</v>
      </c>
      <c r="G10" s="12">
        <f t="shared" ref="G10:G19" si="1">C10+D10</f>
        <v>51636.9</v>
      </c>
      <c r="H10" s="14">
        <f>B10-G9</f>
        <v>-13560</v>
      </c>
      <c r="I10" s="14">
        <f>H10/B10</f>
        <v>-0.37666666666666665</v>
      </c>
      <c r="J10" s="14">
        <v>2</v>
      </c>
      <c r="K10" s="28">
        <f>(I9+I10)*100/J10</f>
        <v>-18.833333333333332</v>
      </c>
    </row>
    <row r="11" spans="1:11" x14ac:dyDescent="0.25">
      <c r="A11" s="15">
        <f t="shared" si="0"/>
        <v>4</v>
      </c>
      <c r="B11" s="12">
        <v>22388</v>
      </c>
      <c r="C11" s="12">
        <f t="shared" ref="C11:C19" si="2">E11*B11+(1-E11)*(C10+D10)</f>
        <v>38474.895000000004</v>
      </c>
      <c r="D11" s="12">
        <f t="shared" ref="D11:D19" si="3">F11*(C11-C10)+(1-F11)*D10</f>
        <v>7520.7997499999992</v>
      </c>
      <c r="E11" s="13">
        <v>0.45</v>
      </c>
      <c r="F11" s="13">
        <v>0.05</v>
      </c>
      <c r="G11" s="12">
        <f t="shared" si="1"/>
        <v>45995.694750000002</v>
      </c>
      <c r="H11" s="14">
        <f t="shared" ref="H11:H19" si="4">B11-G10</f>
        <v>-29248.9</v>
      </c>
      <c r="I11" s="14">
        <f t="shared" ref="I11:I19" si="5">H11/B11</f>
        <v>-1.3064543505449349</v>
      </c>
      <c r="J11" s="14">
        <v>3</v>
      </c>
      <c r="K11" s="28">
        <f>((I9+I10+I11)*100)/J11</f>
        <v>-56.104033907053385</v>
      </c>
    </row>
    <row r="12" spans="1:11" x14ac:dyDescent="0.25">
      <c r="A12" s="15">
        <f t="shared" si="0"/>
        <v>5</v>
      </c>
      <c r="B12" s="12">
        <v>22212</v>
      </c>
      <c r="C12" s="12">
        <f t="shared" si="2"/>
        <v>35293.032112500005</v>
      </c>
      <c r="D12" s="12">
        <f t="shared" si="3"/>
        <v>6985.6666181249993</v>
      </c>
      <c r="E12" s="13">
        <v>0.45</v>
      </c>
      <c r="F12" s="13">
        <v>0.05</v>
      </c>
      <c r="G12" s="12">
        <f>C12+D12</f>
        <v>42278.698730625001</v>
      </c>
      <c r="H12" s="14">
        <f t="shared" si="4"/>
        <v>-23783.694750000002</v>
      </c>
      <c r="I12" s="14">
        <f t="shared" si="5"/>
        <v>-1.0707588128038898</v>
      </c>
      <c r="J12" s="14">
        <v>4</v>
      </c>
      <c r="K12" s="28">
        <f>(I9+I10+I11+I12)*100/J12</f>
        <v>-68.846995750387279</v>
      </c>
    </row>
    <row r="13" spans="1:11" x14ac:dyDescent="0.25">
      <c r="A13" s="15">
        <f t="shared" si="0"/>
        <v>6</v>
      </c>
      <c r="B13" s="12">
        <v>17856</v>
      </c>
      <c r="C13" s="12">
        <f t="shared" si="2"/>
        <v>31288.484301843753</v>
      </c>
      <c r="D13" s="12">
        <f t="shared" si="3"/>
        <v>6436.1558966859366</v>
      </c>
      <c r="E13" s="13">
        <v>0.45</v>
      </c>
      <c r="F13" s="13">
        <v>0.05</v>
      </c>
      <c r="G13" s="12">
        <f>C13+D13</f>
        <v>37724.640198529691</v>
      </c>
      <c r="H13" s="14">
        <f t="shared" si="4"/>
        <v>-24422.698730625001</v>
      </c>
      <c r="I13" s="14">
        <f t="shared" si="5"/>
        <v>-1.3677586654695901</v>
      </c>
      <c r="J13" s="14">
        <v>5</v>
      </c>
      <c r="K13" s="28">
        <f>(I9+I10+I11+I12+I13)*100/J13</f>
        <v>-82.432769909701634</v>
      </c>
    </row>
    <row r="14" spans="1:11" x14ac:dyDescent="0.25">
      <c r="A14" s="15">
        <f t="shared" si="0"/>
        <v>7</v>
      </c>
      <c r="B14" s="12">
        <v>34980</v>
      </c>
      <c r="C14" s="12">
        <f t="shared" si="2"/>
        <v>36489.552109191332</v>
      </c>
      <c r="D14" s="12">
        <f t="shared" si="3"/>
        <v>6374.4014922190181</v>
      </c>
      <c r="E14" s="13">
        <v>0.45</v>
      </c>
      <c r="F14" s="13">
        <v>0.05</v>
      </c>
      <c r="G14" s="12">
        <f t="shared" si="1"/>
        <v>42863.953601410351</v>
      </c>
      <c r="H14" s="14">
        <f t="shared" si="4"/>
        <v>-2744.6401985296907</v>
      </c>
      <c r="I14" s="14">
        <f t="shared" si="5"/>
        <v>-7.8463127459396528E-2</v>
      </c>
      <c r="J14" s="14">
        <v>6</v>
      </c>
      <c r="K14" s="28">
        <f>(I9+I10+I11+I12+I13+I14)*100/J14</f>
        <v>-70.001693715741297</v>
      </c>
    </row>
    <row r="15" spans="1:11" x14ac:dyDescent="0.25">
      <c r="A15" s="15">
        <f t="shared" si="0"/>
        <v>8</v>
      </c>
      <c r="B15" s="12">
        <v>41260</v>
      </c>
      <c r="C15" s="12">
        <f t="shared" si="2"/>
        <v>42142.174480775691</v>
      </c>
      <c r="D15" s="12">
        <f t="shared" si="3"/>
        <v>6338.3125361872853</v>
      </c>
      <c r="E15" s="13">
        <v>0.45</v>
      </c>
      <c r="F15" s="13">
        <v>0.05</v>
      </c>
      <c r="G15" s="12">
        <f t="shared" si="1"/>
        <v>48480.487016962979</v>
      </c>
      <c r="H15" s="14">
        <f>B15-G14</f>
        <v>-1603.9536014103505</v>
      </c>
      <c r="I15" s="14">
        <f>H15/B15</f>
        <v>-3.8874299597924156E-2</v>
      </c>
      <c r="J15" s="14">
        <v>7</v>
      </c>
      <c r="K15" s="28">
        <f>(I9+I10+I11+I12+I13+I14+I15)*100/J15</f>
        <v>-60.556798893462883</v>
      </c>
    </row>
    <row r="16" spans="1:11" x14ac:dyDescent="0.25">
      <c r="A16" s="15">
        <f t="shared" si="0"/>
        <v>9</v>
      </c>
      <c r="B16" s="12">
        <v>33840</v>
      </c>
      <c r="C16" s="12">
        <f t="shared" si="2"/>
        <v>41892.267859329644</v>
      </c>
      <c r="D16" s="12">
        <f t="shared" si="3"/>
        <v>6008.9015783056184</v>
      </c>
      <c r="E16" s="13">
        <v>0.45</v>
      </c>
      <c r="F16" s="13">
        <v>0.05</v>
      </c>
      <c r="G16" s="12">
        <f t="shared" si="1"/>
        <v>47901.169437635261</v>
      </c>
      <c r="H16" s="14">
        <f t="shared" si="4"/>
        <v>-14640.487016962979</v>
      </c>
      <c r="I16" s="14">
        <f t="shared" si="5"/>
        <v>-0.43263850522940245</v>
      </c>
      <c r="J16" s="14">
        <v>8</v>
      </c>
      <c r="K16" s="28">
        <f>(I9+I10+I11+I12+I13+I14+I15+I16)*100/J16</f>
        <v>-58.395180347147544</v>
      </c>
    </row>
    <row r="17" spans="1:11" x14ac:dyDescent="0.25">
      <c r="A17" s="15">
        <f t="shared" si="0"/>
        <v>10</v>
      </c>
      <c r="B17" s="12">
        <v>35932</v>
      </c>
      <c r="C17" s="12">
        <f t="shared" si="2"/>
        <v>42515.043190699398</v>
      </c>
      <c r="D17" s="12">
        <f t="shared" si="3"/>
        <v>5739.5952659588247</v>
      </c>
      <c r="E17" s="13">
        <v>0.45</v>
      </c>
      <c r="F17" s="13">
        <v>0.05</v>
      </c>
      <c r="G17" s="12">
        <f t="shared" si="1"/>
        <v>48254.63845665822</v>
      </c>
      <c r="H17" s="14">
        <f t="shared" si="4"/>
        <v>-11969.169437635261</v>
      </c>
      <c r="I17" s="14">
        <f t="shared" si="5"/>
        <v>-0.33310612928963768</v>
      </c>
      <c r="J17" s="14">
        <v>9</v>
      </c>
      <c r="K17" s="14"/>
    </row>
    <row r="18" spans="1:11" x14ac:dyDescent="0.25">
      <c r="A18" s="15">
        <f t="shared" si="0"/>
        <v>11</v>
      </c>
      <c r="B18" s="12">
        <v>38736</v>
      </c>
      <c r="C18" s="12">
        <f t="shared" si="2"/>
        <v>43971.251151162025</v>
      </c>
      <c r="D18" s="12">
        <f t="shared" si="3"/>
        <v>5525.4259006840148</v>
      </c>
      <c r="E18" s="13">
        <v>0.45</v>
      </c>
      <c r="F18" s="13">
        <v>0.05</v>
      </c>
      <c r="G18" s="12">
        <f t="shared" si="1"/>
        <v>49496.67705184604</v>
      </c>
      <c r="H18" s="14">
        <f t="shared" si="4"/>
        <v>-9518.6384566582201</v>
      </c>
      <c r="I18" s="14">
        <f t="shared" si="5"/>
        <v>-0.24573106300749226</v>
      </c>
      <c r="J18" s="14">
        <v>10</v>
      </c>
      <c r="K18" s="14"/>
    </row>
    <row r="19" spans="1:11" ht="14.45" customHeight="1" x14ac:dyDescent="0.25">
      <c r="A19" s="15">
        <f t="shared" si="0"/>
        <v>12</v>
      </c>
      <c r="B19" s="12">
        <v>41328</v>
      </c>
      <c r="C19" s="12">
        <f t="shared" si="2"/>
        <v>45820.772378515321</v>
      </c>
      <c r="D19" s="12">
        <f t="shared" si="3"/>
        <v>5341.6306670174781</v>
      </c>
      <c r="E19" s="13">
        <v>0.45</v>
      </c>
      <c r="F19" s="13">
        <v>0.05</v>
      </c>
      <c r="G19" s="12">
        <f t="shared" si="1"/>
        <v>51162.403045532803</v>
      </c>
      <c r="H19" s="14">
        <f t="shared" si="4"/>
        <v>-8168.6770518460398</v>
      </c>
      <c r="I19" s="14">
        <f t="shared" si="5"/>
        <v>-0.19765478735593398</v>
      </c>
      <c r="J19" s="14">
        <v>11</v>
      </c>
      <c r="K19" s="14"/>
    </row>
    <row r="20" spans="1:11" x14ac:dyDescent="0.25">
      <c r="J20" s="14"/>
    </row>
  </sheetData>
  <mergeCells count="10">
    <mergeCell ref="A1:G3"/>
    <mergeCell ref="E6:E7"/>
    <mergeCell ref="F6:F7"/>
    <mergeCell ref="G6:G7"/>
    <mergeCell ref="K5:K7"/>
    <mergeCell ref="H5:H7"/>
    <mergeCell ref="I5:I7"/>
    <mergeCell ref="J5:J7"/>
    <mergeCell ref="A6:B6"/>
    <mergeCell ref="A7:B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816D-0A39-4F53-B402-01FB621C3903}">
  <dimension ref="A1:F26"/>
  <sheetViews>
    <sheetView workbookViewId="0">
      <selection activeCell="E8" sqref="E8"/>
    </sheetView>
  </sheetViews>
  <sheetFormatPr defaultRowHeight="15" x14ac:dyDescent="0.25"/>
  <cols>
    <col min="1" max="1" width="8.7109375" style="10"/>
    <col min="2" max="2" width="13.7109375" style="10" customWidth="1"/>
    <col min="3" max="3" width="11.140625" customWidth="1"/>
    <col min="4" max="4" width="11.85546875" customWidth="1"/>
    <col min="5" max="5" width="11.28515625" customWidth="1"/>
  </cols>
  <sheetData>
    <row r="1" spans="1:6" x14ac:dyDescent="0.25">
      <c r="A1" s="45" t="s">
        <v>1</v>
      </c>
      <c r="B1" s="45" t="s">
        <v>0</v>
      </c>
      <c r="C1" s="44" t="s">
        <v>2</v>
      </c>
      <c r="D1" s="44"/>
      <c r="E1" s="44" t="s">
        <v>30</v>
      </c>
      <c r="F1" s="44"/>
    </row>
    <row r="2" spans="1:6" x14ac:dyDescent="0.25">
      <c r="A2" s="46"/>
      <c r="B2" s="46"/>
      <c r="C2" s="12" t="s">
        <v>31</v>
      </c>
      <c r="D2" s="12" t="s">
        <v>20</v>
      </c>
      <c r="E2" s="12" t="s">
        <v>31</v>
      </c>
      <c r="F2" s="12" t="s">
        <v>20</v>
      </c>
    </row>
    <row r="3" spans="1:6" x14ac:dyDescent="0.25">
      <c r="A3" s="24">
        <v>1</v>
      </c>
      <c r="B3" s="24">
        <v>32592</v>
      </c>
      <c r="C3" s="12"/>
      <c r="D3" s="12"/>
      <c r="E3" s="12"/>
      <c r="F3" s="12"/>
    </row>
    <row r="4" spans="1:6" x14ac:dyDescent="0.25">
      <c r="A4" s="26">
        <f t="shared" ref="A4:A14" si="0">IF(B3=B4,A3, A3 + 1)</f>
        <v>2</v>
      </c>
      <c r="B4" s="24">
        <v>41076</v>
      </c>
      <c r="C4" s="12"/>
      <c r="D4" s="12"/>
      <c r="E4" s="12">
        <v>41076</v>
      </c>
      <c r="F4" s="29">
        <v>0</v>
      </c>
    </row>
    <row r="5" spans="1:6" x14ac:dyDescent="0.25">
      <c r="A5" s="26">
        <f t="shared" si="0"/>
        <v>3</v>
      </c>
      <c r="B5" s="24">
        <v>36000</v>
      </c>
      <c r="C5" s="12"/>
      <c r="D5" s="12"/>
      <c r="E5" s="12">
        <v>49560</v>
      </c>
      <c r="F5" s="29">
        <v>-18.833333333333332</v>
      </c>
    </row>
    <row r="6" spans="1:6" x14ac:dyDescent="0.25">
      <c r="A6" s="26">
        <f t="shared" si="0"/>
        <v>4</v>
      </c>
      <c r="B6" s="24">
        <v>22388</v>
      </c>
      <c r="C6" s="12"/>
      <c r="D6" s="12"/>
      <c r="E6" s="12">
        <v>51636.9</v>
      </c>
      <c r="F6" s="29">
        <v>-56.104033907053385</v>
      </c>
    </row>
    <row r="7" spans="1:6" x14ac:dyDescent="0.25">
      <c r="A7" s="26">
        <f t="shared" si="0"/>
        <v>5</v>
      </c>
      <c r="B7" s="24">
        <v>22212</v>
      </c>
      <c r="C7" s="12"/>
      <c r="D7" s="12"/>
      <c r="E7" s="12">
        <v>45995.694750000002</v>
      </c>
      <c r="F7" s="29">
        <v>-68.846995750387279</v>
      </c>
    </row>
    <row r="8" spans="1:6" x14ac:dyDescent="0.25">
      <c r="A8" s="26">
        <f t="shared" si="0"/>
        <v>6</v>
      </c>
      <c r="B8" s="24">
        <v>17856</v>
      </c>
      <c r="C8" s="12"/>
      <c r="D8" s="12"/>
      <c r="E8" s="12">
        <v>42278.698730625001</v>
      </c>
      <c r="F8" s="29">
        <v>-82.432769909701634</v>
      </c>
    </row>
    <row r="9" spans="1:6" x14ac:dyDescent="0.25">
      <c r="A9" s="26">
        <f t="shared" si="0"/>
        <v>7</v>
      </c>
      <c r="B9" s="24">
        <v>34980</v>
      </c>
      <c r="C9" s="12">
        <v>25261.523809523809</v>
      </c>
      <c r="D9" s="29">
        <v>27.782950801818728</v>
      </c>
      <c r="E9" s="12">
        <v>37724.640198529691</v>
      </c>
      <c r="F9" s="29">
        <v>-70.001693715741297</v>
      </c>
    </row>
    <row r="10" spans="1:6" x14ac:dyDescent="0.25">
      <c r="A10" s="26">
        <f t="shared" si="0"/>
        <v>8</v>
      </c>
      <c r="B10" s="24">
        <v>41260</v>
      </c>
      <c r="C10" s="12">
        <v>27059.428571428572</v>
      </c>
      <c r="D10" s="29">
        <v>17.208642060799111</v>
      </c>
      <c r="E10" s="12">
        <v>42863.953601410351</v>
      </c>
      <c r="F10" s="29">
        <v>-60.556798893462883</v>
      </c>
    </row>
    <row r="11" spans="1:6" x14ac:dyDescent="0.25">
      <c r="A11" s="26">
        <f t="shared" si="0"/>
        <v>9</v>
      </c>
      <c r="B11" s="24">
        <v>33840</v>
      </c>
      <c r="C11" s="12"/>
      <c r="D11" s="12"/>
      <c r="E11" s="12">
        <v>48480.487016962979</v>
      </c>
      <c r="F11" s="29">
        <v>-58.395180347147544</v>
      </c>
    </row>
    <row r="12" spans="1:6" x14ac:dyDescent="0.25">
      <c r="A12" s="26">
        <f t="shared" si="0"/>
        <v>10</v>
      </c>
      <c r="B12" s="24">
        <v>35932</v>
      </c>
      <c r="C12" s="12"/>
      <c r="D12" s="12"/>
      <c r="E12" s="12">
        <v>47901.169437635261</v>
      </c>
      <c r="F12" s="12"/>
    </row>
    <row r="13" spans="1:6" x14ac:dyDescent="0.25">
      <c r="A13" s="26">
        <f t="shared" si="0"/>
        <v>11</v>
      </c>
      <c r="B13" s="24">
        <v>38736</v>
      </c>
      <c r="C13" s="12"/>
      <c r="D13" s="12"/>
      <c r="E13" s="12">
        <v>48254.63845665822</v>
      </c>
      <c r="F13" s="12"/>
    </row>
    <row r="14" spans="1:6" x14ac:dyDescent="0.25">
      <c r="A14" s="26">
        <f t="shared" si="0"/>
        <v>12</v>
      </c>
      <c r="B14" s="24">
        <v>41328</v>
      </c>
      <c r="C14" s="12"/>
      <c r="D14" s="12"/>
      <c r="E14" s="12">
        <v>49496.67705184604</v>
      </c>
      <c r="F14" s="12"/>
    </row>
    <row r="15" spans="1:6" x14ac:dyDescent="0.25">
      <c r="A15" s="2"/>
    </row>
    <row r="16" spans="1: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mergeCells count="4">
    <mergeCell ref="C1:D1"/>
    <mergeCell ref="E1:F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WMA</vt:lpstr>
      <vt:lpstr>DES</vt:lpstr>
      <vt:lpstr>Perbandingan</vt:lpstr>
      <vt:lpstr>Bulan</vt:lpstr>
      <vt:lpstr>Data_Penjualan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Ricky</cp:lastModifiedBy>
  <dcterms:created xsi:type="dcterms:W3CDTF">2021-09-29T11:16:37Z</dcterms:created>
  <dcterms:modified xsi:type="dcterms:W3CDTF">2021-10-30T04:05:58Z</dcterms:modified>
</cp:coreProperties>
</file>