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orking\Gestion\"/>
    </mc:Choice>
  </mc:AlternateContent>
  <xr:revisionPtr revIDLastSave="0" documentId="8_{D8AD1C05-92E3-4B94-946D-1A998AAA0EBC}" xr6:coauthVersionLast="47" xr6:coauthVersionMax="47" xr10:uidLastSave="{00000000-0000-0000-0000-000000000000}"/>
  <bookViews>
    <workbookView xWindow="-120" yWindow="-120" windowWidth="29040" windowHeight="15840" tabRatio="731" activeTab="3" xr2:uid="{BE5186F7-77A3-46BF-A8C4-44247798AF03}"/>
  </bookViews>
  <sheets>
    <sheet name="CLUB RESIDENCIAL COMAS" sheetId="1" r:id="rId1"/>
    <sheet name="VILLA 55" sheetId="10" r:id="rId2"/>
    <sheet name="VILLA 60" sheetId="11" r:id="rId3"/>
    <sheet name="GERANIOS" sheetId="12" r:id="rId4"/>
    <sheet name="BREÑA" sheetId="13" r:id="rId5"/>
    <sheet name="CALLAO" sheetId="14" r:id="rId6"/>
    <sheet name="PDM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1" i="1" l="1"/>
  <c r="AC32" i="1"/>
  <c r="AC24" i="1"/>
  <c r="AC25" i="1" s="1"/>
  <c r="AC23" i="1"/>
  <c r="AC19" i="1"/>
  <c r="AC18" i="1"/>
  <c r="AC16" i="1"/>
  <c r="AC15" i="1"/>
  <c r="U14" i="1"/>
  <c r="AC14" i="1" s="1"/>
  <c r="AC22" i="1" s="1"/>
  <c r="T14" i="1"/>
  <c r="S14" i="1"/>
  <c r="R14" i="1"/>
  <c r="AC13" i="1"/>
  <c r="AC12" i="1"/>
  <c r="AC11" i="1"/>
  <c r="AC7" i="1"/>
  <c r="AC6" i="1"/>
  <c r="AC5" i="1"/>
  <c r="AC4" i="1"/>
  <c r="K19" i="11"/>
  <c r="J19" i="11"/>
  <c r="D17" i="12"/>
  <c r="C17" i="12"/>
  <c r="C20" i="12" s="1"/>
  <c r="D17" i="15"/>
  <c r="C17" i="15"/>
  <c r="B17" i="15"/>
  <c r="B17" i="14"/>
  <c r="B34" i="14" s="1"/>
  <c r="B17" i="13"/>
  <c r="B34" i="13" s="1"/>
  <c r="B17" i="12"/>
  <c r="B34" i="12" s="1"/>
  <c r="I19" i="10"/>
  <c r="I35" i="10" s="1"/>
  <c r="I16" i="11"/>
  <c r="I12" i="11"/>
  <c r="I19" i="11"/>
  <c r="I11" i="11" s="1"/>
  <c r="K22" i="11"/>
  <c r="B14" i="15"/>
  <c r="B22" i="15" s="1"/>
  <c r="C14" i="15"/>
  <c r="C22" i="15" s="1"/>
  <c r="B10" i="15"/>
  <c r="C10" i="15"/>
  <c r="B14" i="14"/>
  <c r="B22" i="14" s="1"/>
  <c r="C14" i="14"/>
  <c r="B10" i="14"/>
  <c r="C10" i="14"/>
  <c r="B14" i="13"/>
  <c r="B22" i="13" s="1"/>
  <c r="C14" i="13"/>
  <c r="C22" i="13" s="1"/>
  <c r="B10" i="13"/>
  <c r="C10" i="13"/>
  <c r="B14" i="12"/>
  <c r="B22" i="12" s="1"/>
  <c r="C14" i="12"/>
  <c r="B10" i="12"/>
  <c r="C10" i="12"/>
  <c r="J22" i="11"/>
  <c r="K16" i="11"/>
  <c r="K24" i="11" s="1"/>
  <c r="J16" i="11"/>
  <c r="J24" i="11" s="1"/>
  <c r="K12" i="11"/>
  <c r="J12" i="11"/>
  <c r="K16" i="10"/>
  <c r="K24" i="10" s="1"/>
  <c r="I16" i="10"/>
  <c r="I24" i="10" s="1"/>
  <c r="J16" i="10"/>
  <c r="J24" i="10" s="1"/>
  <c r="J19" i="10"/>
  <c r="J34" i="10" s="1"/>
  <c r="I12" i="10"/>
  <c r="H12" i="10"/>
  <c r="G12" i="10"/>
  <c r="F12" i="10"/>
  <c r="E12" i="10"/>
  <c r="D12" i="10"/>
  <c r="B12" i="10"/>
  <c r="K23" i="10"/>
  <c r="AF17" i="1"/>
  <c r="AF34" i="1" s="1"/>
  <c r="AD17" i="1"/>
  <c r="AD33" i="1" s="1"/>
  <c r="AE17" i="1"/>
  <c r="AD10" i="1"/>
  <c r="AE10" i="1"/>
  <c r="E12" i="11"/>
  <c r="F12" i="11"/>
  <c r="G12" i="11"/>
  <c r="H12" i="11"/>
  <c r="AD14" i="1"/>
  <c r="AD22" i="1" s="1"/>
  <c r="AE14" i="1"/>
  <c r="AE22" i="1" s="1"/>
  <c r="D34" i="15"/>
  <c r="C34" i="15"/>
  <c r="B34" i="15"/>
  <c r="D33" i="15"/>
  <c r="C33" i="15"/>
  <c r="B33" i="15"/>
  <c r="D25" i="15"/>
  <c r="C25" i="15"/>
  <c r="B25" i="15"/>
  <c r="D21" i="15"/>
  <c r="C21" i="15"/>
  <c r="B21" i="15"/>
  <c r="D20" i="15"/>
  <c r="C20" i="15"/>
  <c r="B20" i="15"/>
  <c r="D14" i="15"/>
  <c r="D22" i="15" s="1"/>
  <c r="D10" i="15"/>
  <c r="D9" i="15"/>
  <c r="C9" i="15"/>
  <c r="B9" i="15"/>
  <c r="D8" i="15"/>
  <c r="C8" i="15"/>
  <c r="B8" i="15"/>
  <c r="D34" i="14"/>
  <c r="C34" i="14"/>
  <c r="D33" i="14"/>
  <c r="C33" i="14"/>
  <c r="B33" i="14"/>
  <c r="D25" i="14"/>
  <c r="C25" i="14"/>
  <c r="B25" i="14"/>
  <c r="C22" i="14"/>
  <c r="D21" i="14"/>
  <c r="C21" i="14"/>
  <c r="B21" i="14"/>
  <c r="D20" i="14"/>
  <c r="C20" i="14"/>
  <c r="D14" i="14"/>
  <c r="D22" i="14" s="1"/>
  <c r="D10" i="14"/>
  <c r="D9" i="14"/>
  <c r="C9" i="14"/>
  <c r="D8" i="14"/>
  <c r="C8" i="14"/>
  <c r="B8" i="14"/>
  <c r="D34" i="13"/>
  <c r="C34" i="13"/>
  <c r="D33" i="13"/>
  <c r="C33" i="13"/>
  <c r="D25" i="13"/>
  <c r="C25" i="13"/>
  <c r="B25" i="13"/>
  <c r="D21" i="13"/>
  <c r="C21" i="13"/>
  <c r="B21" i="13"/>
  <c r="D20" i="13"/>
  <c r="C20" i="13"/>
  <c r="D14" i="13"/>
  <c r="D22" i="13" s="1"/>
  <c r="D10" i="13"/>
  <c r="D9" i="13"/>
  <c r="C9" i="13"/>
  <c r="D8" i="13"/>
  <c r="C8" i="13"/>
  <c r="B8" i="13"/>
  <c r="C34" i="12"/>
  <c r="C33" i="12"/>
  <c r="K27" i="11"/>
  <c r="J27" i="11"/>
  <c r="I27" i="11"/>
  <c r="K23" i="11"/>
  <c r="J23" i="11"/>
  <c r="I24" i="11"/>
  <c r="I23" i="11"/>
  <c r="K10" i="11"/>
  <c r="J10" i="11"/>
  <c r="I10" i="11"/>
  <c r="K35" i="10"/>
  <c r="K34" i="10"/>
  <c r="I34" i="10"/>
  <c r="K27" i="10"/>
  <c r="J27" i="10"/>
  <c r="I27" i="10"/>
  <c r="I23" i="10"/>
  <c r="K11" i="10"/>
  <c r="K10" i="10"/>
  <c r="J10" i="10"/>
  <c r="I10" i="10"/>
  <c r="D34" i="12"/>
  <c r="D33" i="12"/>
  <c r="D25" i="12"/>
  <c r="C25" i="12"/>
  <c r="B25" i="12"/>
  <c r="C22" i="12"/>
  <c r="D21" i="12"/>
  <c r="C21" i="12"/>
  <c r="B21" i="12"/>
  <c r="D20" i="12"/>
  <c r="D14" i="12"/>
  <c r="D22" i="12" s="1"/>
  <c r="D10" i="12"/>
  <c r="D9" i="12"/>
  <c r="D8" i="12"/>
  <c r="C8" i="12"/>
  <c r="B8" i="12"/>
  <c r="AD8" i="1"/>
  <c r="AE21" i="1"/>
  <c r="AD25" i="1"/>
  <c r="AE25" i="1"/>
  <c r="AE8" i="1"/>
  <c r="AF21" i="1"/>
  <c r="AF14" i="1"/>
  <c r="AF22" i="1" s="1"/>
  <c r="AF8" i="1"/>
  <c r="AF25" i="1"/>
  <c r="AF10" i="1"/>
  <c r="B10" i="10"/>
  <c r="C10" i="10"/>
  <c r="D10" i="10"/>
  <c r="B11" i="10"/>
  <c r="C11" i="10"/>
  <c r="D11" i="10"/>
  <c r="H9" i="11"/>
  <c r="G9" i="11"/>
  <c r="G10" i="11" s="1"/>
  <c r="F9" i="11"/>
  <c r="F10" i="11" s="1"/>
  <c r="E9" i="11"/>
  <c r="E10" i="11" s="1"/>
  <c r="D9" i="11"/>
  <c r="D10" i="11" s="1"/>
  <c r="C9" i="11"/>
  <c r="C10" i="11" s="1"/>
  <c r="B9" i="11"/>
  <c r="B11" i="11" s="1"/>
  <c r="O9" i="1"/>
  <c r="P9" i="1"/>
  <c r="Q9" i="1"/>
  <c r="O8" i="1"/>
  <c r="P8" i="1"/>
  <c r="Q8" i="1"/>
  <c r="E27" i="11"/>
  <c r="E23" i="11"/>
  <c r="E19" i="11"/>
  <c r="E35" i="11" s="1"/>
  <c r="E16" i="11"/>
  <c r="E24" i="11" s="1"/>
  <c r="E27" i="10"/>
  <c r="E23" i="10"/>
  <c r="E19" i="10"/>
  <c r="E35" i="10" s="1"/>
  <c r="E16" i="10"/>
  <c r="E24" i="10" s="1"/>
  <c r="E10" i="10"/>
  <c r="F27" i="11"/>
  <c r="F23" i="11"/>
  <c r="F19" i="11"/>
  <c r="F35" i="11" s="1"/>
  <c r="F16" i="11"/>
  <c r="F24" i="11" s="1"/>
  <c r="F27" i="10"/>
  <c r="F23" i="10"/>
  <c r="F19" i="10"/>
  <c r="F35" i="10" s="1"/>
  <c r="F16" i="10"/>
  <c r="F24" i="10" s="1"/>
  <c r="F10" i="10"/>
  <c r="S22" i="1"/>
  <c r="S25" i="1"/>
  <c r="S21" i="1"/>
  <c r="S17" i="1"/>
  <c r="S20" i="1" s="1"/>
  <c r="S10" i="1"/>
  <c r="S8" i="1"/>
  <c r="G27" i="11"/>
  <c r="G23" i="11"/>
  <c r="G19" i="11"/>
  <c r="G35" i="11" s="1"/>
  <c r="G16" i="11"/>
  <c r="G24" i="11" s="1"/>
  <c r="G27" i="10"/>
  <c r="G23" i="10"/>
  <c r="G19" i="10"/>
  <c r="G34" i="10" s="1"/>
  <c r="G16" i="10"/>
  <c r="G24" i="10" s="1"/>
  <c r="G10" i="10"/>
  <c r="T17" i="1"/>
  <c r="T20" i="1" s="1"/>
  <c r="T22" i="1"/>
  <c r="T25" i="1"/>
  <c r="T21" i="1"/>
  <c r="T10" i="1"/>
  <c r="T8" i="1"/>
  <c r="C9" i="12" l="1"/>
  <c r="B20" i="14"/>
  <c r="B9" i="14"/>
  <c r="B9" i="12"/>
  <c r="B33" i="12"/>
  <c r="B20" i="12"/>
  <c r="I22" i="10"/>
  <c r="I11" i="10"/>
  <c r="AC21" i="1"/>
  <c r="AE20" i="1"/>
  <c r="AE34" i="1"/>
  <c r="AF9" i="1"/>
  <c r="AF20" i="1"/>
  <c r="AF33" i="1"/>
  <c r="AE33" i="1"/>
  <c r="B9" i="13"/>
  <c r="B33" i="13"/>
  <c r="B20" i="13"/>
  <c r="I22" i="11"/>
  <c r="AD34" i="1"/>
  <c r="AD20" i="1"/>
  <c r="AD9" i="1"/>
  <c r="I34" i="11"/>
  <c r="I35" i="11"/>
  <c r="K35" i="11"/>
  <c r="K11" i="11"/>
  <c r="K34" i="11"/>
  <c r="J11" i="11"/>
  <c r="J34" i="11"/>
  <c r="J35" i="11"/>
  <c r="J35" i="10"/>
  <c r="J22" i="10"/>
  <c r="J11" i="10"/>
  <c r="J12" i="10"/>
  <c r="K12" i="10"/>
  <c r="K22" i="10"/>
  <c r="J23" i="10"/>
  <c r="AE9" i="1"/>
  <c r="C11" i="11"/>
  <c r="B10" i="11"/>
  <c r="D11" i="11"/>
  <c r="G11" i="10"/>
  <c r="G35" i="10"/>
  <c r="F11" i="10"/>
  <c r="F11" i="11"/>
  <c r="E11" i="11"/>
  <c r="G11" i="11"/>
  <c r="E34" i="11"/>
  <c r="E22" i="11"/>
  <c r="E11" i="10"/>
  <c r="E34" i="10"/>
  <c r="E22" i="10"/>
  <c r="F22" i="11"/>
  <c r="F34" i="11"/>
  <c r="F34" i="10"/>
  <c r="F22" i="10"/>
  <c r="S34" i="1"/>
  <c r="S9" i="1"/>
  <c r="S33" i="1"/>
  <c r="G22" i="11"/>
  <c r="G34" i="11"/>
  <c r="G22" i="10"/>
  <c r="T34" i="1"/>
  <c r="T9" i="1"/>
  <c r="T33" i="1"/>
  <c r="H27" i="11"/>
  <c r="H23" i="11"/>
  <c r="H19" i="11"/>
  <c r="H16" i="11"/>
  <c r="H24" i="11" s="1"/>
  <c r="H10" i="11"/>
  <c r="H27" i="10"/>
  <c r="H19" i="10"/>
  <c r="H11" i="10" s="1"/>
  <c r="H16" i="10"/>
  <c r="H24" i="10" s="1"/>
  <c r="H23" i="10"/>
  <c r="H10" i="10"/>
  <c r="H35" i="10" l="1"/>
  <c r="H35" i="11"/>
  <c r="H22" i="11"/>
  <c r="H22" i="10"/>
  <c r="H34" i="10"/>
  <c r="H34" i="11"/>
  <c r="H11" i="11"/>
  <c r="R25" i="1"/>
  <c r="R21" i="1"/>
  <c r="R17" i="1"/>
  <c r="R22" i="1"/>
  <c r="R10" i="1"/>
  <c r="R8" i="1"/>
  <c r="AC8" i="1" s="1"/>
  <c r="U10" i="1"/>
  <c r="U25" i="1"/>
  <c r="U21" i="1"/>
  <c r="U17" i="1"/>
  <c r="U34" i="1" s="1"/>
  <c r="U22" i="1"/>
  <c r="U8" i="1"/>
  <c r="N14" i="1"/>
  <c r="N17" i="1"/>
  <c r="R34" i="1" l="1"/>
  <c r="AC17" i="1"/>
  <c r="AC10" i="1"/>
  <c r="R9" i="1"/>
  <c r="R20" i="1"/>
  <c r="R33" i="1"/>
  <c r="U9" i="1"/>
  <c r="U20" i="1"/>
  <c r="U33" i="1"/>
  <c r="C34" i="1"/>
  <c r="C25" i="1"/>
  <c r="C22" i="1"/>
  <c r="C21" i="1"/>
  <c r="C20" i="1"/>
  <c r="D8" i="1"/>
  <c r="D9" i="1"/>
  <c r="D10" i="1"/>
  <c r="D20" i="1"/>
  <c r="D21" i="1"/>
  <c r="D22" i="1"/>
  <c r="D25" i="1"/>
  <c r="D33" i="1"/>
  <c r="D34" i="1"/>
  <c r="AC9" i="1" l="1"/>
  <c r="AC33" i="1"/>
  <c r="AC34" i="1"/>
  <c r="AC20" i="1"/>
  <c r="AI21" i="1" l="1"/>
  <c r="AJ19" i="1" l="1"/>
  <c r="AJ20" i="1"/>
  <c r="AJ18" i="1"/>
  <c r="N34" i="1"/>
  <c r="N25" i="1"/>
  <c r="N22" i="1"/>
  <c r="N20" i="1"/>
  <c r="AJ21" i="1" l="1"/>
  <c r="N10" i="1"/>
  <c r="N21" i="1" l="1"/>
  <c r="E33" i="1"/>
  <c r="F33" i="1"/>
  <c r="G33" i="1"/>
  <c r="H33" i="1"/>
  <c r="I33" i="1"/>
  <c r="J33" i="1"/>
  <c r="K33" i="1"/>
  <c r="L33" i="1"/>
  <c r="M33" i="1"/>
  <c r="N33" i="1"/>
  <c r="B33" i="1"/>
  <c r="E21" i="1"/>
  <c r="F21" i="1"/>
  <c r="G21" i="1"/>
  <c r="H21" i="1"/>
  <c r="I21" i="1"/>
  <c r="J21" i="1"/>
  <c r="K21" i="1"/>
  <c r="L21" i="1"/>
  <c r="M21" i="1"/>
  <c r="B21" i="1"/>
  <c r="N9" i="1" l="1"/>
  <c r="N8" i="1"/>
  <c r="M34" i="1" l="1"/>
  <c r="M25" i="1"/>
  <c r="M20" i="1"/>
  <c r="M22" i="1"/>
  <c r="M8" i="1"/>
  <c r="M9" i="1"/>
  <c r="M10" i="1"/>
  <c r="L9" i="1" l="1"/>
  <c r="L8" i="1"/>
  <c r="L34" i="1" l="1"/>
  <c r="L25" i="1"/>
  <c r="L22" i="1"/>
  <c r="L20" i="1"/>
  <c r="L10" i="1"/>
  <c r="E25" i="1" l="1"/>
  <c r="F25" i="1"/>
  <c r="G25" i="1"/>
  <c r="H25" i="1"/>
  <c r="I25" i="1"/>
  <c r="J25" i="1"/>
  <c r="K25" i="1"/>
  <c r="B25" i="1"/>
  <c r="J34" i="1" l="1"/>
  <c r="K34" i="1"/>
  <c r="J20" i="1"/>
  <c r="K20" i="1"/>
  <c r="J22" i="1"/>
  <c r="K22" i="1"/>
  <c r="J10" i="1"/>
  <c r="K10" i="1"/>
  <c r="J8" i="1"/>
  <c r="K8" i="1"/>
  <c r="J9" i="1"/>
  <c r="K9" i="1"/>
  <c r="I34" i="1" l="1"/>
  <c r="I22" i="1"/>
  <c r="I20" i="1"/>
  <c r="I9" i="1"/>
  <c r="H9" i="1"/>
  <c r="I8" i="1"/>
  <c r="H8" i="1"/>
  <c r="I10" i="1"/>
  <c r="H34" i="1" l="1"/>
  <c r="E34" i="1"/>
  <c r="F34" i="1"/>
  <c r="G34" i="1"/>
  <c r="H22" i="1"/>
  <c r="H20" i="1"/>
  <c r="H10" i="1"/>
  <c r="G22" i="1" l="1"/>
  <c r="G20" i="1"/>
  <c r="G10" i="1"/>
  <c r="G9" i="1"/>
  <c r="G8" i="1"/>
  <c r="F22" i="1" l="1"/>
  <c r="F20" i="1"/>
  <c r="F10" i="1"/>
  <c r="F9" i="1"/>
  <c r="F8" i="1"/>
  <c r="B10" i="1"/>
  <c r="E10" i="1"/>
  <c r="E20" i="1" l="1"/>
  <c r="B20" i="1"/>
  <c r="E9" i="1" l="1"/>
  <c r="B9" i="1"/>
  <c r="E8" i="1" l="1"/>
  <c r="B8" i="1"/>
  <c r="B34" i="1" l="1"/>
  <c r="E22" i="1"/>
  <c r="B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Giannina Guerreros Aquije</author>
    <author>Ana Cecilia Moreno Coral</author>
  </authors>
  <commentList>
    <comment ref="R16" authorId="0" shapeId="0" xr:uid="{1B7D9BEB-6E58-4E46-AB22-458A36EEF364}">
      <text>
        <r>
          <rPr>
            <b/>
            <sz val="9"/>
            <color indexed="81"/>
            <rFont val="Tahoma"/>
            <family val="2"/>
          </rPr>
          <t>+ 4 contados</t>
        </r>
      </text>
    </comment>
    <comment ref="S16" authorId="0" shapeId="0" xr:uid="{F25B920A-3625-4719-BDF2-70C3CB37EF68}">
      <text>
        <r>
          <rPr>
            <b/>
            <sz val="9"/>
            <color indexed="81"/>
            <rFont val="Tahoma"/>
            <family val="2"/>
          </rPr>
          <t>+ 4 contados</t>
        </r>
      </text>
    </comment>
    <comment ref="T16" authorId="0" shapeId="0" xr:uid="{58754F1A-23A2-4AAC-9DE4-6720F1A0584F}">
      <text>
        <r>
          <rPr>
            <b/>
            <sz val="9"/>
            <color indexed="81"/>
            <rFont val="Tahoma"/>
            <family val="2"/>
          </rPr>
          <t>+ 4 contados</t>
        </r>
      </text>
    </comment>
    <comment ref="U16" authorId="0" shapeId="0" xr:uid="{42434F8D-8979-4050-BD70-16BEFE5DC3FC}">
      <text>
        <r>
          <rPr>
            <b/>
            <sz val="9"/>
            <color indexed="81"/>
            <rFont val="Tahoma"/>
            <family val="2"/>
          </rPr>
          <t>+ 4 contados</t>
        </r>
      </text>
    </comment>
    <comment ref="R23" authorId="0" shapeId="0" xr:uid="{00D5FC8C-3416-4826-8B16-91B244A92DFF}">
      <text>
        <r>
          <rPr>
            <b/>
            <sz val="9"/>
            <color indexed="81"/>
            <rFont val="Tahoma"/>
            <family val="2"/>
          </rPr>
          <t>NO INCLUIR CONTADOS NI FACILIDADES</t>
        </r>
      </text>
    </comment>
    <comment ref="S23" authorId="0" shapeId="0" xr:uid="{272780F6-BFA6-4C4F-A593-71B30012241F}">
      <text>
        <r>
          <rPr>
            <b/>
            <sz val="9"/>
            <color indexed="81"/>
            <rFont val="Tahoma"/>
            <family val="2"/>
          </rPr>
          <t>NO INCLUIR CONTADOS NI FACILIDADES</t>
        </r>
      </text>
    </comment>
    <comment ref="T23" authorId="0" shapeId="0" xr:uid="{E0982214-B282-4A27-BA22-264133A623C8}">
      <text>
        <r>
          <rPr>
            <b/>
            <sz val="9"/>
            <color indexed="81"/>
            <rFont val="Tahoma"/>
            <family val="2"/>
          </rPr>
          <t>NO INCLUIR CONTADOS NI FACILIDADES</t>
        </r>
      </text>
    </comment>
    <comment ref="U23" authorId="0" shapeId="0" xr:uid="{9CEEB3A0-FFEB-4BA6-979D-EA9AD8F7BD0E}">
      <text>
        <r>
          <rPr>
            <b/>
            <sz val="9"/>
            <color indexed="81"/>
            <rFont val="Tahoma"/>
            <family val="2"/>
          </rPr>
          <t>NO INCLUIR CONTADOS NI FACILIDADES</t>
        </r>
      </text>
    </comment>
    <comment ref="D35" authorId="1" shapeId="0" xr:uid="{AA287458-1882-45B7-BE1B-F83FBB30B1CC}">
      <text>
        <r>
          <rPr>
            <b/>
            <sz val="9"/>
            <color indexed="81"/>
            <rFont val="Tahoma"/>
            <family val="2"/>
          </rPr>
          <t xml:space="preserve">04 a V62
</t>
        </r>
      </text>
    </comment>
    <comment ref="E35" authorId="1" shapeId="0" xr:uid="{9DB06E81-A036-4D66-BEB7-DC4574B3DDFB}">
      <text>
        <r>
          <rPr>
            <b/>
            <sz val="9"/>
            <color indexed="81"/>
            <rFont val="Tahoma"/>
            <family val="2"/>
          </rPr>
          <t xml:space="preserve">05 a V62
03 a TP
</t>
        </r>
      </text>
    </comment>
    <comment ref="F35" authorId="1" shapeId="0" xr:uid="{4983C1A5-A687-4090-BFF6-90EC310356CB}">
      <text>
        <r>
          <rPr>
            <b/>
            <sz val="9"/>
            <color indexed="81"/>
            <rFont val="Tahoma"/>
            <family val="2"/>
          </rPr>
          <t>07 a V52
06 a TP
02 a Jac.</t>
        </r>
      </text>
    </comment>
    <comment ref="G35" authorId="1" shapeId="0" xr:uid="{863887F7-4202-45C6-B188-29B850332307}">
      <text>
        <r>
          <rPr>
            <b/>
            <sz val="9"/>
            <color indexed="81"/>
            <rFont val="Tahoma"/>
            <family val="2"/>
          </rPr>
          <t xml:space="preserve">04 a V62
05 a TP
</t>
        </r>
      </text>
    </comment>
    <comment ref="H35" authorId="1" shapeId="0" xr:uid="{BF3435C6-058E-41D9-A302-2E071F6FE5B9}">
      <text>
        <r>
          <rPr>
            <b/>
            <sz val="9"/>
            <color indexed="81"/>
            <rFont val="Tahoma"/>
            <family val="2"/>
          </rPr>
          <t>05 A V62
02 A TP</t>
        </r>
      </text>
    </comment>
    <comment ref="I35" authorId="1" shapeId="0" xr:uid="{B31CD185-4EE3-40E1-B986-DF99F627583E}">
      <text>
        <r>
          <rPr>
            <b/>
            <sz val="9"/>
            <color indexed="81"/>
            <rFont val="Tahoma"/>
            <family val="2"/>
          </rPr>
          <t>04 a V62
02 A GER</t>
        </r>
      </text>
    </comment>
    <comment ref="J35" authorId="1" shapeId="0" xr:uid="{57F3DE28-AE9B-4DAB-808F-6D71213694CB}">
      <text>
        <r>
          <rPr>
            <b/>
            <sz val="9"/>
            <color indexed="81"/>
            <rFont val="Tahoma"/>
            <family val="2"/>
          </rPr>
          <t>06 a V62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02 a V52</t>
        </r>
      </text>
    </comment>
    <comment ref="K35" authorId="1" shapeId="0" xr:uid="{15DE7C93-4D30-4985-B953-25CE50DF2AD7}">
      <text>
        <r>
          <rPr>
            <b/>
            <sz val="9"/>
            <color indexed="81"/>
            <rFont val="Tahoma"/>
            <family val="2"/>
          </rPr>
          <t>03 a V52
04 a V62</t>
        </r>
      </text>
    </comment>
    <comment ref="L35" authorId="1" shapeId="0" xr:uid="{BD187558-D72A-4E3E-895A-D4F566CE26EB}">
      <text>
        <r>
          <rPr>
            <b/>
            <sz val="9"/>
            <color indexed="81"/>
            <rFont val="Tahoma"/>
            <family val="2"/>
          </rPr>
          <t>04 a V52
03 a V62</t>
        </r>
      </text>
    </comment>
  </commentList>
</comments>
</file>

<file path=xl/sharedStrings.xml><?xml version="1.0" encoding="utf-8"?>
<sst xmlns="http://schemas.openxmlformats.org/spreadsheetml/2006/main" count="360" uniqueCount="133">
  <si>
    <t>VISITAS TOTALES</t>
  </si>
  <si>
    <t>VISITAS PRESENCIALES</t>
  </si>
  <si>
    <t>VISITAS VIRTUALES</t>
  </si>
  <si>
    <t>ALCANCE</t>
  </si>
  <si>
    <t>LEADS</t>
  </si>
  <si>
    <t>INVERSION</t>
  </si>
  <si>
    <t>IMPRESIONES</t>
  </si>
  <si>
    <t>SEPARACIONES BRUTAS TOTALES</t>
  </si>
  <si>
    <t>Cuota (dobles, 300 meses)</t>
  </si>
  <si>
    <t>BBP</t>
  </si>
  <si>
    <t>BMS</t>
  </si>
  <si>
    <t>PRE CALIFICADOS x BCO</t>
  </si>
  <si>
    <t>EVALUADOS x BCO.</t>
  </si>
  <si>
    <t>CLUB RESIDENCIAL - COMAS</t>
  </si>
  <si>
    <t>INVERSIÓN</t>
  </si>
  <si>
    <t xml:space="preserve">Caídas </t>
  </si>
  <si>
    <t>% Caídas</t>
  </si>
  <si>
    <t>COSTO POR LEAD</t>
  </si>
  <si>
    <t>COSTO DE ADQUISICIÓN</t>
  </si>
  <si>
    <t>-</t>
  </si>
  <si>
    <t>Relación entre Dptos vendidos c/estac.</t>
  </si>
  <si>
    <t>Visitas que migraron y reservaron en otro proyecto</t>
  </si>
  <si>
    <r>
      <t xml:space="preserve">% Penetración Banco </t>
    </r>
    <r>
      <rPr>
        <sz val="8"/>
        <color theme="1"/>
        <rFont val="Calibri"/>
        <family val="2"/>
        <scheme val="minor"/>
      </rPr>
      <t>PreCalificados/Evaluados</t>
    </r>
  </si>
  <si>
    <t>RangoTasa Minima p/Cálculo</t>
  </si>
  <si>
    <t>Precio Promedio Vendido</t>
  </si>
  <si>
    <t>CLUB RESIDENCIAL 
Promedio 2022</t>
  </si>
  <si>
    <t>CLUB RESIDENCIAL 
Ene-23</t>
  </si>
  <si>
    <t>CLUB RESIDENCIAL 
Feb-23</t>
  </si>
  <si>
    <t>5/22</t>
  </si>
  <si>
    <t>114/316</t>
  </si>
  <si>
    <t>5/26</t>
  </si>
  <si>
    <t>% Penetración VIVA SB/Visitas Presenciales</t>
  </si>
  <si>
    <t>CLUB RESIDENCIAL 
Mar-23</t>
  </si>
  <si>
    <t>6/25</t>
  </si>
  <si>
    <t>CLUB RESIDENCIAL 
Abr-23</t>
  </si>
  <si>
    <t>CLUB RESIDENCIAL 
May-23</t>
  </si>
  <si>
    <t>CLUB RESIDENCIAL 
Jun-23</t>
  </si>
  <si>
    <t>1/16</t>
  </si>
  <si>
    <t>CLUB RESIDENCIAL 
Jul-23</t>
  </si>
  <si>
    <t>CLUB RESIDENCIAL 
Ago-23</t>
  </si>
  <si>
    <t>1/21</t>
  </si>
  <si>
    <t>5/15</t>
  </si>
  <si>
    <t>4/22</t>
  </si>
  <si>
    <t>4/17</t>
  </si>
  <si>
    <t>Ingreso Bruto Requerido (0.7)</t>
  </si>
  <si>
    <t>Metraje Promedio (Dpto. Tipico)</t>
  </si>
  <si>
    <t>Precio Promedio Vendido m2 (Dpto. típico)</t>
  </si>
  <si>
    <t>CLUB RESIDENCIAL 
Set-23</t>
  </si>
  <si>
    <t>5/25</t>
  </si>
  <si>
    <t>0/0</t>
  </si>
  <si>
    <t>CLUB RESIDENCIAL 
Oct-23</t>
  </si>
  <si>
    <t>CLUB RESIDENCIAL
Nov-23</t>
  </si>
  <si>
    <t>% Atenciones Banco/Visitas Presenciales</t>
  </si>
  <si>
    <t>SEPARACIONES NETAS TOTALES</t>
  </si>
  <si>
    <t>2/18</t>
  </si>
  <si>
    <t>Evaluando</t>
  </si>
  <si>
    <t>Cant.</t>
  </si>
  <si>
    <t>Total</t>
  </si>
  <si>
    <t>PRE CALIFICADOS x CH DIRECTO</t>
  </si>
  <si>
    <t>SEPARACIONES CH DIRECTO O CONTADO</t>
  </si>
  <si>
    <t>SEPARACIONES PLAN AHORRO</t>
  </si>
  <si>
    <t>PRE CALIFICADOS x PLAN AHORRO</t>
  </si>
  <si>
    <t>Sólo información</t>
  </si>
  <si>
    <t>%</t>
  </si>
  <si>
    <t>CLUB RESIDENCIAL 
Promedio 2023</t>
  </si>
  <si>
    <t>Bono Integrador</t>
  </si>
  <si>
    <t>5/17</t>
  </si>
  <si>
    <t>$1,715</t>
  </si>
  <si>
    <t>$1.43</t>
  </si>
  <si>
    <t>$88</t>
  </si>
  <si>
    <t>7/20</t>
  </si>
  <si>
    <t>50/244</t>
  </si>
  <si>
    <t>CLUB RESIDENCIAL
ABRIL 2024</t>
  </si>
  <si>
    <t>CLUB RESIDENCIAL
MAYO 2024</t>
  </si>
  <si>
    <t>CLUB RESIDENCIAL
JUNIO 2024</t>
  </si>
  <si>
    <t>CLUB RESIDENCIAL
JULIO 2024</t>
  </si>
  <si>
    <t>ACACIA 6
JULIO 24</t>
  </si>
  <si>
    <t>ACACIA 6
JUNIO 24</t>
  </si>
  <si>
    <t>ACACIA 6
MAYO 24</t>
  </si>
  <si>
    <t>ACACIA 6
ABRIL 24</t>
  </si>
  <si>
    <t>CLUB RESIDENCIAL
ENERO 2024</t>
  </si>
  <si>
    <t>CLUB RESIDENCIAL
FEBRERO 2024</t>
  </si>
  <si>
    <t>CLUB RESIDENCIAL
MARZO 2024</t>
  </si>
  <si>
    <t>ACACIA 6
ENERO 24</t>
  </si>
  <si>
    <t>ACACIA 6
FEBRERO 24</t>
  </si>
  <si>
    <t>ACACIA 6
MARZO  24</t>
  </si>
  <si>
    <t>ACACIA 6
MARZO 24</t>
  </si>
  <si>
    <t>CLUB RESIDENCIAL
AGOSTO 2024</t>
  </si>
  <si>
    <t>CLUB RESIDENCIAL
SETIEMBRE 2024</t>
  </si>
  <si>
    <t>CLUB RESIDENCIAL 
MAYO 2025</t>
  </si>
  <si>
    <t>3/10</t>
  </si>
  <si>
    <t>Motivo de no compra pre calificados - Mayo</t>
  </si>
  <si>
    <t>Mal reportado</t>
  </si>
  <si>
    <t xml:space="preserve">PRE CALIFICADOS x CH DIRECTO </t>
  </si>
  <si>
    <t>CLUB RESIDENCIAL 
ABRIL 2025</t>
  </si>
  <si>
    <t>CLUB RESIDENCIAL 
Promedio Ene-Mar 25</t>
  </si>
  <si>
    <t>GERANIOS 2 - COMAS</t>
  </si>
  <si>
    <t>ACACIA 55
Promedio Ene-Mar 25</t>
  </si>
  <si>
    <t>ACACIA 55
ABRIL 2025</t>
  </si>
  <si>
    <t>ACACIA 55
MAYO 2025</t>
  </si>
  <si>
    <t>VILLAS 55</t>
  </si>
  <si>
    <t>VILLAS 60</t>
  </si>
  <si>
    <t>BREÑA</t>
  </si>
  <si>
    <t>CALLAO</t>
  </si>
  <si>
    <t>PARQUES DEL MAR</t>
  </si>
  <si>
    <t>ACACIA 60
Promedio Ene-Mar 25</t>
  </si>
  <si>
    <t>ACACIA 60
ABRIL 2025</t>
  </si>
  <si>
    <t>ACACIA 60
MAYO 2025</t>
  </si>
  <si>
    <t>5/14</t>
  </si>
  <si>
    <t>14</t>
  </si>
  <si>
    <t>7/25</t>
  </si>
  <si>
    <t>4/10</t>
  </si>
  <si>
    <t>2/26</t>
  </si>
  <si>
    <t>2/10</t>
  </si>
  <si>
    <t>1/4</t>
  </si>
  <si>
    <t>0/4</t>
  </si>
  <si>
    <t>2/23</t>
  </si>
  <si>
    <t>0/7</t>
  </si>
  <si>
    <t>5/23</t>
  </si>
  <si>
    <t>3/9</t>
  </si>
  <si>
    <t>2/3</t>
  </si>
  <si>
    <t>14/75</t>
  </si>
  <si>
    <t>15/53</t>
  </si>
  <si>
    <t>10/60</t>
  </si>
  <si>
    <t>5/28</t>
  </si>
  <si>
    <t>CLUB RESIDENCIAL 
Promedio 2024</t>
  </si>
  <si>
    <t>3.3/18.6</t>
  </si>
  <si>
    <t>CLUB RESIDENCIAL al 26 MAYO 2025</t>
  </si>
  <si>
    <t>Stock Estacionamientos</t>
  </si>
  <si>
    <t>Stock de Departamentos</t>
  </si>
  <si>
    <t>148</t>
  </si>
  <si>
    <t>154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</si>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</sst>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S/&quot;\ * #,##0.00_-;\-&quot;S/&quot;\ * #,##0.00_-;_-&quot;S/&quot;\ * &quot;-&quot;??_-;_-@_-"/>
    <numFmt numFmtId="164" formatCode="0.0%"/>
    <numFmt numFmtId="165" formatCode="[$$-540A]#,##0"/>
    <numFmt numFmtId="166" formatCode="&quot;S/&quot;#,##0"/>
    <numFmt numFmtId="167" formatCode="[$$-540A]#,##0.00"/>
    <numFmt numFmtId="168" formatCode="0.0"/>
    <numFmt numFmtId="169" formatCode="&quot;S/&quot;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1FFE8"/>
        <bgColor indexed="64"/>
      </patternFill>
    </fill>
    <fill>
      <patternFill patternType="solid">
        <fgColor rgb="FF00B0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6" fontId="0" fillId="5" borderId="1" xfId="1" applyNumberFormat="1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0" fontId="0" fillId="5" borderId="1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0" fillId="5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2" borderId="0" xfId="1" applyFont="1" applyFill="1"/>
    <xf numFmtId="168" fontId="0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8" fillId="7" borderId="1" xfId="1" applyNumberFormat="1" applyFont="1" applyFill="1" applyBorder="1" applyAlignment="1">
      <alignment horizontal="center" vertical="center"/>
    </xf>
    <xf numFmtId="49" fontId="8" fillId="7" borderId="1" xfId="1" applyNumberFormat="1" applyFont="1" applyFill="1" applyBorder="1" applyAlignment="1">
      <alignment horizontal="left" vertical="center"/>
    </xf>
    <xf numFmtId="169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center" vertical="center" wrapText="1"/>
    </xf>
    <xf numFmtId="166" fontId="0" fillId="10" borderId="1" xfId="1" applyNumberFormat="1" applyFont="1" applyFill="1" applyBorder="1" applyAlignment="1">
      <alignment horizontal="center" vertical="center"/>
    </xf>
    <xf numFmtId="166" fontId="10" fillId="10" borderId="1" xfId="1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68" fontId="0" fillId="0" borderId="1" xfId="1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top"/>
    </xf>
    <xf numFmtId="0" fontId="4" fillId="4" borderId="2" xfId="0" applyFont="1" applyFill="1" applyBorder="1" applyAlignment="1">
      <alignment vertical="top"/>
    </xf>
    <xf numFmtId="2" fontId="0" fillId="0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2" fontId="0" fillId="2" borderId="0" xfId="2" applyNumberFormat="1" applyFont="1" applyFill="1"/>
    <xf numFmtId="2" fontId="0" fillId="5" borderId="1" xfId="1" applyNumberFormat="1" applyFont="1" applyFill="1" applyBorder="1" applyAlignment="1">
      <alignment horizontal="center" vertical="center"/>
    </xf>
    <xf numFmtId="16" fontId="0" fillId="5" borderId="1" xfId="1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center" vertical="center"/>
    </xf>
    <xf numFmtId="166" fontId="11" fillId="10" borderId="1" xfId="1" applyNumberFormat="1" applyFont="1" applyFill="1" applyBorder="1" applyAlignment="1">
      <alignment horizontal="center" vertical="center"/>
    </xf>
    <xf numFmtId="166" fontId="11" fillId="0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168" fontId="0" fillId="5" borderId="1" xfId="1" applyNumberFormat="1" applyFont="1" applyFill="1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 wrapText="1"/>
    </xf>
    <xf numFmtId="2" fontId="0" fillId="2" borderId="1" xfId="2" applyNumberFormat="1" applyFont="1" applyFill="1" applyBorder="1" applyAlignment="1">
      <alignment horizontal="center" vertical="center" wrapText="1"/>
    </xf>
    <xf numFmtId="2" fontId="0" fillId="2" borderId="1" xfId="2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/>
    <xf numFmtId="3" fontId="11" fillId="2" borderId="1" xfId="0" applyNumberFormat="1" applyFont="1" applyFill="1" applyBorder="1" applyAlignment="1">
      <alignment horizontal="center" vertical="center"/>
    </xf>
  </cellXfs>
  <cellStyles count="4">
    <cellStyle name="Moneda" xfId="2" builtinId="4"/>
    <cellStyle name="Normal" xfId="0" builtinId="0"/>
    <cellStyle name="Normal 3 2 2 2 2 2 2 2 2 3" xfId="3" xr:uid="{4D2DA54C-D0FE-452D-B7F8-E1E26B57CBF1}"/>
    <cellStyle name="Porcentaje" xfId="1" builtinId="5"/>
  </cellStyles>
  <dxfs count="0"/>
  <tableStyles count="0" defaultTableStyle="TableStyleMedium2" defaultPivotStyle="PivotStyleLight16"/>
  <colors>
    <mruColors>
      <color rgb="FFD1FFE8"/>
      <color rgb="FF00B047"/>
      <color rgb="FFCCECFF"/>
      <color rgb="FF759E00"/>
      <color rgb="FF7FAC00"/>
      <color rgb="FF99CC00"/>
      <color rgb="FF6C9200"/>
      <color rgb="FF339966"/>
      <color rgb="FF009900"/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rgbClr val="48494A"/>
      </a:dk1>
      <a:lt1>
        <a:srgbClr val="FFFFFF"/>
      </a:lt1>
      <a:dk2>
        <a:srgbClr val="00953B"/>
      </a:dk2>
      <a:lt2>
        <a:srgbClr val="FFFFFF"/>
      </a:lt2>
      <a:accent1>
        <a:srgbClr val="006646"/>
      </a:accent1>
      <a:accent2>
        <a:srgbClr val="00953B"/>
      </a:accent2>
      <a:accent3>
        <a:srgbClr val="FF8189"/>
      </a:accent3>
      <a:accent4>
        <a:srgbClr val="AC3964"/>
      </a:accent4>
      <a:accent5>
        <a:srgbClr val="E7E7E7"/>
      </a:accent5>
      <a:accent6>
        <a:srgbClr val="A7A8A9"/>
      </a:accent6>
      <a:hlink>
        <a:srgbClr val="FFB9BE"/>
      </a:hlink>
      <a:folHlink>
        <a:srgbClr val="B9FFD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0ECB-128F-49E0-892E-7942762E7F0F}">
  <dimension ref="A1:AL40"/>
  <sheetViews>
    <sheetView zoomScale="110" zoomScaleNormal="110" workbookViewId="0">
      <pane xSplit="1" ySplit="3" topLeftCell="B15" activePane="bottomRight" state="frozen"/>
      <selection pane="topRight" activeCell="B1" sqref="B1"/>
      <selection pane="bottomLeft" activeCell="A4" sqref="A4"/>
      <selection pane="bottomRight" activeCell="AF21" sqref="AF21"/>
    </sheetView>
  </sheetViews>
  <sheetFormatPr baseColWidth="10" defaultColWidth="11.453125" defaultRowHeight="14.5" outlineLevelRow="1" outlineLevelCol="1" x14ac:dyDescent="0.35"/>
  <cols>
    <col min="1" max="1" width="45.1796875" style="1" customWidth="1"/>
    <col min="2" max="3" width="23.1796875" style="1" hidden="1" customWidth="1"/>
    <col min="4" max="14" width="23.1796875" style="1" hidden="1" customWidth="1" outlineLevel="1"/>
    <col min="15" max="15" width="23.1796875" style="1" hidden="1" customWidth="1" collapsed="1"/>
    <col min="16" max="17" width="23.1796875" style="1" hidden="1" customWidth="1"/>
    <col min="18" max="18" width="23.1796875" style="1" hidden="1" customWidth="1" outlineLevel="1" collapsed="1"/>
    <col min="19" max="21" width="23.1796875" style="1" hidden="1" customWidth="1" outlineLevel="1"/>
    <col min="22" max="22" width="23.1796875" style="1" hidden="1" customWidth="1" collapsed="1"/>
    <col min="23" max="29" width="23.1796875" style="1" hidden="1" customWidth="1"/>
    <col min="30" max="32" width="23.1796875" style="1" customWidth="1"/>
    <col min="33" max="33" width="11.453125" style="1"/>
    <col min="34" max="34" width="38.54296875" style="1" hidden="1" customWidth="1" outlineLevel="1"/>
    <col min="35" max="35" width="8.1796875" style="1" hidden="1" customWidth="1" outlineLevel="1"/>
    <col min="36" max="37" width="11" style="24" hidden="1" customWidth="1" outlineLevel="1"/>
    <col min="38" max="38" width="11.453125" style="1" collapsed="1"/>
    <col min="39" max="16384" width="11.453125" style="1"/>
  </cols>
  <sheetData>
    <row r="1" spans="1:36" ht="32.15" customHeight="1" x14ac:dyDescent="0.35"/>
    <row r="2" spans="1:36" ht="23.25" customHeight="1" x14ac:dyDescent="0.35">
      <c r="A2" s="94" t="s">
        <v>13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6" ht="45" customHeight="1" x14ac:dyDescent="0.35">
      <c r="A3" s="4"/>
      <c r="B3" s="16" t="s">
        <v>25</v>
      </c>
      <c r="C3" s="16" t="s">
        <v>64</v>
      </c>
      <c r="D3" s="53" t="s">
        <v>26</v>
      </c>
      <c r="E3" s="53" t="s">
        <v>27</v>
      </c>
      <c r="F3" s="53" t="s">
        <v>32</v>
      </c>
      <c r="G3" s="53" t="s">
        <v>34</v>
      </c>
      <c r="H3" s="53" t="s">
        <v>35</v>
      </c>
      <c r="I3" s="53" t="s">
        <v>36</v>
      </c>
      <c r="J3" s="53" t="s">
        <v>38</v>
      </c>
      <c r="K3" s="53" t="s">
        <v>39</v>
      </c>
      <c r="L3" s="53" t="s">
        <v>47</v>
      </c>
      <c r="M3" s="53" t="s">
        <v>50</v>
      </c>
      <c r="N3" s="53" t="s">
        <v>51</v>
      </c>
      <c r="O3" s="17" t="s">
        <v>80</v>
      </c>
      <c r="P3" s="17" t="s">
        <v>81</v>
      </c>
      <c r="Q3" s="17" t="s">
        <v>82</v>
      </c>
      <c r="R3" s="17" t="s">
        <v>72</v>
      </c>
      <c r="S3" s="17" t="s">
        <v>73</v>
      </c>
      <c r="T3" s="17" t="s">
        <v>74</v>
      </c>
      <c r="U3" s="17" t="s">
        <v>75</v>
      </c>
      <c r="V3" s="17" t="s">
        <v>87</v>
      </c>
      <c r="W3" s="17" t="s">
        <v>88</v>
      </c>
      <c r="X3" s="17"/>
      <c r="Y3" s="17"/>
      <c r="Z3" s="17"/>
      <c r="AA3" s="17"/>
      <c r="AB3" s="17"/>
      <c r="AC3" s="16" t="s">
        <v>125</v>
      </c>
      <c r="AD3" s="17" t="s">
        <v>95</v>
      </c>
      <c r="AE3" s="17" t="s">
        <v>94</v>
      </c>
      <c r="AF3" s="17" t="s">
        <v>127</v>
      </c>
    </row>
    <row r="4" spans="1:36" ht="18.649999999999999" customHeight="1" x14ac:dyDescent="0.35">
      <c r="A4" s="2" t="s">
        <v>6</v>
      </c>
      <c r="B4" s="9">
        <v>608459</v>
      </c>
      <c r="C4" s="9">
        <v>981611</v>
      </c>
      <c r="D4" s="9">
        <v>715768</v>
      </c>
      <c r="E4" s="9">
        <v>402966</v>
      </c>
      <c r="F4" s="9">
        <v>667358</v>
      </c>
      <c r="G4" s="9">
        <v>1229758</v>
      </c>
      <c r="H4" s="9">
        <v>743514</v>
      </c>
      <c r="I4" s="9">
        <v>722817</v>
      </c>
      <c r="J4" s="9">
        <v>877297</v>
      </c>
      <c r="K4" s="9">
        <v>1152127</v>
      </c>
      <c r="L4" s="9">
        <v>985044</v>
      </c>
      <c r="M4" s="9">
        <v>1857672</v>
      </c>
      <c r="N4" s="9">
        <v>1443404.5</v>
      </c>
      <c r="O4" s="9">
        <v>1586284</v>
      </c>
      <c r="P4" s="9">
        <v>2024401.1</v>
      </c>
      <c r="Q4" s="9">
        <v>1662778.7333333332</v>
      </c>
      <c r="R4" s="9">
        <v>1636581.1666666665</v>
      </c>
      <c r="S4" s="9">
        <v>1398148</v>
      </c>
      <c r="T4" s="9">
        <v>1821479</v>
      </c>
      <c r="U4" s="9">
        <v>1885149</v>
      </c>
      <c r="V4" s="9"/>
      <c r="W4" s="9"/>
      <c r="X4" s="9"/>
      <c r="Y4" s="9"/>
      <c r="Z4" s="9"/>
      <c r="AA4" s="9"/>
      <c r="AB4" s="9"/>
      <c r="AC4" s="9">
        <f>+AVERAGE(R4:U4)</f>
        <v>1685339.2916666665</v>
      </c>
      <c r="AD4" s="9">
        <v>1835857</v>
      </c>
      <c r="AE4" s="9">
        <v>1548174</v>
      </c>
      <c r="AF4" s="9">
        <v>1811016</v>
      </c>
    </row>
    <row r="5" spans="1:36" ht="18.649999999999999" customHeight="1" x14ac:dyDescent="0.35">
      <c r="A5" s="42" t="s">
        <v>3</v>
      </c>
      <c r="B5" s="44">
        <v>255229.5</v>
      </c>
      <c r="C5" s="44">
        <v>379498</v>
      </c>
      <c r="D5" s="44">
        <v>318835</v>
      </c>
      <c r="E5" s="44">
        <v>169664</v>
      </c>
      <c r="F5" s="44">
        <v>241497</v>
      </c>
      <c r="G5" s="44">
        <v>402449</v>
      </c>
      <c r="H5" s="44">
        <v>275879</v>
      </c>
      <c r="I5" s="44">
        <v>208739</v>
      </c>
      <c r="J5" s="44">
        <v>314431</v>
      </c>
      <c r="K5" s="44">
        <v>463781</v>
      </c>
      <c r="L5" s="44">
        <v>439650</v>
      </c>
      <c r="M5" s="44">
        <v>636177</v>
      </c>
      <c r="N5" s="44">
        <v>703378</v>
      </c>
      <c r="O5" s="44">
        <v>576384</v>
      </c>
      <c r="P5" s="44">
        <v>633997.19999999995</v>
      </c>
      <c r="Q5" s="44">
        <v>589482.46666666667</v>
      </c>
      <c r="R5" s="44">
        <v>592830</v>
      </c>
      <c r="S5" s="44">
        <v>616360</v>
      </c>
      <c r="T5" s="44">
        <v>658502</v>
      </c>
      <c r="U5" s="44">
        <v>825892</v>
      </c>
      <c r="V5" s="44"/>
      <c r="W5" s="44"/>
      <c r="X5" s="44"/>
      <c r="Y5" s="44"/>
      <c r="Z5" s="44"/>
      <c r="AA5" s="44"/>
      <c r="AB5" s="44"/>
      <c r="AC5" s="44">
        <f t="shared" ref="AC5:AC19" si="0">+AVERAGE(R5:U5)</f>
        <v>673396</v>
      </c>
      <c r="AD5" s="44">
        <v>569733</v>
      </c>
      <c r="AE5" s="44">
        <v>761865</v>
      </c>
      <c r="AF5" s="44">
        <v>905624</v>
      </c>
    </row>
    <row r="6" spans="1:36" ht="18.649999999999999" customHeight="1" x14ac:dyDescent="0.35">
      <c r="A6" s="2" t="s">
        <v>4</v>
      </c>
      <c r="B6" s="9">
        <v>1813.4166666666667</v>
      </c>
      <c r="C6" s="9">
        <v>1329</v>
      </c>
      <c r="D6" s="9">
        <v>1509</v>
      </c>
      <c r="E6" s="9">
        <v>1308</v>
      </c>
      <c r="F6" s="9">
        <v>1441</v>
      </c>
      <c r="G6" s="9">
        <v>1011</v>
      </c>
      <c r="H6" s="9">
        <v>910</v>
      </c>
      <c r="I6" s="9">
        <v>934</v>
      </c>
      <c r="J6" s="9">
        <v>833</v>
      </c>
      <c r="K6" s="9">
        <v>1932</v>
      </c>
      <c r="L6" s="9">
        <v>1530</v>
      </c>
      <c r="M6" s="9">
        <v>1136</v>
      </c>
      <c r="N6" s="9">
        <v>2073</v>
      </c>
      <c r="O6" s="9">
        <v>1667</v>
      </c>
      <c r="P6" s="9">
        <v>2228</v>
      </c>
      <c r="Q6" s="9">
        <v>1890</v>
      </c>
      <c r="R6" s="9">
        <v>2189</v>
      </c>
      <c r="S6" s="9">
        <v>1787</v>
      </c>
      <c r="T6" s="9">
        <v>1210</v>
      </c>
      <c r="U6" s="9">
        <v>1934</v>
      </c>
      <c r="V6" s="9"/>
      <c r="W6" s="9"/>
      <c r="X6" s="9"/>
      <c r="Y6" s="9"/>
      <c r="Z6" s="9"/>
      <c r="AA6" s="9"/>
      <c r="AB6" s="9"/>
      <c r="AC6" s="9">
        <f t="shared" si="0"/>
        <v>1780</v>
      </c>
      <c r="AD6" s="9">
        <v>1102</v>
      </c>
      <c r="AE6" s="9">
        <v>1466</v>
      </c>
      <c r="AF6" s="9">
        <v>1082</v>
      </c>
    </row>
    <row r="7" spans="1:36" ht="18.649999999999999" customHeight="1" x14ac:dyDescent="0.35">
      <c r="A7" s="42" t="s">
        <v>14</v>
      </c>
      <c r="B7" s="43">
        <v>1560.7883333333332</v>
      </c>
      <c r="C7" s="43" t="s">
        <v>67</v>
      </c>
      <c r="D7" s="43">
        <v>1032.5999999999999</v>
      </c>
      <c r="E7" s="43">
        <v>1229</v>
      </c>
      <c r="F7" s="43">
        <v>1687</v>
      </c>
      <c r="G7" s="43">
        <v>2305</v>
      </c>
      <c r="H7" s="43">
        <v>2260</v>
      </c>
      <c r="I7" s="43">
        <v>1547</v>
      </c>
      <c r="J7" s="43">
        <v>1657</v>
      </c>
      <c r="K7" s="43">
        <v>1568</v>
      </c>
      <c r="L7" s="43">
        <v>1853</v>
      </c>
      <c r="M7" s="43">
        <v>1838</v>
      </c>
      <c r="N7" s="43">
        <v>1888.5</v>
      </c>
      <c r="O7" s="43">
        <v>1748</v>
      </c>
      <c r="P7" s="43">
        <v>1902.1666666666665</v>
      </c>
      <c r="Q7" s="43">
        <v>1910.3333333333335</v>
      </c>
      <c r="R7" s="43">
        <v>1793.6666666666667</v>
      </c>
      <c r="S7" s="43">
        <v>1980.3333333333335</v>
      </c>
      <c r="T7" s="43">
        <v>2149.3766666666666</v>
      </c>
      <c r="U7" s="43">
        <v>2108.5133333333333</v>
      </c>
      <c r="V7" s="43"/>
      <c r="W7" s="43"/>
      <c r="X7" s="43"/>
      <c r="Y7" s="43"/>
      <c r="Z7" s="43"/>
      <c r="AA7" s="43"/>
      <c r="AB7" s="43"/>
      <c r="AC7" s="43">
        <f t="shared" si="0"/>
        <v>2007.9725000000001</v>
      </c>
      <c r="AD7" s="43">
        <v>2068</v>
      </c>
      <c r="AE7" s="43">
        <v>2296</v>
      </c>
      <c r="AF7" s="43">
        <v>1728</v>
      </c>
    </row>
    <row r="8" spans="1:36" ht="18.649999999999999" customHeight="1" x14ac:dyDescent="0.35">
      <c r="A8" s="2" t="s">
        <v>17</v>
      </c>
      <c r="B8" s="14">
        <f t="shared" ref="B8:M8" si="1">+B7/B6</f>
        <v>0.8606893065576029</v>
      </c>
      <c r="C8" s="14" t="s">
        <v>68</v>
      </c>
      <c r="D8" s="14">
        <f t="shared" si="1"/>
        <v>0.68429423459244532</v>
      </c>
      <c r="E8" s="14">
        <f t="shared" si="1"/>
        <v>0.93960244648318048</v>
      </c>
      <c r="F8" s="14">
        <f t="shared" si="1"/>
        <v>1.1707147814018044</v>
      </c>
      <c r="G8" s="14">
        <f t="shared" si="1"/>
        <v>2.2799208704253213</v>
      </c>
      <c r="H8" s="14">
        <f t="shared" si="1"/>
        <v>2.4835164835164836</v>
      </c>
      <c r="I8" s="14">
        <f t="shared" si="1"/>
        <v>1.6563169164882228</v>
      </c>
      <c r="J8" s="14">
        <f t="shared" si="1"/>
        <v>1.9891956782713085</v>
      </c>
      <c r="K8" s="14">
        <f t="shared" si="1"/>
        <v>0.81159420289855078</v>
      </c>
      <c r="L8" s="14">
        <f t="shared" si="1"/>
        <v>1.211111111111111</v>
      </c>
      <c r="M8" s="14">
        <f t="shared" si="1"/>
        <v>1.6179577464788732</v>
      </c>
      <c r="N8" s="14">
        <f t="shared" ref="N8:Q8" si="2">+N7/N6</f>
        <v>0.91099855282199715</v>
      </c>
      <c r="O8" s="14">
        <f t="shared" si="2"/>
        <v>1.0485902819436113</v>
      </c>
      <c r="P8" s="14">
        <f t="shared" si="2"/>
        <v>0.85375523638539785</v>
      </c>
      <c r="Q8" s="14">
        <f t="shared" si="2"/>
        <v>1.0107583774250442</v>
      </c>
      <c r="R8" s="14">
        <f t="shared" ref="R8:S8" si="3">+R7/R6</f>
        <v>0.81940003045530685</v>
      </c>
      <c r="S8" s="14">
        <f t="shared" si="3"/>
        <v>1.1081887707517255</v>
      </c>
      <c r="T8" s="14">
        <f t="shared" ref="T8:U8" si="4">+T7/T6</f>
        <v>1.7763443526170799</v>
      </c>
      <c r="U8" s="14">
        <f t="shared" si="4"/>
        <v>1.0902344019303689</v>
      </c>
      <c r="V8" s="14"/>
      <c r="W8" s="14"/>
      <c r="X8" s="14"/>
      <c r="Y8" s="14"/>
      <c r="Z8" s="14"/>
      <c r="AA8" s="14"/>
      <c r="AB8" s="14"/>
      <c r="AC8" s="14">
        <f t="shared" si="0"/>
        <v>1.1985418889386203</v>
      </c>
      <c r="AD8" s="14">
        <f>AD7/AD6</f>
        <v>1.8765880217785844</v>
      </c>
      <c r="AE8" s="14">
        <f>AE7/AE6</f>
        <v>1.5661664392905865</v>
      </c>
      <c r="AF8" s="14">
        <f>AF7/AF6</f>
        <v>1.5970425138632163</v>
      </c>
    </row>
    <row r="9" spans="1:36" ht="18.649999999999999" customHeight="1" x14ac:dyDescent="0.35">
      <c r="A9" s="42" t="s">
        <v>18</v>
      </c>
      <c r="B9" s="43">
        <f>+B7/B17</f>
        <v>60.030320512820509</v>
      </c>
      <c r="C9" s="43" t="s">
        <v>69</v>
      </c>
      <c r="D9" s="43">
        <f t="shared" ref="D9:U9" si="5">+D7/D17</f>
        <v>46.93636363636363</v>
      </c>
      <c r="E9" s="43">
        <f t="shared" si="5"/>
        <v>81.933333333333337</v>
      </c>
      <c r="F9" s="43">
        <f t="shared" si="5"/>
        <v>67.48</v>
      </c>
      <c r="G9" s="43">
        <f t="shared" si="5"/>
        <v>88.65384615384616</v>
      </c>
      <c r="H9" s="43">
        <f t="shared" si="5"/>
        <v>141.25</v>
      </c>
      <c r="I9" s="43">
        <f t="shared" si="5"/>
        <v>73.666666666666671</v>
      </c>
      <c r="J9" s="43">
        <f t="shared" si="5"/>
        <v>75.318181818181813</v>
      </c>
      <c r="K9" s="43">
        <f t="shared" si="5"/>
        <v>82.526315789473685</v>
      </c>
      <c r="L9" s="43">
        <f t="shared" si="5"/>
        <v>74.12</v>
      </c>
      <c r="M9" s="43">
        <f t="shared" si="5"/>
        <v>102.11111111111111</v>
      </c>
      <c r="N9" s="43">
        <f t="shared" si="5"/>
        <v>94.424999999999997</v>
      </c>
      <c r="O9" s="43" t="e">
        <f t="shared" si="5"/>
        <v>#DIV/0!</v>
      </c>
      <c r="P9" s="43" t="e">
        <f t="shared" si="5"/>
        <v>#DIV/0!</v>
      </c>
      <c r="Q9" s="43" t="e">
        <f t="shared" si="5"/>
        <v>#DIV/0!</v>
      </c>
      <c r="R9" s="43">
        <f t="shared" si="5"/>
        <v>119.57777777777778</v>
      </c>
      <c r="S9" s="43">
        <f t="shared" si="5"/>
        <v>110.01851851851853</v>
      </c>
      <c r="T9" s="43">
        <f t="shared" si="5"/>
        <v>153.52690476190475</v>
      </c>
      <c r="U9" s="43">
        <f t="shared" si="5"/>
        <v>124.03019607843137</v>
      </c>
      <c r="V9" s="43"/>
      <c r="W9" s="43"/>
      <c r="X9" s="43"/>
      <c r="Y9" s="43"/>
      <c r="Z9" s="43"/>
      <c r="AA9" s="43"/>
      <c r="AB9" s="43"/>
      <c r="AC9" s="43">
        <f t="shared" si="0"/>
        <v>126.7883492841581</v>
      </c>
      <c r="AD9" s="43">
        <f>AD7/AD17</f>
        <v>110.82529474812434</v>
      </c>
      <c r="AE9" s="43">
        <f>AE7/AE17</f>
        <v>164</v>
      </c>
      <c r="AF9" s="43">
        <f>AF7/AF17</f>
        <v>172.8</v>
      </c>
    </row>
    <row r="10" spans="1:36" hidden="1" outlineLevel="1" x14ac:dyDescent="0.35">
      <c r="A10" s="2" t="s">
        <v>0</v>
      </c>
      <c r="B10" s="2">
        <f t="shared" ref="B10:N10" si="6">SUM(B11:B12)</f>
        <v>652</v>
      </c>
      <c r="C10" s="48">
        <v>481.54545450000001</v>
      </c>
      <c r="D10" s="2">
        <f t="shared" si="6"/>
        <v>422</v>
      </c>
      <c r="E10" s="2">
        <f t="shared" si="6"/>
        <v>363</v>
      </c>
      <c r="F10" s="2">
        <f t="shared" si="6"/>
        <v>405</v>
      </c>
      <c r="G10" s="2">
        <f t="shared" si="6"/>
        <v>428</v>
      </c>
      <c r="H10" s="2">
        <f t="shared" si="6"/>
        <v>514</v>
      </c>
      <c r="I10" s="2">
        <f t="shared" si="6"/>
        <v>543</v>
      </c>
      <c r="J10" s="2">
        <f t="shared" si="6"/>
        <v>513</v>
      </c>
      <c r="K10" s="2">
        <f t="shared" si="6"/>
        <v>455</v>
      </c>
      <c r="L10" s="2">
        <f t="shared" si="6"/>
        <v>549</v>
      </c>
      <c r="M10" s="2">
        <f t="shared" si="6"/>
        <v>501</v>
      </c>
      <c r="N10" s="2">
        <f t="shared" si="6"/>
        <v>604</v>
      </c>
      <c r="O10" s="2"/>
      <c r="P10" s="2"/>
      <c r="Q10" s="2"/>
      <c r="R10" s="2">
        <f t="shared" ref="R10" si="7">SUM(R11:R12)</f>
        <v>657</v>
      </c>
      <c r="S10" s="2">
        <f>SUM(S11:S12)</f>
        <v>584</v>
      </c>
      <c r="T10" s="2">
        <f>SUM(T11:T12)</f>
        <v>539</v>
      </c>
      <c r="U10" s="2">
        <f>SUM(U11:U12)</f>
        <v>368</v>
      </c>
      <c r="V10" s="2"/>
      <c r="W10" s="2"/>
      <c r="X10" s="2"/>
      <c r="Y10" s="2"/>
      <c r="Z10" s="2"/>
      <c r="AA10" s="2"/>
      <c r="AB10" s="2"/>
      <c r="AC10" s="48">
        <f t="shared" si="0"/>
        <v>537</v>
      </c>
      <c r="AD10" s="48">
        <f>+AD11+AD12</f>
        <v>550.32999999999993</v>
      </c>
      <c r="AE10" s="2">
        <f>+AE11+AE12</f>
        <v>449</v>
      </c>
      <c r="AF10" s="2">
        <f>+AF11+AF12</f>
        <v>308</v>
      </c>
    </row>
    <row r="11" spans="1:36" ht="18.649999999999999" customHeight="1" collapsed="1" x14ac:dyDescent="0.35">
      <c r="A11" s="2" t="s">
        <v>1</v>
      </c>
      <c r="B11" s="2">
        <v>316</v>
      </c>
      <c r="C11" s="48">
        <v>323.81818179999999</v>
      </c>
      <c r="D11" s="2">
        <v>374</v>
      </c>
      <c r="E11" s="2">
        <v>318</v>
      </c>
      <c r="F11" s="2">
        <v>324</v>
      </c>
      <c r="G11" s="2">
        <v>310</v>
      </c>
      <c r="H11" s="2">
        <v>363</v>
      </c>
      <c r="I11" s="2">
        <v>318</v>
      </c>
      <c r="J11" s="2">
        <v>389</v>
      </c>
      <c r="K11" s="2">
        <v>272</v>
      </c>
      <c r="L11" s="2">
        <v>334</v>
      </c>
      <c r="M11" s="2">
        <v>291</v>
      </c>
      <c r="N11" s="2">
        <v>269</v>
      </c>
      <c r="O11" s="2"/>
      <c r="P11" s="2"/>
      <c r="Q11" s="2"/>
      <c r="R11" s="2">
        <v>357</v>
      </c>
      <c r="S11" s="2">
        <v>302</v>
      </c>
      <c r="T11" s="2">
        <v>305</v>
      </c>
      <c r="U11" s="2">
        <v>265</v>
      </c>
      <c r="V11" s="2"/>
      <c r="W11" s="2"/>
      <c r="X11" s="2"/>
      <c r="Y11" s="2"/>
      <c r="Z11" s="2"/>
      <c r="AA11" s="2"/>
      <c r="AB11" s="2"/>
      <c r="AC11" s="48">
        <f t="shared" si="0"/>
        <v>307.25</v>
      </c>
      <c r="AD11" s="48">
        <v>323.33</v>
      </c>
      <c r="AE11" s="2">
        <v>268</v>
      </c>
      <c r="AF11" s="2">
        <v>189</v>
      </c>
    </row>
    <row r="12" spans="1:36" hidden="1" outlineLevel="1" x14ac:dyDescent="0.35">
      <c r="A12" s="2" t="s">
        <v>2</v>
      </c>
      <c r="B12" s="2">
        <v>336</v>
      </c>
      <c r="C12" s="48">
        <v>157.72727269999999</v>
      </c>
      <c r="D12" s="2">
        <v>48</v>
      </c>
      <c r="E12" s="2">
        <v>45</v>
      </c>
      <c r="F12" s="2">
        <v>81</v>
      </c>
      <c r="G12" s="2">
        <v>118</v>
      </c>
      <c r="H12" s="2">
        <v>151</v>
      </c>
      <c r="I12" s="2">
        <v>225</v>
      </c>
      <c r="J12" s="2">
        <v>124</v>
      </c>
      <c r="K12" s="2">
        <v>183</v>
      </c>
      <c r="L12" s="2">
        <v>215</v>
      </c>
      <c r="M12" s="2">
        <v>210</v>
      </c>
      <c r="N12" s="2">
        <v>335</v>
      </c>
      <c r="O12" s="2"/>
      <c r="P12" s="2"/>
      <c r="Q12" s="2"/>
      <c r="R12" s="2">
        <v>300</v>
      </c>
      <c r="S12" s="2">
        <v>282</v>
      </c>
      <c r="T12" s="2">
        <v>234</v>
      </c>
      <c r="U12" s="2">
        <v>103</v>
      </c>
      <c r="V12" s="2"/>
      <c r="W12" s="2"/>
      <c r="X12" s="2"/>
      <c r="Y12" s="2"/>
      <c r="Z12" s="2"/>
      <c r="AA12" s="2"/>
      <c r="AB12" s="2"/>
      <c r="AC12" s="48">
        <f t="shared" si="0"/>
        <v>229.75</v>
      </c>
      <c r="AD12" s="2">
        <v>227</v>
      </c>
      <c r="AE12" s="2">
        <v>181</v>
      </c>
      <c r="AF12" s="2">
        <v>119</v>
      </c>
    </row>
    <row r="13" spans="1:36" ht="18.649999999999999" customHeight="1" collapsed="1" x14ac:dyDescent="0.35">
      <c r="A13" s="10" t="s">
        <v>12</v>
      </c>
      <c r="B13" s="10">
        <v>287</v>
      </c>
      <c r="C13" s="49">
        <v>232.0909091</v>
      </c>
      <c r="D13" s="10">
        <v>187</v>
      </c>
      <c r="E13" s="10">
        <v>224</v>
      </c>
      <c r="F13" s="10">
        <v>248</v>
      </c>
      <c r="G13" s="10">
        <v>231</v>
      </c>
      <c r="H13" s="10">
        <v>331</v>
      </c>
      <c r="I13" s="10">
        <v>366</v>
      </c>
      <c r="J13" s="10">
        <v>315</v>
      </c>
      <c r="K13" s="10">
        <v>236</v>
      </c>
      <c r="L13" s="10">
        <v>212</v>
      </c>
      <c r="M13" s="10">
        <v>105</v>
      </c>
      <c r="N13" s="33">
        <v>98</v>
      </c>
      <c r="O13" s="33"/>
      <c r="P13" s="33"/>
      <c r="Q13" s="33"/>
      <c r="R13" s="33">
        <v>147</v>
      </c>
      <c r="S13" s="33">
        <v>93</v>
      </c>
      <c r="T13" s="33">
        <v>82</v>
      </c>
      <c r="U13" s="33">
        <v>91</v>
      </c>
      <c r="V13" s="33"/>
      <c r="W13" s="33"/>
      <c r="X13" s="33"/>
      <c r="Y13" s="33"/>
      <c r="Z13" s="33"/>
      <c r="AA13" s="33"/>
      <c r="AB13" s="33"/>
      <c r="AC13" s="49">
        <f t="shared" si="0"/>
        <v>103.25</v>
      </c>
      <c r="AD13" s="70">
        <v>222.33</v>
      </c>
      <c r="AE13" s="33">
        <v>199</v>
      </c>
      <c r="AF13" s="33">
        <v>154</v>
      </c>
    </row>
    <row r="14" spans="1:36" ht="18.649999999999999" customHeight="1" x14ac:dyDescent="0.35">
      <c r="A14" s="2" t="s">
        <v>11</v>
      </c>
      <c r="B14" s="2">
        <v>157</v>
      </c>
      <c r="C14" s="48">
        <v>112.45454549999999</v>
      </c>
      <c r="D14" s="2">
        <v>97</v>
      </c>
      <c r="E14" s="2">
        <v>113</v>
      </c>
      <c r="F14" s="2">
        <v>143</v>
      </c>
      <c r="G14" s="2">
        <v>112</v>
      </c>
      <c r="H14" s="2">
        <v>154</v>
      </c>
      <c r="I14" s="2">
        <v>183</v>
      </c>
      <c r="J14" s="2">
        <v>141</v>
      </c>
      <c r="K14" s="2">
        <v>94</v>
      </c>
      <c r="L14" s="2">
        <v>102</v>
      </c>
      <c r="M14" s="2">
        <v>51</v>
      </c>
      <c r="N14" s="34" t="e">
        <f>+N15+N16+#REF!</f>
        <v>#REF!</v>
      </c>
      <c r="O14" s="34"/>
      <c r="P14" s="34"/>
      <c r="Q14" s="34"/>
      <c r="R14" s="34">
        <f>+R15+R16</f>
        <v>57</v>
      </c>
      <c r="S14" s="34">
        <f>+S15+S16</f>
        <v>54</v>
      </c>
      <c r="T14" s="34">
        <f>+T15+T16</f>
        <v>59</v>
      </c>
      <c r="U14" s="34">
        <f>+U15+U16</f>
        <v>46</v>
      </c>
      <c r="V14" s="34"/>
      <c r="W14" s="34"/>
      <c r="X14" s="34"/>
      <c r="Y14" s="34"/>
      <c r="Z14" s="34"/>
      <c r="AA14" s="34"/>
      <c r="AB14" s="34"/>
      <c r="AC14" s="48">
        <f t="shared" si="0"/>
        <v>54</v>
      </c>
      <c r="AD14" s="69">
        <f>+AD15+AD16</f>
        <v>98.66</v>
      </c>
      <c r="AE14" s="34">
        <f>+AE15+AE16</f>
        <v>126</v>
      </c>
      <c r="AF14" s="34">
        <f>+AF15+AF16</f>
        <v>96</v>
      </c>
      <c r="AJ14" s="1"/>
    </row>
    <row r="15" spans="1:36" ht="18.649999999999999" customHeight="1" x14ac:dyDescent="0.35">
      <c r="A15" s="10" t="s">
        <v>93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48</v>
      </c>
      <c r="M15" s="10">
        <v>16</v>
      </c>
      <c r="N15" s="33">
        <v>11</v>
      </c>
      <c r="O15" s="33"/>
      <c r="P15" s="33"/>
      <c r="Q15" s="33"/>
      <c r="R15" s="33">
        <v>34</v>
      </c>
      <c r="S15" s="33">
        <v>26</v>
      </c>
      <c r="T15" s="33">
        <v>48</v>
      </c>
      <c r="U15" s="33">
        <v>42</v>
      </c>
      <c r="V15" s="33"/>
      <c r="W15" s="33"/>
      <c r="X15" s="33"/>
      <c r="Y15" s="33"/>
      <c r="Z15" s="33"/>
      <c r="AA15" s="33"/>
      <c r="AB15" s="33"/>
      <c r="AC15" s="10">
        <f t="shared" si="0"/>
        <v>37.5</v>
      </c>
      <c r="AD15" s="70">
        <v>69.66</v>
      </c>
      <c r="AE15" s="33">
        <v>104</v>
      </c>
      <c r="AF15" s="33">
        <v>75</v>
      </c>
      <c r="AJ15" s="1"/>
    </row>
    <row r="16" spans="1:36" ht="18.649999999999999" customHeight="1" x14ac:dyDescent="0.35">
      <c r="A16" s="41" t="s">
        <v>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>
        <v>54</v>
      </c>
      <c r="M16" s="41">
        <v>35</v>
      </c>
      <c r="N16" s="45">
        <v>36</v>
      </c>
      <c r="O16" s="45"/>
      <c r="P16" s="45"/>
      <c r="Q16" s="45"/>
      <c r="R16" s="45">
        <v>23</v>
      </c>
      <c r="S16" s="45">
        <v>28</v>
      </c>
      <c r="T16" s="45">
        <v>11</v>
      </c>
      <c r="U16" s="45">
        <v>4</v>
      </c>
      <c r="V16" s="45"/>
      <c r="W16" s="45"/>
      <c r="X16" s="45"/>
      <c r="Y16" s="45"/>
      <c r="Z16" s="45"/>
      <c r="AA16" s="45"/>
      <c r="AB16" s="45"/>
      <c r="AC16" s="41">
        <f t="shared" si="0"/>
        <v>16.5</v>
      </c>
      <c r="AD16" s="45">
        <v>29</v>
      </c>
      <c r="AE16" s="45">
        <v>22</v>
      </c>
      <c r="AF16" s="45">
        <v>21</v>
      </c>
      <c r="AJ16" s="1"/>
    </row>
    <row r="17" spans="1:37" ht="18.649999999999999" customHeight="1" x14ac:dyDescent="0.35">
      <c r="A17" s="12" t="s">
        <v>7</v>
      </c>
      <c r="B17" s="10">
        <v>26</v>
      </c>
      <c r="C17" s="49">
        <v>20.81818182</v>
      </c>
      <c r="D17" s="10">
        <v>22</v>
      </c>
      <c r="E17" s="10">
        <v>15</v>
      </c>
      <c r="F17" s="10">
        <v>25</v>
      </c>
      <c r="G17" s="10">
        <v>26</v>
      </c>
      <c r="H17" s="10">
        <v>16</v>
      </c>
      <c r="I17" s="10">
        <v>21</v>
      </c>
      <c r="J17" s="10">
        <v>22</v>
      </c>
      <c r="K17" s="10">
        <v>19</v>
      </c>
      <c r="L17" s="10">
        <v>25</v>
      </c>
      <c r="M17" s="10">
        <v>18</v>
      </c>
      <c r="N17" s="10">
        <f>+N18+N19</f>
        <v>20</v>
      </c>
      <c r="O17" s="10"/>
      <c r="P17" s="10"/>
      <c r="Q17" s="10"/>
      <c r="R17" s="10">
        <f>+R18+R19</f>
        <v>15</v>
      </c>
      <c r="S17" s="10">
        <f>+S18+S19</f>
        <v>18</v>
      </c>
      <c r="T17" s="10">
        <f>+T18+T19</f>
        <v>14</v>
      </c>
      <c r="U17" s="10">
        <f>+U18+U19</f>
        <v>17</v>
      </c>
      <c r="V17" s="10"/>
      <c r="W17" s="10"/>
      <c r="X17" s="10"/>
      <c r="Y17" s="10"/>
      <c r="Z17" s="10"/>
      <c r="AA17" s="10"/>
      <c r="AB17" s="10"/>
      <c r="AC17" s="49">
        <f t="shared" si="0"/>
        <v>16</v>
      </c>
      <c r="AD17" s="76">
        <f>+AD18+AD19</f>
        <v>18.66</v>
      </c>
      <c r="AE17" s="10">
        <f>+AE18+AE19</f>
        <v>14</v>
      </c>
      <c r="AF17" s="10">
        <f>+AF18+AF19</f>
        <v>10</v>
      </c>
      <c r="AH17" s="26" t="s">
        <v>91</v>
      </c>
      <c r="AI17" s="27" t="s">
        <v>56</v>
      </c>
      <c r="AJ17" s="27" t="s">
        <v>63</v>
      </c>
      <c r="AK17" s="1"/>
    </row>
    <row r="18" spans="1:37" ht="18.649999999999999" customHeight="1" x14ac:dyDescent="0.35">
      <c r="A18" s="19" t="s">
        <v>59</v>
      </c>
      <c r="B18" s="41"/>
      <c r="C18" s="50">
        <v>10.636363640000001</v>
      </c>
      <c r="D18" s="41">
        <v>14</v>
      </c>
      <c r="E18" s="41">
        <v>11</v>
      </c>
      <c r="F18" s="41">
        <v>15</v>
      </c>
      <c r="G18" s="41">
        <v>17</v>
      </c>
      <c r="H18" s="41">
        <v>7</v>
      </c>
      <c r="I18" s="41">
        <v>7</v>
      </c>
      <c r="J18" s="41">
        <v>9</v>
      </c>
      <c r="K18" s="41">
        <v>7</v>
      </c>
      <c r="L18" s="41">
        <v>12</v>
      </c>
      <c r="M18" s="41">
        <v>6</v>
      </c>
      <c r="N18" s="41">
        <v>12</v>
      </c>
      <c r="O18" s="41"/>
      <c r="P18" s="41"/>
      <c r="Q18" s="41"/>
      <c r="R18" s="41">
        <v>12</v>
      </c>
      <c r="S18" s="41">
        <v>14</v>
      </c>
      <c r="T18" s="41">
        <v>12</v>
      </c>
      <c r="U18" s="41">
        <v>15</v>
      </c>
      <c r="V18" s="41"/>
      <c r="W18" s="41"/>
      <c r="X18" s="41"/>
      <c r="Y18" s="41"/>
      <c r="Z18" s="41"/>
      <c r="AA18" s="41"/>
      <c r="AB18" s="41"/>
      <c r="AC18" s="50">
        <f t="shared" si="0"/>
        <v>13.25</v>
      </c>
      <c r="AD18" s="74">
        <v>12.33</v>
      </c>
      <c r="AE18" s="41">
        <v>9</v>
      </c>
      <c r="AF18" s="41">
        <v>7</v>
      </c>
      <c r="AH18" s="25" t="s">
        <v>92</v>
      </c>
      <c r="AI18" s="2">
        <v>1</v>
      </c>
      <c r="AJ18" s="7">
        <f>+AI18/$AI$21</f>
        <v>8.3333333333333332E-3</v>
      </c>
      <c r="AK18" s="1"/>
    </row>
    <row r="19" spans="1:37" ht="18.649999999999999" customHeight="1" x14ac:dyDescent="0.35">
      <c r="A19" s="12" t="s">
        <v>60</v>
      </c>
      <c r="B19" s="10"/>
      <c r="C19" s="49">
        <v>10.18181818</v>
      </c>
      <c r="D19" s="10">
        <v>8</v>
      </c>
      <c r="E19" s="10">
        <v>4</v>
      </c>
      <c r="F19" s="10">
        <v>10</v>
      </c>
      <c r="G19" s="10">
        <v>9</v>
      </c>
      <c r="H19" s="10">
        <v>9</v>
      </c>
      <c r="I19" s="10">
        <v>14</v>
      </c>
      <c r="J19" s="10">
        <v>13</v>
      </c>
      <c r="K19" s="10">
        <v>12</v>
      </c>
      <c r="L19" s="10">
        <v>13</v>
      </c>
      <c r="M19" s="10">
        <v>12</v>
      </c>
      <c r="N19" s="10">
        <v>8</v>
      </c>
      <c r="O19" s="10"/>
      <c r="P19" s="10"/>
      <c r="Q19" s="10"/>
      <c r="R19" s="10">
        <v>3</v>
      </c>
      <c r="S19" s="10">
        <v>4</v>
      </c>
      <c r="T19" s="10">
        <v>2</v>
      </c>
      <c r="U19" s="10">
        <v>2</v>
      </c>
      <c r="V19" s="10"/>
      <c r="W19" s="10"/>
      <c r="X19" s="10"/>
      <c r="Y19" s="10"/>
      <c r="Z19" s="10"/>
      <c r="AA19" s="10"/>
      <c r="AB19" s="10"/>
      <c r="AC19" s="49">
        <f t="shared" si="0"/>
        <v>2.75</v>
      </c>
      <c r="AD19" s="76">
        <v>6.33</v>
      </c>
      <c r="AE19" s="10">
        <v>5</v>
      </c>
      <c r="AF19" s="10">
        <v>3</v>
      </c>
      <c r="AH19" s="25" t="s">
        <v>62</v>
      </c>
      <c r="AI19" s="2">
        <v>55</v>
      </c>
      <c r="AJ19" s="7">
        <f>+AI19/$AI$21</f>
        <v>0.45833333333333331</v>
      </c>
    </row>
    <row r="20" spans="1:37" ht="18.649999999999999" customHeight="1" x14ac:dyDescent="0.35">
      <c r="A20" s="19" t="s">
        <v>31</v>
      </c>
      <c r="B20" s="46">
        <f t="shared" ref="B20:N20" si="8">+B17/B11</f>
        <v>8.2278481012658222E-2</v>
      </c>
      <c r="C20" s="46">
        <f t="shared" si="8"/>
        <v>6.4289724882891058E-2</v>
      </c>
      <c r="D20" s="46">
        <f t="shared" si="8"/>
        <v>5.8823529411764705E-2</v>
      </c>
      <c r="E20" s="46">
        <f t="shared" si="8"/>
        <v>4.716981132075472E-2</v>
      </c>
      <c r="F20" s="46">
        <f t="shared" si="8"/>
        <v>7.716049382716049E-2</v>
      </c>
      <c r="G20" s="46">
        <f t="shared" si="8"/>
        <v>8.387096774193549E-2</v>
      </c>
      <c r="H20" s="46">
        <f t="shared" si="8"/>
        <v>4.4077134986225897E-2</v>
      </c>
      <c r="I20" s="46">
        <f t="shared" si="8"/>
        <v>6.6037735849056603E-2</v>
      </c>
      <c r="J20" s="46">
        <f t="shared" si="8"/>
        <v>5.6555269922879174E-2</v>
      </c>
      <c r="K20" s="46">
        <f t="shared" si="8"/>
        <v>6.985294117647059E-2</v>
      </c>
      <c r="L20" s="46">
        <f t="shared" si="8"/>
        <v>7.4850299401197598E-2</v>
      </c>
      <c r="M20" s="46">
        <f t="shared" si="8"/>
        <v>6.1855670103092786E-2</v>
      </c>
      <c r="N20" s="46">
        <f t="shared" si="8"/>
        <v>7.434944237918216E-2</v>
      </c>
      <c r="O20" s="46"/>
      <c r="P20" s="46"/>
      <c r="Q20" s="46"/>
      <c r="R20" s="46">
        <f>+R17/R11</f>
        <v>4.2016806722689079E-2</v>
      </c>
      <c r="S20" s="46">
        <f>+S17/S11</f>
        <v>5.9602649006622516E-2</v>
      </c>
      <c r="T20" s="46">
        <f>+T17/T11</f>
        <v>4.5901639344262293E-2</v>
      </c>
      <c r="U20" s="46">
        <f>+U17/U11</f>
        <v>6.4150943396226415E-2</v>
      </c>
      <c r="V20" s="46"/>
      <c r="W20" s="46"/>
      <c r="X20" s="46"/>
      <c r="Y20" s="46"/>
      <c r="Z20" s="46"/>
      <c r="AA20" s="46"/>
      <c r="AB20" s="46"/>
      <c r="AC20" s="46">
        <f t="shared" ref="AC20" si="9">+AC17/AC11</f>
        <v>5.2074857607811227E-2</v>
      </c>
      <c r="AD20" s="46">
        <f>+AD17/AD11</f>
        <v>5.7711935174589432E-2</v>
      </c>
      <c r="AE20" s="46">
        <f>+AE17/AE11</f>
        <v>5.2238805970149252E-2</v>
      </c>
      <c r="AF20" s="46">
        <f>+AF17/AF11</f>
        <v>5.2910052910052907E-2</v>
      </c>
      <c r="AH20" s="25" t="s">
        <v>55</v>
      </c>
      <c r="AI20" s="2">
        <v>64</v>
      </c>
      <c r="AJ20" s="7">
        <f>+AI20/$AI$21</f>
        <v>0.53333333333333333</v>
      </c>
    </row>
    <row r="21" spans="1:37" ht="18.649999999999999" customHeight="1" x14ac:dyDescent="0.35">
      <c r="A21" s="12" t="s">
        <v>52</v>
      </c>
      <c r="B21" s="47">
        <f t="shared" ref="B21:N21" si="10">+B13/B11</f>
        <v>0.90822784810126578</v>
      </c>
      <c r="C21" s="47">
        <f t="shared" si="10"/>
        <v>0.71673217300486991</v>
      </c>
      <c r="D21" s="47">
        <f t="shared" si="10"/>
        <v>0.5</v>
      </c>
      <c r="E21" s="47">
        <f t="shared" si="10"/>
        <v>0.70440251572327039</v>
      </c>
      <c r="F21" s="47">
        <f t="shared" si="10"/>
        <v>0.76543209876543206</v>
      </c>
      <c r="G21" s="47">
        <f t="shared" si="10"/>
        <v>0.74516129032258061</v>
      </c>
      <c r="H21" s="47">
        <f t="shared" si="10"/>
        <v>0.91184573002754821</v>
      </c>
      <c r="I21" s="47">
        <f t="shared" si="10"/>
        <v>1.1509433962264151</v>
      </c>
      <c r="J21" s="47">
        <f t="shared" si="10"/>
        <v>0.80976863753213368</v>
      </c>
      <c r="K21" s="47">
        <f t="shared" si="10"/>
        <v>0.86764705882352944</v>
      </c>
      <c r="L21" s="47">
        <f t="shared" si="10"/>
        <v>0.6347305389221557</v>
      </c>
      <c r="M21" s="47">
        <f t="shared" si="10"/>
        <v>0.36082474226804123</v>
      </c>
      <c r="N21" s="47">
        <f t="shared" si="10"/>
        <v>0.36431226765799257</v>
      </c>
      <c r="O21" s="47"/>
      <c r="P21" s="47"/>
      <c r="Q21" s="47"/>
      <c r="R21" s="47">
        <f>+R13/R11</f>
        <v>0.41176470588235292</v>
      </c>
      <c r="S21" s="47">
        <f>+S13/S11</f>
        <v>0.30794701986754969</v>
      </c>
      <c r="T21" s="47">
        <f>+T13/T11</f>
        <v>0.26885245901639343</v>
      </c>
      <c r="U21" s="47">
        <f>+U13/U11</f>
        <v>0.34339622641509432</v>
      </c>
      <c r="V21" s="47"/>
      <c r="W21" s="47"/>
      <c r="X21" s="47"/>
      <c r="Y21" s="47"/>
      <c r="Z21" s="47"/>
      <c r="AA21" s="47"/>
      <c r="AB21" s="47"/>
      <c r="AC21" s="75">
        <f t="shared" ref="AC21" si="11">+AC13/AC11</f>
        <v>0.33604556550040682</v>
      </c>
      <c r="AD21" s="47">
        <f>+AD13/AD11</f>
        <v>0.68762564562521267</v>
      </c>
      <c r="AE21" s="47">
        <f>+AE13/AE11</f>
        <v>0.7425373134328358</v>
      </c>
      <c r="AF21" s="47">
        <f>+AF13/AF11</f>
        <v>0.81481481481481477</v>
      </c>
      <c r="AH21" s="29" t="s">
        <v>57</v>
      </c>
      <c r="AI21" s="28">
        <f>SUM(AI18:AI20)</f>
        <v>120</v>
      </c>
      <c r="AJ21" s="35">
        <f>SUM(AJ18:AJ20)</f>
        <v>1</v>
      </c>
    </row>
    <row r="22" spans="1:37" ht="18.649999999999999" customHeight="1" x14ac:dyDescent="0.35">
      <c r="A22" s="19" t="s">
        <v>22</v>
      </c>
      <c r="B22" s="59">
        <f t="shared" ref="B22:N22" si="12">+B14/B13</f>
        <v>0.54703832752613235</v>
      </c>
      <c r="C22" s="59">
        <f t="shared" si="12"/>
        <v>0.4845280064440059</v>
      </c>
      <c r="D22" s="59">
        <f t="shared" si="12"/>
        <v>0.51871657754010692</v>
      </c>
      <c r="E22" s="59">
        <f t="shared" si="12"/>
        <v>0.5044642857142857</v>
      </c>
      <c r="F22" s="59">
        <f t="shared" si="12"/>
        <v>0.57661290322580649</v>
      </c>
      <c r="G22" s="59">
        <f t="shared" si="12"/>
        <v>0.48484848484848486</v>
      </c>
      <c r="H22" s="59">
        <f t="shared" si="12"/>
        <v>0.46525679758308158</v>
      </c>
      <c r="I22" s="59">
        <f t="shared" si="12"/>
        <v>0.5</v>
      </c>
      <c r="J22" s="59">
        <f t="shared" si="12"/>
        <v>0.44761904761904764</v>
      </c>
      <c r="K22" s="59">
        <f t="shared" si="12"/>
        <v>0.39830508474576271</v>
      </c>
      <c r="L22" s="59">
        <f t="shared" si="12"/>
        <v>0.48113207547169812</v>
      </c>
      <c r="M22" s="59">
        <f t="shared" si="12"/>
        <v>0.48571428571428571</v>
      </c>
      <c r="N22" s="59" t="e">
        <f t="shared" si="12"/>
        <v>#REF!</v>
      </c>
      <c r="O22" s="59"/>
      <c r="P22" s="59"/>
      <c r="Q22" s="59"/>
      <c r="R22" s="59">
        <f>+R14/R13</f>
        <v>0.38775510204081631</v>
      </c>
      <c r="S22" s="59">
        <f>+S14/S13</f>
        <v>0.58064516129032262</v>
      </c>
      <c r="T22" s="59">
        <f>+T14/T13</f>
        <v>0.71951219512195119</v>
      </c>
      <c r="U22" s="59">
        <f>+U14/U13</f>
        <v>0.50549450549450547</v>
      </c>
      <c r="V22" s="59"/>
      <c r="W22" s="59"/>
      <c r="X22" s="59"/>
      <c r="Y22" s="59"/>
      <c r="Z22" s="59"/>
      <c r="AA22" s="59"/>
      <c r="AB22" s="59"/>
      <c r="AC22" s="59">
        <f t="shared" ref="AC22" si="13">+AC14/AC13</f>
        <v>0.52300242130750607</v>
      </c>
      <c r="AD22" s="46">
        <f>+AD14/AD13</f>
        <v>0.44375477893221782</v>
      </c>
      <c r="AE22" s="59">
        <f>+AE14/AE13</f>
        <v>0.63316582914572861</v>
      </c>
      <c r="AF22" s="59">
        <f>+AF14/AF13</f>
        <v>0.62337662337662336</v>
      </c>
      <c r="AJ22" s="1"/>
      <c r="AK22" s="1"/>
    </row>
    <row r="23" spans="1:37" ht="18.649999999999999" customHeight="1" x14ac:dyDescent="0.35">
      <c r="A23" s="12" t="s">
        <v>24</v>
      </c>
      <c r="B23" s="13">
        <v>245628</v>
      </c>
      <c r="C23" s="13">
        <v>243391</v>
      </c>
      <c r="D23" s="13">
        <v>232131</v>
      </c>
      <c r="E23" s="13">
        <v>236530</v>
      </c>
      <c r="F23" s="13">
        <v>236317</v>
      </c>
      <c r="G23" s="13">
        <v>242481</v>
      </c>
      <c r="H23" s="13">
        <v>242815</v>
      </c>
      <c r="I23" s="13">
        <v>249727</v>
      </c>
      <c r="J23" s="13">
        <v>246882</v>
      </c>
      <c r="K23" s="13">
        <v>250463</v>
      </c>
      <c r="L23" s="13">
        <v>244314</v>
      </c>
      <c r="M23" s="13">
        <v>249635</v>
      </c>
      <c r="N23" s="13">
        <v>246009</v>
      </c>
      <c r="O23" s="13"/>
      <c r="P23" s="13"/>
      <c r="Q23" s="13"/>
      <c r="R23" s="13">
        <v>253821.4</v>
      </c>
      <c r="S23" s="13">
        <v>253881.5</v>
      </c>
      <c r="T23" s="13">
        <v>253800</v>
      </c>
      <c r="U23" s="13">
        <v>259287.5</v>
      </c>
      <c r="V23" s="13"/>
      <c r="W23" s="13"/>
      <c r="X23" s="13"/>
      <c r="Y23" s="13"/>
      <c r="Z23" s="13"/>
      <c r="AA23" s="13"/>
      <c r="AB23" s="13"/>
      <c r="AC23" s="13">
        <f t="shared" ref="AC23:AC24" si="14">+AVERAGE(R23:U23)</f>
        <v>255197.6</v>
      </c>
      <c r="AD23" s="13">
        <v>259685.71</v>
      </c>
      <c r="AE23" s="13">
        <v>260957</v>
      </c>
      <c r="AF23" s="13">
        <v>248570</v>
      </c>
      <c r="AJ23" s="1"/>
      <c r="AK23" s="1"/>
    </row>
    <row r="24" spans="1:37" ht="18.649999999999999" customHeight="1" x14ac:dyDescent="0.35">
      <c r="A24" s="19" t="s">
        <v>45</v>
      </c>
      <c r="B24" s="60">
        <v>73</v>
      </c>
      <c r="C24" s="60">
        <v>69.099999999999994</v>
      </c>
      <c r="D24" s="60">
        <v>69.680000000000007</v>
      </c>
      <c r="E24" s="60">
        <v>68.62</v>
      </c>
      <c r="F24" s="60">
        <v>71.97</v>
      </c>
      <c r="G24" s="60">
        <v>69.56</v>
      </c>
      <c r="H24" s="60">
        <v>68.569999999999993</v>
      </c>
      <c r="I24" s="60">
        <v>69.849999999999994</v>
      </c>
      <c r="J24" s="60">
        <v>69.099999999999994</v>
      </c>
      <c r="K24" s="60">
        <v>68.52</v>
      </c>
      <c r="L24" s="60">
        <v>67.510000000000005</v>
      </c>
      <c r="M24" s="60">
        <v>68.22</v>
      </c>
      <c r="N24" s="60">
        <v>68.400000000000006</v>
      </c>
      <c r="O24" s="60"/>
      <c r="P24" s="60"/>
      <c r="Q24" s="60"/>
      <c r="R24" s="60">
        <v>69.739999999999995</v>
      </c>
      <c r="S24" s="60">
        <v>71.959999999999994</v>
      </c>
      <c r="T24" s="60">
        <v>68.099999999999994</v>
      </c>
      <c r="U24" s="60">
        <v>73.03125</v>
      </c>
      <c r="V24" s="60"/>
      <c r="W24" s="60"/>
      <c r="X24" s="60"/>
      <c r="Y24" s="60"/>
      <c r="Z24" s="60"/>
      <c r="AA24" s="60"/>
      <c r="AB24" s="60"/>
      <c r="AC24" s="60">
        <f t="shared" si="14"/>
        <v>70.707812499999989</v>
      </c>
      <c r="AD24" s="60">
        <v>70.89</v>
      </c>
      <c r="AE24" s="60">
        <v>75.606999999999999</v>
      </c>
      <c r="AF24" s="60">
        <v>70.27</v>
      </c>
      <c r="AJ24" s="1"/>
      <c r="AK24" s="1"/>
    </row>
    <row r="25" spans="1:37" ht="18.649999999999999" customHeight="1" x14ac:dyDescent="0.35">
      <c r="A25" s="12" t="s">
        <v>46</v>
      </c>
      <c r="B25" s="13">
        <f>+B23/B24</f>
        <v>3364.7671232876714</v>
      </c>
      <c r="C25" s="13">
        <f>+C23/C24</f>
        <v>3522.3010130246025</v>
      </c>
      <c r="D25" s="13">
        <f t="shared" ref="D25:N25" si="15">+D23/D24</f>
        <v>3331.3863375430537</v>
      </c>
      <c r="E25" s="13">
        <f t="shared" si="15"/>
        <v>3446.9542407461381</v>
      </c>
      <c r="F25" s="13">
        <f t="shared" si="15"/>
        <v>3283.5487008475752</v>
      </c>
      <c r="G25" s="13">
        <f t="shared" si="15"/>
        <v>3485.9258194364575</v>
      </c>
      <c r="H25" s="13">
        <f t="shared" si="15"/>
        <v>3541.1258567886834</v>
      </c>
      <c r="I25" s="13">
        <f t="shared" si="15"/>
        <v>3575.1896921975667</v>
      </c>
      <c r="J25" s="13">
        <f t="shared" si="15"/>
        <v>3572.8219971056442</v>
      </c>
      <c r="K25" s="13">
        <f t="shared" si="15"/>
        <v>3655.326911850555</v>
      </c>
      <c r="L25" s="13">
        <f t="shared" si="15"/>
        <v>3618.9305288105461</v>
      </c>
      <c r="M25" s="13">
        <f t="shared" si="15"/>
        <v>3659.2641454119025</v>
      </c>
      <c r="N25" s="13">
        <f t="shared" si="15"/>
        <v>3596.6228070175434</v>
      </c>
      <c r="O25" s="13"/>
      <c r="P25" s="13"/>
      <c r="Q25" s="13"/>
      <c r="R25" s="13">
        <f t="shared" ref="R25:S25" si="16">+R23/R24</f>
        <v>3639.5382850587898</v>
      </c>
      <c r="S25" s="13">
        <f t="shared" si="16"/>
        <v>3528.0919955530853</v>
      </c>
      <c r="T25" s="13">
        <f t="shared" ref="T25:U25" si="17">+T23/T24</f>
        <v>3726.8722466960357</v>
      </c>
      <c r="U25" s="13">
        <f t="shared" si="17"/>
        <v>3550.3637141634576</v>
      </c>
      <c r="V25" s="13"/>
      <c r="W25" s="13"/>
      <c r="X25" s="13"/>
      <c r="Y25" s="13"/>
      <c r="Z25" s="13"/>
      <c r="AA25" s="13"/>
      <c r="AB25" s="13"/>
      <c r="AC25" s="13">
        <f>+AC23/AC24</f>
        <v>3609.1853357788441</v>
      </c>
      <c r="AD25" s="13">
        <f t="shared" ref="AD25:AF25" si="18">+AD23/AD24</f>
        <v>3663.220623501199</v>
      </c>
      <c r="AE25" s="13">
        <f t="shared" si="18"/>
        <v>3451.4925866652561</v>
      </c>
      <c r="AF25" s="13">
        <f t="shared" si="18"/>
        <v>3537.3559129073574</v>
      </c>
      <c r="AK25" s="1"/>
    </row>
    <row r="26" spans="1:37" ht="18.649999999999999" hidden="1" customHeight="1" outlineLevel="1" x14ac:dyDescent="0.35">
      <c r="A26" s="56" t="s">
        <v>9</v>
      </c>
      <c r="B26" s="57">
        <v>10800</v>
      </c>
      <c r="C26" s="57">
        <v>7300</v>
      </c>
      <c r="D26" s="57">
        <v>10800</v>
      </c>
      <c r="E26" s="57">
        <v>10800</v>
      </c>
      <c r="F26" s="57">
        <v>10800</v>
      </c>
      <c r="G26" s="57">
        <v>10800</v>
      </c>
      <c r="H26" s="57">
        <v>10800</v>
      </c>
      <c r="I26" s="57">
        <v>10800</v>
      </c>
      <c r="J26" s="57">
        <v>7300</v>
      </c>
      <c r="K26" s="57">
        <v>7300</v>
      </c>
      <c r="L26" s="57">
        <v>7300</v>
      </c>
      <c r="M26" s="57">
        <v>7300</v>
      </c>
      <c r="N26" s="57">
        <v>7300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72">
        <v>7300</v>
      </c>
      <c r="AD26" s="57"/>
      <c r="AE26" s="57"/>
      <c r="AF26" s="57"/>
      <c r="AK26" s="1"/>
    </row>
    <row r="27" spans="1:37" ht="18.649999999999999" hidden="1" customHeight="1" outlineLevel="1" x14ac:dyDescent="0.35">
      <c r="A27" s="19" t="s">
        <v>10</v>
      </c>
      <c r="B27" s="38">
        <v>5400</v>
      </c>
      <c r="C27" s="38">
        <v>5400</v>
      </c>
      <c r="D27" s="38">
        <v>5400</v>
      </c>
      <c r="E27" s="38">
        <v>5400</v>
      </c>
      <c r="F27" s="38">
        <v>5400</v>
      </c>
      <c r="G27" s="38">
        <v>5400</v>
      </c>
      <c r="H27" s="38">
        <v>5400</v>
      </c>
      <c r="I27" s="38">
        <v>5400</v>
      </c>
      <c r="J27" s="38">
        <v>5400</v>
      </c>
      <c r="K27" s="38">
        <v>5400</v>
      </c>
      <c r="L27" s="38">
        <v>5400</v>
      </c>
      <c r="M27" s="38">
        <v>5400</v>
      </c>
      <c r="N27" s="38">
        <v>5400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73">
        <v>5400</v>
      </c>
      <c r="AD27" s="38"/>
      <c r="AE27" s="38"/>
      <c r="AF27" s="38"/>
    </row>
    <row r="28" spans="1:37" ht="18.649999999999999" hidden="1" customHeight="1" outlineLevel="1" x14ac:dyDescent="0.35">
      <c r="A28" s="56" t="s">
        <v>65</v>
      </c>
      <c r="B28" s="57" t="s">
        <v>19</v>
      </c>
      <c r="C28" s="57" t="s">
        <v>19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 t="s">
        <v>19</v>
      </c>
      <c r="AD28" s="57"/>
      <c r="AE28" s="57"/>
      <c r="AF28" s="57"/>
    </row>
    <row r="29" spans="1:37" ht="18.649999999999999" hidden="1" customHeight="1" outlineLevel="1" x14ac:dyDescent="0.35">
      <c r="A29" s="19" t="s">
        <v>23</v>
      </c>
      <c r="B29" s="36">
        <v>8.8200000000000001E-2</v>
      </c>
      <c r="C29" s="36">
        <v>9.0399999999999994E-2</v>
      </c>
      <c r="D29" s="36">
        <v>9.3700000000000006E-2</v>
      </c>
      <c r="E29" s="37">
        <v>8.5999999999999993E-2</v>
      </c>
      <c r="F29" s="37">
        <v>8.7900000000000006E-2</v>
      </c>
      <c r="G29" s="37">
        <v>8.5400000000000004E-2</v>
      </c>
      <c r="H29" s="37">
        <v>8.5400000000000004E-2</v>
      </c>
      <c r="I29" s="37">
        <v>8.5400000000000004E-2</v>
      </c>
      <c r="J29" s="37">
        <v>8.5999999999999993E-2</v>
      </c>
      <c r="K29" s="37">
        <v>8.5999999999999993E-2</v>
      </c>
      <c r="L29" s="37">
        <v>8.5999999999999993E-2</v>
      </c>
      <c r="M29" s="37">
        <v>8.5999999999999993E-2</v>
      </c>
      <c r="N29" s="37">
        <v>8.5999999999999993E-2</v>
      </c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6">
        <v>9.0399999999999994E-2</v>
      </c>
      <c r="AD29" s="37"/>
      <c r="AE29" s="37"/>
      <c r="AF29" s="37"/>
    </row>
    <row r="30" spans="1:37" ht="18.649999999999999" hidden="1" customHeight="1" outlineLevel="1" x14ac:dyDescent="0.35">
      <c r="A30" s="56" t="s">
        <v>8</v>
      </c>
      <c r="B30" s="57">
        <v>1567</v>
      </c>
      <c r="C30" s="57">
        <v>1535</v>
      </c>
      <c r="D30" s="57">
        <v>1447</v>
      </c>
      <c r="E30" s="57">
        <v>1485</v>
      </c>
      <c r="F30" s="57">
        <v>1505</v>
      </c>
      <c r="G30" s="57">
        <v>1517</v>
      </c>
      <c r="H30" s="57">
        <v>1520</v>
      </c>
      <c r="I30" s="57">
        <v>1565</v>
      </c>
      <c r="J30" s="57">
        <v>1577</v>
      </c>
      <c r="K30" s="57">
        <v>1612</v>
      </c>
      <c r="L30" s="57">
        <v>1537</v>
      </c>
      <c r="M30" s="57">
        <v>1572</v>
      </c>
      <c r="N30" s="58">
        <v>1548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72">
        <v>1535</v>
      </c>
      <c r="AD30" s="58"/>
      <c r="AE30" s="58"/>
      <c r="AF30" s="58"/>
    </row>
    <row r="31" spans="1:37" ht="18.649999999999999" hidden="1" customHeight="1" outlineLevel="1" x14ac:dyDescent="0.35">
      <c r="A31" s="19" t="s">
        <v>44</v>
      </c>
      <c r="B31" s="38">
        <v>4398</v>
      </c>
      <c r="C31" s="38">
        <v>4400</v>
      </c>
      <c r="D31" s="38">
        <v>4087</v>
      </c>
      <c r="E31" s="38">
        <v>4254</v>
      </c>
      <c r="F31" s="38">
        <v>4286</v>
      </c>
      <c r="G31" s="38">
        <v>4365</v>
      </c>
      <c r="H31" s="38">
        <v>4398</v>
      </c>
      <c r="I31" s="38">
        <v>4870</v>
      </c>
      <c r="J31" s="38">
        <v>4412</v>
      </c>
      <c r="K31" s="38">
        <v>4514</v>
      </c>
      <c r="L31" s="38">
        <v>4400</v>
      </c>
      <c r="M31" s="38">
        <v>4420</v>
      </c>
      <c r="N31" s="39">
        <v>4398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73">
        <v>4400</v>
      </c>
      <c r="AD31" s="39"/>
      <c r="AE31" s="39"/>
      <c r="AF31" s="39"/>
    </row>
    <row r="32" spans="1:37" ht="18.649999999999999" customHeight="1" collapsed="1" x14ac:dyDescent="0.35">
      <c r="A32" s="19" t="s">
        <v>15</v>
      </c>
      <c r="B32" s="60">
        <v>10</v>
      </c>
      <c r="C32" s="60">
        <v>8.4545454549999999</v>
      </c>
      <c r="D32" s="60">
        <v>8</v>
      </c>
      <c r="E32" s="60">
        <v>1</v>
      </c>
      <c r="F32" s="60">
        <v>18</v>
      </c>
      <c r="G32" s="60">
        <v>10</v>
      </c>
      <c r="H32" s="60">
        <v>10</v>
      </c>
      <c r="I32" s="60">
        <v>7</v>
      </c>
      <c r="J32" s="60">
        <v>8</v>
      </c>
      <c r="K32" s="60">
        <v>9</v>
      </c>
      <c r="L32" s="60">
        <v>6</v>
      </c>
      <c r="M32" s="60">
        <v>12</v>
      </c>
      <c r="N32" s="60">
        <v>4</v>
      </c>
      <c r="O32" s="60"/>
      <c r="P32" s="60"/>
      <c r="Q32" s="60"/>
      <c r="R32" s="60">
        <v>13</v>
      </c>
      <c r="S32" s="60">
        <v>8</v>
      </c>
      <c r="T32" s="60">
        <v>7</v>
      </c>
      <c r="U32" s="60">
        <v>7</v>
      </c>
      <c r="V32" s="60"/>
      <c r="W32" s="60"/>
      <c r="X32" s="60"/>
      <c r="Y32" s="60"/>
      <c r="Z32" s="60"/>
      <c r="AA32" s="60"/>
      <c r="AB32" s="60"/>
      <c r="AC32" s="60">
        <f t="shared" ref="AC32" si="19">+AVERAGE(R32:U32)</f>
        <v>8.75</v>
      </c>
      <c r="AD32" s="64">
        <v>6.33</v>
      </c>
      <c r="AE32" s="52">
        <v>7</v>
      </c>
      <c r="AF32" s="52">
        <v>5</v>
      </c>
      <c r="AJ32" s="1"/>
      <c r="AK32" s="1"/>
    </row>
    <row r="33" spans="1:37" ht="18.649999999999999" customHeight="1" x14ac:dyDescent="0.35">
      <c r="A33" s="12" t="s">
        <v>53</v>
      </c>
      <c r="B33" s="13">
        <f t="shared" ref="B33:N33" si="20">+B17-B32</f>
        <v>16</v>
      </c>
      <c r="C33" s="13">
        <v>12.363636359999999</v>
      </c>
      <c r="D33" s="13">
        <f t="shared" si="20"/>
        <v>14</v>
      </c>
      <c r="E33" s="13">
        <f t="shared" si="20"/>
        <v>14</v>
      </c>
      <c r="F33" s="13">
        <f t="shared" si="20"/>
        <v>7</v>
      </c>
      <c r="G33" s="13">
        <f t="shared" si="20"/>
        <v>16</v>
      </c>
      <c r="H33" s="13">
        <f t="shared" si="20"/>
        <v>6</v>
      </c>
      <c r="I33" s="13">
        <f t="shared" si="20"/>
        <v>14</v>
      </c>
      <c r="J33" s="13">
        <f t="shared" si="20"/>
        <v>14</v>
      </c>
      <c r="K33" s="13">
        <f t="shared" si="20"/>
        <v>10</v>
      </c>
      <c r="L33" s="13">
        <f t="shared" si="20"/>
        <v>19</v>
      </c>
      <c r="M33" s="13">
        <f t="shared" si="20"/>
        <v>6</v>
      </c>
      <c r="N33" s="13">
        <f t="shared" si="20"/>
        <v>16</v>
      </c>
      <c r="O33" s="13"/>
      <c r="P33" s="13"/>
      <c r="Q33" s="13"/>
      <c r="R33" s="13">
        <f t="shared" ref="R33:S33" si="21">+R17-R32</f>
        <v>2</v>
      </c>
      <c r="S33" s="13">
        <f t="shared" si="21"/>
        <v>10</v>
      </c>
      <c r="T33" s="13">
        <f t="shared" ref="T33:U33" si="22">+T17-T32</f>
        <v>7</v>
      </c>
      <c r="U33" s="13">
        <f t="shared" si="22"/>
        <v>10</v>
      </c>
      <c r="V33" s="13"/>
      <c r="W33" s="13"/>
      <c r="X33" s="13"/>
      <c r="Y33" s="13"/>
      <c r="Z33" s="13"/>
      <c r="AA33" s="13"/>
      <c r="AB33" s="13"/>
      <c r="AC33" s="13">
        <f t="shared" ref="AC33" si="23">+AC17-AC32</f>
        <v>7.25</v>
      </c>
      <c r="AD33" s="51">
        <f t="shared" ref="AD33:AF33" si="24">+AD17-AD32</f>
        <v>12.33</v>
      </c>
      <c r="AE33" s="51">
        <f t="shared" si="24"/>
        <v>7</v>
      </c>
      <c r="AF33" s="51">
        <f t="shared" si="24"/>
        <v>5</v>
      </c>
      <c r="AK33" s="1"/>
    </row>
    <row r="34" spans="1:37" ht="18.649999999999999" customHeight="1" collapsed="1" x14ac:dyDescent="0.35">
      <c r="A34" s="19" t="s">
        <v>16</v>
      </c>
      <c r="B34" s="60">
        <f t="shared" ref="B34:N34" si="25">+B32/B17</f>
        <v>0.38461538461538464</v>
      </c>
      <c r="C34" s="60">
        <f t="shared" ref="C34" si="26">+C32/C17</f>
        <v>0.40611353710426956</v>
      </c>
      <c r="D34" s="60">
        <f t="shared" si="25"/>
        <v>0.36363636363636365</v>
      </c>
      <c r="E34" s="60">
        <f t="shared" si="25"/>
        <v>6.6666666666666666E-2</v>
      </c>
      <c r="F34" s="60">
        <f t="shared" si="25"/>
        <v>0.72</v>
      </c>
      <c r="G34" s="60">
        <f t="shared" si="25"/>
        <v>0.38461538461538464</v>
      </c>
      <c r="H34" s="60">
        <f t="shared" si="25"/>
        <v>0.625</v>
      </c>
      <c r="I34" s="60">
        <f t="shared" si="25"/>
        <v>0.33333333333333331</v>
      </c>
      <c r="J34" s="60">
        <f t="shared" si="25"/>
        <v>0.36363636363636365</v>
      </c>
      <c r="K34" s="60">
        <f t="shared" si="25"/>
        <v>0.47368421052631576</v>
      </c>
      <c r="L34" s="60">
        <f t="shared" si="25"/>
        <v>0.24</v>
      </c>
      <c r="M34" s="60">
        <f t="shared" si="25"/>
        <v>0.66666666666666663</v>
      </c>
      <c r="N34" s="60">
        <f t="shared" si="25"/>
        <v>0.2</v>
      </c>
      <c r="O34" s="60"/>
      <c r="P34" s="60"/>
      <c r="Q34" s="60"/>
      <c r="R34" s="60">
        <f t="shared" ref="R34:S34" si="27">+R32/R17</f>
        <v>0.8666666666666667</v>
      </c>
      <c r="S34" s="60">
        <f t="shared" si="27"/>
        <v>0.44444444444444442</v>
      </c>
      <c r="T34" s="60">
        <f t="shared" ref="T34:U34" si="28">+T32/T17</f>
        <v>0.5</v>
      </c>
      <c r="U34" s="60">
        <f t="shared" si="28"/>
        <v>0.41176470588235292</v>
      </c>
      <c r="V34" s="60"/>
      <c r="W34" s="60"/>
      <c r="X34" s="60"/>
      <c r="Y34" s="60"/>
      <c r="Z34" s="60"/>
      <c r="AA34" s="60"/>
      <c r="AB34" s="60"/>
      <c r="AC34" s="60">
        <f t="shared" ref="AC34" si="29">+AC32/AC17</f>
        <v>0.546875</v>
      </c>
      <c r="AD34" s="59">
        <f t="shared" ref="AD34:AF34" si="30">+AD32/AD17</f>
        <v>0.33922829581993569</v>
      </c>
      <c r="AE34" s="59">
        <f t="shared" si="30"/>
        <v>0.5</v>
      </c>
      <c r="AF34" s="59">
        <f t="shared" si="30"/>
        <v>0.5</v>
      </c>
      <c r="AJ34" s="1"/>
      <c r="AK34" s="1"/>
    </row>
    <row r="35" spans="1:37" ht="18.649999999999999" hidden="1" customHeight="1" x14ac:dyDescent="0.35">
      <c r="A35" s="19" t="s">
        <v>21</v>
      </c>
      <c r="B35" s="40">
        <v>14</v>
      </c>
      <c r="C35" s="52">
        <v>6.8181818180000002</v>
      </c>
      <c r="D35" s="40">
        <v>4</v>
      </c>
      <c r="E35" s="40">
        <v>8</v>
      </c>
      <c r="F35" s="40">
        <v>15</v>
      </c>
      <c r="G35" s="40">
        <v>9</v>
      </c>
      <c r="H35" s="40">
        <v>7</v>
      </c>
      <c r="I35" s="40">
        <v>6</v>
      </c>
      <c r="J35" s="40">
        <v>8</v>
      </c>
      <c r="K35" s="40">
        <v>7</v>
      </c>
      <c r="L35" s="40">
        <v>7</v>
      </c>
      <c r="M35" s="40">
        <v>3</v>
      </c>
      <c r="N35" s="40">
        <v>1</v>
      </c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52">
        <v>6.8181818180000002</v>
      </c>
      <c r="AD35" s="40"/>
      <c r="AE35" s="40"/>
      <c r="AF35" s="40"/>
    </row>
    <row r="36" spans="1:37" ht="18.649999999999999" customHeight="1" x14ac:dyDescent="0.35">
      <c r="A36" s="12" t="s">
        <v>20</v>
      </c>
      <c r="B36" s="15" t="s">
        <v>29</v>
      </c>
      <c r="C36" s="15" t="s">
        <v>71</v>
      </c>
      <c r="D36" s="18" t="s">
        <v>28</v>
      </c>
      <c r="E36" s="18" t="s">
        <v>41</v>
      </c>
      <c r="F36" s="18" t="s">
        <v>33</v>
      </c>
      <c r="G36" s="18" t="s">
        <v>30</v>
      </c>
      <c r="H36" s="18" t="s">
        <v>37</v>
      </c>
      <c r="I36" s="18" t="s">
        <v>40</v>
      </c>
      <c r="J36" s="18" t="s">
        <v>42</v>
      </c>
      <c r="K36" s="18" t="s">
        <v>43</v>
      </c>
      <c r="L36" s="18" t="s">
        <v>48</v>
      </c>
      <c r="M36" s="18" t="s">
        <v>54</v>
      </c>
      <c r="N36" s="18" t="s">
        <v>70</v>
      </c>
      <c r="O36" s="18"/>
      <c r="P36" s="18"/>
      <c r="Q36" s="18"/>
      <c r="R36" s="18"/>
      <c r="S36" s="18"/>
      <c r="T36" s="18"/>
      <c r="U36" s="18" t="s">
        <v>66</v>
      </c>
      <c r="V36" s="18"/>
      <c r="W36" s="18"/>
      <c r="X36" s="18"/>
      <c r="Y36" s="18"/>
      <c r="Z36" s="18"/>
      <c r="AA36" s="18"/>
      <c r="AB36" s="18"/>
      <c r="AC36" s="71" t="s">
        <v>71</v>
      </c>
      <c r="AD36" s="77" t="s">
        <v>126</v>
      </c>
      <c r="AE36" s="77" t="s">
        <v>108</v>
      </c>
      <c r="AF36" s="77" t="s">
        <v>90</v>
      </c>
    </row>
    <row r="37" spans="1:37" ht="18.649999999999999" customHeight="1" x14ac:dyDescent="0.35">
      <c r="A37" s="3" t="s">
        <v>129</v>
      </c>
      <c r="B37" s="8"/>
      <c r="C37" s="8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80"/>
      <c r="AD37" s="81" t="s">
        <v>132</v>
      </c>
      <c r="AE37" s="81" t="s">
        <v>131</v>
      </c>
      <c r="AF37" s="81" t="s">
        <v>130</v>
      </c>
    </row>
    <row r="38" spans="1:37" ht="18.649999999999999" hidden="1" customHeight="1" collapsed="1" x14ac:dyDescent="0.35">
      <c r="A38" s="12" t="s">
        <v>128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11"/>
      <c r="AE38" s="11"/>
      <c r="AF38" s="11"/>
      <c r="AJ38" s="1"/>
      <c r="AK38" s="1"/>
    </row>
    <row r="39" spans="1:37" ht="16" customHeight="1" x14ac:dyDescent="0.35">
      <c r="K39" s="30">
        <v>246756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D39" s="23"/>
      <c r="AE39" s="23"/>
      <c r="AF39" s="23"/>
    </row>
    <row r="40" spans="1:37" x14ac:dyDescent="0.35">
      <c r="K40" s="31">
        <v>67.8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D40" s="24"/>
      <c r="AE40" s="24"/>
      <c r="AF40" s="24"/>
    </row>
  </sheetData>
  <mergeCells count="1">
    <mergeCell ref="A2:N2"/>
  </mergeCells>
  <phoneticPr fontId="5" type="noConversion"/>
  <conditionalFormatting sqref="B10:U19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{D13E36E5-1FB3-4110-B53A-42102FD38118}</x14:id>
        </ext>
      </extLst>
    </cfRule>
  </conditionalFormatting>
  <conditionalFormatting sqref="V10:AB19 AD10:AF19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{439FDF05-1960-43F0-90EA-5B20F950DBB5}</x14:id>
        </ext>
      </extLst>
    </cfRule>
  </conditionalFormatting>
  <conditionalFormatting sqref="AC10:AC1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{8D633D3F-6EBD-4944-9F56-64BF034D7F3C}</x14:id>
        </ext>
      </extLst>
    </cfRule>
  </conditionalFormatting>
  <pageMargins left="0.7" right="0.7" top="0.75" bottom="0.75" header="0.3" footer="0.3"/>
  <pageSetup paperSize="9" orientation="portrait" r:id="rId1"/>
  <headerFooter>
    <oddHeader>&amp;R&amp;"Calibri"&amp;10&amp;K000000 USO INTERNO&amp;1#_x000D_</oddHeader>
  </headerFooter>
  <ignoredErrors>
    <ignoredError sqref="D36 E36:K36" twoDigitTextYear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3E36E5-1FB3-4110-B53A-42102FD381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B10:U19</xm:sqref>
        </x14:conditionalFormatting>
        <x14:conditionalFormatting xmlns:xm="http://schemas.microsoft.com/office/excel/2006/main">
          <x14:cfRule type="dataBar" id="{439FDF05-1960-43F0-90EA-5B20F950DB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V10:AB19 AD10:AF19</xm:sqref>
        </x14:conditionalFormatting>
        <x14:conditionalFormatting xmlns:xm="http://schemas.microsoft.com/office/excel/2006/main">
          <x14:cfRule type="dataBar" id="{8D633D3F-6EBD-4944-9F56-64BF034D7F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AC10:AC19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0E4C-7C5B-4368-A694-32B92593DF6F}">
  <dimension ref="A4:K40"/>
  <sheetViews>
    <sheetView zoomScale="70" zoomScaleNormal="70" workbookViewId="0">
      <pane xSplit="1" ySplit="5" topLeftCell="I15" activePane="bottomRight" state="frozen"/>
      <selection pane="topRight" activeCell="B1" sqref="B1"/>
      <selection pane="bottomLeft" activeCell="A6" sqref="A6"/>
      <selection pane="bottomRight" activeCell="A39" sqref="A39:XFD39"/>
    </sheetView>
  </sheetViews>
  <sheetFormatPr baseColWidth="10" defaultColWidth="11.453125" defaultRowHeight="14.5" x14ac:dyDescent="0.35"/>
  <cols>
    <col min="1" max="1" width="43.81640625" style="1" customWidth="1"/>
    <col min="2" max="8" width="23.1796875" style="1" hidden="1" customWidth="1"/>
    <col min="9" max="11" width="23.1796875" style="1" customWidth="1"/>
    <col min="12" max="16384" width="11.453125" style="1"/>
  </cols>
  <sheetData>
    <row r="4" spans="1:11" ht="21" x14ac:dyDescent="0.35">
      <c r="A4" s="63" t="s">
        <v>100</v>
      </c>
      <c r="B4" s="63"/>
      <c r="C4" s="63"/>
      <c r="D4" s="63"/>
      <c r="E4" s="63"/>
      <c r="F4" s="63"/>
      <c r="G4" s="63"/>
      <c r="H4" s="63"/>
      <c r="I4" s="62"/>
      <c r="J4" s="62"/>
      <c r="K4" s="62"/>
    </row>
    <row r="5" spans="1:11" ht="42.75" customHeight="1" x14ac:dyDescent="0.35">
      <c r="A5" s="4"/>
      <c r="B5" s="17" t="s">
        <v>83</v>
      </c>
      <c r="C5" s="17" t="s">
        <v>84</v>
      </c>
      <c r="D5" s="17" t="s">
        <v>85</v>
      </c>
      <c r="E5" s="17" t="s">
        <v>79</v>
      </c>
      <c r="F5" s="17" t="s">
        <v>78</v>
      </c>
      <c r="G5" s="17" t="s">
        <v>77</v>
      </c>
      <c r="H5" s="17" t="s">
        <v>76</v>
      </c>
      <c r="I5" s="61" t="s">
        <v>97</v>
      </c>
      <c r="J5" s="17" t="s">
        <v>98</v>
      </c>
      <c r="K5" s="17" t="s">
        <v>99</v>
      </c>
    </row>
    <row r="6" spans="1:11" x14ac:dyDescent="0.35">
      <c r="A6" s="2" t="s">
        <v>6</v>
      </c>
      <c r="B6" s="9">
        <v>1586135</v>
      </c>
      <c r="C6" s="9">
        <v>2412116.1</v>
      </c>
      <c r="D6" s="9">
        <v>1816487.7333333332</v>
      </c>
      <c r="E6" s="9">
        <v>1840743.1666666665</v>
      </c>
      <c r="F6" s="9">
        <v>1571281.5</v>
      </c>
      <c r="G6" s="9">
        <v>1631407</v>
      </c>
      <c r="H6" s="9">
        <v>1638554.5</v>
      </c>
      <c r="I6" s="9">
        <v>1778397</v>
      </c>
      <c r="J6" s="9">
        <v>1254681</v>
      </c>
      <c r="K6" s="9">
        <v>1533273</v>
      </c>
    </row>
    <row r="7" spans="1:11" x14ac:dyDescent="0.35">
      <c r="A7" s="42" t="s">
        <v>3</v>
      </c>
      <c r="B7" s="44">
        <v>550223</v>
      </c>
      <c r="C7" s="44">
        <v>830407.2</v>
      </c>
      <c r="D7" s="44">
        <v>650482.46666666667</v>
      </c>
      <c r="E7" s="44">
        <v>682357</v>
      </c>
      <c r="F7" s="44">
        <v>702871</v>
      </c>
      <c r="G7" s="44">
        <v>628657</v>
      </c>
      <c r="H7" s="44">
        <v>722204.5</v>
      </c>
      <c r="I7" s="44">
        <v>383139</v>
      </c>
      <c r="J7" s="44">
        <v>522532</v>
      </c>
      <c r="K7" s="44">
        <v>902189</v>
      </c>
    </row>
    <row r="8" spans="1:11" x14ac:dyDescent="0.35">
      <c r="A8" s="2" t="s">
        <v>4</v>
      </c>
      <c r="B8" s="9">
        <v>3519</v>
      </c>
      <c r="C8" s="9">
        <v>3483</v>
      </c>
      <c r="D8" s="9">
        <v>2728</v>
      </c>
      <c r="E8" s="9">
        <v>4296</v>
      </c>
      <c r="F8" s="9">
        <v>3487</v>
      </c>
      <c r="G8" s="9">
        <v>1747</v>
      </c>
      <c r="H8" s="9">
        <v>2414</v>
      </c>
      <c r="I8" s="9">
        <v>1321</v>
      </c>
      <c r="J8" s="9">
        <v>1509</v>
      </c>
      <c r="K8" s="9">
        <v>962</v>
      </c>
    </row>
    <row r="9" spans="1:11" x14ac:dyDescent="0.35">
      <c r="A9" s="42" t="s">
        <v>5</v>
      </c>
      <c r="B9" s="43">
        <v>1029</v>
      </c>
      <c r="C9" s="43">
        <v>1522.1666666666667</v>
      </c>
      <c r="D9" s="43">
        <v>1573.8333333333335</v>
      </c>
      <c r="E9" s="43">
        <v>1367.1666666666667</v>
      </c>
      <c r="F9" s="43">
        <v>1491.3333333333335</v>
      </c>
      <c r="G9" s="43">
        <v>1394.5266666666666</v>
      </c>
      <c r="H9" s="43">
        <v>1616.8083333333336</v>
      </c>
      <c r="I9" s="43">
        <v>1414</v>
      </c>
      <c r="J9" s="43">
        <v>1397.5</v>
      </c>
      <c r="K9" s="43">
        <v>1011.6350000000001</v>
      </c>
    </row>
    <row r="10" spans="1:11" x14ac:dyDescent="0.35">
      <c r="A10" s="2" t="s">
        <v>17</v>
      </c>
      <c r="B10" s="14">
        <f t="shared" ref="B10:D10" si="0">+B9/B8</f>
        <v>0.29241261722080136</v>
      </c>
      <c r="C10" s="14">
        <f t="shared" si="0"/>
        <v>0.43702746674322906</v>
      </c>
      <c r="D10" s="14">
        <f t="shared" si="0"/>
        <v>0.57691837732160323</v>
      </c>
      <c r="E10" s="14">
        <f t="shared" ref="E10:K10" si="1">+E9/E8</f>
        <v>0.31824177529484793</v>
      </c>
      <c r="F10" s="14">
        <f t="shared" si="1"/>
        <v>0.42768377784150657</v>
      </c>
      <c r="G10" s="14">
        <f t="shared" si="1"/>
        <v>0.79824079374165235</v>
      </c>
      <c r="H10" s="14">
        <f t="shared" si="1"/>
        <v>0.66976318696492698</v>
      </c>
      <c r="I10" s="14">
        <f t="shared" si="1"/>
        <v>1.0704012112036336</v>
      </c>
      <c r="J10" s="14">
        <f t="shared" si="1"/>
        <v>0.92611000662690524</v>
      </c>
      <c r="K10" s="14">
        <f t="shared" si="1"/>
        <v>1.0515956340956343</v>
      </c>
    </row>
    <row r="11" spans="1:11" x14ac:dyDescent="0.35">
      <c r="A11" s="42" t="s">
        <v>18</v>
      </c>
      <c r="B11" s="43" t="e">
        <f t="shared" ref="B11:K11" si="2">+B9/B19</f>
        <v>#DIV/0!</v>
      </c>
      <c r="C11" s="43" t="e">
        <f t="shared" si="2"/>
        <v>#DIV/0!</v>
      </c>
      <c r="D11" s="43" t="e">
        <f t="shared" si="2"/>
        <v>#DIV/0!</v>
      </c>
      <c r="E11" s="43">
        <f t="shared" si="2"/>
        <v>68.358333333333334</v>
      </c>
      <c r="F11" s="43">
        <f t="shared" si="2"/>
        <v>106.52380952380953</v>
      </c>
      <c r="G11" s="43">
        <f t="shared" si="2"/>
        <v>92.968444444444444</v>
      </c>
      <c r="H11" s="43">
        <f t="shared" si="2"/>
        <v>89.822685185185208</v>
      </c>
      <c r="I11" s="43">
        <f t="shared" si="2"/>
        <v>56.582633053221286</v>
      </c>
      <c r="J11" s="43">
        <f t="shared" si="2"/>
        <v>55.9</v>
      </c>
      <c r="K11" s="43">
        <f t="shared" si="2"/>
        <v>43.984130434782614</v>
      </c>
    </row>
    <row r="12" spans="1:11" x14ac:dyDescent="0.35">
      <c r="A12" s="2" t="s">
        <v>0</v>
      </c>
      <c r="B12" s="2">
        <f t="shared" ref="B12:K12" si="3">SUM(B13:B14)</f>
        <v>0</v>
      </c>
      <c r="C12" s="48">
        <v>481.54545450000001</v>
      </c>
      <c r="D12" s="2">
        <f t="shared" si="3"/>
        <v>0</v>
      </c>
      <c r="E12" s="2">
        <f t="shared" si="3"/>
        <v>523</v>
      </c>
      <c r="F12" s="2">
        <f t="shared" si="3"/>
        <v>441</v>
      </c>
      <c r="G12" s="2">
        <f t="shared" si="3"/>
        <v>412</v>
      </c>
      <c r="H12" s="2">
        <f t="shared" si="3"/>
        <v>331</v>
      </c>
      <c r="I12" s="2">
        <f t="shared" si="3"/>
        <v>424.65999999999997</v>
      </c>
      <c r="J12" s="2">
        <f t="shared" si="3"/>
        <v>323</v>
      </c>
      <c r="K12" s="2">
        <f t="shared" si="3"/>
        <v>294</v>
      </c>
    </row>
    <row r="13" spans="1:11" ht="24" customHeight="1" x14ac:dyDescent="0.35">
      <c r="A13" s="10" t="s">
        <v>1</v>
      </c>
      <c r="B13" s="10"/>
      <c r="C13" s="49"/>
      <c r="D13" s="10"/>
      <c r="E13" s="10">
        <v>361</v>
      </c>
      <c r="F13" s="10">
        <v>255</v>
      </c>
      <c r="G13" s="10">
        <v>283</v>
      </c>
      <c r="H13" s="10">
        <v>259</v>
      </c>
      <c r="I13" s="10">
        <v>321.33</v>
      </c>
      <c r="J13" s="10">
        <v>230</v>
      </c>
      <c r="K13" s="10">
        <v>195</v>
      </c>
    </row>
    <row r="14" spans="1:11" ht="24" customHeight="1" x14ac:dyDescent="0.35">
      <c r="A14" s="2" t="s">
        <v>2</v>
      </c>
      <c r="B14" s="2"/>
      <c r="C14" s="48"/>
      <c r="D14" s="2"/>
      <c r="E14" s="2">
        <v>162</v>
      </c>
      <c r="F14" s="2">
        <v>186</v>
      </c>
      <c r="G14" s="2">
        <v>129</v>
      </c>
      <c r="H14" s="2">
        <v>72</v>
      </c>
      <c r="I14" s="2">
        <v>103.33</v>
      </c>
      <c r="J14" s="2">
        <v>93</v>
      </c>
      <c r="K14" s="2">
        <v>99</v>
      </c>
    </row>
    <row r="15" spans="1:11" ht="24" customHeight="1" x14ac:dyDescent="0.35">
      <c r="A15" s="10" t="s">
        <v>12</v>
      </c>
      <c r="B15" s="10"/>
      <c r="C15" s="49"/>
      <c r="D15" s="10"/>
      <c r="E15" s="10">
        <v>129</v>
      </c>
      <c r="F15" s="10">
        <v>71</v>
      </c>
      <c r="G15" s="10">
        <v>106</v>
      </c>
      <c r="H15" s="10">
        <v>90</v>
      </c>
      <c r="I15" s="10">
        <v>114</v>
      </c>
      <c r="J15" s="10">
        <v>258</v>
      </c>
      <c r="K15" s="10">
        <v>181</v>
      </c>
    </row>
    <row r="16" spans="1:11" ht="24" customHeight="1" x14ac:dyDescent="0.35">
      <c r="A16" s="2" t="s">
        <v>11</v>
      </c>
      <c r="B16" s="2"/>
      <c r="C16" s="48"/>
      <c r="D16" s="2"/>
      <c r="E16" s="2" t="e">
        <f>+E17+E18+#REF!</f>
        <v>#REF!</v>
      </c>
      <c r="F16" s="2" t="e">
        <f>+F17+F18+#REF!</f>
        <v>#REF!</v>
      </c>
      <c r="G16" s="2" t="e">
        <f>+G17+G18+#REF!</f>
        <v>#REF!</v>
      </c>
      <c r="H16" s="2" t="e">
        <f>+H17+H18+#REF!</f>
        <v>#REF!</v>
      </c>
      <c r="I16" s="34">
        <f>+I17+I18</f>
        <v>113.99</v>
      </c>
      <c r="J16" s="34">
        <f>+J17+J18</f>
        <v>134</v>
      </c>
      <c r="K16" s="34">
        <f>+K17+K18</f>
        <v>108</v>
      </c>
    </row>
    <row r="17" spans="1:11" ht="15" customHeight="1" x14ac:dyDescent="0.35">
      <c r="A17" s="10" t="s">
        <v>58</v>
      </c>
      <c r="B17" s="10"/>
      <c r="C17" s="10"/>
      <c r="D17" s="10"/>
      <c r="E17" s="10">
        <v>13</v>
      </c>
      <c r="F17" s="10">
        <v>7</v>
      </c>
      <c r="G17" s="10">
        <v>52</v>
      </c>
      <c r="H17" s="10">
        <v>36</v>
      </c>
      <c r="I17" s="10">
        <v>62.66</v>
      </c>
      <c r="J17" s="10">
        <v>91</v>
      </c>
      <c r="K17" s="10">
        <v>80</v>
      </c>
    </row>
    <row r="18" spans="1:11" ht="15" customHeight="1" x14ac:dyDescent="0.35">
      <c r="A18" s="41" t="s">
        <v>61</v>
      </c>
      <c r="B18" s="41"/>
      <c r="C18" s="41"/>
      <c r="D18" s="41"/>
      <c r="E18" s="41">
        <v>24</v>
      </c>
      <c r="F18" s="41">
        <v>36</v>
      </c>
      <c r="G18" s="41">
        <v>27</v>
      </c>
      <c r="H18" s="41">
        <v>9</v>
      </c>
      <c r="I18" s="41">
        <v>51.33</v>
      </c>
      <c r="J18" s="41">
        <v>43</v>
      </c>
      <c r="K18" s="41">
        <v>28</v>
      </c>
    </row>
    <row r="19" spans="1:11" ht="15" customHeight="1" x14ac:dyDescent="0.35">
      <c r="A19" s="10" t="s">
        <v>7</v>
      </c>
      <c r="B19" s="10"/>
      <c r="C19" s="10"/>
      <c r="D19" s="10"/>
      <c r="E19" s="10">
        <f t="shared" ref="E19:J19" si="4">+E20+E21</f>
        <v>20</v>
      </c>
      <c r="F19" s="10">
        <f t="shared" si="4"/>
        <v>14</v>
      </c>
      <c r="G19" s="10">
        <f t="shared" si="4"/>
        <v>15</v>
      </c>
      <c r="H19" s="10">
        <f t="shared" si="4"/>
        <v>18</v>
      </c>
      <c r="I19" s="82">
        <f t="shared" si="4"/>
        <v>24.990000000000002</v>
      </c>
      <c r="J19" s="10">
        <f t="shared" si="4"/>
        <v>25</v>
      </c>
      <c r="K19" s="10">
        <v>23</v>
      </c>
    </row>
    <row r="20" spans="1:11" ht="15" customHeight="1" x14ac:dyDescent="0.35">
      <c r="A20" s="19" t="s">
        <v>59</v>
      </c>
      <c r="B20" s="46"/>
      <c r="C20" s="46"/>
      <c r="D20" s="46"/>
      <c r="E20" s="52">
        <v>6</v>
      </c>
      <c r="F20" s="52">
        <v>5</v>
      </c>
      <c r="G20" s="52">
        <v>7</v>
      </c>
      <c r="H20" s="52">
        <v>11</v>
      </c>
      <c r="I20" s="64">
        <v>11.66</v>
      </c>
      <c r="J20" s="65">
        <v>11</v>
      </c>
      <c r="K20" s="52">
        <v>12</v>
      </c>
    </row>
    <row r="21" spans="1:11" ht="15" customHeight="1" x14ac:dyDescent="0.35">
      <c r="A21" s="12" t="s">
        <v>60</v>
      </c>
      <c r="B21" s="47"/>
      <c r="C21" s="47"/>
      <c r="D21" s="47"/>
      <c r="E21" s="51">
        <v>14</v>
      </c>
      <c r="F21" s="51">
        <v>9</v>
      </c>
      <c r="G21" s="51">
        <v>8</v>
      </c>
      <c r="H21" s="51">
        <v>7</v>
      </c>
      <c r="I21" s="67">
        <v>13.33</v>
      </c>
      <c r="J21" s="78" t="s">
        <v>109</v>
      </c>
      <c r="K21" s="51">
        <v>11</v>
      </c>
    </row>
    <row r="22" spans="1:11" x14ac:dyDescent="0.35">
      <c r="A22" s="3" t="s">
        <v>31</v>
      </c>
      <c r="B22" s="5"/>
      <c r="C22" s="5"/>
      <c r="D22" s="5"/>
      <c r="E22" s="5">
        <f t="shared" ref="E22:K22" si="5">+E19/E13</f>
        <v>5.5401662049861494E-2</v>
      </c>
      <c r="F22" s="5">
        <f t="shared" si="5"/>
        <v>5.4901960784313725E-2</v>
      </c>
      <c r="G22" s="5">
        <f t="shared" si="5"/>
        <v>5.3003533568904596E-2</v>
      </c>
      <c r="H22" s="5">
        <f t="shared" si="5"/>
        <v>6.9498069498069498E-2</v>
      </c>
      <c r="I22" s="5">
        <f t="shared" si="5"/>
        <v>7.7770516291662789E-2</v>
      </c>
      <c r="J22" s="5">
        <f t="shared" si="5"/>
        <v>0.10869565217391304</v>
      </c>
      <c r="K22" s="5">
        <f t="shared" si="5"/>
        <v>0.11794871794871795</v>
      </c>
    </row>
    <row r="23" spans="1:11" x14ac:dyDescent="0.35">
      <c r="A23" s="12" t="s">
        <v>52</v>
      </c>
      <c r="B23" s="11"/>
      <c r="C23" s="11"/>
      <c r="D23" s="11"/>
      <c r="E23" s="11">
        <f t="shared" ref="E23:K23" si="6">+E15/E13</f>
        <v>0.35734072022160662</v>
      </c>
      <c r="F23" s="11">
        <f t="shared" si="6"/>
        <v>0.27843137254901962</v>
      </c>
      <c r="G23" s="11">
        <f t="shared" si="6"/>
        <v>0.37455830388692579</v>
      </c>
      <c r="H23" s="11">
        <f t="shared" si="6"/>
        <v>0.34749034749034752</v>
      </c>
      <c r="I23" s="11">
        <f t="shared" si="6"/>
        <v>0.35477546447577257</v>
      </c>
      <c r="J23" s="11">
        <f t="shared" si="6"/>
        <v>1.1217391304347826</v>
      </c>
      <c r="K23" s="11">
        <f t="shared" si="6"/>
        <v>0.92820512820512824</v>
      </c>
    </row>
    <row r="24" spans="1:11" s="20" customFormat="1" x14ac:dyDescent="0.35">
      <c r="A24" s="87" t="s">
        <v>22</v>
      </c>
      <c r="B24" s="7"/>
      <c r="C24" s="7"/>
      <c r="D24" s="7"/>
      <c r="E24" s="7" t="e">
        <f t="shared" ref="E24:K24" si="7">+E16/E15</f>
        <v>#REF!</v>
      </c>
      <c r="F24" s="7" t="e">
        <f t="shared" si="7"/>
        <v>#REF!</v>
      </c>
      <c r="G24" s="7" t="e">
        <f t="shared" si="7"/>
        <v>#REF!</v>
      </c>
      <c r="H24" s="7" t="e">
        <f t="shared" si="7"/>
        <v>#REF!</v>
      </c>
      <c r="I24" s="7">
        <f t="shared" si="7"/>
        <v>0.99991228070175431</v>
      </c>
      <c r="J24" s="7">
        <f t="shared" si="7"/>
        <v>0.51937984496124034</v>
      </c>
      <c r="K24" s="7">
        <f t="shared" si="7"/>
        <v>0.59668508287292821</v>
      </c>
    </row>
    <row r="25" spans="1:11" x14ac:dyDescent="0.35">
      <c r="A25" s="12" t="s">
        <v>24</v>
      </c>
      <c r="B25" s="78"/>
      <c r="C25" s="78"/>
      <c r="D25" s="78"/>
      <c r="E25" s="78">
        <v>197382.26</v>
      </c>
      <c r="F25" s="78">
        <v>197265.6</v>
      </c>
      <c r="G25" s="78">
        <v>194440.6</v>
      </c>
      <c r="H25" s="78">
        <v>194620.22</v>
      </c>
      <c r="I25" s="13">
        <v>182697.33</v>
      </c>
      <c r="J25" s="13">
        <v>176984</v>
      </c>
      <c r="K25" s="13">
        <v>177334.78</v>
      </c>
    </row>
    <row r="26" spans="1:11" s="66" customFormat="1" x14ac:dyDescent="0.35">
      <c r="A26" s="88" t="s">
        <v>45</v>
      </c>
      <c r="B26" s="89"/>
      <c r="C26" s="89"/>
      <c r="D26" s="89"/>
      <c r="E26" s="89">
        <v>55.11</v>
      </c>
      <c r="F26" s="89">
        <v>56.95</v>
      </c>
      <c r="G26" s="89">
        <v>54.68</v>
      </c>
      <c r="H26" s="89">
        <v>54.78</v>
      </c>
      <c r="I26" s="89">
        <v>55.45</v>
      </c>
      <c r="J26" s="89">
        <v>54.74</v>
      </c>
      <c r="K26" s="89">
        <v>54.69</v>
      </c>
    </row>
    <row r="27" spans="1:11" ht="24" hidden="1" customHeight="1" x14ac:dyDescent="0.35">
      <c r="A27" s="3" t="s">
        <v>46</v>
      </c>
      <c r="B27" s="6"/>
      <c r="C27" s="6"/>
      <c r="D27" s="6"/>
      <c r="E27" s="6">
        <f t="shared" ref="E27:K27" si="8">+E25/E26</f>
        <v>3581.6051533297045</v>
      </c>
      <c r="F27" s="6">
        <f t="shared" si="8"/>
        <v>3463.8384547848991</v>
      </c>
      <c r="G27" s="6">
        <f t="shared" si="8"/>
        <v>3555.9729334308709</v>
      </c>
      <c r="H27" s="6">
        <f t="shared" si="8"/>
        <v>3552.7604965315809</v>
      </c>
      <c r="I27" s="6">
        <f t="shared" si="8"/>
        <v>3294.8120829576192</v>
      </c>
      <c r="J27" s="6">
        <f t="shared" si="8"/>
        <v>3233.1750091340882</v>
      </c>
      <c r="K27" s="6">
        <f t="shared" si="8"/>
        <v>3242.5448893764856</v>
      </c>
    </row>
    <row r="28" spans="1:11" hidden="1" x14ac:dyDescent="0.3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idden="1" x14ac:dyDescent="0.3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idden="1" x14ac:dyDescent="0.35">
      <c r="A30" s="3" t="s">
        <v>23</v>
      </c>
      <c r="B30" s="90"/>
      <c r="C30" s="90"/>
      <c r="D30" s="90"/>
      <c r="E30" s="91"/>
      <c r="F30" s="91"/>
      <c r="G30" s="91"/>
      <c r="H30" s="91"/>
      <c r="I30" s="91"/>
      <c r="J30" s="91"/>
      <c r="K30" s="91"/>
    </row>
    <row r="31" spans="1:11" hidden="1" x14ac:dyDescent="0.35">
      <c r="A31" s="3" t="s">
        <v>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idden="1" x14ac:dyDescent="0.35">
      <c r="A32" s="3" t="s">
        <v>44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12" t="s">
        <v>15</v>
      </c>
      <c r="B33" s="15"/>
      <c r="C33" s="51"/>
      <c r="D33" s="15"/>
      <c r="E33" s="15">
        <v>4</v>
      </c>
      <c r="F33" s="15">
        <v>0</v>
      </c>
      <c r="G33" s="15">
        <v>2</v>
      </c>
      <c r="H33" s="15">
        <v>3</v>
      </c>
      <c r="I33" s="15">
        <v>4.33</v>
      </c>
      <c r="J33" s="15">
        <v>5</v>
      </c>
      <c r="K33" s="15">
        <v>6</v>
      </c>
    </row>
    <row r="34" spans="1:11" ht="24" customHeight="1" x14ac:dyDescent="0.35">
      <c r="A34" s="3" t="s">
        <v>53</v>
      </c>
      <c r="B34" s="2"/>
      <c r="C34" s="48"/>
      <c r="D34" s="2"/>
      <c r="E34" s="2">
        <f t="shared" ref="E34:F34" si="9">+E19-E33</f>
        <v>16</v>
      </c>
      <c r="F34" s="2">
        <f t="shared" si="9"/>
        <v>14</v>
      </c>
      <c r="G34" s="2">
        <f t="shared" ref="G34:K34" si="10">+G19-G33</f>
        <v>13</v>
      </c>
      <c r="H34" s="2">
        <f t="shared" si="10"/>
        <v>15</v>
      </c>
      <c r="I34" s="2">
        <f t="shared" si="10"/>
        <v>20.660000000000004</v>
      </c>
      <c r="J34" s="2">
        <f t="shared" si="10"/>
        <v>20</v>
      </c>
      <c r="K34" s="2">
        <f t="shared" si="10"/>
        <v>17</v>
      </c>
    </row>
    <row r="35" spans="1:11" x14ac:dyDescent="0.35">
      <c r="A35" s="12" t="s">
        <v>16</v>
      </c>
      <c r="B35" s="11"/>
      <c r="C35" s="11"/>
      <c r="D35" s="11"/>
      <c r="E35" s="11">
        <f t="shared" ref="E35:K35" si="11">+E33/E19</f>
        <v>0.2</v>
      </c>
      <c r="F35" s="11">
        <f t="shared" si="11"/>
        <v>0</v>
      </c>
      <c r="G35" s="11">
        <f t="shared" si="11"/>
        <v>0.13333333333333333</v>
      </c>
      <c r="H35" s="11">
        <f t="shared" si="11"/>
        <v>0.16666666666666666</v>
      </c>
      <c r="I35" s="11">
        <f t="shared" si="11"/>
        <v>0.17326930772308921</v>
      </c>
      <c r="J35" s="11">
        <f t="shared" si="11"/>
        <v>0.2</v>
      </c>
      <c r="K35" s="11">
        <f t="shared" si="11"/>
        <v>0.2608695652173913</v>
      </c>
    </row>
    <row r="36" spans="1:11" hidden="1" x14ac:dyDescent="0.35">
      <c r="A36" s="3" t="s">
        <v>21</v>
      </c>
      <c r="B36" s="8"/>
      <c r="C36" s="85"/>
      <c r="D36" s="8"/>
      <c r="E36" s="8">
        <v>0</v>
      </c>
      <c r="F36" s="8">
        <v>0</v>
      </c>
      <c r="G36" s="8">
        <v>0</v>
      </c>
      <c r="H36" s="8">
        <v>0</v>
      </c>
      <c r="I36" s="8"/>
      <c r="J36" s="8"/>
      <c r="K36" s="8"/>
    </row>
    <row r="37" spans="1:11" x14ac:dyDescent="0.35">
      <c r="A37" s="3" t="s">
        <v>20</v>
      </c>
      <c r="B37" s="8"/>
      <c r="C37" s="8"/>
      <c r="D37" s="79"/>
      <c r="E37" s="79"/>
      <c r="F37" s="79"/>
      <c r="G37" s="79"/>
      <c r="H37" s="79"/>
      <c r="I37" s="79" t="s">
        <v>121</v>
      </c>
      <c r="J37" s="79" t="s">
        <v>110</v>
      </c>
      <c r="K37" s="79" t="s">
        <v>116</v>
      </c>
    </row>
    <row r="38" spans="1:11" ht="18.649999999999999" customHeight="1" collapsed="1" x14ac:dyDescent="0.35">
      <c r="A38" s="12" t="s">
        <v>129</v>
      </c>
      <c r="B38" s="78"/>
      <c r="C38" s="78"/>
      <c r="D38" s="78"/>
      <c r="E38" s="78"/>
      <c r="F38" s="78"/>
      <c r="G38" s="78"/>
      <c r="H38" s="78"/>
      <c r="I38" s="78">
        <v>89</v>
      </c>
      <c r="J38" s="78">
        <v>70</v>
      </c>
      <c r="K38" s="78">
        <v>51</v>
      </c>
    </row>
    <row r="39" spans="1:11" ht="18.649999999999999" hidden="1" customHeight="1" collapsed="1" x14ac:dyDescent="0.35">
      <c r="A39" s="3" t="s">
        <v>128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35">
      <c r="B40" s="32"/>
      <c r="C40" s="32"/>
      <c r="D40" s="32"/>
      <c r="E40" s="32"/>
      <c r="F40" s="32"/>
      <c r="G40" s="32"/>
      <c r="H40" s="22"/>
      <c r="I40" s="22"/>
      <c r="J40" s="22"/>
      <c r="K40" s="22"/>
    </row>
  </sheetData>
  <conditionalFormatting sqref="B12:K12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{BDD9FE5D-9FEF-4B64-88DA-FA25FE86AB3D}</x14:id>
        </ext>
      </extLst>
    </cfRule>
  </conditionalFormatting>
  <conditionalFormatting sqref="B13:K15 B16:H16 B17:K19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{58727A54-687D-45A0-8B84-D98CD763694A}</x14:id>
        </ext>
      </extLst>
    </cfRule>
  </conditionalFormatting>
  <conditionalFormatting sqref="B34:K34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{3F324B06-4607-4563-A3C5-57AEBCBD29ED}</x14:id>
        </ext>
      </extLst>
    </cfRule>
  </conditionalFormatting>
  <conditionalFormatting sqref="I16:K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{DFA7EEB7-7CDC-43CA-AFBF-6F2A8141CDD3}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D9FE5D-9FEF-4B64-88DA-FA25FE86AB3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B12:K12</xm:sqref>
        </x14:conditionalFormatting>
        <x14:conditionalFormatting xmlns:xm="http://schemas.microsoft.com/office/excel/2006/main">
          <x14:cfRule type="dataBar" id="{58727A54-687D-45A0-8B84-D98CD76369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B13:K15 B16:H16 B17:K19</xm:sqref>
        </x14:conditionalFormatting>
        <x14:conditionalFormatting xmlns:xm="http://schemas.microsoft.com/office/excel/2006/main">
          <x14:cfRule type="dataBar" id="{3F324B06-4607-4563-A3C5-57AEBCBD29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B34:K34</xm:sqref>
        </x14:conditionalFormatting>
        <x14:conditionalFormatting xmlns:xm="http://schemas.microsoft.com/office/excel/2006/main">
          <x14:cfRule type="dataBar" id="{DFA7EEB7-7CDC-43CA-AFBF-6F2A8141CD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I16:K16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522F-1941-4A58-8EC0-ECC7F3A6A12A}">
  <dimension ref="A4:K40"/>
  <sheetViews>
    <sheetView zoomScale="70" zoomScaleNormal="70" workbookViewId="0">
      <pane xSplit="1" ySplit="5" topLeftCell="B17" activePane="bottomRight" state="frozen"/>
      <selection pane="topRight" activeCell="B1" sqref="B1"/>
      <selection pane="bottomLeft" activeCell="A6" sqref="A6"/>
      <selection pane="bottomRight" activeCell="A39" sqref="A39:XFD39"/>
    </sheetView>
  </sheetViews>
  <sheetFormatPr baseColWidth="10" defaultColWidth="11.453125" defaultRowHeight="14.5" x14ac:dyDescent="0.35"/>
  <cols>
    <col min="1" max="1" width="43.81640625" style="1" customWidth="1"/>
    <col min="2" max="8" width="23.1796875" style="1" hidden="1" customWidth="1"/>
    <col min="9" max="11" width="23.1796875" style="1" customWidth="1"/>
    <col min="12" max="16384" width="11.453125" style="1"/>
  </cols>
  <sheetData>
    <row r="4" spans="1:11" ht="21" x14ac:dyDescent="0.35">
      <c r="A4" s="63" t="s">
        <v>101</v>
      </c>
      <c r="B4" s="63"/>
      <c r="C4" s="63"/>
      <c r="D4" s="63"/>
      <c r="E4" s="63"/>
      <c r="F4" s="63"/>
      <c r="G4" s="63"/>
      <c r="H4" s="63"/>
      <c r="I4" s="62"/>
      <c r="J4" s="62"/>
      <c r="K4" s="62"/>
    </row>
    <row r="5" spans="1:11" ht="42.75" customHeight="1" x14ac:dyDescent="0.35">
      <c r="A5" s="4"/>
      <c r="B5" s="17" t="s">
        <v>83</v>
      </c>
      <c r="C5" s="17" t="s">
        <v>84</v>
      </c>
      <c r="D5" s="17" t="s">
        <v>86</v>
      </c>
      <c r="E5" s="17" t="s">
        <v>79</v>
      </c>
      <c r="F5" s="17" t="s">
        <v>78</v>
      </c>
      <c r="G5" s="17" t="s">
        <v>77</v>
      </c>
      <c r="H5" s="17" t="s">
        <v>76</v>
      </c>
      <c r="I5" s="61" t="s">
        <v>105</v>
      </c>
      <c r="J5" s="17" t="s">
        <v>106</v>
      </c>
      <c r="K5" s="17" t="s">
        <v>107</v>
      </c>
    </row>
    <row r="6" spans="1:11" x14ac:dyDescent="0.35">
      <c r="A6" s="2" t="s">
        <v>6</v>
      </c>
      <c r="B6" s="9">
        <v>1289267</v>
      </c>
      <c r="C6" s="9">
        <v>1517418.1</v>
      </c>
      <c r="D6" s="9">
        <v>1490436.7333333332</v>
      </c>
      <c r="E6" s="9">
        <v>1575913.1666666665</v>
      </c>
      <c r="F6" s="9">
        <v>1323850.5</v>
      </c>
      <c r="G6" s="9">
        <v>1144408</v>
      </c>
      <c r="H6" s="9">
        <v>1334899.5</v>
      </c>
      <c r="I6" s="9">
        <v>1129047</v>
      </c>
      <c r="J6" s="9">
        <v>1234118</v>
      </c>
      <c r="K6" s="9">
        <v>1414070</v>
      </c>
    </row>
    <row r="7" spans="1:11" x14ac:dyDescent="0.35">
      <c r="A7" s="42" t="s">
        <v>3</v>
      </c>
      <c r="B7" s="44">
        <v>473221</v>
      </c>
      <c r="C7" s="44">
        <v>522425.2</v>
      </c>
      <c r="D7" s="44">
        <v>551391.46666666667</v>
      </c>
      <c r="E7" s="44">
        <v>582303</v>
      </c>
      <c r="F7" s="44">
        <v>595773</v>
      </c>
      <c r="G7" s="44">
        <v>490174</v>
      </c>
      <c r="H7" s="44">
        <v>598148.5</v>
      </c>
      <c r="I7" s="44">
        <v>392422</v>
      </c>
      <c r="J7" s="44">
        <v>504845.5</v>
      </c>
      <c r="K7" s="44">
        <v>843995</v>
      </c>
    </row>
    <row r="8" spans="1:11" x14ac:dyDescent="0.35">
      <c r="A8" s="2" t="s">
        <v>4</v>
      </c>
      <c r="B8" s="9">
        <v>985</v>
      </c>
      <c r="C8" s="9">
        <v>1518</v>
      </c>
      <c r="D8" s="9">
        <v>1478</v>
      </c>
      <c r="E8" s="9">
        <v>2308</v>
      </c>
      <c r="F8" s="9">
        <v>2066</v>
      </c>
      <c r="G8" s="9">
        <v>1043</v>
      </c>
      <c r="H8" s="9">
        <v>1619</v>
      </c>
      <c r="I8" s="9">
        <v>970</v>
      </c>
      <c r="J8" s="9">
        <v>1114</v>
      </c>
      <c r="K8" s="9">
        <v>622</v>
      </c>
    </row>
    <row r="9" spans="1:11" x14ac:dyDescent="0.35">
      <c r="A9" s="42" t="s">
        <v>5</v>
      </c>
      <c r="B9" s="43">
        <f>893+55+(235/5)</f>
        <v>995</v>
      </c>
      <c r="C9" s="43">
        <f>+(333/6)+(209/3)+(390/2)+(250/5)+856</f>
        <v>1226.1666666666667</v>
      </c>
      <c r="D9" s="43">
        <f>942+(100/5)+(80/3)+(583/2)+(345/5)+(233/3)</f>
        <v>1426.8333333333333</v>
      </c>
      <c r="E9" s="43">
        <f>917+(335/2)+(303/3)+(334/6)</f>
        <v>1241.1666666666667</v>
      </c>
      <c r="F9" s="43">
        <f>1060+(80/3)+(304/6)+(304/2)+(294/3)</f>
        <v>1387.3333333333335</v>
      </c>
      <c r="G9" s="43">
        <f>1100.74+(363/2)+(304/6)</f>
        <v>1332.9066666666668</v>
      </c>
      <c r="H9" s="43">
        <f>1280.32+(80/2)+(78.59/2)+(40/2)+(395.22/2)+(304.04/6)</f>
        <v>1627.8983333333333</v>
      </c>
      <c r="I9" s="43">
        <v>1442</v>
      </c>
      <c r="J9" s="43">
        <v>1628.5</v>
      </c>
      <c r="K9" s="43">
        <v>1056.4749999999999</v>
      </c>
    </row>
    <row r="10" spans="1:11" x14ac:dyDescent="0.35">
      <c r="A10" s="2" t="s">
        <v>17</v>
      </c>
      <c r="B10" s="14">
        <f t="shared" ref="B10:D10" si="0">+B9/B8</f>
        <v>1.0101522842639594</v>
      </c>
      <c r="C10" s="14">
        <f t="shared" si="0"/>
        <v>0.80775142731664473</v>
      </c>
      <c r="D10" s="14">
        <f t="shared" si="0"/>
        <v>0.96538114569237699</v>
      </c>
      <c r="E10" s="14">
        <f t="shared" ref="E10:K10" si="1">+E9/E8</f>
        <v>0.53776718659734257</v>
      </c>
      <c r="F10" s="14">
        <f t="shared" si="1"/>
        <v>0.67150693772184578</v>
      </c>
      <c r="G10" s="14">
        <f t="shared" si="1"/>
        <v>1.2779546180888464</v>
      </c>
      <c r="H10" s="14">
        <f t="shared" si="1"/>
        <v>1.0054961910644431</v>
      </c>
      <c r="I10" s="14">
        <f t="shared" si="1"/>
        <v>1.4865979381443299</v>
      </c>
      <c r="J10" s="14">
        <f t="shared" si="1"/>
        <v>1.4618491921005385</v>
      </c>
      <c r="K10" s="14">
        <f t="shared" si="1"/>
        <v>1.6985128617363343</v>
      </c>
    </row>
    <row r="11" spans="1:11" x14ac:dyDescent="0.35">
      <c r="A11" s="42" t="s">
        <v>18</v>
      </c>
      <c r="B11" s="43" t="e">
        <f t="shared" ref="B11:K11" si="2">+B9/B19</f>
        <v>#DIV/0!</v>
      </c>
      <c r="C11" s="43" t="e">
        <f t="shared" si="2"/>
        <v>#DIV/0!</v>
      </c>
      <c r="D11" s="43" t="e">
        <f t="shared" si="2"/>
        <v>#DIV/0!</v>
      </c>
      <c r="E11" s="43">
        <f t="shared" si="2"/>
        <v>95.474358974358978</v>
      </c>
      <c r="F11" s="43">
        <f t="shared" si="2"/>
        <v>66.063492063492077</v>
      </c>
      <c r="G11" s="43">
        <f t="shared" si="2"/>
        <v>78.406274509803922</v>
      </c>
      <c r="H11" s="43">
        <f t="shared" si="2"/>
        <v>56.134425287356322</v>
      </c>
      <c r="I11" s="43">
        <f t="shared" si="2"/>
        <v>67.069767441860463</v>
      </c>
      <c r="J11" s="43">
        <f t="shared" si="2"/>
        <v>162.85</v>
      </c>
      <c r="K11" s="43">
        <f t="shared" si="2"/>
        <v>150.92499999999998</v>
      </c>
    </row>
    <row r="12" spans="1:11" ht="24" customHeight="1" x14ac:dyDescent="0.35">
      <c r="A12" s="2" t="s">
        <v>0</v>
      </c>
      <c r="B12" s="2"/>
      <c r="C12" s="48"/>
      <c r="D12" s="2"/>
      <c r="E12" s="2">
        <f>SUM(E13:E14)</f>
        <v>632</v>
      </c>
      <c r="F12" s="2">
        <f>SUM(F13:F14)</f>
        <v>610</v>
      </c>
      <c r="G12" s="2">
        <f>SUM(G13:G14)</f>
        <v>566</v>
      </c>
      <c r="H12" s="2">
        <f>SUM(H13:H14)</f>
        <v>416</v>
      </c>
      <c r="I12" s="2">
        <f t="shared" ref="I12:K12" si="3">SUM(I13:I14)</f>
        <v>713</v>
      </c>
      <c r="J12" s="2">
        <f t="shared" si="3"/>
        <v>458</v>
      </c>
      <c r="K12" s="2">
        <f t="shared" si="3"/>
        <v>385</v>
      </c>
    </row>
    <row r="13" spans="1:11" ht="24" customHeight="1" x14ac:dyDescent="0.35">
      <c r="A13" s="10" t="s">
        <v>1</v>
      </c>
      <c r="B13" s="10"/>
      <c r="C13" s="49"/>
      <c r="D13" s="10"/>
      <c r="E13" s="10">
        <v>386</v>
      </c>
      <c r="F13" s="10">
        <v>336</v>
      </c>
      <c r="G13" s="10">
        <v>344</v>
      </c>
      <c r="H13" s="10">
        <v>324</v>
      </c>
      <c r="I13" s="10">
        <v>432</v>
      </c>
      <c r="J13" s="10">
        <v>292</v>
      </c>
      <c r="K13" s="10">
        <v>223</v>
      </c>
    </row>
    <row r="14" spans="1:11" ht="24" customHeight="1" x14ac:dyDescent="0.35">
      <c r="A14" s="2" t="s">
        <v>2</v>
      </c>
      <c r="B14" s="2"/>
      <c r="C14" s="48"/>
      <c r="D14" s="2"/>
      <c r="E14" s="2">
        <v>246</v>
      </c>
      <c r="F14" s="2">
        <v>274</v>
      </c>
      <c r="G14" s="2">
        <v>222</v>
      </c>
      <c r="H14" s="2">
        <v>92</v>
      </c>
      <c r="I14" s="2">
        <v>281</v>
      </c>
      <c r="J14" s="2">
        <v>166</v>
      </c>
      <c r="K14" s="2">
        <v>162</v>
      </c>
    </row>
    <row r="15" spans="1:11" ht="24" customHeight="1" x14ac:dyDescent="0.35">
      <c r="A15" s="10" t="s">
        <v>12</v>
      </c>
      <c r="B15" s="10"/>
      <c r="C15" s="49"/>
      <c r="D15" s="10"/>
      <c r="E15" s="10">
        <v>146</v>
      </c>
      <c r="F15" s="10">
        <v>115</v>
      </c>
      <c r="G15" s="10">
        <v>102</v>
      </c>
      <c r="H15" s="10">
        <v>121</v>
      </c>
      <c r="I15" s="10">
        <v>142.33000000000001</v>
      </c>
      <c r="J15" s="10">
        <v>287</v>
      </c>
      <c r="K15" s="10">
        <v>189</v>
      </c>
    </row>
    <row r="16" spans="1:11" ht="24" customHeight="1" x14ac:dyDescent="0.35">
      <c r="A16" s="2" t="s">
        <v>11</v>
      </c>
      <c r="B16" s="2"/>
      <c r="C16" s="48"/>
      <c r="D16" s="2"/>
      <c r="E16" s="2" t="e">
        <f>+E17+E18+#REF!</f>
        <v>#REF!</v>
      </c>
      <c r="F16" s="2" t="e">
        <f>+F17+F18+#REF!</f>
        <v>#REF!</v>
      </c>
      <c r="G16" s="2" t="e">
        <f>+G17+G18+#REF!</f>
        <v>#REF!</v>
      </c>
      <c r="H16" s="2" t="e">
        <f>+H17+H18+#REF!</f>
        <v>#REF!</v>
      </c>
      <c r="I16" s="34">
        <f>+I17+I18</f>
        <v>176.66</v>
      </c>
      <c r="J16" s="34">
        <f>+J17+J18</f>
        <v>143</v>
      </c>
      <c r="K16" s="34">
        <f>+K17+K18</f>
        <v>119</v>
      </c>
    </row>
    <row r="17" spans="1:11" ht="15" customHeight="1" x14ac:dyDescent="0.35">
      <c r="A17" s="10" t="s">
        <v>58</v>
      </c>
      <c r="B17" s="10"/>
      <c r="C17" s="10"/>
      <c r="D17" s="10"/>
      <c r="E17" s="10">
        <v>19</v>
      </c>
      <c r="F17" s="10">
        <v>22</v>
      </c>
      <c r="G17" s="10">
        <v>51</v>
      </c>
      <c r="H17" s="10">
        <v>50</v>
      </c>
      <c r="I17" s="10">
        <v>73.66</v>
      </c>
      <c r="J17" s="10">
        <v>111</v>
      </c>
      <c r="K17" s="10">
        <v>84</v>
      </c>
    </row>
    <row r="18" spans="1:11" ht="15" customHeight="1" x14ac:dyDescent="0.35">
      <c r="A18" s="41" t="s">
        <v>61</v>
      </c>
      <c r="B18" s="41"/>
      <c r="C18" s="41"/>
      <c r="D18" s="41"/>
      <c r="E18" s="41">
        <v>21</v>
      </c>
      <c r="F18" s="41">
        <v>41</v>
      </c>
      <c r="G18" s="41">
        <v>16</v>
      </c>
      <c r="H18" s="41">
        <v>13</v>
      </c>
      <c r="I18" s="41">
        <v>103</v>
      </c>
      <c r="J18" s="41">
        <v>32</v>
      </c>
      <c r="K18" s="41">
        <v>35</v>
      </c>
    </row>
    <row r="19" spans="1:11" ht="24" customHeight="1" x14ac:dyDescent="0.35">
      <c r="A19" s="12" t="s">
        <v>7</v>
      </c>
      <c r="B19" s="10"/>
      <c r="C19" s="49"/>
      <c r="D19" s="10"/>
      <c r="E19" s="10">
        <f t="shared" ref="E19:K19" si="4">+E20+E21</f>
        <v>13</v>
      </c>
      <c r="F19" s="10">
        <f t="shared" si="4"/>
        <v>21</v>
      </c>
      <c r="G19" s="10">
        <f t="shared" si="4"/>
        <v>17</v>
      </c>
      <c r="H19" s="10">
        <f t="shared" si="4"/>
        <v>29</v>
      </c>
      <c r="I19" s="93">
        <f t="shared" si="4"/>
        <v>21.5</v>
      </c>
      <c r="J19" s="70">
        <f t="shared" si="4"/>
        <v>10</v>
      </c>
      <c r="K19" s="70">
        <f t="shared" si="4"/>
        <v>7</v>
      </c>
    </row>
    <row r="20" spans="1:11" ht="15" customHeight="1" x14ac:dyDescent="0.35">
      <c r="A20" s="3" t="s">
        <v>59</v>
      </c>
      <c r="B20" s="2"/>
      <c r="C20" s="48"/>
      <c r="D20" s="2"/>
      <c r="E20" s="2">
        <v>2</v>
      </c>
      <c r="F20" s="2">
        <v>8</v>
      </c>
      <c r="G20" s="2">
        <v>12</v>
      </c>
      <c r="H20" s="2">
        <v>21</v>
      </c>
      <c r="I20" s="92">
        <v>11.5</v>
      </c>
      <c r="J20" s="2">
        <v>5</v>
      </c>
      <c r="K20" s="2">
        <v>1</v>
      </c>
    </row>
    <row r="21" spans="1:11" ht="15" customHeight="1" x14ac:dyDescent="0.35">
      <c r="A21" s="12" t="s">
        <v>60</v>
      </c>
      <c r="B21" s="47"/>
      <c r="C21" s="47"/>
      <c r="D21" s="47"/>
      <c r="E21" s="47">
        <v>11</v>
      </c>
      <c r="F21" s="47">
        <v>13</v>
      </c>
      <c r="G21" s="47">
        <v>5</v>
      </c>
      <c r="H21" s="47">
        <v>8</v>
      </c>
      <c r="I21" s="67">
        <v>10</v>
      </c>
      <c r="J21" s="51">
        <v>5</v>
      </c>
      <c r="K21" s="51">
        <v>6</v>
      </c>
    </row>
    <row r="22" spans="1:11" x14ac:dyDescent="0.35">
      <c r="A22" s="3" t="s">
        <v>31</v>
      </c>
      <c r="B22" s="5"/>
      <c r="C22" s="5"/>
      <c r="D22" s="5"/>
      <c r="E22" s="5">
        <f t="shared" ref="E22:K22" si="5">+E19/E13</f>
        <v>3.367875647668394E-2</v>
      </c>
      <c r="F22" s="5">
        <f t="shared" si="5"/>
        <v>6.25E-2</v>
      </c>
      <c r="G22" s="5">
        <f t="shared" si="5"/>
        <v>4.9418604651162788E-2</v>
      </c>
      <c r="H22" s="5">
        <f t="shared" si="5"/>
        <v>8.9506172839506168E-2</v>
      </c>
      <c r="I22" s="5">
        <f t="shared" si="5"/>
        <v>4.9768518518518517E-2</v>
      </c>
      <c r="J22" s="5">
        <f t="shared" si="5"/>
        <v>3.4246575342465752E-2</v>
      </c>
      <c r="K22" s="5">
        <f t="shared" si="5"/>
        <v>3.1390134529147982E-2</v>
      </c>
    </row>
    <row r="23" spans="1:11" x14ac:dyDescent="0.35">
      <c r="A23" s="12" t="s">
        <v>52</v>
      </c>
      <c r="B23" s="11"/>
      <c r="C23" s="11"/>
      <c r="D23" s="11"/>
      <c r="E23" s="11">
        <f t="shared" ref="E23:K23" si="6">+E15/E13</f>
        <v>0.37823834196891193</v>
      </c>
      <c r="F23" s="11">
        <f t="shared" si="6"/>
        <v>0.34226190476190477</v>
      </c>
      <c r="G23" s="11">
        <f t="shared" si="6"/>
        <v>0.29651162790697677</v>
      </c>
      <c r="H23" s="11">
        <f t="shared" si="6"/>
        <v>0.37345679012345678</v>
      </c>
      <c r="I23" s="11">
        <f t="shared" si="6"/>
        <v>0.32946759259259262</v>
      </c>
      <c r="J23" s="11">
        <f t="shared" si="6"/>
        <v>0.98287671232876717</v>
      </c>
      <c r="K23" s="11">
        <f t="shared" si="6"/>
        <v>0.84753363228699552</v>
      </c>
    </row>
    <row r="24" spans="1:11" x14ac:dyDescent="0.35">
      <c r="A24" s="3" t="s">
        <v>22</v>
      </c>
      <c r="B24" s="6"/>
      <c r="C24" s="6"/>
      <c r="D24" s="6"/>
      <c r="E24" s="6" t="e">
        <f t="shared" ref="E24:K24" si="7">+E16/E15</f>
        <v>#REF!</v>
      </c>
      <c r="F24" s="6" t="e">
        <f t="shared" si="7"/>
        <v>#REF!</v>
      </c>
      <c r="G24" s="6" t="e">
        <f t="shared" si="7"/>
        <v>#REF!</v>
      </c>
      <c r="H24" s="6" t="e">
        <f t="shared" si="7"/>
        <v>#REF!</v>
      </c>
      <c r="I24" s="6">
        <f t="shared" si="7"/>
        <v>1.2412000281037026</v>
      </c>
      <c r="J24" s="6">
        <f t="shared" si="7"/>
        <v>0.49825783972125437</v>
      </c>
      <c r="K24" s="6">
        <f t="shared" si="7"/>
        <v>0.62962962962962965</v>
      </c>
    </row>
    <row r="25" spans="1:11" x14ac:dyDescent="0.35">
      <c r="A25" s="12" t="s">
        <v>24</v>
      </c>
      <c r="B25" s="78"/>
      <c r="C25" s="78"/>
      <c r="D25" s="78"/>
      <c r="E25" s="78">
        <v>205280</v>
      </c>
      <c r="F25" s="78">
        <v>206104.76</v>
      </c>
      <c r="G25" s="78">
        <v>197887.3</v>
      </c>
      <c r="H25" s="78">
        <v>204977.93</v>
      </c>
      <c r="I25" s="13">
        <v>216837.73499999999</v>
      </c>
      <c r="J25" s="13">
        <v>225528.3</v>
      </c>
      <c r="K25" s="13">
        <v>215608.285</v>
      </c>
    </row>
    <row r="26" spans="1:11" x14ac:dyDescent="0.35">
      <c r="A26" s="3" t="s">
        <v>45</v>
      </c>
      <c r="B26" s="6"/>
      <c r="C26" s="6"/>
      <c r="D26" s="6"/>
      <c r="E26" s="6">
        <v>62.37</v>
      </c>
      <c r="F26" s="6">
        <v>62.51</v>
      </c>
      <c r="G26" s="6">
        <v>62.07</v>
      </c>
      <c r="H26" s="6">
        <v>62.5</v>
      </c>
      <c r="I26" s="86">
        <v>64.215999999999994</v>
      </c>
      <c r="J26" s="86">
        <v>64.260000000000005</v>
      </c>
      <c r="K26" s="86">
        <v>61.994999999999997</v>
      </c>
    </row>
    <row r="27" spans="1:11" ht="24" hidden="1" customHeight="1" x14ac:dyDescent="0.35">
      <c r="A27" s="3" t="s">
        <v>46</v>
      </c>
      <c r="B27" s="6"/>
      <c r="C27" s="6"/>
      <c r="D27" s="6"/>
      <c r="E27" s="6">
        <f t="shared" ref="E27:K27" si="8">+E25/E26</f>
        <v>3291.3259579926248</v>
      </c>
      <c r="F27" s="6">
        <f t="shared" si="8"/>
        <v>3297.1486162214046</v>
      </c>
      <c r="G27" s="6">
        <f t="shared" si="8"/>
        <v>3188.1311422587401</v>
      </c>
      <c r="H27" s="6">
        <f t="shared" si="8"/>
        <v>3279.6468799999998</v>
      </c>
      <c r="I27" s="6">
        <f t="shared" si="8"/>
        <v>3376.6932695901332</v>
      </c>
      <c r="J27" s="6">
        <f t="shared" si="8"/>
        <v>3509.6218487394954</v>
      </c>
      <c r="K27" s="6">
        <f t="shared" si="8"/>
        <v>3477.8334543108317</v>
      </c>
    </row>
    <row r="28" spans="1:11" hidden="1" x14ac:dyDescent="0.3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idden="1" x14ac:dyDescent="0.3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idden="1" x14ac:dyDescent="0.35">
      <c r="A30" s="3" t="s">
        <v>23</v>
      </c>
      <c r="B30" s="90"/>
      <c r="C30" s="90"/>
      <c r="D30" s="90"/>
      <c r="E30" s="91"/>
      <c r="F30" s="91"/>
      <c r="G30" s="91"/>
      <c r="H30" s="91"/>
      <c r="I30" s="91"/>
      <c r="J30" s="91"/>
      <c r="K30" s="91"/>
    </row>
    <row r="31" spans="1:11" hidden="1" x14ac:dyDescent="0.35">
      <c r="A31" s="3" t="s">
        <v>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idden="1" x14ac:dyDescent="0.35">
      <c r="A32" s="3" t="s">
        <v>44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12" t="s">
        <v>15</v>
      </c>
      <c r="B33" s="15"/>
      <c r="C33" s="51"/>
      <c r="D33" s="15"/>
      <c r="E33" s="15">
        <v>5</v>
      </c>
      <c r="F33" s="15">
        <v>7</v>
      </c>
      <c r="G33" s="15">
        <v>2</v>
      </c>
      <c r="H33" s="15">
        <v>3</v>
      </c>
      <c r="I33" s="15">
        <v>7</v>
      </c>
      <c r="J33" s="15">
        <v>6</v>
      </c>
      <c r="K33" s="15">
        <v>5</v>
      </c>
    </row>
    <row r="34" spans="1:11" ht="24" customHeight="1" x14ac:dyDescent="0.35">
      <c r="A34" s="3" t="s">
        <v>53</v>
      </c>
      <c r="B34" s="2"/>
      <c r="C34" s="48"/>
      <c r="D34" s="2"/>
      <c r="E34" s="2">
        <f t="shared" ref="E34:F34" si="9">+E19-E33</f>
        <v>8</v>
      </c>
      <c r="F34" s="2">
        <f t="shared" si="9"/>
        <v>14</v>
      </c>
      <c r="G34" s="2">
        <f t="shared" ref="G34:H34" si="10">+G19-G33</f>
        <v>15</v>
      </c>
      <c r="H34" s="2">
        <f t="shared" si="10"/>
        <v>26</v>
      </c>
      <c r="I34" s="2">
        <f t="shared" ref="I34:K34" si="11">+I19-I33</f>
        <v>14.5</v>
      </c>
      <c r="J34" s="2">
        <f t="shared" si="11"/>
        <v>4</v>
      </c>
      <c r="K34" s="2">
        <f t="shared" si="11"/>
        <v>2</v>
      </c>
    </row>
    <row r="35" spans="1:11" x14ac:dyDescent="0.35">
      <c r="A35" s="12" t="s">
        <v>16</v>
      </c>
      <c r="B35" s="11"/>
      <c r="C35" s="11"/>
      <c r="D35" s="11"/>
      <c r="E35" s="11">
        <f t="shared" ref="E35:K35" si="12">+E33/E19</f>
        <v>0.38461538461538464</v>
      </c>
      <c r="F35" s="11">
        <f t="shared" si="12"/>
        <v>0.33333333333333331</v>
      </c>
      <c r="G35" s="11">
        <f t="shared" si="12"/>
        <v>0.11764705882352941</v>
      </c>
      <c r="H35" s="11">
        <f t="shared" si="12"/>
        <v>0.10344827586206896</v>
      </c>
      <c r="I35" s="11">
        <f t="shared" si="12"/>
        <v>0.32558139534883723</v>
      </c>
      <c r="J35" s="11">
        <f t="shared" si="12"/>
        <v>0.6</v>
      </c>
      <c r="K35" s="11">
        <f t="shared" si="12"/>
        <v>0.7142857142857143</v>
      </c>
    </row>
    <row r="36" spans="1:11" hidden="1" x14ac:dyDescent="0.35">
      <c r="A36" s="3" t="s">
        <v>21</v>
      </c>
      <c r="B36" s="8"/>
      <c r="C36" s="85"/>
      <c r="D36" s="8"/>
      <c r="E36" s="8">
        <v>0</v>
      </c>
      <c r="F36" s="8">
        <v>0</v>
      </c>
      <c r="G36" s="8">
        <v>0</v>
      </c>
      <c r="H36" s="8">
        <v>0</v>
      </c>
      <c r="I36" s="8"/>
      <c r="J36" s="8"/>
      <c r="K36" s="8"/>
    </row>
    <row r="37" spans="1:11" x14ac:dyDescent="0.35">
      <c r="A37" s="3" t="s">
        <v>20</v>
      </c>
      <c r="B37" s="8"/>
      <c r="C37" s="8"/>
      <c r="D37" s="79"/>
      <c r="E37" s="79"/>
      <c r="F37" s="79"/>
      <c r="G37" s="79"/>
      <c r="H37" s="79"/>
      <c r="I37" s="79" t="s">
        <v>122</v>
      </c>
      <c r="J37" s="79" t="s">
        <v>111</v>
      </c>
      <c r="K37" s="79" t="s">
        <v>117</v>
      </c>
    </row>
    <row r="38" spans="1:11" x14ac:dyDescent="0.35">
      <c r="A38" s="12" t="s">
        <v>129</v>
      </c>
      <c r="B38" s="78"/>
      <c r="C38" s="78"/>
      <c r="D38" s="78"/>
      <c r="E38" s="78"/>
      <c r="F38" s="78"/>
      <c r="G38" s="78"/>
      <c r="H38" s="78"/>
      <c r="I38" s="78">
        <v>98</v>
      </c>
      <c r="J38" s="78">
        <v>93</v>
      </c>
      <c r="K38" s="78">
        <v>90</v>
      </c>
    </row>
    <row r="39" spans="1:11" hidden="1" x14ac:dyDescent="0.35">
      <c r="A39" s="3" t="s">
        <v>128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35">
      <c r="B40" s="32"/>
      <c r="C40" s="32"/>
      <c r="D40" s="32"/>
      <c r="E40" s="32"/>
      <c r="F40" s="32"/>
      <c r="G40" s="32"/>
      <c r="H40" s="22"/>
      <c r="I40" s="22"/>
      <c r="J40" s="22"/>
      <c r="K40" s="22"/>
    </row>
  </sheetData>
  <conditionalFormatting sqref="B13:I15 B20:I20 B19:H19 B12:H12 B17:I18 B16:H16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{13F1E4ED-C71D-4B73-AC43-35EBBAB3800A}</x14:id>
        </ext>
      </extLst>
    </cfRule>
  </conditionalFormatting>
  <conditionalFormatting sqref="B34:K34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{63574070-4F93-4A56-93C0-6FCDD60DE6AC}</x14:id>
        </ext>
      </extLst>
    </cfRule>
  </conditionalFormatting>
  <conditionalFormatting sqref="I12:K1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{F9BB05F3-A899-4C3B-99AE-A80A6CE46AC2}</x14:id>
        </ext>
      </extLst>
    </cfRule>
  </conditionalFormatting>
  <conditionalFormatting sqref="I16:K1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{AA20B1FC-B9F8-47C2-9F5C-28064F57CD5D}</x14:id>
        </ext>
      </extLst>
    </cfRule>
  </conditionalFormatting>
  <conditionalFormatting sqref="I19:K1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{16C2A33D-257F-477B-914B-5E36818FD4C9}</x14:id>
        </ext>
      </extLst>
    </cfRule>
  </conditionalFormatting>
  <conditionalFormatting sqref="J13:K15 J17:K1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{E8730490-6FC1-4BFA-878D-33A751097D1A}</x14:id>
        </ext>
      </extLst>
    </cfRule>
  </conditionalFormatting>
  <conditionalFormatting sqref="J20:K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{5F4BE2A9-BDA7-4081-A633-B0146209F63F}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F1E4ED-C71D-4B73-AC43-35EBBAB380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B13:I15 B20:I20 B19:H19 B12:H12 B17:I18 B16:H16</xm:sqref>
        </x14:conditionalFormatting>
        <x14:conditionalFormatting xmlns:xm="http://schemas.microsoft.com/office/excel/2006/main">
          <x14:cfRule type="dataBar" id="{63574070-4F93-4A56-93C0-6FCDD60DE6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B34:K34</xm:sqref>
        </x14:conditionalFormatting>
        <x14:conditionalFormatting xmlns:xm="http://schemas.microsoft.com/office/excel/2006/main">
          <x14:cfRule type="dataBar" id="{F9BB05F3-A899-4C3B-99AE-A80A6CE46AC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I12:K12</xm:sqref>
        </x14:conditionalFormatting>
        <x14:conditionalFormatting xmlns:xm="http://schemas.microsoft.com/office/excel/2006/main">
          <x14:cfRule type="dataBar" id="{AA20B1FC-B9F8-47C2-9F5C-28064F57CD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I16:K16</xm:sqref>
        </x14:conditionalFormatting>
        <x14:conditionalFormatting xmlns:xm="http://schemas.microsoft.com/office/excel/2006/main">
          <x14:cfRule type="dataBar" id="{16C2A33D-257F-477B-914B-5E36818FD4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I19:K19</xm:sqref>
        </x14:conditionalFormatting>
        <x14:conditionalFormatting xmlns:xm="http://schemas.microsoft.com/office/excel/2006/main">
          <x14:cfRule type="dataBar" id="{E8730490-6FC1-4BFA-878D-33A751097D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J13:K15 J17:K18</xm:sqref>
        </x14:conditionalFormatting>
        <x14:conditionalFormatting xmlns:xm="http://schemas.microsoft.com/office/excel/2006/main">
          <x14:cfRule type="dataBar" id="{5F4BE2A9-BDA7-4081-A633-B0146209F6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J20:K20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7DC6-2D38-4EDE-855C-4235195C64CF}">
  <dimension ref="A2:D38"/>
  <sheetViews>
    <sheetView showGridLines="0" tabSelected="1" zoomScale="130" zoomScaleNormal="130" workbookViewId="0">
      <pane ySplit="3" topLeftCell="A11" activePane="bottomLeft" state="frozen"/>
      <selection pane="bottomLeft" activeCell="D41" sqref="D41"/>
    </sheetView>
  </sheetViews>
  <sheetFormatPr baseColWidth="10" defaultColWidth="25.54296875" defaultRowHeight="14.5" x14ac:dyDescent="0.35"/>
  <cols>
    <col min="1" max="1" width="39.1796875" customWidth="1"/>
    <col min="2" max="2" width="21.81640625" customWidth="1"/>
    <col min="3" max="3" width="20.453125" customWidth="1"/>
    <col min="4" max="4" width="21.453125" customWidth="1"/>
  </cols>
  <sheetData>
    <row r="2" spans="1:4" ht="21" x14ac:dyDescent="0.35">
      <c r="A2" s="55" t="s">
        <v>96</v>
      </c>
      <c r="B2" s="54"/>
      <c r="C2" s="54"/>
      <c r="D2" s="54"/>
    </row>
    <row r="3" spans="1:4" ht="29" x14ac:dyDescent="0.35">
      <c r="A3" s="4"/>
      <c r="B3" s="61" t="s">
        <v>95</v>
      </c>
      <c r="C3" s="17" t="s">
        <v>94</v>
      </c>
      <c r="D3" s="17" t="s">
        <v>89</v>
      </c>
    </row>
    <row r="4" spans="1:4" x14ac:dyDescent="0.35">
      <c r="A4" s="2" t="s">
        <v>6</v>
      </c>
      <c r="B4" s="9">
        <v>1662430</v>
      </c>
      <c r="C4" s="9">
        <v>2097564</v>
      </c>
      <c r="D4" s="9">
        <v>1538325.5</v>
      </c>
    </row>
    <row r="5" spans="1:4" x14ac:dyDescent="0.35">
      <c r="A5" s="42" t="s">
        <v>3</v>
      </c>
      <c r="B5" s="44">
        <v>491153</v>
      </c>
      <c r="C5" s="44">
        <v>860578</v>
      </c>
      <c r="D5" s="44">
        <v>768644</v>
      </c>
    </row>
    <row r="6" spans="1:4" x14ac:dyDescent="0.35">
      <c r="A6" s="2" t="s">
        <v>4</v>
      </c>
      <c r="B6" s="9">
        <v>3039</v>
      </c>
      <c r="C6" s="9">
        <v>4392</v>
      </c>
      <c r="D6" s="97">
        <v>2400</v>
      </c>
    </row>
    <row r="7" spans="1:4" hidden="1" x14ac:dyDescent="0.35">
      <c r="A7" s="42" t="s">
        <v>14</v>
      </c>
      <c r="B7" s="43">
        <v>1574</v>
      </c>
      <c r="C7" s="43">
        <v>1542</v>
      </c>
      <c r="D7" s="43">
        <v>1096.7</v>
      </c>
    </row>
    <row r="8" spans="1:4" hidden="1" x14ac:dyDescent="0.35">
      <c r="A8" s="2" t="s">
        <v>17</v>
      </c>
      <c r="B8" s="14">
        <f>B7/B6</f>
        <v>0.51793353076669957</v>
      </c>
      <c r="C8" s="14">
        <f>C7/C6</f>
        <v>0.35109289617486339</v>
      </c>
      <c r="D8" s="14">
        <f>D7/D6</f>
        <v>0.45695833333333336</v>
      </c>
    </row>
    <row r="9" spans="1:4" hidden="1" x14ac:dyDescent="0.35">
      <c r="A9" s="42" t="s">
        <v>18</v>
      </c>
      <c r="B9" s="43">
        <f>B7/B17</f>
        <v>66.978723404255319</v>
      </c>
      <c r="C9" s="43">
        <f>C7/C17</f>
        <v>59.307692307692307</v>
      </c>
      <c r="D9" s="43">
        <f>D7/D17</f>
        <v>47.682608695652178</v>
      </c>
    </row>
    <row r="10" spans="1:4" hidden="1" x14ac:dyDescent="0.35">
      <c r="A10" s="2" t="s">
        <v>0</v>
      </c>
      <c r="B10" s="2">
        <f>+B11+B12</f>
        <v>670.32</v>
      </c>
      <c r="C10" s="2">
        <f>+C11+C12</f>
        <v>439</v>
      </c>
      <c r="D10" s="2">
        <f>+D11+D12</f>
        <v>407</v>
      </c>
    </row>
    <row r="11" spans="1:4" x14ac:dyDescent="0.35">
      <c r="A11" s="10" t="s">
        <v>1</v>
      </c>
      <c r="B11" s="10">
        <v>310.66000000000003</v>
      </c>
      <c r="C11" s="49">
        <v>221</v>
      </c>
      <c r="D11" s="10">
        <v>212</v>
      </c>
    </row>
    <row r="12" spans="1:4" hidden="1" x14ac:dyDescent="0.35">
      <c r="A12" s="2" t="s">
        <v>2</v>
      </c>
      <c r="B12" s="2">
        <v>359.66</v>
      </c>
      <c r="C12" s="48">
        <v>218</v>
      </c>
      <c r="D12" s="2">
        <v>195</v>
      </c>
    </row>
    <row r="13" spans="1:4" x14ac:dyDescent="0.35">
      <c r="A13" s="10" t="s">
        <v>12</v>
      </c>
      <c r="B13" s="10">
        <v>216</v>
      </c>
      <c r="C13" s="49">
        <v>188</v>
      </c>
      <c r="D13" s="10">
        <v>183</v>
      </c>
    </row>
    <row r="14" spans="1:4" x14ac:dyDescent="0.35">
      <c r="A14" s="2" t="s">
        <v>11</v>
      </c>
      <c r="B14" s="2">
        <f>+B15+B16</f>
        <v>86.83</v>
      </c>
      <c r="C14" s="2">
        <f>+C15+C16</f>
        <v>105</v>
      </c>
      <c r="D14" s="2">
        <f>+D15+D16</f>
        <v>91</v>
      </c>
    </row>
    <row r="15" spans="1:4" hidden="1" x14ac:dyDescent="0.35">
      <c r="A15" s="10" t="s">
        <v>93</v>
      </c>
      <c r="B15" s="10">
        <v>41.5</v>
      </c>
      <c r="C15" s="10">
        <v>71</v>
      </c>
      <c r="D15" s="10">
        <v>66</v>
      </c>
    </row>
    <row r="16" spans="1:4" hidden="1" x14ac:dyDescent="0.35">
      <c r="A16" s="41" t="s">
        <v>61</v>
      </c>
      <c r="B16" s="41">
        <v>45.33</v>
      </c>
      <c r="C16" s="41">
        <v>34</v>
      </c>
      <c r="D16" s="41">
        <v>25</v>
      </c>
    </row>
    <row r="17" spans="1:4" x14ac:dyDescent="0.35">
      <c r="A17" s="12" t="s">
        <v>7</v>
      </c>
      <c r="B17" s="83">
        <f>+B18+B19</f>
        <v>23.5</v>
      </c>
      <c r="C17" s="69">
        <f>+C18+C19</f>
        <v>26</v>
      </c>
      <c r="D17" s="69">
        <f>+D18+D19</f>
        <v>23</v>
      </c>
    </row>
    <row r="18" spans="1:4" hidden="1" x14ac:dyDescent="0.35">
      <c r="A18" s="19" t="s">
        <v>59</v>
      </c>
      <c r="B18" s="84">
        <v>10.5</v>
      </c>
      <c r="C18" s="50">
        <v>9</v>
      </c>
      <c r="D18" s="41">
        <v>13</v>
      </c>
    </row>
    <row r="19" spans="1:4" hidden="1" x14ac:dyDescent="0.35">
      <c r="A19" s="12" t="s">
        <v>60</v>
      </c>
      <c r="B19" s="82">
        <v>13</v>
      </c>
      <c r="C19" s="49">
        <v>17</v>
      </c>
      <c r="D19" s="10">
        <v>10</v>
      </c>
    </row>
    <row r="20" spans="1:4" x14ac:dyDescent="0.35">
      <c r="A20" s="19" t="s">
        <v>31</v>
      </c>
      <c r="B20" s="46">
        <f>+B17/B11</f>
        <v>7.5645400115882305E-2</v>
      </c>
      <c r="C20" s="46">
        <f>+C17/C11</f>
        <v>0.11764705882352941</v>
      </c>
      <c r="D20" s="46">
        <f>+D17/D11</f>
        <v>0.10849056603773585</v>
      </c>
    </row>
    <row r="21" spans="1:4" hidden="1" x14ac:dyDescent="0.35">
      <c r="A21" s="12" t="s">
        <v>52</v>
      </c>
      <c r="B21" s="47">
        <f>+B13/B11</f>
        <v>0.69529389042683309</v>
      </c>
      <c r="C21" s="47">
        <f>+C13/C11</f>
        <v>0.85067873303167418</v>
      </c>
      <c r="D21" s="47">
        <f>+D13/D11</f>
        <v>0.8632075471698113</v>
      </c>
    </row>
    <row r="22" spans="1:4" hidden="1" x14ac:dyDescent="0.35">
      <c r="A22" s="19" t="s">
        <v>22</v>
      </c>
      <c r="B22" s="59">
        <f>+B14/B13</f>
        <v>0.40199074074074076</v>
      </c>
      <c r="C22" s="59">
        <f>+C14/C13</f>
        <v>0.55851063829787229</v>
      </c>
      <c r="D22" s="59">
        <f>+D14/D13</f>
        <v>0.49726775956284153</v>
      </c>
    </row>
    <row r="23" spans="1:4" x14ac:dyDescent="0.35">
      <c r="A23" s="12" t="s">
        <v>24</v>
      </c>
      <c r="B23" s="13">
        <v>148444.32999999999</v>
      </c>
      <c r="C23" s="13">
        <v>145997.19</v>
      </c>
      <c r="D23" s="13">
        <v>146407.34779999999</v>
      </c>
    </row>
    <row r="24" spans="1:4" hidden="1" x14ac:dyDescent="0.35">
      <c r="A24" s="19" t="s">
        <v>45</v>
      </c>
      <c r="B24" s="60">
        <v>50.99</v>
      </c>
      <c r="C24" s="60">
        <v>51</v>
      </c>
      <c r="D24" s="64">
        <v>50.908000000000001</v>
      </c>
    </row>
    <row r="25" spans="1:4" hidden="1" x14ac:dyDescent="0.35">
      <c r="A25" s="12" t="s">
        <v>46</v>
      </c>
      <c r="B25" s="13">
        <f t="shared" ref="B25:D25" si="0">+B23/B24</f>
        <v>2911.2439694057653</v>
      </c>
      <c r="C25" s="13">
        <f t="shared" si="0"/>
        <v>2862.69</v>
      </c>
      <c r="D25" s="13">
        <f t="shared" si="0"/>
        <v>2875.920244362379</v>
      </c>
    </row>
    <row r="26" spans="1:4" hidden="1" x14ac:dyDescent="0.35">
      <c r="A26" s="56" t="s">
        <v>9</v>
      </c>
      <c r="B26" s="57"/>
      <c r="C26" s="57"/>
      <c r="D26" s="57"/>
    </row>
    <row r="27" spans="1:4" hidden="1" x14ac:dyDescent="0.35">
      <c r="A27" s="19" t="s">
        <v>10</v>
      </c>
      <c r="B27" s="38"/>
      <c r="C27" s="38"/>
      <c r="D27" s="38"/>
    </row>
    <row r="28" spans="1:4" hidden="1" x14ac:dyDescent="0.35">
      <c r="A28" s="56" t="s">
        <v>65</v>
      </c>
      <c r="B28" s="57"/>
      <c r="C28" s="57"/>
      <c r="D28" s="57"/>
    </row>
    <row r="29" spans="1:4" hidden="1" x14ac:dyDescent="0.35">
      <c r="A29" s="19" t="s">
        <v>23</v>
      </c>
      <c r="B29" s="36"/>
      <c r="C29" s="36"/>
      <c r="D29" s="36"/>
    </row>
    <row r="30" spans="1:4" hidden="1" x14ac:dyDescent="0.35">
      <c r="A30" s="56" t="s">
        <v>8</v>
      </c>
      <c r="B30" s="57"/>
      <c r="C30" s="57"/>
      <c r="D30" s="57"/>
    </row>
    <row r="31" spans="1:4" hidden="1" x14ac:dyDescent="0.35">
      <c r="A31" s="19" t="s">
        <v>44</v>
      </c>
      <c r="B31" s="38"/>
      <c r="C31" s="38"/>
      <c r="D31" s="38"/>
    </row>
    <row r="32" spans="1:4" s="1" customFormat="1" hidden="1" x14ac:dyDescent="0.35">
      <c r="A32" s="3" t="s">
        <v>15</v>
      </c>
      <c r="B32" s="8">
        <v>4.33</v>
      </c>
      <c r="C32" s="85">
        <v>1</v>
      </c>
      <c r="D32" s="8">
        <v>9</v>
      </c>
    </row>
    <row r="33" spans="1:4" s="1" customFormat="1" x14ac:dyDescent="0.35">
      <c r="A33" s="12" t="s">
        <v>53</v>
      </c>
      <c r="B33" s="10">
        <f t="shared" ref="B33" si="1">+B17-B32</f>
        <v>19.170000000000002</v>
      </c>
      <c r="C33" s="10">
        <f t="shared" ref="C33:D33" si="2">+C17-C32</f>
        <v>25</v>
      </c>
      <c r="D33" s="10">
        <f t="shared" si="2"/>
        <v>14</v>
      </c>
    </row>
    <row r="34" spans="1:4" s="1" customFormat="1" x14ac:dyDescent="0.35">
      <c r="A34" s="3" t="s">
        <v>16</v>
      </c>
      <c r="B34" s="7">
        <f t="shared" ref="B34" si="3">+B32/B17</f>
        <v>0.18425531914893617</v>
      </c>
      <c r="C34" s="7">
        <f t="shared" ref="C34:D34" si="4">+C32/C17</f>
        <v>3.8461538461538464E-2</v>
      </c>
      <c r="D34" s="7">
        <f t="shared" si="4"/>
        <v>0.39130434782608697</v>
      </c>
    </row>
    <row r="35" spans="1:4" s="1" customFormat="1" ht="29" hidden="1" x14ac:dyDescent="0.35">
      <c r="A35" s="3" t="s">
        <v>21</v>
      </c>
      <c r="B35" s="8"/>
      <c r="C35" s="85"/>
      <c r="D35" s="8"/>
    </row>
    <row r="36" spans="1:4" s="1" customFormat="1" x14ac:dyDescent="0.35">
      <c r="A36" s="12" t="s">
        <v>20</v>
      </c>
      <c r="B36" s="18" t="s">
        <v>123</v>
      </c>
      <c r="C36" s="18" t="s">
        <v>112</v>
      </c>
      <c r="D36" s="18" t="s">
        <v>118</v>
      </c>
    </row>
    <row r="37" spans="1:4" s="1" customFormat="1" x14ac:dyDescent="0.35">
      <c r="A37" s="3" t="s">
        <v>129</v>
      </c>
      <c r="B37" s="21">
        <v>67</v>
      </c>
      <c r="C37" s="21">
        <v>101</v>
      </c>
      <c r="D37" s="21">
        <v>181</v>
      </c>
    </row>
    <row r="38" spans="1:4" s="1" customFormat="1" hidden="1" x14ac:dyDescent="0.35">
      <c r="A38" s="12" t="s">
        <v>128</v>
      </c>
      <c r="B38" s="78"/>
      <c r="C38" s="78"/>
      <c r="D38" s="78"/>
    </row>
  </sheetData>
  <conditionalFormatting sqref="B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{C3D1850F-A010-4B0C-B6A6-975169A64A58}</x14:id>
        </ext>
      </extLst>
    </cfRule>
  </conditionalFormatting>
  <conditionalFormatting sqref="B10:D16 B18:D19">
    <cfRule type="dataBar" priority="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{33B448FF-5171-4339-B45C-0B0653456C5C}</x14:id>
        </ext>
      </extLst>
    </cfRule>
  </conditionalFormatting>
  <conditionalFormatting sqref="B33:D33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{CF789150-378B-4486-AEAD-522E4D4360B9}</x14:id>
        </ext>
      </extLst>
    </cfRule>
  </conditionalFormatting>
  <conditionalFormatting sqref="C1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{916F0532-86CF-4ACE-8EF9-8619627F93CA}</x14:id>
        </ext>
      </extLst>
    </cfRule>
  </conditionalFormatting>
  <conditionalFormatting sqref="D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{055227DA-FCD7-4876-98AE-B22A0E7A80D1}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D1850F-A010-4B0C-B6A6-975169A64A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33B448FF-5171-4339-B45C-0B0653456C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B10:D16 B18:D19</xm:sqref>
        </x14:conditionalFormatting>
        <x14:conditionalFormatting xmlns:xm="http://schemas.microsoft.com/office/excel/2006/main">
          <x14:cfRule type="dataBar" id="{CF789150-378B-4486-AEAD-522E4D4360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B33:D33</xm:sqref>
        </x14:conditionalFormatting>
        <x14:conditionalFormatting xmlns:xm="http://schemas.microsoft.com/office/excel/2006/main">
          <x14:cfRule type="dataBar" id="{916F0532-86CF-4ACE-8EF9-8619627F93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055227DA-FCD7-4876-98AE-B22A0E7A80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5FAE-1F00-44DB-9D8C-67657A48E433}">
  <dimension ref="A2:D38"/>
  <sheetViews>
    <sheetView showGridLines="0" zoomScale="130" zoomScaleNormal="130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baseColWidth="10" defaultColWidth="25.54296875" defaultRowHeight="14.5" x14ac:dyDescent="0.35"/>
  <cols>
    <col min="1" max="1" width="39.1796875" customWidth="1"/>
    <col min="2" max="2" width="21.81640625" customWidth="1"/>
    <col min="3" max="3" width="20.453125" customWidth="1"/>
    <col min="4" max="4" width="21.453125" customWidth="1"/>
  </cols>
  <sheetData>
    <row r="2" spans="1:4" ht="21" x14ac:dyDescent="0.35">
      <c r="A2" s="55" t="s">
        <v>102</v>
      </c>
      <c r="B2" s="54"/>
      <c r="C2" s="54"/>
      <c r="D2" s="54"/>
    </row>
    <row r="3" spans="1:4" ht="29" x14ac:dyDescent="0.35">
      <c r="A3" s="4"/>
      <c r="B3" s="61" t="s">
        <v>95</v>
      </c>
      <c r="C3" s="17" t="s">
        <v>94</v>
      </c>
      <c r="D3" s="17" t="s">
        <v>89</v>
      </c>
    </row>
    <row r="4" spans="1:4" x14ac:dyDescent="0.35">
      <c r="A4" s="2" t="s">
        <v>6</v>
      </c>
      <c r="B4" s="9">
        <v>2822047</v>
      </c>
      <c r="C4" s="9">
        <v>3077443</v>
      </c>
      <c r="D4" s="9">
        <v>2531501.5</v>
      </c>
    </row>
    <row r="5" spans="1:4" x14ac:dyDescent="0.35">
      <c r="A5" s="42" t="s">
        <v>3</v>
      </c>
      <c r="B5" s="44">
        <v>892491</v>
      </c>
      <c r="C5" s="44">
        <v>1194632</v>
      </c>
      <c r="D5" s="44">
        <v>1163122</v>
      </c>
    </row>
    <row r="6" spans="1:4" x14ac:dyDescent="0.35">
      <c r="A6" s="2" t="s">
        <v>4</v>
      </c>
      <c r="B6" s="9">
        <v>1687</v>
      </c>
      <c r="C6" s="9">
        <v>1352</v>
      </c>
      <c r="D6" s="9">
        <v>1340</v>
      </c>
    </row>
    <row r="7" spans="1:4" hidden="1" x14ac:dyDescent="0.35">
      <c r="A7" s="42" t="s">
        <v>14</v>
      </c>
      <c r="B7" s="43">
        <v>2475</v>
      </c>
      <c r="C7" s="43">
        <v>2439</v>
      </c>
      <c r="D7" s="43">
        <v>1945.8899999999999</v>
      </c>
    </row>
    <row r="8" spans="1:4" hidden="1" x14ac:dyDescent="0.35">
      <c r="A8" s="2" t="s">
        <v>17</v>
      </c>
      <c r="B8" s="14">
        <f>B7/B6</f>
        <v>1.4671013633669234</v>
      </c>
      <c r="C8" s="14">
        <f>C7/C6</f>
        <v>1.8039940828402368</v>
      </c>
      <c r="D8" s="14">
        <f>D7/D6</f>
        <v>1.4521567164179103</v>
      </c>
    </row>
    <row r="9" spans="1:4" hidden="1" x14ac:dyDescent="0.35">
      <c r="A9" s="42" t="s">
        <v>18</v>
      </c>
      <c r="B9" s="43">
        <f>B7/B17</f>
        <v>185.67141785446361</v>
      </c>
      <c r="C9" s="43">
        <f>C7/C17</f>
        <v>243.9</v>
      </c>
      <c r="D9" s="43">
        <f>D7/D17</f>
        <v>216.20999999999998</v>
      </c>
    </row>
    <row r="10" spans="1:4" hidden="1" x14ac:dyDescent="0.35">
      <c r="A10" s="2" t="s">
        <v>0</v>
      </c>
      <c r="B10" s="2">
        <f>+B11+B12</f>
        <v>203.66000000000003</v>
      </c>
      <c r="C10" s="2">
        <f>+C11+C12</f>
        <v>121</v>
      </c>
      <c r="D10" s="2">
        <f>+D11+D12</f>
        <v>76</v>
      </c>
    </row>
    <row r="11" spans="1:4" x14ac:dyDescent="0.35">
      <c r="A11" s="10" t="s">
        <v>1</v>
      </c>
      <c r="B11" s="10">
        <v>130.33000000000001</v>
      </c>
      <c r="C11" s="49">
        <v>80</v>
      </c>
      <c r="D11" s="10">
        <v>48</v>
      </c>
    </row>
    <row r="12" spans="1:4" hidden="1" x14ac:dyDescent="0.35">
      <c r="A12" s="2" t="s">
        <v>2</v>
      </c>
      <c r="B12" s="2">
        <v>73.33</v>
      </c>
      <c r="C12" s="48">
        <v>41</v>
      </c>
      <c r="D12" s="2">
        <v>28</v>
      </c>
    </row>
    <row r="13" spans="1:4" x14ac:dyDescent="0.35">
      <c r="A13" s="10" t="s">
        <v>12</v>
      </c>
      <c r="B13" s="49">
        <v>39.659999999999997</v>
      </c>
      <c r="C13" s="49">
        <v>36</v>
      </c>
      <c r="D13" s="10">
        <v>23</v>
      </c>
    </row>
    <row r="14" spans="1:4" x14ac:dyDescent="0.35">
      <c r="A14" s="2" t="s">
        <v>11</v>
      </c>
      <c r="B14" s="2">
        <f>+B15+B16</f>
        <v>14</v>
      </c>
      <c r="C14" s="2">
        <f>+C15+C16</f>
        <v>36</v>
      </c>
      <c r="D14" s="2">
        <f>+D15+D16</f>
        <v>7</v>
      </c>
    </row>
    <row r="15" spans="1:4" hidden="1" x14ac:dyDescent="0.35">
      <c r="A15" s="10" t="s">
        <v>93</v>
      </c>
      <c r="B15" s="10">
        <v>5</v>
      </c>
      <c r="C15" s="10">
        <v>18</v>
      </c>
      <c r="D15" s="10">
        <v>3</v>
      </c>
    </row>
    <row r="16" spans="1:4" hidden="1" x14ac:dyDescent="0.35">
      <c r="A16" s="41" t="s">
        <v>61</v>
      </c>
      <c r="B16" s="41">
        <v>9</v>
      </c>
      <c r="C16" s="41">
        <v>18</v>
      </c>
      <c r="D16" s="41">
        <v>4</v>
      </c>
    </row>
    <row r="17" spans="1:4" x14ac:dyDescent="0.35">
      <c r="A17" s="12" t="s">
        <v>7</v>
      </c>
      <c r="B17" s="69">
        <f>+B18+B19</f>
        <v>13.33</v>
      </c>
      <c r="C17" s="49">
        <v>10</v>
      </c>
      <c r="D17" s="10">
        <v>9</v>
      </c>
    </row>
    <row r="18" spans="1:4" hidden="1" x14ac:dyDescent="0.35">
      <c r="A18" s="19" t="s">
        <v>59</v>
      </c>
      <c r="B18" s="50">
        <v>6</v>
      </c>
      <c r="C18" s="50">
        <v>3</v>
      </c>
      <c r="D18" s="41">
        <v>3</v>
      </c>
    </row>
    <row r="19" spans="1:4" hidden="1" x14ac:dyDescent="0.35">
      <c r="A19" s="12" t="s">
        <v>60</v>
      </c>
      <c r="B19" s="82">
        <v>7.33</v>
      </c>
      <c r="C19" s="49">
        <v>7</v>
      </c>
      <c r="D19" s="10">
        <v>6</v>
      </c>
    </row>
    <row r="20" spans="1:4" x14ac:dyDescent="0.35">
      <c r="A20" s="19" t="s">
        <v>31</v>
      </c>
      <c r="B20" s="46">
        <f>+B17/B11</f>
        <v>0.1022788306606307</v>
      </c>
      <c r="C20" s="46">
        <f>+C17/C11</f>
        <v>0.125</v>
      </c>
      <c r="D20" s="46">
        <f>+D17/D11</f>
        <v>0.1875</v>
      </c>
    </row>
    <row r="21" spans="1:4" s="96" customFormat="1" x14ac:dyDescent="0.35">
      <c r="A21" s="95" t="s">
        <v>52</v>
      </c>
      <c r="B21" s="75">
        <f>+B13/B11</f>
        <v>0.3043044579145246</v>
      </c>
      <c r="C21" s="75">
        <f>+C13/C11</f>
        <v>0.45</v>
      </c>
      <c r="D21" s="75">
        <f>+D13/D11</f>
        <v>0.47916666666666669</v>
      </c>
    </row>
    <row r="22" spans="1:4" hidden="1" x14ac:dyDescent="0.35">
      <c r="A22" s="19" t="s">
        <v>22</v>
      </c>
      <c r="B22" s="59">
        <f>+B14/B13</f>
        <v>0.3530005042864347</v>
      </c>
      <c r="C22" s="59">
        <f>+C14/C13</f>
        <v>1</v>
      </c>
      <c r="D22" s="59">
        <f>+D14/D13</f>
        <v>0.30434782608695654</v>
      </c>
    </row>
    <row r="23" spans="1:4" x14ac:dyDescent="0.35">
      <c r="A23" s="12" t="s">
        <v>24</v>
      </c>
      <c r="B23" s="13">
        <v>288477.28000000003</v>
      </c>
      <c r="C23" s="13">
        <v>292144.2</v>
      </c>
      <c r="D23" s="13">
        <v>285273.44400000002</v>
      </c>
    </row>
    <row r="24" spans="1:4" hidden="1" x14ac:dyDescent="0.35">
      <c r="A24" s="19" t="s">
        <v>45</v>
      </c>
      <c r="B24" s="60">
        <v>64.388999999999996</v>
      </c>
      <c r="C24" s="64">
        <v>64.53</v>
      </c>
      <c r="D24" s="64">
        <v>64.066999999999993</v>
      </c>
    </row>
    <row r="25" spans="1:4" hidden="1" x14ac:dyDescent="0.35">
      <c r="A25" s="12" t="s">
        <v>46</v>
      </c>
      <c r="B25" s="13">
        <f t="shared" ref="B25:D25" si="0">+B23/B24</f>
        <v>4480.2261255804569</v>
      </c>
      <c r="C25" s="13">
        <f t="shared" si="0"/>
        <v>4527.2617387261744</v>
      </c>
      <c r="D25" s="13">
        <f t="shared" si="0"/>
        <v>4452.7361043907167</v>
      </c>
    </row>
    <row r="26" spans="1:4" hidden="1" x14ac:dyDescent="0.35">
      <c r="A26" s="56" t="s">
        <v>9</v>
      </c>
      <c r="B26" s="57"/>
      <c r="C26" s="57"/>
      <c r="D26" s="57"/>
    </row>
    <row r="27" spans="1:4" hidden="1" x14ac:dyDescent="0.35">
      <c r="A27" s="19" t="s">
        <v>10</v>
      </c>
      <c r="B27" s="38"/>
      <c r="C27" s="38"/>
      <c r="D27" s="38"/>
    </row>
    <row r="28" spans="1:4" hidden="1" x14ac:dyDescent="0.35">
      <c r="A28" s="56" t="s">
        <v>65</v>
      </c>
      <c r="B28" s="57"/>
      <c r="C28" s="57"/>
      <c r="D28" s="57"/>
    </row>
    <row r="29" spans="1:4" hidden="1" x14ac:dyDescent="0.35">
      <c r="A29" s="19" t="s">
        <v>23</v>
      </c>
      <c r="B29" s="36"/>
      <c r="C29" s="36"/>
      <c r="D29" s="36"/>
    </row>
    <row r="30" spans="1:4" hidden="1" x14ac:dyDescent="0.35">
      <c r="A30" s="56" t="s">
        <v>8</v>
      </c>
      <c r="B30" s="57"/>
      <c r="C30" s="57"/>
      <c r="D30" s="57"/>
    </row>
    <row r="31" spans="1:4" hidden="1" x14ac:dyDescent="0.35">
      <c r="A31" s="19" t="s">
        <v>44</v>
      </c>
      <c r="B31" s="38"/>
      <c r="C31" s="38"/>
      <c r="D31" s="38"/>
    </row>
    <row r="32" spans="1:4" s="1" customFormat="1" hidden="1" x14ac:dyDescent="0.35">
      <c r="A32" s="3" t="s">
        <v>15</v>
      </c>
      <c r="B32" s="8">
        <v>2.5</v>
      </c>
      <c r="C32" s="85">
        <v>0</v>
      </c>
      <c r="D32" s="8">
        <v>3</v>
      </c>
    </row>
    <row r="33" spans="1:4" s="1" customFormat="1" x14ac:dyDescent="0.35">
      <c r="A33" s="12" t="s">
        <v>53</v>
      </c>
      <c r="B33" s="49">
        <f t="shared" ref="B33:D33" si="1">+B17-B32</f>
        <v>10.83</v>
      </c>
      <c r="C33" s="10">
        <f t="shared" si="1"/>
        <v>10</v>
      </c>
      <c r="D33" s="10">
        <f t="shared" si="1"/>
        <v>6</v>
      </c>
    </row>
    <row r="34" spans="1:4" s="1" customFormat="1" x14ac:dyDescent="0.35">
      <c r="A34" s="3" t="s">
        <v>16</v>
      </c>
      <c r="B34" s="7">
        <f t="shared" ref="B34:D34" si="2">+B32/B17</f>
        <v>0.18754688672168041</v>
      </c>
      <c r="C34" s="7">
        <f t="shared" si="2"/>
        <v>0</v>
      </c>
      <c r="D34" s="7">
        <f t="shared" si="2"/>
        <v>0.33333333333333331</v>
      </c>
    </row>
    <row r="35" spans="1:4" s="1" customFormat="1" ht="29" hidden="1" x14ac:dyDescent="0.35">
      <c r="A35" s="3" t="s">
        <v>21</v>
      </c>
      <c r="B35" s="8"/>
      <c r="C35" s="85"/>
      <c r="D35" s="8"/>
    </row>
    <row r="36" spans="1:4" s="1" customFormat="1" x14ac:dyDescent="0.35">
      <c r="A36" s="12" t="s">
        <v>20</v>
      </c>
      <c r="B36" s="18" t="s">
        <v>124</v>
      </c>
      <c r="C36" s="18" t="s">
        <v>113</v>
      </c>
      <c r="D36" s="18" t="s">
        <v>119</v>
      </c>
    </row>
    <row r="37" spans="1:4" s="1" customFormat="1" x14ac:dyDescent="0.35">
      <c r="A37" s="3" t="s">
        <v>129</v>
      </c>
      <c r="B37" s="21">
        <v>53</v>
      </c>
      <c r="C37" s="21">
        <v>43</v>
      </c>
      <c r="D37" s="21">
        <v>36</v>
      </c>
    </row>
    <row r="38" spans="1:4" s="1" customFormat="1" hidden="1" x14ac:dyDescent="0.35">
      <c r="A38" s="12" t="s">
        <v>128</v>
      </c>
      <c r="B38" s="78"/>
      <c r="C38" s="78"/>
      <c r="D38" s="78"/>
    </row>
  </sheetData>
  <conditionalFormatting sqref="B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{72D94B3A-F1F0-4CD2-AE32-6659D3242812}</x14:id>
        </ext>
      </extLst>
    </cfRule>
  </conditionalFormatting>
  <conditionalFormatting sqref="B10:D16 B18:D19 C17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{0B33A72B-2A2C-49AF-BA17-BFA5A0B12267}</x14:id>
        </ext>
      </extLst>
    </cfRule>
  </conditionalFormatting>
  <conditionalFormatting sqref="B33:D3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{BEDFA917-CA08-4F55-9EF1-F167A1FD3115}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D94B3A-F1F0-4CD2-AE32-6659D32428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0B33A72B-2A2C-49AF-BA17-BFA5A0B122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B10:D16 B18:D19 C17:D17</xm:sqref>
        </x14:conditionalFormatting>
        <x14:conditionalFormatting xmlns:xm="http://schemas.microsoft.com/office/excel/2006/main">
          <x14:cfRule type="dataBar" id="{BEDFA917-CA08-4F55-9EF1-F167A1FD31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B33:D33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B88F-199A-4524-A828-3A783ACD45CF}">
  <dimension ref="A2:D38"/>
  <sheetViews>
    <sheetView showGridLines="0" zoomScale="120" zoomScaleNormal="12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baseColWidth="10" defaultColWidth="25.54296875" defaultRowHeight="14.5" x14ac:dyDescent="0.35"/>
  <cols>
    <col min="1" max="1" width="39.1796875" customWidth="1"/>
    <col min="2" max="2" width="21.81640625" customWidth="1"/>
    <col min="3" max="3" width="20.453125" customWidth="1"/>
    <col min="4" max="4" width="21.453125" customWidth="1"/>
  </cols>
  <sheetData>
    <row r="2" spans="1:4" ht="21" x14ac:dyDescent="0.35">
      <c r="A2" s="55" t="s">
        <v>103</v>
      </c>
      <c r="B2" s="54"/>
      <c r="C2" s="54"/>
      <c r="D2" s="54"/>
    </row>
    <row r="3" spans="1:4" ht="29" x14ac:dyDescent="0.35">
      <c r="A3" s="4"/>
      <c r="B3" s="61" t="s">
        <v>95</v>
      </c>
      <c r="C3" s="17" t="s">
        <v>94</v>
      </c>
      <c r="D3" s="17" t="s">
        <v>89</v>
      </c>
    </row>
    <row r="4" spans="1:4" x14ac:dyDescent="0.35">
      <c r="A4" s="2" t="s">
        <v>6</v>
      </c>
      <c r="B4" s="9">
        <v>1949339</v>
      </c>
      <c r="C4" s="9">
        <v>2431707</v>
      </c>
      <c r="D4" s="9">
        <v>1681284.5</v>
      </c>
    </row>
    <row r="5" spans="1:4" x14ac:dyDescent="0.35">
      <c r="A5" s="42" t="s">
        <v>3</v>
      </c>
      <c r="B5" s="44">
        <v>580098</v>
      </c>
      <c r="C5" s="44">
        <v>897279</v>
      </c>
      <c r="D5" s="44">
        <v>626901</v>
      </c>
    </row>
    <row r="6" spans="1:4" x14ac:dyDescent="0.35">
      <c r="A6" s="2" t="s">
        <v>4</v>
      </c>
      <c r="B6" s="9">
        <v>1191</v>
      </c>
      <c r="C6" s="9">
        <v>1335</v>
      </c>
      <c r="D6" s="9">
        <v>897</v>
      </c>
    </row>
    <row r="7" spans="1:4" hidden="1" x14ac:dyDescent="0.35">
      <c r="A7" s="42" t="s">
        <v>14</v>
      </c>
      <c r="B7" s="43">
        <v>2050</v>
      </c>
      <c r="C7" s="43">
        <v>2294</v>
      </c>
      <c r="D7" s="43">
        <v>1880.08</v>
      </c>
    </row>
    <row r="8" spans="1:4" hidden="1" x14ac:dyDescent="0.35">
      <c r="A8" s="2" t="s">
        <v>17</v>
      </c>
      <c r="B8" s="14">
        <f>B7/B6</f>
        <v>1.7212426532325777</v>
      </c>
      <c r="C8" s="14">
        <f>C7/C6</f>
        <v>1.7183520599250937</v>
      </c>
      <c r="D8" s="14">
        <f>D7/D6</f>
        <v>2.0959643255295428</v>
      </c>
    </row>
    <row r="9" spans="1:4" hidden="1" x14ac:dyDescent="0.35">
      <c r="A9" s="42" t="s">
        <v>18</v>
      </c>
      <c r="B9" s="43">
        <f>B7/B17</f>
        <v>410</v>
      </c>
      <c r="C9" s="43">
        <f>C7/C17</f>
        <v>573.5</v>
      </c>
      <c r="D9" s="43">
        <f>D7/D17</f>
        <v>626.69333333333327</v>
      </c>
    </row>
    <row r="10" spans="1:4" hidden="1" x14ac:dyDescent="0.35">
      <c r="A10" s="2" t="s">
        <v>0</v>
      </c>
      <c r="B10" s="2">
        <f>+B11+B12</f>
        <v>381.65999999999997</v>
      </c>
      <c r="C10" s="2">
        <f>+C11+C12</f>
        <v>329</v>
      </c>
      <c r="D10" s="2">
        <f>+D11+D12</f>
        <v>208</v>
      </c>
    </row>
    <row r="11" spans="1:4" x14ac:dyDescent="0.35">
      <c r="A11" s="10" t="s">
        <v>1</v>
      </c>
      <c r="B11" s="10">
        <v>83.33</v>
      </c>
      <c r="C11" s="49">
        <v>91</v>
      </c>
      <c r="D11" s="10">
        <v>75</v>
      </c>
    </row>
    <row r="12" spans="1:4" hidden="1" x14ac:dyDescent="0.35">
      <c r="A12" s="2" t="s">
        <v>2</v>
      </c>
      <c r="B12" s="2">
        <v>298.33</v>
      </c>
      <c r="C12" s="48">
        <v>238</v>
      </c>
      <c r="D12" s="2">
        <v>133</v>
      </c>
    </row>
    <row r="13" spans="1:4" x14ac:dyDescent="0.35">
      <c r="A13" s="10" t="s">
        <v>12</v>
      </c>
      <c r="B13" s="10">
        <v>42</v>
      </c>
      <c r="C13" s="49">
        <v>60</v>
      </c>
      <c r="D13" s="10">
        <v>39</v>
      </c>
    </row>
    <row r="14" spans="1:4" x14ac:dyDescent="0.35">
      <c r="A14" s="2" t="s">
        <v>11</v>
      </c>
      <c r="B14" s="2">
        <f>+B15+B16</f>
        <v>41.989999999999995</v>
      </c>
      <c r="C14" s="2">
        <f>+C15+C16</f>
        <v>43</v>
      </c>
      <c r="D14" s="2">
        <f>+D15+D16</f>
        <v>22</v>
      </c>
    </row>
    <row r="15" spans="1:4" hidden="1" x14ac:dyDescent="0.35">
      <c r="A15" s="10" t="s">
        <v>93</v>
      </c>
      <c r="B15" s="10">
        <v>27.33</v>
      </c>
      <c r="C15" s="10">
        <v>19</v>
      </c>
      <c r="D15" s="10">
        <v>8</v>
      </c>
    </row>
    <row r="16" spans="1:4" hidden="1" x14ac:dyDescent="0.35">
      <c r="A16" s="41" t="s">
        <v>61</v>
      </c>
      <c r="B16" s="41">
        <v>14.66</v>
      </c>
      <c r="C16" s="41">
        <v>24</v>
      </c>
      <c r="D16" s="41">
        <v>14</v>
      </c>
    </row>
    <row r="17" spans="1:4" x14ac:dyDescent="0.35">
      <c r="A17" s="12" t="s">
        <v>7</v>
      </c>
      <c r="B17" s="83">
        <f>+B18+B19</f>
        <v>5</v>
      </c>
      <c r="C17" s="49">
        <v>4</v>
      </c>
      <c r="D17" s="10">
        <v>3</v>
      </c>
    </row>
    <row r="18" spans="1:4" hidden="1" x14ac:dyDescent="0.35">
      <c r="A18" s="19" t="s">
        <v>59</v>
      </c>
      <c r="B18" s="84">
        <v>1</v>
      </c>
      <c r="C18" s="50">
        <v>0</v>
      </c>
      <c r="D18" s="41">
        <v>2</v>
      </c>
    </row>
    <row r="19" spans="1:4" hidden="1" x14ac:dyDescent="0.35">
      <c r="A19" s="12" t="s">
        <v>60</v>
      </c>
      <c r="B19" s="82">
        <v>4</v>
      </c>
      <c r="C19" s="49">
        <v>4</v>
      </c>
      <c r="D19" s="10">
        <v>1</v>
      </c>
    </row>
    <row r="20" spans="1:4" x14ac:dyDescent="0.35">
      <c r="A20" s="19" t="s">
        <v>31</v>
      </c>
      <c r="B20" s="46">
        <f>+B17/B11</f>
        <v>6.0002400096003841E-2</v>
      </c>
      <c r="C20" s="46">
        <f>+C17/C11</f>
        <v>4.3956043956043959E-2</v>
      </c>
      <c r="D20" s="46">
        <f>+D17/D11</f>
        <v>0.04</v>
      </c>
    </row>
    <row r="21" spans="1:4" hidden="1" x14ac:dyDescent="0.35">
      <c r="A21" s="12" t="s">
        <v>52</v>
      </c>
      <c r="B21" s="47">
        <f>+B13/B11</f>
        <v>0.5040201608064323</v>
      </c>
      <c r="C21" s="47">
        <f>+C13/C11</f>
        <v>0.65934065934065933</v>
      </c>
      <c r="D21" s="47">
        <f>+D13/D11</f>
        <v>0.52</v>
      </c>
    </row>
    <row r="22" spans="1:4" hidden="1" x14ac:dyDescent="0.35">
      <c r="A22" s="19" t="s">
        <v>22</v>
      </c>
      <c r="B22" s="59">
        <f>+B14/B13</f>
        <v>0.99976190476190463</v>
      </c>
      <c r="C22" s="59">
        <f>+C14/C13</f>
        <v>0.71666666666666667</v>
      </c>
      <c r="D22" s="59">
        <f>+D14/D13</f>
        <v>0.5641025641025641</v>
      </c>
    </row>
    <row r="23" spans="1:4" x14ac:dyDescent="0.35">
      <c r="A23" s="12" t="s">
        <v>24</v>
      </c>
      <c r="B23" s="13">
        <v>251062.7</v>
      </c>
      <c r="C23" s="13">
        <v>261948.75</v>
      </c>
      <c r="D23" s="13">
        <v>255666.66</v>
      </c>
    </row>
    <row r="24" spans="1:4" hidden="1" x14ac:dyDescent="0.35">
      <c r="A24" s="19" t="s">
        <v>45</v>
      </c>
      <c r="B24" s="60">
        <v>60.48</v>
      </c>
      <c r="C24" s="64">
        <v>62.58</v>
      </c>
      <c r="D24" s="64">
        <v>62.85</v>
      </c>
    </row>
    <row r="25" spans="1:4" hidden="1" x14ac:dyDescent="0.35">
      <c r="A25" s="12" t="s">
        <v>46</v>
      </c>
      <c r="B25" s="13">
        <f t="shared" ref="B25:D25" si="0">+B23/B24</f>
        <v>4151.1689814814818</v>
      </c>
      <c r="C25" s="13">
        <f t="shared" si="0"/>
        <v>4185.8221476510071</v>
      </c>
      <c r="D25" s="13">
        <f t="shared" si="0"/>
        <v>4067.886396181384</v>
      </c>
    </row>
    <row r="26" spans="1:4" hidden="1" x14ac:dyDescent="0.35">
      <c r="A26" s="56" t="s">
        <v>9</v>
      </c>
      <c r="B26" s="57"/>
      <c r="C26" s="57"/>
      <c r="D26" s="57"/>
    </row>
    <row r="27" spans="1:4" hidden="1" x14ac:dyDescent="0.35">
      <c r="A27" s="19" t="s">
        <v>10</v>
      </c>
      <c r="B27" s="38"/>
      <c r="C27" s="38"/>
      <c r="D27" s="38"/>
    </row>
    <row r="28" spans="1:4" hidden="1" x14ac:dyDescent="0.35">
      <c r="A28" s="56" t="s">
        <v>65</v>
      </c>
      <c r="B28" s="57"/>
      <c r="C28" s="57"/>
      <c r="D28" s="57"/>
    </row>
    <row r="29" spans="1:4" hidden="1" x14ac:dyDescent="0.35">
      <c r="A29" s="19" t="s">
        <v>23</v>
      </c>
      <c r="B29" s="36"/>
      <c r="C29" s="36"/>
      <c r="D29" s="36"/>
    </row>
    <row r="30" spans="1:4" hidden="1" x14ac:dyDescent="0.35">
      <c r="A30" s="56" t="s">
        <v>8</v>
      </c>
      <c r="B30" s="57"/>
      <c r="C30" s="57"/>
      <c r="D30" s="57"/>
    </row>
    <row r="31" spans="1:4" hidden="1" x14ac:dyDescent="0.35">
      <c r="A31" s="19" t="s">
        <v>44</v>
      </c>
      <c r="B31" s="38"/>
      <c r="C31" s="38"/>
      <c r="D31" s="38"/>
    </row>
    <row r="32" spans="1:4" s="1" customFormat="1" hidden="1" x14ac:dyDescent="0.35">
      <c r="A32" s="3" t="s">
        <v>15</v>
      </c>
      <c r="B32" s="8">
        <v>3</v>
      </c>
      <c r="C32" s="85">
        <v>1</v>
      </c>
      <c r="D32" s="8">
        <v>3</v>
      </c>
    </row>
    <row r="33" spans="1:4" s="1" customFormat="1" x14ac:dyDescent="0.35">
      <c r="A33" s="12" t="s">
        <v>53</v>
      </c>
      <c r="B33" s="10">
        <f t="shared" ref="B33:D33" si="1">+B17-B32</f>
        <v>2</v>
      </c>
      <c r="C33" s="10">
        <f t="shared" si="1"/>
        <v>3</v>
      </c>
      <c r="D33" s="10">
        <f t="shared" si="1"/>
        <v>0</v>
      </c>
    </row>
    <row r="34" spans="1:4" s="1" customFormat="1" x14ac:dyDescent="0.35">
      <c r="A34" s="3" t="s">
        <v>16</v>
      </c>
      <c r="B34" s="7">
        <f t="shared" ref="B34:D34" si="2">+B32/B17</f>
        <v>0.6</v>
      </c>
      <c r="C34" s="7">
        <f t="shared" si="2"/>
        <v>0.25</v>
      </c>
      <c r="D34" s="7">
        <f t="shared" si="2"/>
        <v>1</v>
      </c>
    </row>
    <row r="35" spans="1:4" s="1" customFormat="1" ht="29" hidden="1" x14ac:dyDescent="0.35">
      <c r="A35" s="3" t="s">
        <v>21</v>
      </c>
      <c r="B35" s="8"/>
      <c r="C35" s="85"/>
      <c r="D35" s="8"/>
    </row>
    <row r="36" spans="1:4" s="1" customFormat="1" x14ac:dyDescent="0.35">
      <c r="A36" s="12" t="s">
        <v>20</v>
      </c>
      <c r="B36" s="18" t="s">
        <v>90</v>
      </c>
      <c r="C36" s="18" t="s">
        <v>114</v>
      </c>
      <c r="D36" s="18" t="s">
        <v>120</v>
      </c>
    </row>
    <row r="37" spans="1:4" s="1" customFormat="1" x14ac:dyDescent="0.35">
      <c r="A37" s="3" t="s">
        <v>129</v>
      </c>
      <c r="B37" s="21">
        <v>48</v>
      </c>
      <c r="C37" s="21">
        <v>45</v>
      </c>
      <c r="D37" s="21">
        <v>45</v>
      </c>
    </row>
    <row r="38" spans="1:4" hidden="1" x14ac:dyDescent="0.35">
      <c r="A38" s="12" t="s">
        <v>128</v>
      </c>
      <c r="B38" s="78"/>
      <c r="C38" s="78"/>
      <c r="D38" s="78"/>
    </row>
  </sheetData>
  <conditionalFormatting sqref="B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{6CBCBEEB-331D-42A7-A373-3BA10CBB744D}</x14:id>
        </ext>
      </extLst>
    </cfRule>
  </conditionalFormatting>
  <conditionalFormatting sqref="B10:D16 B18:D19 C17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{A3760065-D685-4CC0-8D73-B41636598EF5}</x14:id>
        </ext>
      </extLst>
    </cfRule>
  </conditionalFormatting>
  <conditionalFormatting sqref="B33:D3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{B862BFD2-0639-4054-AD6A-5E83AA3E39D3}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BCBEEB-331D-42A7-A373-3BA10CBB74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A3760065-D685-4CC0-8D73-B41636598EF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B10:D16 B18:D19 C17:D17</xm:sqref>
        </x14:conditionalFormatting>
        <x14:conditionalFormatting xmlns:xm="http://schemas.microsoft.com/office/excel/2006/main">
          <x14:cfRule type="dataBar" id="{B862BFD2-0639-4054-AD6A-5E83AA3E39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B33:D33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40F-C889-4975-8CD6-E847808724AA}">
  <dimension ref="A2:D38"/>
  <sheetViews>
    <sheetView showGridLines="0" zoomScale="70" zoomScaleNormal="7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F39" sqref="F39"/>
    </sheetView>
  </sheetViews>
  <sheetFormatPr baseColWidth="10" defaultColWidth="25.54296875" defaultRowHeight="14.5" x14ac:dyDescent="0.35"/>
  <cols>
    <col min="1" max="1" width="39.1796875" customWidth="1"/>
    <col min="2" max="2" width="21.81640625" customWidth="1"/>
    <col min="3" max="3" width="20.453125" customWidth="1"/>
    <col min="4" max="4" width="21.453125" customWidth="1"/>
  </cols>
  <sheetData>
    <row r="2" spans="1:4" ht="21" x14ac:dyDescent="0.35">
      <c r="A2" s="55" t="s">
        <v>104</v>
      </c>
      <c r="B2" s="54"/>
      <c r="C2" s="54"/>
      <c r="D2" s="54"/>
    </row>
    <row r="3" spans="1:4" ht="29" x14ac:dyDescent="0.35">
      <c r="A3" s="4"/>
      <c r="B3" s="61" t="s">
        <v>95</v>
      </c>
      <c r="C3" s="17" t="s">
        <v>94</v>
      </c>
      <c r="D3" s="17" t="s">
        <v>89</v>
      </c>
    </row>
    <row r="4" spans="1:4" x14ac:dyDescent="0.35">
      <c r="A4" s="2" t="s">
        <v>6</v>
      </c>
      <c r="B4" s="9">
        <v>2074176</v>
      </c>
      <c r="C4" s="9">
        <v>2118592</v>
      </c>
      <c r="D4" s="9">
        <v>2907288.5</v>
      </c>
    </row>
    <row r="5" spans="1:4" x14ac:dyDescent="0.35">
      <c r="A5" s="42" t="s">
        <v>3</v>
      </c>
      <c r="B5" s="44">
        <v>600335</v>
      </c>
      <c r="C5" s="44">
        <v>855849</v>
      </c>
      <c r="D5" s="44">
        <v>1283493</v>
      </c>
    </row>
    <row r="6" spans="1:4" x14ac:dyDescent="0.35">
      <c r="A6" s="2" t="s">
        <v>4</v>
      </c>
      <c r="B6" s="9">
        <v>521</v>
      </c>
      <c r="C6" s="9">
        <v>672</v>
      </c>
      <c r="D6" s="9">
        <v>445</v>
      </c>
    </row>
    <row r="7" spans="1:4" x14ac:dyDescent="0.35">
      <c r="A7" s="42" t="s">
        <v>14</v>
      </c>
      <c r="B7" s="43">
        <v>2918</v>
      </c>
      <c r="C7" s="43">
        <v>2795</v>
      </c>
      <c r="D7" s="43">
        <v>2160.9300000000003</v>
      </c>
    </row>
    <row r="8" spans="1:4" x14ac:dyDescent="0.35">
      <c r="A8" s="2" t="s">
        <v>17</v>
      </c>
      <c r="B8" s="14">
        <f>B7/B6</f>
        <v>5.6007677543186176</v>
      </c>
      <c r="C8" s="14">
        <f>C7/C6</f>
        <v>4.1592261904761907</v>
      </c>
      <c r="D8" s="14">
        <f>D7/D6</f>
        <v>4.856022471910113</v>
      </c>
    </row>
    <row r="9" spans="1:4" x14ac:dyDescent="0.35">
      <c r="A9" s="42" t="s">
        <v>18</v>
      </c>
      <c r="B9" s="43">
        <f>B7/B17</f>
        <v>1459</v>
      </c>
      <c r="C9" s="43">
        <f>C7/C17</f>
        <v>698.75</v>
      </c>
      <c r="D9" s="43" t="e">
        <f>D7/D17</f>
        <v>#DIV/0!</v>
      </c>
    </row>
    <row r="10" spans="1:4" x14ac:dyDescent="0.35">
      <c r="A10" s="2" t="s">
        <v>0</v>
      </c>
      <c r="B10" s="2">
        <f>+B11+B12</f>
        <v>41.66</v>
      </c>
      <c r="C10" s="2">
        <f>+C11+C12</f>
        <v>42</v>
      </c>
      <c r="D10" s="2">
        <f>+D11+D12</f>
        <v>30</v>
      </c>
    </row>
    <row r="11" spans="1:4" x14ac:dyDescent="0.35">
      <c r="A11" s="10" t="s">
        <v>1</v>
      </c>
      <c r="B11" s="10">
        <v>16</v>
      </c>
      <c r="C11" s="49">
        <v>17</v>
      </c>
      <c r="D11" s="10">
        <v>13</v>
      </c>
    </row>
    <row r="12" spans="1:4" x14ac:dyDescent="0.35">
      <c r="A12" s="2" t="s">
        <v>2</v>
      </c>
      <c r="B12" s="2">
        <v>25.66</v>
      </c>
      <c r="C12" s="48">
        <v>25</v>
      </c>
      <c r="D12" s="2">
        <v>17</v>
      </c>
    </row>
    <row r="13" spans="1:4" x14ac:dyDescent="0.35">
      <c r="A13" s="10" t="s">
        <v>12</v>
      </c>
      <c r="B13" s="10">
        <v>1</v>
      </c>
      <c r="C13" s="49">
        <v>6</v>
      </c>
      <c r="D13" s="10">
        <v>4</v>
      </c>
    </row>
    <row r="14" spans="1:4" x14ac:dyDescent="0.35">
      <c r="A14" s="2" t="s">
        <v>11</v>
      </c>
      <c r="B14" s="2">
        <f>+B15+B16</f>
        <v>3</v>
      </c>
      <c r="C14" s="2">
        <f>+C15+C16</f>
        <v>4</v>
      </c>
      <c r="D14" s="2">
        <f>+D15+D16</f>
        <v>4</v>
      </c>
    </row>
    <row r="15" spans="1:4" x14ac:dyDescent="0.35">
      <c r="A15" s="10" t="s">
        <v>93</v>
      </c>
      <c r="B15" s="10">
        <v>1</v>
      </c>
      <c r="C15" s="10">
        <v>2</v>
      </c>
      <c r="D15" s="10">
        <v>3</v>
      </c>
    </row>
    <row r="16" spans="1:4" x14ac:dyDescent="0.35">
      <c r="A16" s="41" t="s">
        <v>61</v>
      </c>
      <c r="B16" s="41">
        <v>2</v>
      </c>
      <c r="C16" s="41">
        <v>2</v>
      </c>
      <c r="D16" s="41">
        <v>1</v>
      </c>
    </row>
    <row r="17" spans="1:4" x14ac:dyDescent="0.35">
      <c r="A17" s="12" t="s">
        <v>7</v>
      </c>
      <c r="B17" s="83">
        <f>+B18+B19</f>
        <v>2</v>
      </c>
      <c r="C17" s="69">
        <f>+C18+C19</f>
        <v>4</v>
      </c>
      <c r="D17" s="69">
        <f>+D18+D19</f>
        <v>0</v>
      </c>
    </row>
    <row r="18" spans="1:4" x14ac:dyDescent="0.35">
      <c r="A18" s="19" t="s">
        <v>59</v>
      </c>
      <c r="B18" s="84">
        <v>1</v>
      </c>
      <c r="C18" s="50">
        <v>4</v>
      </c>
      <c r="D18" s="41">
        <v>0</v>
      </c>
    </row>
    <row r="19" spans="1:4" x14ac:dyDescent="0.35">
      <c r="A19" s="12" t="s">
        <v>60</v>
      </c>
      <c r="B19" s="82">
        <v>1</v>
      </c>
      <c r="C19" s="49">
        <v>0</v>
      </c>
      <c r="D19" s="10">
        <v>0</v>
      </c>
    </row>
    <row r="20" spans="1:4" x14ac:dyDescent="0.35">
      <c r="A20" s="19" t="s">
        <v>31</v>
      </c>
      <c r="B20" s="46">
        <f>+B17/B11</f>
        <v>0.125</v>
      </c>
      <c r="C20" s="46">
        <f>+C17/C11</f>
        <v>0.23529411764705882</v>
      </c>
      <c r="D20" s="46">
        <f>+D17/D11</f>
        <v>0</v>
      </c>
    </row>
    <row r="21" spans="1:4" x14ac:dyDescent="0.35">
      <c r="A21" s="12" t="s">
        <v>52</v>
      </c>
      <c r="B21" s="47">
        <f>+B13/B11</f>
        <v>6.25E-2</v>
      </c>
      <c r="C21" s="47">
        <f>+C13/C11</f>
        <v>0.35294117647058826</v>
      </c>
      <c r="D21" s="47">
        <f>+D13/D11</f>
        <v>0.30769230769230771</v>
      </c>
    </row>
    <row r="22" spans="1:4" x14ac:dyDescent="0.35">
      <c r="A22" s="19" t="s">
        <v>22</v>
      </c>
      <c r="B22" s="59">
        <f>+B14/B13</f>
        <v>3</v>
      </c>
      <c r="C22" s="59">
        <f>+C14/C13</f>
        <v>0.66666666666666663</v>
      </c>
      <c r="D22" s="59">
        <f>+D14/D13</f>
        <v>1</v>
      </c>
    </row>
    <row r="23" spans="1:4" x14ac:dyDescent="0.35">
      <c r="A23" s="12" t="s">
        <v>24</v>
      </c>
      <c r="B23" s="13">
        <v>425277.70500000002</v>
      </c>
      <c r="C23" s="13">
        <v>355000</v>
      </c>
      <c r="D23" s="13">
        <v>0</v>
      </c>
    </row>
    <row r="24" spans="1:4" x14ac:dyDescent="0.35">
      <c r="A24" s="19" t="s">
        <v>45</v>
      </c>
      <c r="B24" s="64">
        <v>81.239999999999995</v>
      </c>
      <c r="C24" s="64">
        <v>75.125</v>
      </c>
      <c r="D24" s="60">
        <v>0</v>
      </c>
    </row>
    <row r="25" spans="1:4" x14ac:dyDescent="0.35">
      <c r="A25" s="12" t="s">
        <v>46</v>
      </c>
      <c r="B25" s="13">
        <f t="shared" ref="B25:D25" si="0">+B23/B24</f>
        <v>5234.8314254062043</v>
      </c>
      <c r="C25" s="13">
        <f t="shared" si="0"/>
        <v>4725.4575707154745</v>
      </c>
      <c r="D25" s="13" t="e">
        <f t="shared" si="0"/>
        <v>#DIV/0!</v>
      </c>
    </row>
    <row r="26" spans="1:4" hidden="1" x14ac:dyDescent="0.35">
      <c r="A26" s="56" t="s">
        <v>9</v>
      </c>
      <c r="B26" s="57"/>
      <c r="C26" s="57"/>
      <c r="D26" s="57"/>
    </row>
    <row r="27" spans="1:4" hidden="1" x14ac:dyDescent="0.35">
      <c r="A27" s="19" t="s">
        <v>10</v>
      </c>
      <c r="B27" s="38"/>
      <c r="C27" s="38"/>
      <c r="D27" s="38"/>
    </row>
    <row r="28" spans="1:4" hidden="1" x14ac:dyDescent="0.35">
      <c r="A28" s="56" t="s">
        <v>65</v>
      </c>
      <c r="B28" s="57"/>
      <c r="C28" s="57"/>
      <c r="D28" s="57"/>
    </row>
    <row r="29" spans="1:4" hidden="1" x14ac:dyDescent="0.35">
      <c r="A29" s="19" t="s">
        <v>23</v>
      </c>
      <c r="B29" s="36"/>
      <c r="C29" s="36"/>
      <c r="D29" s="36"/>
    </row>
    <row r="30" spans="1:4" hidden="1" x14ac:dyDescent="0.35">
      <c r="A30" s="56" t="s">
        <v>8</v>
      </c>
      <c r="B30" s="57"/>
      <c r="C30" s="57"/>
      <c r="D30" s="57"/>
    </row>
    <row r="31" spans="1:4" hidden="1" x14ac:dyDescent="0.35">
      <c r="A31" s="19" t="s">
        <v>44</v>
      </c>
      <c r="B31" s="38"/>
      <c r="C31" s="38"/>
      <c r="D31" s="38"/>
    </row>
    <row r="32" spans="1:4" s="1" customFormat="1" x14ac:dyDescent="0.35">
      <c r="A32" s="3" t="s">
        <v>15</v>
      </c>
      <c r="B32" s="8">
        <v>1</v>
      </c>
      <c r="C32" s="85">
        <v>0</v>
      </c>
      <c r="D32" s="8">
        <v>8</v>
      </c>
    </row>
    <row r="33" spans="1:4" s="1" customFormat="1" x14ac:dyDescent="0.35">
      <c r="A33" s="12" t="s">
        <v>53</v>
      </c>
      <c r="B33" s="10">
        <f t="shared" ref="B33:D33" si="1">+B17-B32</f>
        <v>1</v>
      </c>
      <c r="C33" s="10">
        <f t="shared" si="1"/>
        <v>4</v>
      </c>
      <c r="D33" s="10">
        <f t="shared" si="1"/>
        <v>-8</v>
      </c>
    </row>
    <row r="34" spans="1:4" s="1" customFormat="1" x14ac:dyDescent="0.35">
      <c r="A34" s="3" t="s">
        <v>16</v>
      </c>
      <c r="B34" s="7">
        <f t="shared" ref="B34:D34" si="2">+B32/B17</f>
        <v>0.5</v>
      </c>
      <c r="C34" s="7">
        <f t="shared" si="2"/>
        <v>0</v>
      </c>
      <c r="D34" s="7" t="e">
        <f t="shared" si="2"/>
        <v>#DIV/0!</v>
      </c>
    </row>
    <row r="35" spans="1:4" s="1" customFormat="1" ht="29" hidden="1" x14ac:dyDescent="0.35">
      <c r="A35" s="3" t="s">
        <v>21</v>
      </c>
      <c r="B35" s="8"/>
      <c r="C35" s="85"/>
      <c r="D35" s="8"/>
    </row>
    <row r="36" spans="1:4" s="1" customFormat="1" x14ac:dyDescent="0.35">
      <c r="A36" s="12" t="s">
        <v>20</v>
      </c>
      <c r="B36" s="68">
        <v>45689</v>
      </c>
      <c r="C36" s="15" t="s">
        <v>115</v>
      </c>
      <c r="D36" s="15" t="s">
        <v>49</v>
      </c>
    </row>
    <row r="37" spans="1:4" s="1" customFormat="1" x14ac:dyDescent="0.35">
      <c r="A37" s="3" t="s">
        <v>129</v>
      </c>
      <c r="B37" s="21">
        <v>101</v>
      </c>
      <c r="C37" s="21">
        <v>97</v>
      </c>
      <c r="D37" s="21">
        <v>105</v>
      </c>
    </row>
    <row r="38" spans="1:4" s="1" customFormat="1" hidden="1" x14ac:dyDescent="0.35">
      <c r="A38" s="12" t="s">
        <v>128</v>
      </c>
      <c r="B38" s="78"/>
      <c r="C38" s="78"/>
      <c r="D38" s="78"/>
    </row>
  </sheetData>
  <conditionalFormatting sqref="B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{6144B6D2-9C6A-4884-8193-87758B07C21E}</x14:id>
        </ext>
      </extLst>
    </cfRule>
  </conditionalFormatting>
  <conditionalFormatting sqref="B10:D16 B18:D19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{306C61CE-58D3-4A43-8C08-7320E2782E55}</x14:id>
        </ext>
      </extLst>
    </cfRule>
  </conditionalFormatting>
  <conditionalFormatting sqref="B33:D33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{E0C19A9C-80F8-4755-84C3-BB101A20A99F}</x14:id>
        </ext>
      </extLst>
    </cfRule>
  </conditionalFormatting>
  <conditionalFormatting sqref="C1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{5D7CFDAB-EA5F-4AB0-BDBB-BDEF51DC9E5E}</x14:id>
        </ext>
      </extLst>
    </cfRule>
  </conditionalFormatting>
  <conditionalFormatting sqref="D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{0082839A-BC6C-43EA-ACAC-085ADFAA8318}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44B6D2-9C6A-4884-8193-87758B07C2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306C61CE-58D3-4A43-8C08-7320E2782E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B10:D16 B18:D19</xm:sqref>
        </x14:conditionalFormatting>
        <x14:conditionalFormatting xmlns:xm="http://schemas.microsoft.com/office/excel/2006/main">
          <x14:cfRule type="dataBar" id="{E0C19A9C-80F8-4755-84C3-BB101A20A9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B33:D33</xm:sqref>
        </x14:conditionalFormatting>
        <x14:conditionalFormatting xmlns:xm="http://schemas.microsoft.com/office/excel/2006/main">
          <x14:cfRule type="dataBar" id="{5D7CFDAB-EA5F-4AB0-BDBB-BDEF51DC9E5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0082839A-BC6C-43EA-ACAC-085ADFAA83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c5715783-c804-4778-b460-6082ded2f5de}" enabled="1" method="Privileged" siteId="{65bb3aad-376d-42f5-83f9-9beaea39fd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CLUB RESIDENCIAL COMAS</vt:lpstr>
      <vt:lpstr>VILLA 55</vt:lpstr>
      <vt:lpstr>VILLA 60</vt:lpstr>
      <vt:lpstr>GERANIOS</vt:lpstr>
      <vt:lpstr>BREÑA</vt:lpstr>
      <vt:lpstr>CALLAO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Cuba</dc:creator>
  <cp:lastModifiedBy>Luis Cuba Mendoza</cp:lastModifiedBy>
  <dcterms:created xsi:type="dcterms:W3CDTF">2022-07-06T17:29:58Z</dcterms:created>
  <dcterms:modified xsi:type="dcterms:W3CDTF">2025-05-28T00:23:03Z</dcterms:modified>
</cp:coreProperties>
</file>