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ineshk\Desktop\"/>
    </mc:Choice>
  </mc:AlternateContent>
  <xr:revisionPtr revIDLastSave="0" documentId="13_ncr:1_{C29B3AA7-554A-406B-9E9C-90EBC9FD46BB}" xr6:coauthVersionLast="47" xr6:coauthVersionMax="47" xr10:uidLastSave="{00000000-0000-0000-0000-000000000000}"/>
  <bookViews>
    <workbookView xWindow="-110" yWindow="-110" windowWidth="19420" windowHeight="10300" xr2:uid="{59C6504B-239D-4439-BC83-40149346313E}"/>
  </bookViews>
  <sheets>
    <sheet name="Gantt Chart" sheetId="1" r:id="rId1"/>
    <sheet name="Salary" sheetId="2" r:id="rId2"/>
    <sheet name="Total Budget" sheetId="3" r:id="rId3"/>
    <sheet name="Tasks&amp;sub-Tasks" sheetId="4" r:id="rId4"/>
  </sheets>
  <definedNames>
    <definedName name="display_month">'Gantt Chart'!$D$4</definedName>
    <definedName name="project_start">'Gantt Chart'!$D$3</definedName>
    <definedName name="task_end" localSheetId="0">'Gantt Chart'!$E1</definedName>
    <definedName name="task_progress" localSheetId="0">'Gantt Chart'!$C1</definedName>
    <definedName name="task_start" localSheetId="0">'Gantt Chart'!$D1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K11" i="1"/>
  <c r="AJ26" i="1"/>
  <c r="B3" i="3"/>
  <c r="B4" i="3"/>
  <c r="B5" i="3"/>
  <c r="B6" i="3"/>
  <c r="B7" i="3"/>
  <c r="B8" i="3"/>
  <c r="B9" i="3"/>
  <c r="B10" i="3"/>
  <c r="B11" i="3"/>
  <c r="B12" i="3"/>
  <c r="B13" i="3"/>
  <c r="B14" i="3"/>
  <c r="D15" i="3"/>
  <c r="C15" i="3"/>
  <c r="D2" i="2"/>
  <c r="D3" i="2"/>
  <c r="D4" i="2"/>
  <c r="D5" i="2"/>
  <c r="D6" i="2"/>
  <c r="D7" i="2"/>
  <c r="B8" i="2"/>
  <c r="E28" i="1"/>
  <c r="D28" i="1"/>
  <c r="D23" i="1"/>
  <c r="D20" i="1"/>
  <c r="E19" i="1"/>
  <c r="E15" i="1"/>
  <c r="D9" i="1"/>
  <c r="E9" i="1"/>
  <c r="E8" i="1"/>
  <c r="D8" i="1"/>
  <c r="I31" i="1"/>
  <c r="G31" i="1"/>
  <c r="D31" i="1"/>
  <c r="E30" i="1"/>
  <c r="G6" i="1"/>
  <c r="H6" i="1" s="1"/>
  <c r="I6" i="1" s="1"/>
  <c r="G4" i="1" s="1"/>
  <c r="D8" i="2" l="1"/>
  <c r="D10" i="1"/>
  <c r="E10" i="1" s="1"/>
  <c r="D11" i="1"/>
  <c r="H31" i="1"/>
  <c r="G5" i="1"/>
  <c r="J6" i="1"/>
  <c r="E11" i="1" l="1"/>
  <c r="D13" i="1" s="1"/>
  <c r="E13" i="1" s="1"/>
  <c r="D14" i="1" s="1"/>
  <c r="E14" i="1" s="1"/>
  <c r="D15" i="1" s="1"/>
  <c r="D16" i="1" s="1"/>
  <c r="E16" i="1" s="1"/>
  <c r="D18" i="1" s="1"/>
  <c r="E18" i="1" s="1"/>
  <c r="D19" i="1" s="1"/>
  <c r="E20" i="1" s="1"/>
  <c r="D21" i="1" s="1"/>
  <c r="E21" i="1" s="1"/>
  <c r="E23" i="1" s="1"/>
  <c r="D24" i="1" s="1"/>
  <c r="E24" i="1" s="1"/>
  <c r="D25" i="1" s="1"/>
  <c r="E25" i="1" s="1"/>
  <c r="D26" i="1" s="1"/>
  <c r="E26" i="1" s="1"/>
  <c r="K6" i="1"/>
  <c r="J31" i="1"/>
  <c r="I26" i="1" l="1"/>
  <c r="H26" i="1"/>
  <c r="J26" i="1"/>
  <c r="D29" i="1"/>
  <c r="E29" i="1" s="1"/>
  <c r="G26" i="1"/>
  <c r="L6" i="1"/>
  <c r="K26" i="1"/>
  <c r="K31" i="1"/>
  <c r="M6" i="1" l="1"/>
  <c r="L31" i="1"/>
  <c r="L26" i="1"/>
  <c r="M31" i="1" l="1"/>
  <c r="M26" i="1"/>
  <c r="L5" i="1"/>
  <c r="N6" i="1"/>
  <c r="L4" i="1"/>
  <c r="O6" i="1" l="1"/>
  <c r="N31" i="1"/>
  <c r="N26" i="1"/>
  <c r="P6" i="1" l="1"/>
  <c r="O31" i="1"/>
  <c r="O26" i="1"/>
  <c r="Q6" i="1" l="1"/>
  <c r="P31" i="1"/>
  <c r="P26" i="1"/>
  <c r="Q26" i="1" l="1"/>
  <c r="Q31" i="1"/>
  <c r="P5" i="1"/>
  <c r="P4" i="1"/>
  <c r="R6" i="1"/>
  <c r="S6" i="1" l="1"/>
  <c r="R26" i="1"/>
  <c r="R31" i="1"/>
  <c r="T6" i="1" l="1"/>
  <c r="S26" i="1"/>
  <c r="S31" i="1"/>
  <c r="U6" i="1" l="1"/>
  <c r="T31" i="1"/>
  <c r="T26" i="1"/>
  <c r="U31" i="1" l="1"/>
  <c r="U26" i="1"/>
  <c r="T5" i="1"/>
  <c r="T4" i="1"/>
  <c r="V6" i="1"/>
  <c r="W6" i="1" l="1"/>
  <c r="V31" i="1"/>
  <c r="V26" i="1"/>
  <c r="X6" i="1" l="1"/>
  <c r="W31" i="1"/>
  <c r="W26" i="1"/>
  <c r="Y6" i="1" l="1"/>
  <c r="X31" i="1"/>
  <c r="X26" i="1"/>
  <c r="Y26" i="1" l="1"/>
  <c r="Y31" i="1"/>
  <c r="X5" i="1"/>
  <c r="X4" i="1"/>
  <c r="Z6" i="1"/>
  <c r="AA6" i="1" l="1"/>
  <c r="Z26" i="1"/>
  <c r="Z31" i="1"/>
  <c r="AB6" i="1" l="1"/>
  <c r="AA26" i="1"/>
  <c r="AA31" i="1"/>
  <c r="AC6" i="1" l="1"/>
  <c r="AB26" i="1"/>
  <c r="AB31" i="1"/>
  <c r="AC31" i="1" l="1"/>
  <c r="AC26" i="1"/>
  <c r="AB4" i="1"/>
  <c r="AB5" i="1"/>
  <c r="AD6" i="1"/>
  <c r="AE6" i="1" l="1"/>
  <c r="AD31" i="1"/>
  <c r="AD26" i="1"/>
  <c r="AF6" i="1" l="1"/>
  <c r="AE31" i="1"/>
  <c r="AE26" i="1"/>
  <c r="AG6" i="1" l="1"/>
  <c r="AF31" i="1"/>
  <c r="AF26" i="1"/>
  <c r="AG26" i="1" l="1"/>
  <c r="AG31" i="1"/>
  <c r="AF4" i="1"/>
  <c r="AH6" i="1"/>
  <c r="AF5" i="1"/>
  <c r="AI6" i="1" l="1"/>
  <c r="AH26" i="1"/>
  <c r="AH31" i="1"/>
  <c r="AJ6" i="1" l="1"/>
  <c r="AI26" i="1"/>
  <c r="AI31" i="1"/>
  <c r="AK6" i="1" l="1"/>
  <c r="AJ31" i="1"/>
  <c r="AK31" i="1" l="1"/>
  <c r="AK26" i="1"/>
  <c r="AJ4" i="1"/>
  <c r="AL6" i="1"/>
  <c r="AJ5" i="1"/>
  <c r="AM6" i="1" l="1"/>
  <c r="AL31" i="1"/>
  <c r="AL26" i="1"/>
  <c r="AN6" i="1" l="1"/>
  <c r="AM31" i="1"/>
  <c r="AM26" i="1"/>
  <c r="AO6" i="1" l="1"/>
  <c r="AN31" i="1"/>
  <c r="AN26" i="1"/>
  <c r="AO26" i="1" l="1"/>
  <c r="AO31" i="1"/>
  <c r="AN5" i="1"/>
  <c r="AP6" i="1"/>
  <c r="AN4" i="1"/>
  <c r="AQ6" i="1" l="1"/>
  <c r="AP26" i="1"/>
  <c r="AP31" i="1"/>
  <c r="AR6" i="1" l="1"/>
  <c r="AQ26" i="1"/>
  <c r="AQ31" i="1"/>
  <c r="AS6" i="1" l="1"/>
  <c r="AR26" i="1"/>
  <c r="AR31" i="1"/>
  <c r="AS31" i="1" l="1"/>
  <c r="AS26" i="1"/>
  <c r="AR4" i="1"/>
  <c r="AT6" i="1"/>
  <c r="AR5" i="1"/>
  <c r="AU6" i="1" l="1"/>
  <c r="AT31" i="1"/>
  <c r="AT26" i="1"/>
  <c r="AV6" i="1" l="1"/>
  <c r="AU31" i="1"/>
  <c r="AU26" i="1"/>
  <c r="AW6" i="1" l="1"/>
  <c r="AV31" i="1"/>
  <c r="AV26" i="1"/>
  <c r="AW26" i="1" l="1"/>
  <c r="AW31" i="1"/>
  <c r="AV5" i="1"/>
  <c r="AV4" i="1"/>
  <c r="AX6" i="1"/>
  <c r="AY6" i="1" l="1"/>
  <c r="AX26" i="1"/>
  <c r="AX31" i="1"/>
  <c r="AZ6" i="1" l="1"/>
  <c r="AY31" i="1"/>
  <c r="AY26" i="1"/>
  <c r="BA6" i="1" l="1"/>
  <c r="AZ31" i="1"/>
  <c r="AZ26" i="1"/>
  <c r="BA31" i="1" l="1"/>
  <c r="BA26" i="1"/>
  <c r="AZ5" i="1"/>
  <c r="BB6" i="1"/>
  <c r="AZ4" i="1"/>
  <c r="BC6" i="1" l="1"/>
  <c r="BB31" i="1"/>
  <c r="BB26" i="1"/>
  <c r="BD6" i="1" l="1"/>
  <c r="BC31" i="1"/>
  <c r="BC26" i="1"/>
  <c r="BE6" i="1" l="1"/>
  <c r="BD31" i="1"/>
  <c r="BD26" i="1"/>
  <c r="BE26" i="1" l="1"/>
  <c r="BE31" i="1"/>
  <c r="BF6" i="1"/>
  <c r="BD4" i="1"/>
  <c r="BD5" i="1"/>
  <c r="BG6" i="1" l="1"/>
  <c r="BF26" i="1"/>
  <c r="BF31" i="1"/>
  <c r="BG26" i="1" l="1"/>
  <c r="BG31" i="1"/>
</calcChain>
</file>

<file path=xl/sharedStrings.xml><?xml version="1.0" encoding="utf-8"?>
<sst xmlns="http://schemas.openxmlformats.org/spreadsheetml/2006/main" count="121" uniqueCount="114">
  <si>
    <t>TASK</t>
  </si>
  <si>
    <t xml:space="preserve">1  Project Initiation </t>
  </si>
  <si>
    <t>1.1 objectives and scope</t>
  </si>
  <si>
    <t>1.2 Check Stakeholders</t>
  </si>
  <si>
    <t>1.3 initial preliminary research</t>
  </si>
  <si>
    <t xml:space="preserve">1.4 milestones and deliverables </t>
  </si>
  <si>
    <t>2 Gathering Requirements and Selecting Solution</t>
  </si>
  <si>
    <t>2.1 Check current data Storage and Performance Requirement</t>
  </si>
  <si>
    <t>2.2 Security and Compliance requirements</t>
  </si>
  <si>
    <t>2.3 Assess compatibility with existing systems</t>
  </si>
  <si>
    <t>2.4 Selecting Best Solution</t>
  </si>
  <si>
    <t xml:space="preserve">3 System Design and Architecture </t>
  </si>
  <si>
    <t>3.1 Establish the overall system architecture</t>
  </si>
  <si>
    <t>3.2 Design data models and schemas</t>
  </si>
  <si>
    <t>3.3 data integration and migration</t>
  </si>
  <si>
    <t xml:space="preserve">3.4  Plan backup, disaster recovery, and data retention </t>
  </si>
  <si>
    <t>4 Development, Deployment and Rollout</t>
  </si>
  <si>
    <t xml:space="preserve">4.1 Create or customize storage solution </t>
  </si>
  <si>
    <t xml:space="preserve">4.2 Sync with current banking software and data migration techniques </t>
  </si>
  <si>
    <t>4.3 Create a plan for a pilot deployment, and carry it out in a safe environment</t>
  </si>
  <si>
    <t>4.4 Install the new system in production and Monitoring</t>
  </si>
  <si>
    <t>5 Training, Documentation, Review, and Maintenance</t>
  </si>
  <si>
    <t xml:space="preserve">5.1 Develop training materials and provide guidance </t>
  </si>
  <si>
    <t>5.2 Documentation and Knowledge Transfer</t>
  </si>
  <si>
    <t>5.3 Evaluating and checking for Improvements</t>
  </si>
  <si>
    <t>5.4 Maintenance and Performance Monitoring</t>
  </si>
  <si>
    <t>START</t>
  </si>
  <si>
    <t>END</t>
  </si>
  <si>
    <t>PROJECT START:</t>
  </si>
  <si>
    <t>Display Week:</t>
  </si>
  <si>
    <t>ASSIGNED TO</t>
  </si>
  <si>
    <t>PROGRESS</t>
  </si>
  <si>
    <t>Role</t>
  </si>
  <si>
    <t>Total Hours</t>
  </si>
  <si>
    <t>Hourly Rate ($)</t>
  </si>
  <si>
    <t>Total Cost ($)</t>
  </si>
  <si>
    <t>Project Manager</t>
  </si>
  <si>
    <t>Senior Software Engineer</t>
  </si>
  <si>
    <t xml:space="preserve">Junior Developer 1 </t>
  </si>
  <si>
    <t xml:space="preserve">Junior Developer 2 </t>
  </si>
  <si>
    <t>Junior Developer 3</t>
  </si>
  <si>
    <t xml:space="preserve">Subject-Matter Expert </t>
  </si>
  <si>
    <t>Total</t>
  </si>
  <si>
    <t>Months</t>
  </si>
  <si>
    <t>Planned</t>
  </si>
  <si>
    <t>Actual</t>
  </si>
  <si>
    <t>Total Budget</t>
  </si>
  <si>
    <t>Project Budget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</si>
  <si>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</si>
  <si>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</si>
  <si>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</si>
  <si>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</si>
  <si>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</si>
  <si>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</si>
  <si>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</si>
  <si>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</si>
  <si>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</si>
  <si>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</si>
  <si>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</si>
  <si>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</si>
  <si>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</si>
  <si>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Cumulative cost</t>
  </si>
  <si>
    <t>ID</t>
  </si>
  <si>
    <t>TASK NAME</t>
  </si>
  <si>
    <t>mm-dd-yyyy</t>
  </si>
  <si>
    <r>
      <t xml:space="preserve"> </t>
    </r>
    <r>
      <rPr>
        <sz val="11"/>
        <color rgb="FFFFFFFF"/>
        <rFont val="Calibri"/>
        <family val="2"/>
        <scheme val="minor"/>
      </rPr>
      <t>MILESTONES</t>
    </r>
  </si>
  <si>
    <t>Project Initiation</t>
  </si>
  <si>
    <t>objectives and scope</t>
  </si>
  <si>
    <t>Check Stakeholders</t>
  </si>
  <si>
    <t>01-19-2023</t>
  </si>
  <si>
    <t>initial preliminary research</t>
  </si>
  <si>
    <t>01-26-2023</t>
  </si>
  <si>
    <t>milestones and deliverables</t>
  </si>
  <si>
    <t>Gathering Requirements and Selecting Solution</t>
  </si>
  <si>
    <t>Check current data Storage and Performance Requirement</t>
  </si>
  <si>
    <t>Security and Compliance requirements</t>
  </si>
  <si>
    <t>02-14-2023</t>
  </si>
  <si>
    <t>Assess compatibility with existing systems</t>
  </si>
  <si>
    <t>02-21-2023</t>
  </si>
  <si>
    <t>Selecting Best Solution</t>
  </si>
  <si>
    <t>System Design and Architecture</t>
  </si>
  <si>
    <t>03-31-2023</t>
  </si>
  <si>
    <t>Establish the overall system architecture</t>
  </si>
  <si>
    <t>Design data models and schemas</t>
  </si>
  <si>
    <t>03-17-2023</t>
  </si>
  <si>
    <t>data integration and migration</t>
  </si>
  <si>
    <t>03-24-2023</t>
  </si>
  <si>
    <t>Plan backup, disaster recovery, and data retention</t>
  </si>
  <si>
    <t>Development, Deployment and Rollout</t>
  </si>
  <si>
    <t>07-27-2023</t>
  </si>
  <si>
    <t>Create or customize storage solution</t>
  </si>
  <si>
    <t>06-22-2023</t>
  </si>
  <si>
    <t>Sync with current banking software and data migration techniques</t>
  </si>
  <si>
    <t>07-13-2023</t>
  </si>
  <si>
    <t>Create a plan for a pilot deployment, and carry it out in a safe environment</t>
  </si>
  <si>
    <t>07-21-2023</t>
  </si>
  <si>
    <t>Install the new system in production and Monitoring</t>
  </si>
  <si>
    <t>Training, Documentation, Review, and Maintenance</t>
  </si>
  <si>
    <t>10-31-2023</t>
  </si>
  <si>
    <t>Develop training materials and provide guidance</t>
  </si>
  <si>
    <t>08-21-2023</t>
  </si>
  <si>
    <t>Documentation and Knowledge Transfer</t>
  </si>
  <si>
    <t>08-28-2023</t>
  </si>
  <si>
    <t>Evaluating and checking for Improvements</t>
  </si>
  <si>
    <t>Maintenance and Performance Monitoring</t>
  </si>
  <si>
    <t>Project Completion</t>
  </si>
  <si>
    <t>DUE DATE</t>
  </si>
  <si>
    <r>
      <t xml:space="preserve"> </t>
    </r>
    <r>
      <rPr>
        <sz val="11"/>
        <color rgb="FFFFFFFF"/>
        <rFont val="Calibri"/>
        <family val="2"/>
        <scheme val="minor"/>
      </rPr>
      <t>MILESTONE DUE DATE</t>
    </r>
  </si>
  <si>
    <t>Approved Project Charter</t>
  </si>
  <si>
    <t>completion of architecture and design</t>
  </si>
  <si>
    <t xml:space="preserve">Completion of Deployment </t>
  </si>
  <si>
    <t>Chase Bank</t>
  </si>
  <si>
    <t>James Smith</t>
  </si>
  <si>
    <t>Project Title: Modern way to Store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</si>
</sst>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"/>
    <numFmt numFmtId="165" formatCode="yyyy"/>
    <numFmt numFmtId="166" formatCode="[$$-409]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double">
        <color rgb="FF4472C4"/>
      </top>
      <bottom style="thin">
        <color rgb="FF8EA9DB"/>
      </bottom>
      <diagonal/>
    </border>
    <border>
      <left/>
      <right/>
      <top style="double">
        <color rgb="FF4472C4"/>
      </top>
      <bottom style="thin">
        <color rgb="FF8EA9DB"/>
      </bottom>
      <diagonal/>
    </border>
    <border>
      <left/>
      <right style="thin">
        <color rgb="FF8EA9DB"/>
      </right>
      <top style="double">
        <color rgb="FF4472C4"/>
      </top>
      <bottom style="thin">
        <color rgb="FF8EA9DB"/>
      </bottom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/>
      <bottom/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 style="medium">
        <color rgb="FFA8D08D"/>
      </right>
      <top style="medium">
        <color rgb="FF70AD47"/>
      </top>
      <bottom/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/>
      <diagonal/>
    </border>
  </borders>
  <cellStyleXfs count="2">
    <xf numFmtId="0" fontId="0" fillId="0" borderId="0"/>
    <xf numFmtId="0" fontId="1" fillId="0" borderId="1" applyFill="0">
      <alignment horizontal="left" vertical="center" indent="2"/>
    </xf>
  </cellStyleXfs>
  <cellXfs count="113">
    <xf numFmtId="0" fontId="0" fillId="0" borderId="0" xfId="0"/>
    <xf numFmtId="0" fontId="0" fillId="0" borderId="0" xfId="0" applyAlignment="1">
      <alignment vertical="center"/>
    </xf>
    <xf numFmtId="0" fontId="3" fillId="10" borderId="0" xfId="0" applyFont="1" applyFill="1" applyAlignment="1">
      <alignment vertical="center"/>
    </xf>
    <xf numFmtId="16" fontId="3" fillId="10" borderId="0" xfId="0" applyNumberFormat="1" applyFont="1" applyFill="1" applyAlignment="1">
      <alignment vertical="center"/>
    </xf>
    <xf numFmtId="0" fontId="3" fillId="10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0" fillId="0" borderId="2" xfId="0" applyBorder="1" applyAlignment="1">
      <alignment vertical="center"/>
    </xf>
    <xf numFmtId="0" fontId="1" fillId="3" borderId="2" xfId="1" applyFill="1" applyBorder="1" applyAlignment="1">
      <alignment horizontal="left" vertical="center" indent="2"/>
    </xf>
    <xf numFmtId="15" fontId="0" fillId="0" borderId="2" xfId="0" applyNumberFormat="1" applyBorder="1" applyAlignment="1">
      <alignment vertical="center"/>
    </xf>
    <xf numFmtId="0" fontId="2" fillId="4" borderId="2" xfId="0" applyFont="1" applyFill="1" applyBorder="1" applyAlignment="1">
      <alignment horizontal="left" vertical="center" indent="1"/>
    </xf>
    <xf numFmtId="0" fontId="1" fillId="5" borderId="2" xfId="1" applyFill="1" applyBorder="1" applyAlignment="1">
      <alignment horizontal="left" vertical="center" indent="2"/>
    </xf>
    <xf numFmtId="0" fontId="2" fillId="6" borderId="2" xfId="0" applyFont="1" applyFill="1" applyBorder="1" applyAlignment="1">
      <alignment horizontal="left" vertical="center" indent="1"/>
    </xf>
    <xf numFmtId="0" fontId="1" fillId="7" borderId="2" xfId="1" applyFill="1" applyBorder="1" applyAlignment="1">
      <alignment horizontal="left" vertical="center" indent="2"/>
    </xf>
    <xf numFmtId="0" fontId="2" fillId="8" borderId="2" xfId="0" applyFont="1" applyFill="1" applyBorder="1" applyAlignment="1">
      <alignment horizontal="left" vertical="center" indent="1"/>
    </xf>
    <xf numFmtId="0" fontId="1" fillId="9" borderId="2" xfId="1" applyFill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 indent="1"/>
    </xf>
    <xf numFmtId="0" fontId="1" fillId="12" borderId="2" xfId="1" applyFill="1" applyBorder="1" applyAlignment="1">
      <alignment horizontal="left" vertical="center" indent="2"/>
    </xf>
    <xf numFmtId="0" fontId="2" fillId="12" borderId="2" xfId="0" applyFont="1" applyFill="1" applyBorder="1" applyAlignment="1">
      <alignment horizontal="center" vertical="center"/>
    </xf>
    <xf numFmtId="9" fontId="2" fillId="12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3" fontId="0" fillId="0" borderId="0" xfId="0" applyNumberFormat="1"/>
    <xf numFmtId="0" fontId="7" fillId="13" borderId="11" xfId="0" applyFont="1" applyFill="1" applyBorder="1"/>
    <xf numFmtId="0" fontId="7" fillId="13" borderId="12" xfId="0" applyFont="1" applyFill="1" applyBorder="1"/>
    <xf numFmtId="0" fontId="7" fillId="13" borderId="13" xfId="0" applyFont="1" applyFill="1" applyBorder="1"/>
    <xf numFmtId="0" fontId="8" fillId="14" borderId="11" xfId="0" applyFont="1" applyFill="1" applyBorder="1"/>
    <xf numFmtId="0" fontId="8" fillId="0" borderId="11" xfId="0" applyFont="1" applyBorder="1"/>
    <xf numFmtId="3" fontId="8" fillId="0" borderId="13" xfId="0" applyNumberFormat="1" applyFont="1" applyBorder="1"/>
    <xf numFmtId="0" fontId="9" fillId="0" borderId="14" xfId="0" applyFont="1" applyBorder="1"/>
    <xf numFmtId="0" fontId="9" fillId="0" borderId="15" xfId="0" applyFont="1" applyBorder="1"/>
    <xf numFmtId="3" fontId="9" fillId="0" borderId="16" xfId="0" applyNumberFormat="1" applyFont="1" applyBorder="1"/>
    <xf numFmtId="166" fontId="0" fillId="0" borderId="0" xfId="0" applyNumberFormat="1"/>
    <xf numFmtId="166" fontId="8" fillId="14" borderId="12" xfId="0" applyNumberFormat="1" applyFont="1" applyFill="1" applyBorder="1"/>
    <xf numFmtId="166" fontId="8" fillId="0" borderId="12" xfId="0" applyNumberFormat="1" applyFont="1" applyBorder="1"/>
    <xf numFmtId="0" fontId="11" fillId="16" borderId="17" xfId="0" applyFont="1" applyFill="1" applyBorder="1" applyAlignment="1">
      <alignment vertical="center" wrapText="1"/>
    </xf>
    <xf numFmtId="0" fontId="11" fillId="16" borderId="18" xfId="0" applyFont="1" applyFill="1" applyBorder="1" applyAlignment="1">
      <alignment vertical="center" wrapText="1"/>
    </xf>
    <xf numFmtId="0" fontId="11" fillId="16" borderId="19" xfId="0" applyFont="1" applyFill="1" applyBorder="1" applyAlignment="1">
      <alignment vertical="center" wrapText="1"/>
    </xf>
    <xf numFmtId="0" fontId="12" fillId="17" borderId="23" xfId="0" applyFont="1" applyFill="1" applyBorder="1" applyAlignment="1">
      <alignment vertical="center" wrapText="1"/>
    </xf>
    <xf numFmtId="0" fontId="13" fillId="17" borderId="22" xfId="0" applyFont="1" applyFill="1" applyBorder="1" applyAlignment="1">
      <alignment vertical="center" wrapText="1"/>
    </xf>
    <xf numFmtId="0" fontId="10" fillId="18" borderId="20" xfId="0" applyFont="1" applyFill="1" applyBorder="1" applyAlignment="1">
      <alignment horizontal="center" vertical="center" wrapText="1"/>
    </xf>
    <xf numFmtId="14" fontId="13" fillId="18" borderId="22" xfId="0" applyNumberFormat="1" applyFont="1" applyFill="1" applyBorder="1" applyAlignment="1">
      <alignment horizontal="center" vertical="center" wrapText="1"/>
    </xf>
    <xf numFmtId="0" fontId="10" fillId="19" borderId="20" xfId="0" applyFont="1" applyFill="1" applyBorder="1" applyAlignment="1">
      <alignment horizontal="center" vertical="center" wrapText="1"/>
    </xf>
    <xf numFmtId="0" fontId="13" fillId="19" borderId="22" xfId="0" applyFont="1" applyFill="1" applyBorder="1" applyAlignment="1">
      <alignment horizontal="center" vertical="center" wrapText="1"/>
    </xf>
    <xf numFmtId="14" fontId="13" fillId="19" borderId="22" xfId="0" applyNumberFormat="1" applyFont="1" applyFill="1" applyBorder="1" applyAlignment="1">
      <alignment horizontal="center" vertical="center" wrapText="1"/>
    </xf>
    <xf numFmtId="0" fontId="10" fillId="20" borderId="20" xfId="0" applyFont="1" applyFill="1" applyBorder="1" applyAlignment="1">
      <alignment horizontal="center" vertical="center" wrapText="1"/>
    </xf>
    <xf numFmtId="14" fontId="13" fillId="20" borderId="22" xfId="0" applyNumberFormat="1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10" fillId="21" borderId="20" xfId="0" applyFont="1" applyFill="1" applyBorder="1" applyAlignment="1">
      <alignment horizontal="center" vertical="center" wrapText="1"/>
    </xf>
    <xf numFmtId="0" fontId="13" fillId="21" borderId="22" xfId="0" applyFont="1" applyFill="1" applyBorder="1" applyAlignment="1">
      <alignment horizontal="center" vertical="center" wrapText="1"/>
    </xf>
    <xf numFmtId="14" fontId="13" fillId="21" borderId="22" xfId="0" applyNumberFormat="1" applyFont="1" applyFill="1" applyBorder="1" applyAlignment="1">
      <alignment horizontal="center" vertical="center" wrapText="1"/>
    </xf>
    <xf numFmtId="0" fontId="10" fillId="22" borderId="20" xfId="0" applyFont="1" applyFill="1" applyBorder="1" applyAlignment="1">
      <alignment horizontal="center" vertical="center" wrapText="1"/>
    </xf>
    <xf numFmtId="0" fontId="13" fillId="22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0" fillId="23" borderId="20" xfId="0" applyFont="1" applyFill="1" applyBorder="1" applyAlignment="1">
      <alignment horizontal="center" vertical="center" wrapText="1"/>
    </xf>
    <xf numFmtId="0" fontId="13" fillId="23" borderId="22" xfId="0" applyFont="1" applyFill="1" applyBorder="1" applyAlignment="1">
      <alignment horizontal="center" vertical="center" wrapText="1"/>
    </xf>
    <xf numFmtId="14" fontId="13" fillId="23" borderId="22" xfId="0" applyNumberFormat="1" applyFont="1" applyFill="1" applyBorder="1" applyAlignment="1">
      <alignment horizontal="center" vertical="center" wrapText="1"/>
    </xf>
    <xf numFmtId="0" fontId="10" fillId="24" borderId="20" xfId="0" applyFont="1" applyFill="1" applyBorder="1" applyAlignment="1">
      <alignment horizontal="center" vertical="center" wrapText="1"/>
    </xf>
    <xf numFmtId="0" fontId="13" fillId="24" borderId="22" xfId="0" applyFont="1" applyFill="1" applyBorder="1" applyAlignment="1">
      <alignment horizontal="center" vertical="center" wrapText="1"/>
    </xf>
    <xf numFmtId="0" fontId="0" fillId="24" borderId="22" xfId="0" applyFill="1" applyBorder="1" applyAlignment="1">
      <alignment horizontal="center" vertical="center" wrapText="1"/>
    </xf>
    <xf numFmtId="0" fontId="10" fillId="25" borderId="20" xfId="0" applyFont="1" applyFill="1" applyBorder="1" applyAlignment="1">
      <alignment horizontal="center" vertical="center" wrapText="1"/>
    </xf>
    <xf numFmtId="0" fontId="13" fillId="25" borderId="22" xfId="0" applyFont="1" applyFill="1" applyBorder="1" applyAlignment="1">
      <alignment horizontal="center" vertical="center" wrapText="1"/>
    </xf>
    <xf numFmtId="0" fontId="10" fillId="26" borderId="20" xfId="0" applyFont="1" applyFill="1" applyBorder="1" applyAlignment="1">
      <alignment horizontal="center" vertical="center" wrapText="1"/>
    </xf>
    <xf numFmtId="0" fontId="13" fillId="26" borderId="22" xfId="0" applyFont="1" applyFill="1" applyBorder="1" applyAlignment="1">
      <alignment horizontal="center" vertical="center" wrapText="1"/>
    </xf>
    <xf numFmtId="0" fontId="10" fillId="27" borderId="20" xfId="0" applyFont="1" applyFill="1" applyBorder="1" applyAlignment="1">
      <alignment horizontal="center" vertical="center" wrapText="1"/>
    </xf>
    <xf numFmtId="0" fontId="13" fillId="27" borderId="22" xfId="0" applyFont="1" applyFill="1" applyBorder="1" applyAlignment="1">
      <alignment horizontal="center" vertical="center" wrapText="1"/>
    </xf>
    <xf numFmtId="14" fontId="13" fillId="27" borderId="22" xfId="0" applyNumberFormat="1" applyFont="1" applyFill="1" applyBorder="1" applyAlignment="1">
      <alignment horizontal="center" vertical="center" wrapText="1"/>
    </xf>
    <xf numFmtId="0" fontId="13" fillId="18" borderId="22" xfId="0" applyFont="1" applyFill="1" applyBorder="1" applyAlignment="1">
      <alignment horizontal="left" wrapText="1" indent="1"/>
    </xf>
    <xf numFmtId="0" fontId="13" fillId="19" borderId="22" xfId="0" applyFont="1" applyFill="1" applyBorder="1" applyAlignment="1">
      <alignment horizontal="left" vertical="center" wrapText="1" indent="2"/>
    </xf>
    <xf numFmtId="0" fontId="13" fillId="20" borderId="22" xfId="0" applyFont="1" applyFill="1" applyBorder="1" applyAlignment="1">
      <alignment horizontal="left" vertical="center" wrapText="1" indent="1"/>
    </xf>
    <xf numFmtId="0" fontId="13" fillId="21" borderId="22" xfId="0" applyFont="1" applyFill="1" applyBorder="1" applyAlignment="1">
      <alignment horizontal="left" vertical="center" wrapText="1" indent="2"/>
    </xf>
    <xf numFmtId="0" fontId="13" fillId="22" borderId="22" xfId="0" applyFont="1" applyFill="1" applyBorder="1" applyAlignment="1">
      <alignment horizontal="left" vertical="center" wrapText="1"/>
    </xf>
    <xf numFmtId="0" fontId="13" fillId="24" borderId="22" xfId="0" applyFont="1" applyFill="1" applyBorder="1" applyAlignment="1">
      <alignment horizontal="left" vertical="center" wrapText="1"/>
    </xf>
    <xf numFmtId="0" fontId="13" fillId="25" borderId="22" xfId="0" applyFont="1" applyFill="1" applyBorder="1" applyAlignment="1">
      <alignment horizontal="left" vertical="center" wrapText="1" indent="1"/>
    </xf>
    <xf numFmtId="0" fontId="13" fillId="26" borderId="22" xfId="0" applyFont="1" applyFill="1" applyBorder="1" applyAlignment="1">
      <alignment horizontal="left" vertical="center" wrapText="1"/>
    </xf>
    <xf numFmtId="0" fontId="13" fillId="27" borderId="22" xfId="0" applyFont="1" applyFill="1" applyBorder="1" applyAlignment="1">
      <alignment horizontal="left" vertical="center" wrapText="1" indent="1"/>
    </xf>
    <xf numFmtId="0" fontId="0" fillId="12" borderId="0" xfId="0" applyFill="1" applyAlignment="1">
      <alignment vertical="center"/>
    </xf>
    <xf numFmtId="165" fontId="0" fillId="11" borderId="4" xfId="0" applyNumberForma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165" fontId="0" fillId="11" borderId="6" xfId="0" applyNumberFormat="1" applyFill="1" applyBorder="1" applyAlignment="1">
      <alignment horizontal="center" vertical="center"/>
    </xf>
    <xf numFmtId="164" fontId="0" fillId="11" borderId="7" xfId="0" applyNumberFormat="1" applyFill="1" applyBorder="1" applyAlignment="1">
      <alignment horizontal="center" vertical="center"/>
    </xf>
    <xf numFmtId="164" fontId="0" fillId="11" borderId="0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27" borderId="25" xfId="0" applyFont="1" applyFill="1" applyBorder="1" applyAlignment="1">
      <alignment horizontal="center" vertical="center" wrapText="1"/>
    </xf>
    <xf numFmtId="0" fontId="13" fillId="27" borderId="21" xfId="0" applyFont="1" applyFill="1" applyBorder="1" applyAlignment="1">
      <alignment horizontal="center" vertical="center" wrapText="1"/>
    </xf>
    <xf numFmtId="0" fontId="13" fillId="27" borderId="20" xfId="0" applyFont="1" applyFill="1" applyBorder="1" applyAlignment="1">
      <alignment horizontal="center" vertical="center" wrapText="1"/>
    </xf>
    <xf numFmtId="0" fontId="0" fillId="21" borderId="25" xfId="0" applyFill="1" applyBorder="1" applyAlignment="1">
      <alignment horizontal="center" vertical="center" wrapText="1"/>
    </xf>
    <xf numFmtId="0" fontId="0" fillId="21" borderId="21" xfId="0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 wrapText="1"/>
    </xf>
    <xf numFmtId="14" fontId="0" fillId="21" borderId="25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23" borderId="21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 wrapText="1"/>
    </xf>
    <xf numFmtId="0" fontId="13" fillId="25" borderId="25" xfId="0" applyFont="1" applyFill="1" applyBorder="1" applyAlignment="1">
      <alignment horizontal="center" vertical="center" wrapText="1"/>
    </xf>
    <xf numFmtId="0" fontId="13" fillId="25" borderId="21" xfId="0" applyFont="1" applyFill="1" applyBorder="1" applyAlignment="1">
      <alignment horizontal="center" vertical="center" wrapText="1"/>
    </xf>
    <xf numFmtId="0" fontId="13" fillId="25" borderId="20" xfId="0" applyFont="1" applyFill="1" applyBorder="1" applyAlignment="1">
      <alignment horizontal="center" vertical="center" wrapText="1"/>
    </xf>
    <xf numFmtId="0" fontId="0" fillId="25" borderId="25" xfId="0" applyFill="1" applyBorder="1" applyAlignment="1">
      <alignment horizontal="center" vertical="center" wrapText="1"/>
    </xf>
    <xf numFmtId="0" fontId="0" fillId="25" borderId="2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11" fillId="17" borderId="24" xfId="0" applyFont="1" applyFill="1" applyBorder="1" applyAlignment="1">
      <alignment horizontal="center" vertical="center" wrapText="1"/>
    </xf>
    <xf numFmtId="0" fontId="11" fillId="17" borderId="20" xfId="0" applyFont="1" applyFill="1" applyBorder="1" applyAlignment="1">
      <alignment horizontal="center" vertical="center" wrapText="1"/>
    </xf>
    <xf numFmtId="0" fontId="12" fillId="17" borderId="24" xfId="0" applyFont="1" applyFill="1" applyBorder="1" applyAlignment="1">
      <alignment horizontal="center" vertical="center" wrapText="1"/>
    </xf>
    <xf numFmtId="0" fontId="12" fillId="17" borderId="20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vertical="center" wrapText="1"/>
    </xf>
    <xf numFmtId="0" fontId="13" fillId="17" borderId="20" xfId="0" applyFont="1" applyFill="1" applyBorder="1" applyAlignment="1">
      <alignment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14" fontId="0" fillId="3" borderId="25" xfId="0" applyNumberFormat="1" applyFill="1" applyBorder="1" applyAlignment="1">
      <alignment horizontal="center" vertical="center" wrapText="1"/>
    </xf>
  </cellXfs>
  <cellStyles count="2">
    <cellStyle name="Normal" xfId="0" builtinId="0"/>
    <cellStyle name="Task" xfId="1" xr:uid="{67F829C0-534C-4AE4-BD79-4B693B6EA6E5}"/>
  </cellStyles>
  <dxfs count="21">
    <dxf>
      <numFmt numFmtId="3" formatCode="#,##0"/>
    </dxf>
    <dxf>
      <numFmt numFmtId="3" formatCode="#,##0"/>
    </dxf>
    <dxf>
      <numFmt numFmtId="166" formatCode="[$$-409]#,##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border diagonalUp="0" diagonalDown="0" outline="0">
        <left/>
        <right style="thin">
          <color rgb="FF8EA9DB"/>
        </right>
        <top style="double">
          <color rgb="FF4472C4"/>
        </top>
        <bottom style="thin">
          <color rgb="FF8EA9DB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/>
        <right/>
        <top style="double">
          <color rgb="FF4472C4"/>
        </top>
        <bottom style="thin">
          <color rgb="FF8EA9DB"/>
        </bottom>
      </border>
    </dxf>
    <dxf>
      <numFmt numFmtId="166" formatCode="[$$-4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/>
        <right/>
        <top style="double">
          <color rgb="FF4472C4"/>
        </top>
        <bottom style="thin">
          <color rgb="FF8EA9DB"/>
        </bottom>
      </border>
    </dxf>
    <dxf>
      <numFmt numFmtId="166" formatCode="[$$-4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rgb="FF8EA9DB"/>
        </left>
        <right/>
        <top style="double">
          <color rgb="FF4472C4"/>
        </top>
        <bottom style="thin">
          <color rgb="FF8EA9DB"/>
        </bottom>
      </border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462EA8BB-AD94-448F-929B-4F7C3E8579CD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BUDGET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Budget'!$B$2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Budget'!$A$3:$A$14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Budget'!$B$3:$B$14</c:f>
              <c:numCache>
                <c:formatCode>[$$-409]#,##0</c:formatCode>
                <c:ptCount val="12"/>
                <c:pt idx="0">
                  <c:v>15000</c:v>
                </c:pt>
                <c:pt idx="1">
                  <c:v>55000</c:v>
                </c:pt>
                <c:pt idx="2">
                  <c:v>95000</c:v>
                </c:pt>
                <c:pt idx="3">
                  <c:v>145000</c:v>
                </c:pt>
                <c:pt idx="4">
                  <c:v>195000</c:v>
                </c:pt>
                <c:pt idx="5">
                  <c:v>255000</c:v>
                </c:pt>
                <c:pt idx="6">
                  <c:v>315000</c:v>
                </c:pt>
                <c:pt idx="7">
                  <c:v>375000</c:v>
                </c:pt>
                <c:pt idx="8">
                  <c:v>425000</c:v>
                </c:pt>
                <c:pt idx="9">
                  <c:v>450000</c:v>
                </c:pt>
                <c:pt idx="10">
                  <c:v>460000</c:v>
                </c:pt>
                <c:pt idx="11">
                  <c:v>470000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D-459E-90FE-BBF1D5AE4FE6}"/>
            </c:ext>
          </c:extLst>
        </c:ser>
        <c:ser>
          <c:idx val="2"/>
          <c:order val="1"/>
          <c:tx>
            <c:strRef>
              <c:f>'Total Budget'!$D$2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Budget'!$A$3:$A$14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Budget'!$D$3:$D$14</c:f>
              <c:numCache>
                <c:formatCode>[$$-409]#,##0</c:formatCode>
                <c:ptCount val="12"/>
                <c:pt idx="0">
                  <c:v>15000</c:v>
                </c:pt>
                <c:pt idx="1">
                  <c:v>30000</c:v>
                </c:pt>
                <c:pt idx="2">
                  <c:v>35000</c:v>
                </c:pt>
                <c:pt idx="3">
                  <c:v>45000</c:v>
                </c:pt>
                <c:pt idx="4">
                  <c:v>45000</c:v>
                </c:pt>
                <c:pt idx="5">
                  <c:v>60000</c:v>
                </c:pt>
                <c:pt idx="6">
                  <c:v>60000</c:v>
                </c:pt>
                <c:pt idx="7">
                  <c:v>50000</c:v>
                </c:pt>
                <c:pt idx="8">
                  <c:v>30000</c:v>
                </c:pt>
                <c:pt idx="9">
                  <c:v>20000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D-459E-90FE-BBF1D5AE4FE6}"/>
            </c:ext>
          </c:extLst>
        </c:ser>
        <c:ser>
          <c:idx val="3"/>
          <c:order val="2"/>
          <c:tx>
            <c:strRef>
              <c:f>'Total Budget'!$E$2</c:f>
              <c:strCache>
                <c:ptCount val="1"/>
                <c:pt idx="0">
                  <c:v>Total 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Budget'!$A$3:$A$14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Budget'!$E$3:$E$14</c:f>
              <c:numCache>
                <c:formatCode>[$$-409]#,##0</c:formatCode>
                <c:ptCount val="12"/>
                <c:pt idx="0">
                  <c:v>490000</c:v>
                </c:pt>
                <c:pt idx="1">
                  <c:v>490000</c:v>
                </c:pt>
                <c:pt idx="2">
                  <c:v>490000</c:v>
                </c:pt>
                <c:pt idx="3">
                  <c:v>490000</c:v>
                </c:pt>
                <c:pt idx="4">
                  <c:v>490000</c:v>
                </c:pt>
                <c:pt idx="5">
                  <c:v>490000</c:v>
                </c:pt>
                <c:pt idx="6">
                  <c:v>490000</c:v>
                </c:pt>
                <c:pt idx="7">
                  <c:v>490000</c:v>
                </c:pt>
                <c:pt idx="8">
                  <c:v>490000</c:v>
                </c:pt>
                <c:pt idx="9">
                  <c:v>490000</c:v>
                </c:pt>
                <c:pt idx="10">
                  <c:v>490000</c:v>
                </c:pt>
                <c:pt idx="11">
                  <c:v>490000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D-459E-90FE-BBF1D5AE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683119"/>
        <c:axId val="1688683535"/>
      </c:lineChart>
      <c:catAx>
        <c:axId val="168868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83535"/>
        <c:crosses val="autoZero"/>
        <c:auto val="1"/>
        <c:lblAlgn val="ctr"/>
        <c:lblOffset val="100"/>
        <c:noMultiLvlLbl val="0"/>
      </c:catAx>
      <c:valAx>
        <c:axId val="16886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Budget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8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1384624492785"/>
          <c:y val="1.9659764751628284E-2"/>
          <c:w val="0.20490529776895297"/>
          <c:h val="0.200104338809500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D$4" horiz="1" max="100" page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584200</xdr:colOff>
          <xdr:row>1</xdr:row>
          <xdr:rowOff>127000</xdr:rowOff>
        </xdr:from>
        <xdr:to>
          <xdr:col>13</xdr:col>
          <xdr:colOff>139700</xdr:colOff>
          <xdr:row>2</xdr:row>
          <xdr:rowOff>120650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1</xdr:row>
      <xdr:rowOff>38100</xdr:rowOff>
    </xdr:from>
    <xdr:to>
      <xdr:col>14</xdr:col>
      <xdr:colOff>488949</xdr:colOff>
      <xdr:row>17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884592-38E2-444C-BD98-FD166B168967}" name="Table1" displayName="Table1" ref="A1:D8" totalsRowCount="1">
  <autoFilter ref="A1:D7" xr:uid="{4C884592-38E2-444C-BD98-FD166B168967}"/>
  <tableColumns count="4">
    <tableColumn id="1" xr3:uid="{91BCDA04-DAB2-44AB-B30E-1230AE9AD487}" name="Role" totalsRowLabel="Total" totalsRowDxfId="10"/>
    <tableColumn id="2" xr3:uid="{A1BB759B-92FA-4B9A-9C81-FDC76F2CFFFF}" name="Total Hours" totalsRowFunction="sum" dataDxfId="9" totalsRowDxfId="8"/>
    <tableColumn id="3" xr3:uid="{57FCE613-FD1E-4893-9174-09F08C160FE4}" name="Hourly Rate ($)" dataDxfId="7" totalsRowDxfId="6"/>
    <tableColumn id="4" xr3:uid="{5EB98D3E-1F3A-42E0-947E-6AE40E6EEFF1}" name="Total Cost ($)" totalsRowFunction="custom" dataDxfId="5" totalsRowDxfId="4">
      <calculatedColumnFormula>Table1[[#This Row],[Total Hours]]*Table1[[#This Row],[Hourly Rate ($)]]</calculatedColumnFormula>
      <totalsRowFormula>SUM(D2:D7)</totalsRowFormula>
    </tableColumn>
  </tableColumns>
  <tableStyleInfo name="TableStyleMedium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08AE77-53B5-4041-9DDE-0AAF6BB27394}" name="Table6" displayName="Table6" ref="A2:E15" totalsRowShown="0" headerRowDxfId="3">
  <autoFilter ref="A2:E15" xr:uid="{7308AE77-53B5-4041-9DDE-0AAF6BB27394}"/>
  <tableColumns count="5">
    <tableColumn id="1" xr3:uid="{E49A0A12-41AF-4AA5-9692-F1C8B89DBCC9}" name="Months"/>
    <tableColumn id="5" xr3:uid="{12F132D9-B4DC-45C6-8B42-B418E21885B5}" name="Cumulative cost" dataDxfId="2">
      <calculatedColumnFormula>SUM($C$3:Table6[[#This Row],[Planned]])</calculatedColumnFormula>
    </tableColumn>
    <tableColumn id="2" xr3:uid="{191CB427-90AF-45F3-8904-540083D87829}" name="Planned" dataDxfId="1"/>
    <tableColumn id="3" xr3:uid="{6728DF8D-658F-42A8-9AAD-0D96577EA070}" name="Actual" dataDxfId="0"/>
    <tableColumn id="4" xr3:uid="{E5BDD7D4-D2DA-4BCD-8EE1-D6B8965D6AEB}" name="Total 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E9EB-5754-45BB-9368-6AB9B0FCA8DB}">
  <dimension ref="A1:BG31"/>
  <sheetViews>
    <sheetView showGridLines="0" tabSelected="1" zoomScale="83" workbookViewId="0">
      <selection activeCell="D10" sqref="D10"/>
    </sheetView>
  </sheetViews>
  <sheetFormatPr defaultRowHeight="14.5" x14ac:dyDescent="0.35"/>
  <cols>
    <col min="1" max="1" width="56.90625" style="1" customWidth="1"/>
    <col min="2" max="2" width="12.81640625" style="1" customWidth="1"/>
    <col min="3" max="3" width="10.08984375" style="1" customWidth="1"/>
    <col min="4" max="5" width="9.54296875" style="1" bestFit="1" customWidth="1"/>
    <col min="6" max="6" width="8.7265625" style="1"/>
    <col min="7" max="59" width="7.54296875" style="1" customWidth="1"/>
    <col min="60" max="146" width="9.1796875" style="1" customWidth="1"/>
    <col min="147" max="16384" width="8.7265625" style="1"/>
  </cols>
  <sheetData>
    <row r="1" spans="1:59" ht="21" x14ac:dyDescent="0.35">
      <c r="A1" s="22" t="s">
        <v>113</v>
      </c>
      <c r="G1" s="78"/>
    </row>
    <row r="2" spans="1:59" ht="18.5" customHeight="1" x14ac:dyDescent="0.35">
      <c r="A2" s="1" t="s">
        <v>111</v>
      </c>
    </row>
    <row r="3" spans="1:59" x14ac:dyDescent="0.35">
      <c r="A3" s="1" t="s">
        <v>112</v>
      </c>
      <c r="B3" s="15"/>
      <c r="C3" s="15" t="s">
        <v>28</v>
      </c>
      <c r="D3" s="85">
        <v>44929</v>
      </c>
      <c r="E3" s="86"/>
    </row>
    <row r="4" spans="1:59" x14ac:dyDescent="0.35">
      <c r="B4" s="15"/>
      <c r="C4" s="15" t="s">
        <v>29</v>
      </c>
      <c r="D4" s="17">
        <v>1</v>
      </c>
      <c r="G4" s="79">
        <f>I6</f>
        <v>44942</v>
      </c>
      <c r="H4" s="80"/>
      <c r="I4" s="80"/>
      <c r="J4" s="80"/>
      <c r="K4" s="81"/>
      <c r="L4" s="79">
        <f>M6</f>
        <v>44970</v>
      </c>
      <c r="M4" s="80"/>
      <c r="N4" s="80"/>
      <c r="O4" s="80"/>
      <c r="P4" s="79">
        <f t="shared" ref="P4" si="0">Q6</f>
        <v>44998</v>
      </c>
      <c r="Q4" s="80"/>
      <c r="R4" s="80"/>
      <c r="S4" s="81"/>
      <c r="T4" s="79">
        <f t="shared" ref="T4" si="1">U6</f>
        <v>45026</v>
      </c>
      <c r="U4" s="80"/>
      <c r="V4" s="80"/>
      <c r="W4" s="81"/>
      <c r="X4" s="80">
        <f t="shared" ref="X4" si="2">Y6</f>
        <v>45054</v>
      </c>
      <c r="Y4" s="80"/>
      <c r="Z4" s="80"/>
      <c r="AA4" s="80"/>
      <c r="AB4" s="79">
        <f t="shared" ref="AB4" si="3">AC6</f>
        <v>45082</v>
      </c>
      <c r="AC4" s="80"/>
      <c r="AD4" s="80"/>
      <c r="AE4" s="81"/>
      <c r="AF4" s="79">
        <f t="shared" ref="AF4" si="4">AG6</f>
        <v>45110</v>
      </c>
      <c r="AG4" s="80"/>
      <c r="AH4" s="80"/>
      <c r="AI4" s="81"/>
      <c r="AJ4" s="79">
        <f t="shared" ref="AJ4" si="5">AK6</f>
        <v>45138</v>
      </c>
      <c r="AK4" s="80"/>
      <c r="AL4" s="80"/>
      <c r="AM4" s="81"/>
      <c r="AN4" s="79">
        <f t="shared" ref="AN4" si="6">AO6</f>
        <v>45166</v>
      </c>
      <c r="AO4" s="80"/>
      <c r="AP4" s="80"/>
      <c r="AQ4" s="81"/>
      <c r="AR4" s="79">
        <f t="shared" ref="AR4" si="7">AS6</f>
        <v>45194</v>
      </c>
      <c r="AS4" s="80"/>
      <c r="AT4" s="80"/>
      <c r="AU4" s="81"/>
      <c r="AV4" s="79">
        <f t="shared" ref="AV4" si="8">AW6</f>
        <v>45222</v>
      </c>
      <c r="AW4" s="80"/>
      <c r="AX4" s="80"/>
      <c r="AY4" s="81"/>
      <c r="AZ4" s="79">
        <f t="shared" ref="AZ4" si="9">BA6</f>
        <v>45250</v>
      </c>
      <c r="BA4" s="80"/>
      <c r="BB4" s="80"/>
      <c r="BC4" s="81"/>
      <c r="BD4" s="80">
        <f t="shared" ref="BD4" si="10">BE6</f>
        <v>45278</v>
      </c>
      <c r="BE4" s="80"/>
      <c r="BF4" s="80"/>
      <c r="BG4" s="81"/>
    </row>
    <row r="5" spans="1:59" x14ac:dyDescent="0.35">
      <c r="G5" s="82">
        <f>I6</f>
        <v>44942</v>
      </c>
      <c r="H5" s="83"/>
      <c r="I5" s="83"/>
      <c r="J5" s="83"/>
      <c r="K5" s="84"/>
      <c r="L5" s="82">
        <f>M6</f>
        <v>44970</v>
      </c>
      <c r="M5" s="83"/>
      <c r="N5" s="83"/>
      <c r="O5" s="83"/>
      <c r="P5" s="82">
        <f t="shared" ref="P5" si="11">Q6</f>
        <v>44998</v>
      </c>
      <c r="Q5" s="83"/>
      <c r="R5" s="83"/>
      <c r="S5" s="84"/>
      <c r="T5" s="82">
        <f t="shared" ref="T5" si="12">U6</f>
        <v>45026</v>
      </c>
      <c r="U5" s="83"/>
      <c r="V5" s="83"/>
      <c r="W5" s="84"/>
      <c r="X5" s="83">
        <f t="shared" ref="X5" si="13">Y6</f>
        <v>45054</v>
      </c>
      <c r="Y5" s="83"/>
      <c r="Z5" s="83"/>
      <c r="AA5" s="83"/>
      <c r="AB5" s="82">
        <f t="shared" ref="AB5" si="14">AC6</f>
        <v>45082</v>
      </c>
      <c r="AC5" s="83"/>
      <c r="AD5" s="83"/>
      <c r="AE5" s="84"/>
      <c r="AF5" s="82">
        <f t="shared" ref="AF5" si="15">AG6</f>
        <v>45110</v>
      </c>
      <c r="AG5" s="83"/>
      <c r="AH5" s="83"/>
      <c r="AI5" s="84"/>
      <c r="AJ5" s="82">
        <f t="shared" ref="AJ5" si="16">AK6</f>
        <v>45138</v>
      </c>
      <c r="AK5" s="83"/>
      <c r="AL5" s="83"/>
      <c r="AM5" s="84"/>
      <c r="AN5" s="82">
        <f t="shared" ref="AN5" si="17">AO6</f>
        <v>45166</v>
      </c>
      <c r="AO5" s="83"/>
      <c r="AP5" s="83"/>
      <c r="AQ5" s="84"/>
      <c r="AR5" s="82">
        <f t="shared" ref="AR5" si="18">AS6</f>
        <v>45194</v>
      </c>
      <c r="AS5" s="83"/>
      <c r="AT5" s="83"/>
      <c r="AU5" s="84"/>
      <c r="AV5" s="82">
        <f t="shared" ref="AV5" si="19">AW6</f>
        <v>45222</v>
      </c>
      <c r="AW5" s="83"/>
      <c r="AX5" s="83"/>
      <c r="AY5" s="84"/>
      <c r="AZ5" s="82">
        <f t="shared" ref="AZ5" si="20">BA6</f>
        <v>45250</v>
      </c>
      <c r="BA5" s="83"/>
      <c r="BB5" s="83"/>
      <c r="BC5" s="84"/>
      <c r="BD5" s="83">
        <f t="shared" ref="BD5" si="21">BE6</f>
        <v>45278</v>
      </c>
      <c r="BE5" s="83"/>
      <c r="BF5" s="83"/>
      <c r="BG5" s="84"/>
    </row>
    <row r="6" spans="1:59" ht="22" customHeight="1" x14ac:dyDescent="0.35">
      <c r="A6" s="2" t="s">
        <v>0</v>
      </c>
      <c r="B6" s="2" t="s">
        <v>30</v>
      </c>
      <c r="C6" s="2" t="s">
        <v>31</v>
      </c>
      <c r="D6" s="4" t="s">
        <v>26</v>
      </c>
      <c r="E6" s="4" t="s">
        <v>27</v>
      </c>
      <c r="F6" s="2"/>
      <c r="G6" s="3">
        <f>D3-WEEKDAY(project_start,3)+(display_month-1)*7</f>
        <v>44928</v>
      </c>
      <c r="H6" s="3">
        <f>G6+7</f>
        <v>44935</v>
      </c>
      <c r="I6" s="3">
        <f t="shared" ref="I6:BF6" si="22">H6+7</f>
        <v>44942</v>
      </c>
      <c r="J6" s="3">
        <f t="shared" si="22"/>
        <v>44949</v>
      </c>
      <c r="K6" s="3">
        <f>J6+7</f>
        <v>44956</v>
      </c>
      <c r="L6" s="3">
        <f t="shared" si="22"/>
        <v>44963</v>
      </c>
      <c r="M6" s="3">
        <f t="shared" si="22"/>
        <v>44970</v>
      </c>
      <c r="N6" s="3">
        <f t="shared" si="22"/>
        <v>44977</v>
      </c>
      <c r="O6" s="3">
        <f t="shared" si="22"/>
        <v>44984</v>
      </c>
      <c r="P6" s="3">
        <f t="shared" si="22"/>
        <v>44991</v>
      </c>
      <c r="Q6" s="3">
        <f t="shared" si="22"/>
        <v>44998</v>
      </c>
      <c r="R6" s="3">
        <f t="shared" si="22"/>
        <v>45005</v>
      </c>
      <c r="S6" s="3">
        <f t="shared" si="22"/>
        <v>45012</v>
      </c>
      <c r="T6" s="3">
        <f t="shared" si="22"/>
        <v>45019</v>
      </c>
      <c r="U6" s="3">
        <f t="shared" si="22"/>
        <v>45026</v>
      </c>
      <c r="V6" s="3">
        <f t="shared" si="22"/>
        <v>45033</v>
      </c>
      <c r="W6" s="3">
        <f t="shared" si="22"/>
        <v>45040</v>
      </c>
      <c r="X6" s="3">
        <f t="shared" si="22"/>
        <v>45047</v>
      </c>
      <c r="Y6" s="3">
        <f t="shared" si="22"/>
        <v>45054</v>
      </c>
      <c r="Z6" s="3">
        <f t="shared" si="22"/>
        <v>45061</v>
      </c>
      <c r="AA6" s="3">
        <f t="shared" si="22"/>
        <v>45068</v>
      </c>
      <c r="AB6" s="3">
        <f t="shared" si="22"/>
        <v>45075</v>
      </c>
      <c r="AC6" s="3">
        <f t="shared" si="22"/>
        <v>45082</v>
      </c>
      <c r="AD6" s="3">
        <f t="shared" si="22"/>
        <v>45089</v>
      </c>
      <c r="AE6" s="3">
        <f t="shared" si="22"/>
        <v>45096</v>
      </c>
      <c r="AF6" s="3">
        <f t="shared" si="22"/>
        <v>45103</v>
      </c>
      <c r="AG6" s="3">
        <f t="shared" si="22"/>
        <v>45110</v>
      </c>
      <c r="AH6" s="3">
        <f t="shared" si="22"/>
        <v>45117</v>
      </c>
      <c r="AI6" s="3">
        <f t="shared" si="22"/>
        <v>45124</v>
      </c>
      <c r="AJ6" s="3">
        <f t="shared" si="22"/>
        <v>45131</v>
      </c>
      <c r="AK6" s="3">
        <f t="shared" si="22"/>
        <v>45138</v>
      </c>
      <c r="AL6" s="3">
        <f t="shared" si="22"/>
        <v>45145</v>
      </c>
      <c r="AM6" s="3">
        <f t="shared" si="22"/>
        <v>45152</v>
      </c>
      <c r="AN6" s="3">
        <f t="shared" si="22"/>
        <v>45159</v>
      </c>
      <c r="AO6" s="3">
        <f t="shared" si="22"/>
        <v>45166</v>
      </c>
      <c r="AP6" s="3">
        <f t="shared" si="22"/>
        <v>45173</v>
      </c>
      <c r="AQ6" s="3">
        <f t="shared" si="22"/>
        <v>45180</v>
      </c>
      <c r="AR6" s="3">
        <f t="shared" si="22"/>
        <v>45187</v>
      </c>
      <c r="AS6" s="3">
        <f t="shared" si="22"/>
        <v>45194</v>
      </c>
      <c r="AT6" s="3">
        <f t="shared" si="22"/>
        <v>45201</v>
      </c>
      <c r="AU6" s="3">
        <f t="shared" si="22"/>
        <v>45208</v>
      </c>
      <c r="AV6" s="3">
        <f t="shared" si="22"/>
        <v>45215</v>
      </c>
      <c r="AW6" s="3">
        <f t="shared" si="22"/>
        <v>45222</v>
      </c>
      <c r="AX6" s="3">
        <f t="shared" si="22"/>
        <v>45229</v>
      </c>
      <c r="AY6" s="3">
        <f t="shared" si="22"/>
        <v>45236</v>
      </c>
      <c r="AZ6" s="3">
        <f t="shared" si="22"/>
        <v>45243</v>
      </c>
      <c r="BA6" s="3">
        <f t="shared" si="22"/>
        <v>45250</v>
      </c>
      <c r="BB6" s="3">
        <f t="shared" si="22"/>
        <v>45257</v>
      </c>
      <c r="BC6" s="3">
        <f t="shared" si="22"/>
        <v>45264</v>
      </c>
      <c r="BD6" s="3">
        <f t="shared" si="22"/>
        <v>45271</v>
      </c>
      <c r="BE6" s="3">
        <f t="shared" si="22"/>
        <v>45278</v>
      </c>
      <c r="BF6" s="3">
        <f t="shared" si="22"/>
        <v>45285</v>
      </c>
      <c r="BG6" s="3">
        <f>BF6+7</f>
        <v>45292</v>
      </c>
    </row>
    <row r="7" spans="1:59" x14ac:dyDescent="0.35">
      <c r="A7" s="5" t="s">
        <v>1</v>
      </c>
      <c r="B7" s="18"/>
      <c r="C7" s="2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x14ac:dyDescent="0.35">
      <c r="A8" s="7" t="s">
        <v>2</v>
      </c>
      <c r="B8" s="19"/>
      <c r="C8" s="21">
        <v>0.5</v>
      </c>
      <c r="D8" s="8">
        <f>project_start</f>
        <v>44929</v>
      </c>
      <c r="E8" s="8">
        <f>D8+7</f>
        <v>44936</v>
      </c>
      <c r="F8" s="6"/>
      <c r="G8" s="23"/>
      <c r="H8" s="23"/>
      <c r="I8" s="23"/>
      <c r="J8" s="23"/>
      <c r="K8" s="2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 x14ac:dyDescent="0.35">
      <c r="A9" s="7" t="s">
        <v>3</v>
      </c>
      <c r="B9" s="19"/>
      <c r="C9" s="21">
        <v>1</v>
      </c>
      <c r="D9" s="8">
        <f>E8+2</f>
        <v>44938</v>
      </c>
      <c r="E9" s="8">
        <f>D9+7</f>
        <v>44945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spans="1:59" x14ac:dyDescent="0.35">
      <c r="A10" s="7" t="s">
        <v>4</v>
      </c>
      <c r="B10" s="19"/>
      <c r="C10" s="21">
        <v>1</v>
      </c>
      <c r="D10" s="8">
        <f>E9</f>
        <v>44945</v>
      </c>
      <c r="E10" s="8">
        <f>D10+7</f>
        <v>44952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</row>
    <row r="11" spans="1:59" x14ac:dyDescent="0.35">
      <c r="A11" s="7" t="s">
        <v>5</v>
      </c>
      <c r="B11" s="19"/>
      <c r="C11" s="21">
        <v>1</v>
      </c>
      <c r="D11" s="8">
        <f>E10</f>
        <v>44952</v>
      </c>
      <c r="E11" s="8">
        <f>D11+7</f>
        <v>44959</v>
      </c>
      <c r="F11" s="6"/>
      <c r="G11" s="6"/>
      <c r="H11" s="6"/>
      <c r="I11" s="6"/>
      <c r="J11" s="6"/>
      <c r="K11" s="23" t="str">
        <f>IF(K$6=($E11-WEEKDAY($E11,2)+1),"u","")</f>
        <v>u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</row>
    <row r="12" spans="1:59" x14ac:dyDescent="0.35">
      <c r="A12" s="9" t="s">
        <v>6</v>
      </c>
      <c r="B12" s="18"/>
      <c r="C12" s="2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</row>
    <row r="13" spans="1:59" x14ac:dyDescent="0.35">
      <c r="A13" s="10" t="s">
        <v>7</v>
      </c>
      <c r="B13" s="19"/>
      <c r="C13" s="21">
        <v>0.15</v>
      </c>
      <c r="D13" s="8">
        <f>E11+1</f>
        <v>44960</v>
      </c>
      <c r="E13" s="8">
        <f>D13+4</f>
        <v>44964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spans="1:59" x14ac:dyDescent="0.35">
      <c r="A14" s="10" t="s">
        <v>8</v>
      </c>
      <c r="B14" s="19"/>
      <c r="C14" s="21">
        <v>1</v>
      </c>
      <c r="D14" s="8">
        <f>E13+1</f>
        <v>44965</v>
      </c>
      <c r="E14" s="8">
        <f>D14+6</f>
        <v>44971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</row>
    <row r="15" spans="1:59" x14ac:dyDescent="0.35">
      <c r="A15" s="10" t="s">
        <v>9</v>
      </c>
      <c r="B15" s="19"/>
      <c r="C15" s="21">
        <v>0.45</v>
      </c>
      <c r="D15" s="8">
        <f>E14</f>
        <v>44971</v>
      </c>
      <c r="E15" s="8">
        <f>D15+7</f>
        <v>44978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</row>
    <row r="16" spans="1:59" x14ac:dyDescent="0.35">
      <c r="A16" s="10" t="s">
        <v>10</v>
      </c>
      <c r="B16" s="19"/>
      <c r="C16" s="21">
        <v>1</v>
      </c>
      <c r="D16" s="8">
        <f>E15+1</f>
        <v>44979</v>
      </c>
      <c r="E16" s="8">
        <f>D16+7</f>
        <v>44986</v>
      </c>
      <c r="F16" s="6"/>
      <c r="G16" s="6"/>
      <c r="H16" s="6"/>
      <c r="I16" s="6"/>
      <c r="J16" s="6"/>
      <c r="K16" s="6"/>
      <c r="L16" s="6"/>
      <c r="M16" s="6"/>
      <c r="N16" s="6"/>
      <c r="O16" s="23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</row>
    <row r="17" spans="1:59" x14ac:dyDescent="0.35">
      <c r="A17" s="11" t="s">
        <v>11</v>
      </c>
      <c r="B17" s="18"/>
      <c r="C17" s="2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</row>
    <row r="18" spans="1:59" x14ac:dyDescent="0.35">
      <c r="A18" s="12" t="s">
        <v>12</v>
      </c>
      <c r="B18" s="19"/>
      <c r="C18" s="21">
        <v>0.1</v>
      </c>
      <c r="D18" s="8">
        <f>E16+1</f>
        <v>44987</v>
      </c>
      <c r="E18" s="8">
        <f>D18+8</f>
        <v>44995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</row>
    <row r="19" spans="1:59" x14ac:dyDescent="0.35">
      <c r="A19" s="12" t="s">
        <v>13</v>
      </c>
      <c r="B19" s="19"/>
      <c r="C19" s="21">
        <v>1</v>
      </c>
      <c r="D19" s="8">
        <f>E18</f>
        <v>44995</v>
      </c>
      <c r="E19" s="8">
        <f>D19+7</f>
        <v>45002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</row>
    <row r="20" spans="1:59" x14ac:dyDescent="0.35">
      <c r="A20" s="12" t="s">
        <v>14</v>
      </c>
      <c r="B20" s="19"/>
      <c r="C20" s="21">
        <v>0.5</v>
      </c>
      <c r="D20" s="8">
        <f>E19</f>
        <v>45002</v>
      </c>
      <c r="E20" s="8">
        <f>D20+7</f>
        <v>45009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</row>
    <row r="21" spans="1:59" x14ac:dyDescent="0.35">
      <c r="A21" s="12" t="s">
        <v>15</v>
      </c>
      <c r="B21" s="19"/>
      <c r="C21" s="21">
        <v>0.5</v>
      </c>
      <c r="D21" s="8">
        <f>E20</f>
        <v>45009</v>
      </c>
      <c r="E21" s="8">
        <f>D21+7</f>
        <v>45016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3" t="str">
        <f>IF(S$6=($E21-WEEKDAY($E21,2)+1),"u","")</f>
        <v>u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</row>
    <row r="22" spans="1:59" x14ac:dyDescent="0.35">
      <c r="A22" s="13" t="s">
        <v>16</v>
      </c>
      <c r="B22" s="18"/>
      <c r="C22" s="2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</row>
    <row r="23" spans="1:59" x14ac:dyDescent="0.35">
      <c r="A23" s="14" t="s">
        <v>17</v>
      </c>
      <c r="B23" s="19"/>
      <c r="C23" s="21">
        <v>0.4</v>
      </c>
      <c r="D23" s="8">
        <f>E21+3</f>
        <v>45019</v>
      </c>
      <c r="E23" s="8">
        <f>D23+80</f>
        <v>45099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</row>
    <row r="24" spans="1:59" x14ac:dyDescent="0.35">
      <c r="A24" s="14" t="s">
        <v>18</v>
      </c>
      <c r="B24" s="19"/>
      <c r="C24" s="21">
        <v>0.3</v>
      </c>
      <c r="D24" s="8">
        <f>E23+1</f>
        <v>45100</v>
      </c>
      <c r="E24" s="8">
        <f>D24+20</f>
        <v>45120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</row>
    <row r="25" spans="1:59" x14ac:dyDescent="0.35">
      <c r="A25" s="14" t="s">
        <v>19</v>
      </c>
      <c r="B25" s="19"/>
      <c r="C25" s="21">
        <v>1</v>
      </c>
      <c r="D25" s="8">
        <f>E24+1</f>
        <v>45121</v>
      </c>
      <c r="E25" s="8">
        <f>D25+7</f>
        <v>45128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</row>
    <row r="26" spans="1:59" x14ac:dyDescent="0.35">
      <c r="A26" s="14" t="s">
        <v>20</v>
      </c>
      <c r="B26" s="19"/>
      <c r="C26" s="21">
        <v>0.8</v>
      </c>
      <c r="D26" s="8">
        <f>E25-4</f>
        <v>45124</v>
      </c>
      <c r="E26" s="8">
        <f>D26+10</f>
        <v>45134</v>
      </c>
      <c r="F26" s="6"/>
      <c r="G26" s="23" t="str">
        <f>IF(G$6=($E26-WEEKDAY($E26,2)+1),"u","")</f>
        <v/>
      </c>
      <c r="H26" s="23" t="str">
        <f t="shared" ref="H26:BG26" si="23">IF(H$6=($E26-WEEKDAY($E26,2)+1),"u","")</f>
        <v/>
      </c>
      <c r="I26" s="23" t="str">
        <f t="shared" si="23"/>
        <v/>
      </c>
      <c r="J26" s="23" t="str">
        <f t="shared" si="23"/>
        <v/>
      </c>
      <c r="K26" s="23" t="str">
        <f t="shared" si="23"/>
        <v/>
      </c>
      <c r="L26" s="23" t="str">
        <f t="shared" si="23"/>
        <v/>
      </c>
      <c r="M26" s="23" t="str">
        <f t="shared" si="23"/>
        <v/>
      </c>
      <c r="N26" s="23" t="str">
        <f t="shared" si="23"/>
        <v/>
      </c>
      <c r="O26" s="23" t="str">
        <f t="shared" si="23"/>
        <v/>
      </c>
      <c r="P26" s="23" t="str">
        <f t="shared" si="23"/>
        <v/>
      </c>
      <c r="Q26" s="23" t="str">
        <f t="shared" si="23"/>
        <v/>
      </c>
      <c r="R26" s="23" t="str">
        <f t="shared" si="23"/>
        <v/>
      </c>
      <c r="S26" s="23" t="str">
        <f t="shared" si="23"/>
        <v/>
      </c>
      <c r="T26" s="23" t="str">
        <f t="shared" si="23"/>
        <v/>
      </c>
      <c r="U26" s="23" t="str">
        <f t="shared" si="23"/>
        <v/>
      </c>
      <c r="V26" s="23" t="str">
        <f t="shared" si="23"/>
        <v/>
      </c>
      <c r="W26" s="23" t="str">
        <f t="shared" si="23"/>
        <v/>
      </c>
      <c r="X26" s="23" t="str">
        <f t="shared" si="23"/>
        <v/>
      </c>
      <c r="Y26" s="23" t="str">
        <f t="shared" si="23"/>
        <v/>
      </c>
      <c r="Z26" s="23" t="str">
        <f t="shared" si="23"/>
        <v/>
      </c>
      <c r="AA26" s="23" t="str">
        <f t="shared" si="23"/>
        <v/>
      </c>
      <c r="AB26" s="23" t="str">
        <f t="shared" si="23"/>
        <v/>
      </c>
      <c r="AC26" s="23" t="str">
        <f t="shared" si="23"/>
        <v/>
      </c>
      <c r="AD26" s="23" t="str">
        <f t="shared" si="23"/>
        <v/>
      </c>
      <c r="AE26" s="23" t="str">
        <f t="shared" si="23"/>
        <v/>
      </c>
      <c r="AF26" s="23" t="str">
        <f t="shared" si="23"/>
        <v/>
      </c>
      <c r="AG26" s="23" t="str">
        <f t="shared" si="23"/>
        <v/>
      </c>
      <c r="AH26" s="23" t="str">
        <f t="shared" si="23"/>
        <v/>
      </c>
      <c r="AI26" s="23" t="str">
        <f t="shared" si="23"/>
        <v/>
      </c>
      <c r="AJ26" s="23" t="str">
        <f>IF(AJ$6=($E26-WEEKDAY($E26,2)+1),"u","")</f>
        <v>u</v>
      </c>
      <c r="AK26" s="23" t="str">
        <f t="shared" si="23"/>
        <v/>
      </c>
      <c r="AL26" s="23" t="str">
        <f t="shared" si="23"/>
        <v/>
      </c>
      <c r="AM26" s="23" t="str">
        <f t="shared" si="23"/>
        <v/>
      </c>
      <c r="AN26" s="23" t="str">
        <f t="shared" si="23"/>
        <v/>
      </c>
      <c r="AO26" s="23" t="str">
        <f t="shared" si="23"/>
        <v/>
      </c>
      <c r="AP26" s="23" t="str">
        <f t="shared" si="23"/>
        <v/>
      </c>
      <c r="AQ26" s="23" t="str">
        <f t="shared" si="23"/>
        <v/>
      </c>
      <c r="AR26" s="23" t="str">
        <f t="shared" si="23"/>
        <v/>
      </c>
      <c r="AS26" s="23" t="str">
        <f t="shared" si="23"/>
        <v/>
      </c>
      <c r="AT26" s="23" t="str">
        <f t="shared" si="23"/>
        <v/>
      </c>
      <c r="AU26" s="23" t="str">
        <f t="shared" si="23"/>
        <v/>
      </c>
      <c r="AV26" s="23" t="str">
        <f t="shared" si="23"/>
        <v/>
      </c>
      <c r="AW26" s="23" t="str">
        <f t="shared" si="23"/>
        <v/>
      </c>
      <c r="AX26" s="23" t="str">
        <f t="shared" si="23"/>
        <v/>
      </c>
      <c r="AY26" s="23" t="str">
        <f t="shared" si="23"/>
        <v/>
      </c>
      <c r="AZ26" s="23" t="str">
        <f t="shared" si="23"/>
        <v/>
      </c>
      <c r="BA26" s="23" t="str">
        <f t="shared" si="23"/>
        <v/>
      </c>
      <c r="BB26" s="23" t="str">
        <f t="shared" si="23"/>
        <v/>
      </c>
      <c r="BC26" s="23" t="str">
        <f t="shared" si="23"/>
        <v/>
      </c>
      <c r="BD26" s="23" t="str">
        <f t="shared" si="23"/>
        <v/>
      </c>
      <c r="BE26" s="23" t="str">
        <f t="shared" si="23"/>
        <v/>
      </c>
      <c r="BF26" s="23" t="str">
        <f t="shared" si="23"/>
        <v/>
      </c>
      <c r="BG26" s="23" t="str">
        <f t="shared" si="23"/>
        <v/>
      </c>
    </row>
    <row r="27" spans="1:59" x14ac:dyDescent="0.35">
      <c r="A27" s="13" t="s">
        <v>21</v>
      </c>
      <c r="B27" s="18"/>
      <c r="C27" s="2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spans="1:59" x14ac:dyDescent="0.35">
      <c r="A28" s="14" t="s">
        <v>22</v>
      </c>
      <c r="B28" s="19"/>
      <c r="C28" s="21">
        <v>0.6</v>
      </c>
      <c r="D28" s="8">
        <f>E26+4</f>
        <v>45138</v>
      </c>
      <c r="E28" s="8">
        <f>D28+21</f>
        <v>45159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</row>
    <row r="29" spans="1:59" x14ac:dyDescent="0.35">
      <c r="A29" s="14" t="s">
        <v>23</v>
      </c>
      <c r="B29" s="19"/>
      <c r="C29" s="21">
        <v>0.4</v>
      </c>
      <c r="D29" s="8">
        <f>E28</f>
        <v>45159</v>
      </c>
      <c r="E29" s="8">
        <f>D29+7</f>
        <v>45166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</row>
    <row r="30" spans="1:59" x14ac:dyDescent="0.35">
      <c r="A30" s="14" t="s">
        <v>24</v>
      </c>
      <c r="B30" s="19"/>
      <c r="C30" s="21">
        <v>0.35</v>
      </c>
      <c r="D30" s="8">
        <v>45159</v>
      </c>
      <c r="E30" s="8">
        <f>D30+45</f>
        <v>45204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spans="1:59" x14ac:dyDescent="0.35">
      <c r="A31" s="14" t="s">
        <v>25</v>
      </c>
      <c r="B31" s="19"/>
      <c r="C31" s="21">
        <v>0.3</v>
      </c>
      <c r="D31" s="8">
        <f>E30</f>
        <v>45204</v>
      </c>
      <c r="E31" s="8">
        <v>45230</v>
      </c>
      <c r="F31" s="6"/>
      <c r="G31" s="23" t="str">
        <f>IF(G$6=($E31-WEEKDAY($E31,2)+1),"u","")</f>
        <v/>
      </c>
      <c r="H31" s="23" t="str">
        <f t="shared" ref="H31:BG31" si="24">IF(H$6=($E31-WEEKDAY($E31,2)+1),"u","")</f>
        <v/>
      </c>
      <c r="I31" s="23" t="str">
        <f t="shared" si="24"/>
        <v/>
      </c>
      <c r="J31" s="23" t="str">
        <f t="shared" si="24"/>
        <v/>
      </c>
      <c r="K31" s="23" t="str">
        <f t="shared" si="24"/>
        <v/>
      </c>
      <c r="L31" s="23" t="str">
        <f t="shared" si="24"/>
        <v/>
      </c>
      <c r="M31" s="23" t="str">
        <f t="shared" si="24"/>
        <v/>
      </c>
      <c r="N31" s="23" t="str">
        <f t="shared" si="24"/>
        <v/>
      </c>
      <c r="O31" s="23" t="str">
        <f t="shared" si="24"/>
        <v/>
      </c>
      <c r="P31" s="23" t="str">
        <f t="shared" si="24"/>
        <v/>
      </c>
      <c r="Q31" s="23" t="str">
        <f t="shared" si="24"/>
        <v/>
      </c>
      <c r="R31" s="23" t="str">
        <f t="shared" si="24"/>
        <v/>
      </c>
      <c r="S31" s="23" t="str">
        <f t="shared" si="24"/>
        <v/>
      </c>
      <c r="T31" s="23" t="str">
        <f t="shared" si="24"/>
        <v/>
      </c>
      <c r="U31" s="23" t="str">
        <f t="shared" si="24"/>
        <v/>
      </c>
      <c r="V31" s="23" t="str">
        <f t="shared" si="24"/>
        <v/>
      </c>
      <c r="W31" s="23" t="str">
        <f t="shared" si="24"/>
        <v/>
      </c>
      <c r="X31" s="23" t="str">
        <f t="shared" si="24"/>
        <v/>
      </c>
      <c r="Y31" s="23" t="str">
        <f t="shared" si="24"/>
        <v/>
      </c>
      <c r="Z31" s="23" t="str">
        <f t="shared" si="24"/>
        <v/>
      </c>
      <c r="AA31" s="23" t="str">
        <f t="shared" si="24"/>
        <v/>
      </c>
      <c r="AB31" s="23" t="str">
        <f t="shared" si="24"/>
        <v/>
      </c>
      <c r="AC31" s="23" t="str">
        <f t="shared" si="24"/>
        <v/>
      </c>
      <c r="AD31" s="23" t="str">
        <f t="shared" si="24"/>
        <v/>
      </c>
      <c r="AE31" s="23" t="str">
        <f t="shared" si="24"/>
        <v/>
      </c>
      <c r="AF31" s="23" t="str">
        <f t="shared" si="24"/>
        <v/>
      </c>
      <c r="AG31" s="23" t="str">
        <f t="shared" si="24"/>
        <v/>
      </c>
      <c r="AH31" s="23" t="str">
        <f t="shared" si="24"/>
        <v/>
      </c>
      <c r="AI31" s="23" t="str">
        <f t="shared" si="24"/>
        <v/>
      </c>
      <c r="AJ31" s="23" t="str">
        <f t="shared" si="24"/>
        <v/>
      </c>
      <c r="AK31" s="23" t="str">
        <f t="shared" si="24"/>
        <v/>
      </c>
      <c r="AL31" s="23" t="str">
        <f t="shared" si="24"/>
        <v/>
      </c>
      <c r="AM31" s="23" t="str">
        <f t="shared" si="24"/>
        <v/>
      </c>
      <c r="AN31" s="23" t="str">
        <f t="shared" si="24"/>
        <v/>
      </c>
      <c r="AO31" s="23" t="str">
        <f t="shared" si="24"/>
        <v/>
      </c>
      <c r="AP31" s="23" t="str">
        <f t="shared" si="24"/>
        <v/>
      </c>
      <c r="AQ31" s="23" t="str">
        <f t="shared" si="24"/>
        <v/>
      </c>
      <c r="AR31" s="23" t="str">
        <f t="shared" si="24"/>
        <v/>
      </c>
      <c r="AS31" s="23" t="str">
        <f t="shared" si="24"/>
        <v/>
      </c>
      <c r="AT31" s="23" t="str">
        <f t="shared" si="24"/>
        <v/>
      </c>
      <c r="AU31" s="23" t="str">
        <f t="shared" si="24"/>
        <v/>
      </c>
      <c r="AV31" s="23" t="str">
        <f t="shared" si="24"/>
        <v/>
      </c>
      <c r="AW31" s="23" t="str">
        <f t="shared" si="24"/>
        <v/>
      </c>
      <c r="AX31" s="23" t="str">
        <f t="shared" si="24"/>
        <v>u</v>
      </c>
      <c r="AY31" s="23" t="str">
        <f t="shared" si="24"/>
        <v/>
      </c>
      <c r="AZ31" s="23" t="str">
        <f t="shared" si="24"/>
        <v/>
      </c>
      <c r="BA31" s="23" t="str">
        <f t="shared" si="24"/>
        <v/>
      </c>
      <c r="BB31" s="23" t="str">
        <f t="shared" si="24"/>
        <v/>
      </c>
      <c r="BC31" s="23" t="str">
        <f t="shared" si="24"/>
        <v/>
      </c>
      <c r="BD31" s="23" t="str">
        <f t="shared" si="24"/>
        <v/>
      </c>
      <c r="BE31" s="23" t="str">
        <f t="shared" si="24"/>
        <v/>
      </c>
      <c r="BF31" s="23" t="str">
        <f t="shared" si="24"/>
        <v/>
      </c>
      <c r="BG31" s="23" t="str">
        <f t="shared" si="24"/>
        <v/>
      </c>
    </row>
  </sheetData>
  <mergeCells count="27">
    <mergeCell ref="X5:AA5"/>
    <mergeCell ref="AB5:AE5"/>
    <mergeCell ref="AF5:AI5"/>
    <mergeCell ref="AJ5:AM5"/>
    <mergeCell ref="AB4:AE4"/>
    <mergeCell ref="AF4:AI4"/>
    <mergeCell ref="AJ4:AM4"/>
    <mergeCell ref="X4:AA4"/>
    <mergeCell ref="D3:E3"/>
    <mergeCell ref="G5:K5"/>
    <mergeCell ref="L5:O5"/>
    <mergeCell ref="P5:S5"/>
    <mergeCell ref="T5:W5"/>
    <mergeCell ref="G4:K4"/>
    <mergeCell ref="L4:O4"/>
    <mergeCell ref="P4:S4"/>
    <mergeCell ref="T4:W4"/>
    <mergeCell ref="AV4:AY4"/>
    <mergeCell ref="AZ4:BC4"/>
    <mergeCell ref="BD4:BG4"/>
    <mergeCell ref="AN5:AQ5"/>
    <mergeCell ref="AR5:AU5"/>
    <mergeCell ref="AV5:AY5"/>
    <mergeCell ref="AZ5:BC5"/>
    <mergeCell ref="BD5:BG5"/>
    <mergeCell ref="AN4:AQ4"/>
    <mergeCell ref="AR4:AU4"/>
  </mergeCells>
  <phoneticPr fontId="4" type="noConversion"/>
  <conditionalFormatting sqref="G7:BG31">
    <cfRule type="expression" dxfId="13" priority="4">
      <formula>AND(G$6&gt;=$D7,G$6&lt;=$E7)</formula>
    </cfRule>
  </conditionalFormatting>
  <conditionalFormatting sqref="G6:BG31">
    <cfRule type="expression" dxfId="12" priority="3">
      <formula>G$6=TODAY</formula>
    </cfRule>
  </conditionalFormatting>
  <conditionalFormatting sqref="C7:C31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{7B3951D7-3BD0-4079-876A-0202643DBF51}</x14:id>
        </ext>
      </extLst>
    </cfRule>
  </conditionalFormatting>
  <conditionalFormatting sqref="G8:BG31">
    <cfRule type="expression" dxfId="11" priority="1">
      <formula>1*AND(G$6&gt;=task_start,G$6&lt;=task_start+(task_progress*(task_end-task_start+1))-1)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5</xdr:col>
                    <xdr:colOff>584200</xdr:colOff>
                    <xdr:row>1</xdr:row>
                    <xdr:rowOff>127000</xdr:rowOff>
                  </from>
                  <to>
                    <xdr:col>13</xdr:col>
                    <xdr:colOff>139700</xdr:colOff>
                    <xdr:row>2</xdr:row>
                    <xdr:rowOff>120650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3951D7-3BD0-4079-876A-0202643DBF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9F1B-5853-4C03-A182-3D9629DCC6E7}">
  <dimension ref="A1:D8"/>
  <sheetViews>
    <sheetView workbookViewId="0">
      <selection activeCell="C14" sqref="C14"/>
    </sheetView>
  </sheetViews>
  <sheetFormatPr defaultRowHeight="14.5" x14ac:dyDescent="0.35"/>
  <cols>
    <col min="1" max="1" width="25" customWidth="1"/>
    <col min="2" max="2" width="12.90625" customWidth="1"/>
    <col min="3" max="3" width="12.6328125" customWidth="1"/>
    <col min="4" max="4" width="11.7265625" customWidth="1"/>
  </cols>
  <sheetData>
    <row r="1" spans="1:4" x14ac:dyDescent="0.35">
      <c r="A1" s="25" t="s">
        <v>32</v>
      </c>
      <c r="B1" s="26" t="s">
        <v>33</v>
      </c>
      <c r="C1" s="26" t="s">
        <v>34</v>
      </c>
      <c r="D1" s="27" t="s">
        <v>35</v>
      </c>
    </row>
    <row r="2" spans="1:4" x14ac:dyDescent="0.35">
      <c r="A2" s="28" t="s">
        <v>36</v>
      </c>
      <c r="B2" s="35">
        <v>250</v>
      </c>
      <c r="C2" s="35">
        <v>75</v>
      </c>
      <c r="D2" s="30">
        <f>Table1[[#This Row],[Total Hours]]*Table1[[#This Row],[Hourly Rate ($)]]</f>
        <v>18750</v>
      </c>
    </row>
    <row r="3" spans="1:4" x14ac:dyDescent="0.35">
      <c r="A3" s="29" t="s">
        <v>37</v>
      </c>
      <c r="B3" s="36">
        <v>500</v>
      </c>
      <c r="C3" s="36">
        <v>90</v>
      </c>
      <c r="D3" s="30">
        <f>Table1[[#This Row],[Total Hours]]*Table1[[#This Row],[Hourly Rate ($)]]</f>
        <v>45000</v>
      </c>
    </row>
    <row r="4" spans="1:4" x14ac:dyDescent="0.35">
      <c r="A4" s="28" t="s">
        <v>38</v>
      </c>
      <c r="B4" s="35">
        <v>1000</v>
      </c>
      <c r="C4" s="35">
        <v>40</v>
      </c>
      <c r="D4" s="30">
        <f>Table1[[#This Row],[Total Hours]]*Table1[[#This Row],[Hourly Rate ($)]]</f>
        <v>40000</v>
      </c>
    </row>
    <row r="5" spans="1:4" x14ac:dyDescent="0.35">
      <c r="A5" s="29" t="s">
        <v>39</v>
      </c>
      <c r="B5" s="36">
        <v>1000</v>
      </c>
      <c r="C5" s="36">
        <v>40</v>
      </c>
      <c r="D5" s="30">
        <f>Table1[[#This Row],[Total Hours]]*Table1[[#This Row],[Hourly Rate ($)]]</f>
        <v>40000</v>
      </c>
    </row>
    <row r="6" spans="1:4" x14ac:dyDescent="0.35">
      <c r="A6" s="28" t="s">
        <v>40</v>
      </c>
      <c r="B6" s="35">
        <v>500</v>
      </c>
      <c r="C6" s="35">
        <v>40</v>
      </c>
      <c r="D6" s="30">
        <f>Table1[[#This Row],[Total Hours]]*Table1[[#This Row],[Hourly Rate ($)]]</f>
        <v>20000</v>
      </c>
    </row>
    <row r="7" spans="1:4" ht="15" thickBot="1" x14ac:dyDescent="0.4">
      <c r="A7" s="29" t="s">
        <v>41</v>
      </c>
      <c r="B7" s="36">
        <v>100</v>
      </c>
      <c r="C7" s="36">
        <v>200</v>
      </c>
      <c r="D7" s="30">
        <f>Table1[[#This Row],[Total Hours]]*Table1[[#This Row],[Hourly Rate ($)]]</f>
        <v>20000</v>
      </c>
    </row>
    <row r="8" spans="1:4" ht="15" thickTop="1" x14ac:dyDescent="0.35">
      <c r="A8" s="31" t="s">
        <v>42</v>
      </c>
      <c r="B8" s="32">
        <f>SUBTOTAL(109,Table1[Total Hours])</f>
        <v>3350</v>
      </c>
      <c r="C8" s="32"/>
      <c r="D8" s="33">
        <f>SUM(D2:D7)</f>
        <v>183750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99EC-9CCE-4D95-B3E7-53C29FFEA85D}">
  <dimension ref="A1:E15"/>
  <sheetViews>
    <sheetView workbookViewId="0">
      <selection activeCell="C17" sqref="C17"/>
    </sheetView>
  </sheetViews>
  <sheetFormatPr defaultRowHeight="14.5" x14ac:dyDescent="0.35"/>
  <cols>
    <col min="1" max="2" width="16.90625" customWidth="1"/>
    <col min="3" max="3" width="12.6328125" customWidth="1"/>
    <col min="4" max="4" width="12.453125" customWidth="1"/>
    <col min="5" max="5" width="13.453125" customWidth="1"/>
  </cols>
  <sheetData>
    <row r="1" spans="1:5" x14ac:dyDescent="0.35">
      <c r="A1" s="87" t="s">
        <v>47</v>
      </c>
      <c r="B1" s="87"/>
      <c r="C1" s="87"/>
      <c r="D1" s="87"/>
      <c r="E1" s="87"/>
    </row>
    <row r="2" spans="1:5" x14ac:dyDescent="0.35">
      <c r="A2" s="16" t="s">
        <v>43</v>
      </c>
      <c r="B2" s="16" t="s">
        <v>61</v>
      </c>
      <c r="C2" s="16" t="s">
        <v>44</v>
      </c>
      <c r="D2" s="16" t="s">
        <v>45</v>
      </c>
      <c r="E2" s="16" t="s">
        <v>46</v>
      </c>
    </row>
    <row r="3" spans="1:5" x14ac:dyDescent="0.35">
      <c r="A3" t="s">
        <v>48</v>
      </c>
      <c r="B3" s="34">
        <f>SUM($C$3:Table6[[#This Row],[Planned]])</f>
        <v>15000</v>
      </c>
      <c r="C3" s="34">
        <v>15000</v>
      </c>
      <c r="D3" s="34">
        <v>15000</v>
      </c>
      <c r="E3" s="34">
        <v>490000</v>
      </c>
    </row>
    <row r="4" spans="1:5" x14ac:dyDescent="0.35">
      <c r="A4" t="s">
        <v>49</v>
      </c>
      <c r="B4" s="34">
        <f>SUM($C$3:Table6[[#This Row],[Planned]])</f>
        <v>55000</v>
      </c>
      <c r="C4" s="34">
        <v>40000</v>
      </c>
      <c r="D4" s="34">
        <v>30000</v>
      </c>
      <c r="E4" s="34">
        <v>490000</v>
      </c>
    </row>
    <row r="5" spans="1:5" x14ac:dyDescent="0.35">
      <c r="A5" t="s">
        <v>50</v>
      </c>
      <c r="B5" s="34">
        <f>SUM($C$3:Table6[[#This Row],[Planned]])</f>
        <v>95000</v>
      </c>
      <c r="C5" s="34">
        <v>40000</v>
      </c>
      <c r="D5" s="34">
        <v>35000</v>
      </c>
      <c r="E5" s="34">
        <v>490000</v>
      </c>
    </row>
    <row r="6" spans="1:5" x14ac:dyDescent="0.35">
      <c r="A6" t="s">
        <v>51</v>
      </c>
      <c r="B6" s="34">
        <f>SUM($C$3:Table6[[#This Row],[Planned]])</f>
        <v>145000</v>
      </c>
      <c r="C6" s="34">
        <v>50000</v>
      </c>
      <c r="D6" s="34">
        <v>45000</v>
      </c>
      <c r="E6" s="34">
        <v>490000</v>
      </c>
    </row>
    <row r="7" spans="1:5" x14ac:dyDescent="0.35">
      <c r="A7" t="s">
        <v>52</v>
      </c>
      <c r="B7" s="34">
        <f>SUM($C$3:Table6[[#This Row],[Planned]])</f>
        <v>195000</v>
      </c>
      <c r="C7" s="34">
        <v>50000</v>
      </c>
      <c r="D7" s="34">
        <v>45000</v>
      </c>
      <c r="E7" s="34">
        <v>490000</v>
      </c>
    </row>
    <row r="8" spans="1:5" x14ac:dyDescent="0.35">
      <c r="A8" t="s">
        <v>53</v>
      </c>
      <c r="B8" s="34">
        <f>SUM($C$3:Table6[[#This Row],[Planned]])</f>
        <v>255000</v>
      </c>
      <c r="C8" s="34">
        <v>60000</v>
      </c>
      <c r="D8" s="34">
        <v>60000</v>
      </c>
      <c r="E8" s="34">
        <v>490000</v>
      </c>
    </row>
    <row r="9" spans="1:5" x14ac:dyDescent="0.35">
      <c r="A9" t="s">
        <v>54</v>
      </c>
      <c r="B9" s="34">
        <f>SUM($C$3:Table6[[#This Row],[Planned]])</f>
        <v>315000</v>
      </c>
      <c r="C9" s="34">
        <v>60000</v>
      </c>
      <c r="D9" s="34">
        <v>60000</v>
      </c>
      <c r="E9" s="34">
        <v>490000</v>
      </c>
    </row>
    <row r="10" spans="1:5" x14ac:dyDescent="0.35">
      <c r="A10" t="s">
        <v>55</v>
      </c>
      <c r="B10" s="34">
        <f>SUM($C$3:Table6[[#This Row],[Planned]])</f>
        <v>375000</v>
      </c>
      <c r="C10" s="34">
        <v>60000</v>
      </c>
      <c r="D10" s="34">
        <v>50000</v>
      </c>
      <c r="E10" s="34">
        <v>490000</v>
      </c>
    </row>
    <row r="11" spans="1:5" x14ac:dyDescent="0.35">
      <c r="A11" t="s">
        <v>56</v>
      </c>
      <c r="B11" s="34">
        <f>SUM($C$3:Table6[[#This Row],[Planned]])</f>
        <v>425000</v>
      </c>
      <c r="C11" s="34">
        <v>50000</v>
      </c>
      <c r="D11" s="34">
        <v>30000</v>
      </c>
      <c r="E11" s="34">
        <v>490000</v>
      </c>
    </row>
    <row r="12" spans="1:5" x14ac:dyDescent="0.35">
      <c r="A12" t="s">
        <v>57</v>
      </c>
      <c r="B12" s="34">
        <f>SUM($C$3:Table6[[#This Row],[Planned]])</f>
        <v>450000</v>
      </c>
      <c r="C12" s="34">
        <v>25000</v>
      </c>
      <c r="D12" s="34">
        <v>20000</v>
      </c>
      <c r="E12" s="34">
        <v>490000</v>
      </c>
    </row>
    <row r="13" spans="1:5" x14ac:dyDescent="0.35">
      <c r="A13" t="s">
        <v>58</v>
      </c>
      <c r="B13" s="34">
        <f>SUM($C$3:Table6[[#This Row],[Planned]])</f>
        <v>460000</v>
      </c>
      <c r="C13" s="34">
        <v>10000</v>
      </c>
      <c r="D13" s="34">
        <v>10000</v>
      </c>
      <c r="E13" s="34">
        <v>490000</v>
      </c>
    </row>
    <row r="14" spans="1:5" x14ac:dyDescent="0.35">
      <c r="A14" t="s">
        <v>59</v>
      </c>
      <c r="B14" s="34">
        <f>SUM($C$3:Table6[[#This Row],[Planned]])</f>
        <v>470000</v>
      </c>
      <c r="C14" s="34">
        <v>10000</v>
      </c>
      <c r="D14" s="34">
        <v>10000</v>
      </c>
      <c r="E14" s="34">
        <v>490000</v>
      </c>
    </row>
    <row r="15" spans="1:5" x14ac:dyDescent="0.35">
      <c r="A15" t="s">
        <v>60</v>
      </c>
      <c r="B15" s="34"/>
      <c r="C15">
        <f>SUM(C3:C14)</f>
        <v>470000</v>
      </c>
      <c r="D15" s="24">
        <f>SUM(D3:D14)</f>
        <v>410000</v>
      </c>
    </row>
  </sheetData>
  <mergeCells count="1">
    <mergeCell ref="A1:E1"/>
  </mergeCells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8214-9EC6-43AA-AEAC-0E18E1833F3C}">
  <dimension ref="A1:E28"/>
  <sheetViews>
    <sheetView topLeftCell="A21" workbookViewId="0">
      <selection activeCell="C27" sqref="C27"/>
    </sheetView>
  </sheetViews>
  <sheetFormatPr defaultRowHeight="14.5" x14ac:dyDescent="0.35"/>
  <cols>
    <col min="1" max="1" width="7.1796875" customWidth="1"/>
    <col min="2" max="2" width="28" customWidth="1"/>
    <col min="3" max="3" width="26.36328125" customWidth="1"/>
    <col min="4" max="5" width="23.1796875" customWidth="1"/>
  </cols>
  <sheetData>
    <row r="1" spans="1:5" ht="15" thickBot="1" x14ac:dyDescent="0.4">
      <c r="A1" s="37"/>
      <c r="B1" s="38"/>
      <c r="C1" s="38"/>
      <c r="D1" s="39"/>
      <c r="E1" s="39"/>
    </row>
    <row r="2" spans="1:5" x14ac:dyDescent="0.35">
      <c r="A2" s="104" t="s">
        <v>62</v>
      </c>
      <c r="B2" s="106" t="s">
        <v>63</v>
      </c>
      <c r="C2" s="40" t="s">
        <v>106</v>
      </c>
      <c r="D2" s="108" t="s">
        <v>65</v>
      </c>
      <c r="E2" s="108" t="s">
        <v>107</v>
      </c>
    </row>
    <row r="3" spans="1:5" ht="15" thickBot="1" x14ac:dyDescent="0.4">
      <c r="A3" s="105"/>
      <c r="B3" s="107"/>
      <c r="C3" s="41" t="s">
        <v>64</v>
      </c>
      <c r="D3" s="109"/>
      <c r="E3" s="109"/>
    </row>
    <row r="4" spans="1:5" ht="15" thickBot="1" x14ac:dyDescent="0.4">
      <c r="A4" s="42">
        <v>1</v>
      </c>
      <c r="B4" s="69" t="s">
        <v>66</v>
      </c>
      <c r="C4" s="43"/>
      <c r="D4" s="110" t="s">
        <v>108</v>
      </c>
      <c r="E4" s="112">
        <v>44959</v>
      </c>
    </row>
    <row r="5" spans="1:5" ht="15" thickBot="1" x14ac:dyDescent="0.4">
      <c r="A5" s="44">
        <v>1.1000000000000001</v>
      </c>
      <c r="B5" s="70" t="s">
        <v>67</v>
      </c>
      <c r="C5" s="46">
        <v>45200</v>
      </c>
      <c r="D5" s="111"/>
      <c r="E5" s="111"/>
    </row>
    <row r="6" spans="1:5" ht="15" thickBot="1" x14ac:dyDescent="0.4">
      <c r="A6" s="44">
        <v>1.2</v>
      </c>
      <c r="B6" s="70" t="s">
        <v>68</v>
      </c>
      <c r="C6" s="45" t="s">
        <v>69</v>
      </c>
      <c r="D6" s="111"/>
      <c r="E6" s="111"/>
    </row>
    <row r="7" spans="1:5" ht="15" thickBot="1" x14ac:dyDescent="0.4">
      <c r="A7" s="44">
        <v>1.3</v>
      </c>
      <c r="B7" s="70" t="s">
        <v>70</v>
      </c>
      <c r="C7" s="45" t="s">
        <v>71</v>
      </c>
      <c r="D7" s="111"/>
      <c r="E7" s="111"/>
    </row>
    <row r="8" spans="1:5" ht="15" thickBot="1" x14ac:dyDescent="0.4">
      <c r="A8" s="44">
        <v>1.4</v>
      </c>
      <c r="B8" s="70" t="s">
        <v>72</v>
      </c>
      <c r="C8" s="46">
        <v>44959</v>
      </c>
      <c r="D8" s="111"/>
      <c r="E8" s="111"/>
    </row>
    <row r="9" spans="1:5" ht="29.5" thickBot="1" x14ac:dyDescent="0.4">
      <c r="A9" s="47">
        <v>2</v>
      </c>
      <c r="B9" s="71" t="s">
        <v>73</v>
      </c>
      <c r="C9" s="48">
        <v>44929</v>
      </c>
      <c r="D9" s="49"/>
      <c r="E9" s="49"/>
    </row>
    <row r="10" spans="1:5" ht="44" thickBot="1" x14ac:dyDescent="0.4">
      <c r="A10" s="50">
        <v>2.1</v>
      </c>
      <c r="B10" s="72" t="s">
        <v>74</v>
      </c>
      <c r="C10" s="52">
        <v>45109</v>
      </c>
      <c r="D10" s="91" t="s">
        <v>79</v>
      </c>
      <c r="E10" s="94">
        <v>44929</v>
      </c>
    </row>
    <row r="11" spans="1:5" ht="29.5" thickBot="1" x14ac:dyDescent="0.4">
      <c r="A11" s="50">
        <v>2.2000000000000002</v>
      </c>
      <c r="B11" s="72" t="s">
        <v>75</v>
      </c>
      <c r="C11" s="51" t="s">
        <v>76</v>
      </c>
      <c r="D11" s="92"/>
      <c r="E11" s="92"/>
    </row>
    <row r="12" spans="1:5" ht="29.5" thickBot="1" x14ac:dyDescent="0.4">
      <c r="A12" s="50">
        <v>2.2999999999999998</v>
      </c>
      <c r="B12" s="72" t="s">
        <v>77</v>
      </c>
      <c r="C12" s="51" t="s">
        <v>78</v>
      </c>
      <c r="D12" s="92"/>
      <c r="E12" s="92"/>
    </row>
    <row r="13" spans="1:5" ht="15" thickBot="1" x14ac:dyDescent="0.4">
      <c r="A13" s="50">
        <v>2.4</v>
      </c>
      <c r="B13" s="72" t="s">
        <v>79</v>
      </c>
      <c r="C13" s="52">
        <v>44929</v>
      </c>
      <c r="D13" s="93"/>
      <c r="E13" s="93"/>
    </row>
    <row r="14" spans="1:5" ht="15" thickBot="1" x14ac:dyDescent="0.4">
      <c r="A14" s="53">
        <v>3</v>
      </c>
      <c r="B14" s="73" t="s">
        <v>80</v>
      </c>
      <c r="C14" s="54" t="s">
        <v>81</v>
      </c>
      <c r="D14" s="55"/>
      <c r="E14" s="55"/>
    </row>
    <row r="15" spans="1:5" ht="29.5" thickBot="1" x14ac:dyDescent="0.4">
      <c r="A15" s="56">
        <v>3.1</v>
      </c>
      <c r="B15" s="57" t="s">
        <v>82</v>
      </c>
      <c r="C15" s="58">
        <v>45202</v>
      </c>
      <c r="D15" s="95" t="s">
        <v>109</v>
      </c>
      <c r="E15" s="95" t="s">
        <v>81</v>
      </c>
    </row>
    <row r="16" spans="1:5" ht="29.5" thickBot="1" x14ac:dyDescent="0.4">
      <c r="A16" s="56">
        <v>3.2</v>
      </c>
      <c r="B16" s="57" t="s">
        <v>83</v>
      </c>
      <c r="C16" s="57" t="s">
        <v>84</v>
      </c>
      <c r="D16" s="96"/>
      <c r="E16" s="96"/>
    </row>
    <row r="17" spans="1:5" ht="15" thickBot="1" x14ac:dyDescent="0.4">
      <c r="A17" s="56">
        <v>3.3</v>
      </c>
      <c r="B17" s="57" t="s">
        <v>85</v>
      </c>
      <c r="C17" s="57" t="s">
        <v>86</v>
      </c>
      <c r="D17" s="96"/>
      <c r="E17" s="96"/>
    </row>
    <row r="18" spans="1:5" ht="29.5" thickBot="1" x14ac:dyDescent="0.4">
      <c r="A18" s="56">
        <v>3.4</v>
      </c>
      <c r="B18" s="57" t="s">
        <v>87</v>
      </c>
      <c r="C18" s="57" t="s">
        <v>81</v>
      </c>
      <c r="D18" s="97"/>
      <c r="E18" s="97"/>
    </row>
    <row r="19" spans="1:5" ht="29.5" thickBot="1" x14ac:dyDescent="0.4">
      <c r="A19" s="59">
        <v>4</v>
      </c>
      <c r="B19" s="74" t="s">
        <v>88</v>
      </c>
      <c r="C19" s="60" t="s">
        <v>89</v>
      </c>
      <c r="D19" s="61"/>
      <c r="E19" s="61"/>
    </row>
    <row r="20" spans="1:5" ht="29.5" thickBot="1" x14ac:dyDescent="0.4">
      <c r="A20" s="62">
        <v>4.0999999999999996</v>
      </c>
      <c r="B20" s="75" t="s">
        <v>90</v>
      </c>
      <c r="C20" s="63" t="s">
        <v>91</v>
      </c>
      <c r="D20" s="98" t="s">
        <v>110</v>
      </c>
      <c r="E20" s="101" t="s">
        <v>89</v>
      </c>
    </row>
    <row r="21" spans="1:5" ht="44" thickBot="1" x14ac:dyDescent="0.4">
      <c r="A21" s="62">
        <v>4.2</v>
      </c>
      <c r="B21" s="75" t="s">
        <v>92</v>
      </c>
      <c r="C21" s="63" t="s">
        <v>93</v>
      </c>
      <c r="D21" s="99"/>
      <c r="E21" s="102"/>
    </row>
    <row r="22" spans="1:5" ht="44" thickBot="1" x14ac:dyDescent="0.4">
      <c r="A22" s="62">
        <v>4.3</v>
      </c>
      <c r="B22" s="75" t="s">
        <v>94</v>
      </c>
      <c r="C22" s="63" t="s">
        <v>95</v>
      </c>
      <c r="D22" s="99"/>
      <c r="E22" s="102"/>
    </row>
    <row r="23" spans="1:5" ht="29.5" thickBot="1" x14ac:dyDescent="0.4">
      <c r="A23" s="62">
        <v>4.4000000000000004</v>
      </c>
      <c r="B23" s="75" t="s">
        <v>96</v>
      </c>
      <c r="C23" s="63" t="s">
        <v>89</v>
      </c>
      <c r="D23" s="100"/>
      <c r="E23" s="103"/>
    </row>
    <row r="24" spans="1:5" ht="29.5" thickBot="1" x14ac:dyDescent="0.4">
      <c r="A24" s="64">
        <v>5</v>
      </c>
      <c r="B24" s="76" t="s">
        <v>97</v>
      </c>
      <c r="C24" s="65" t="s">
        <v>98</v>
      </c>
      <c r="D24" s="88" t="s">
        <v>105</v>
      </c>
      <c r="E24" s="88" t="s">
        <v>98</v>
      </c>
    </row>
    <row r="25" spans="1:5" ht="29.5" thickBot="1" x14ac:dyDescent="0.4">
      <c r="A25" s="66">
        <v>5.0999999999999996</v>
      </c>
      <c r="B25" s="77" t="s">
        <v>99</v>
      </c>
      <c r="C25" s="67" t="s">
        <v>100</v>
      </c>
      <c r="D25" s="89"/>
      <c r="E25" s="89"/>
    </row>
    <row r="26" spans="1:5" ht="29.5" thickBot="1" x14ac:dyDescent="0.4">
      <c r="A26" s="66">
        <v>5.2</v>
      </c>
      <c r="B26" s="77" t="s">
        <v>101</v>
      </c>
      <c r="C26" s="67" t="s">
        <v>102</v>
      </c>
      <c r="D26" s="89"/>
      <c r="E26" s="89"/>
    </row>
    <row r="27" spans="1:5" ht="29.5" thickBot="1" x14ac:dyDescent="0.4">
      <c r="A27" s="66">
        <v>5.3</v>
      </c>
      <c r="B27" s="77" t="s">
        <v>103</v>
      </c>
      <c r="C27" s="68">
        <v>45056</v>
      </c>
      <c r="D27" s="89"/>
      <c r="E27" s="89"/>
    </row>
    <row r="28" spans="1:5" ht="29.5" thickBot="1" x14ac:dyDescent="0.4">
      <c r="A28" s="66">
        <v>5.4</v>
      </c>
      <c r="B28" s="77" t="s">
        <v>104</v>
      </c>
      <c r="C28" s="67" t="s">
        <v>98</v>
      </c>
      <c r="D28" s="90"/>
      <c r="E28" s="90"/>
    </row>
  </sheetData>
  <mergeCells count="14">
    <mergeCell ref="A2:A3"/>
    <mergeCell ref="B2:B3"/>
    <mergeCell ref="D2:D3"/>
    <mergeCell ref="E2:E3"/>
    <mergeCell ref="D4:D8"/>
    <mergeCell ref="E4:E8"/>
    <mergeCell ref="D24:D28"/>
    <mergeCell ref="E24:E28"/>
    <mergeCell ref="D10:D13"/>
    <mergeCell ref="E10:E13"/>
    <mergeCell ref="D15:D18"/>
    <mergeCell ref="E15:E18"/>
    <mergeCell ref="D20:D23"/>
    <mergeCell ref="E20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Gantt Chart</vt:lpstr>
      <vt:lpstr>Salary</vt:lpstr>
      <vt:lpstr>Total Budget</vt:lpstr>
      <vt:lpstr>Tasks&amp;sub-Tasks</vt:lpstr>
      <vt:lpstr>display_month</vt:lpstr>
      <vt:lpstr>project_start</vt:lpstr>
      <vt:lpstr>'Gantt Chart'!task_end</vt:lpstr>
      <vt:lpstr>'Gantt Chart'!task_progress</vt:lpstr>
      <vt:lpstr>'Gantt Chart'!task_start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kdineshk</dc:creator>
  <cp:lastModifiedBy>kdineshk</cp:lastModifiedBy>
  <cp:lastPrinted>2023-07-02T05:20:27Z</cp:lastPrinted>
  <dcterms:created xsi:type="dcterms:W3CDTF">2023-07-01T17:00:51Z</dcterms:created>
  <dcterms:modified xsi:type="dcterms:W3CDTF">2023-07-02T23:26:32Z</dcterms:modified>
</cp:coreProperties>
</file>