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3"/>
  </bookViews>
  <sheets>
    <sheet name="INPUTS" sheetId="1" r:id="rId1"/>
    <sheet name="NS30G" sheetId="8" r:id="rId2"/>
    <sheet name="NS31G" sheetId="9" r:id="rId3"/>
    <sheet name="NS40G" sheetId="10" r:id="rId4"/>
    <sheet name="NS50G" sheetId="11" r:id="rId5"/>
    <sheet name="NS60G" sheetId="12" r:id="rId6"/>
    <sheet name="NS80G" sheetId="13" r:id="rId7"/>
    <sheet name="NS30" sheetId="2" r:id="rId8"/>
    <sheet name="NS31" sheetId="3" r:id="rId9"/>
    <sheet name="NS40" sheetId="4" r:id="rId10"/>
    <sheet name="NS50" sheetId="5" r:id="rId11"/>
    <sheet name="NS60" sheetId="6" r:id="rId12"/>
    <sheet name="NS80" sheetId="7" r:id="rId13"/>
  </sheets>
  <calcPr calcId="144525"/>
</workbook>
</file>

<file path=xl/calcChain.xml><?xml version="1.0" encoding="utf-8"?>
<calcChain xmlns="http://schemas.openxmlformats.org/spreadsheetml/2006/main">
  <c r="C10" i="7" l="1"/>
  <c r="C10" i="6"/>
  <c r="C10" i="5"/>
  <c r="C10" i="4"/>
  <c r="C10" i="3"/>
  <c r="C10" i="2"/>
  <c r="C16" i="1"/>
  <c r="K12" i="6" l="1"/>
  <c r="C12" i="7"/>
  <c r="M18" i="7"/>
  <c r="E8" i="7"/>
  <c r="C8" i="7"/>
  <c r="K18" i="7" s="1"/>
  <c r="C6" i="7"/>
  <c r="L19" i="7" s="1"/>
  <c r="C4" i="7"/>
  <c r="C12" i="6"/>
  <c r="M5" i="6"/>
  <c r="C8" i="6"/>
  <c r="K7" i="6" s="1"/>
  <c r="C6" i="6"/>
  <c r="L4" i="6" s="1"/>
  <c r="C4" i="6"/>
  <c r="C12" i="5"/>
  <c r="M18" i="5"/>
  <c r="C8" i="5"/>
  <c r="E8" i="5" s="1"/>
  <c r="C6" i="5"/>
  <c r="L17" i="5" s="1"/>
  <c r="C4" i="5"/>
  <c r="C12" i="4"/>
  <c r="M18" i="4"/>
  <c r="C8" i="4"/>
  <c r="E8" i="4" s="1"/>
  <c r="C6" i="4"/>
  <c r="L17" i="4" s="1"/>
  <c r="C4" i="4"/>
  <c r="C12" i="3"/>
  <c r="M19" i="3"/>
  <c r="C8" i="3"/>
  <c r="K17" i="3" s="1"/>
  <c r="C6" i="3"/>
  <c r="L19" i="3" s="1"/>
  <c r="C4" i="3"/>
  <c r="C12" i="2"/>
  <c r="M7" i="2"/>
  <c r="C8" i="2"/>
  <c r="K5" i="2" s="1"/>
  <c r="C6" i="2"/>
  <c r="L6" i="2" s="1"/>
  <c r="C4" i="2"/>
  <c r="E10" i="1"/>
  <c r="K19" i="7"/>
  <c r="K17" i="7"/>
  <c r="K15" i="7"/>
  <c r="K13" i="7"/>
  <c r="M11" i="7"/>
  <c r="K11" i="7"/>
  <c r="L9" i="7"/>
  <c r="K9" i="7"/>
  <c r="K8" i="7"/>
  <c r="K7" i="7"/>
  <c r="K6" i="7"/>
  <c r="K5" i="7"/>
  <c r="M4" i="7"/>
  <c r="K4" i="7"/>
  <c r="M17" i="5"/>
  <c r="M15" i="5"/>
  <c r="L15" i="5"/>
  <c r="L12" i="5"/>
  <c r="M11" i="5"/>
  <c r="L7" i="5"/>
  <c r="M5" i="5"/>
  <c r="L4" i="5"/>
  <c r="L18" i="4"/>
  <c r="L15" i="4"/>
  <c r="L14" i="4"/>
  <c r="K12" i="4"/>
  <c r="L11" i="4"/>
  <c r="L10" i="4"/>
  <c r="L7" i="4"/>
  <c r="L6" i="4"/>
  <c r="K6" i="4"/>
  <c r="M6" i="2"/>
  <c r="M8" i="2"/>
  <c r="M10" i="2"/>
  <c r="M12" i="2"/>
  <c r="M14" i="2"/>
  <c r="M16" i="2"/>
  <c r="M18" i="2"/>
  <c r="M4" i="2"/>
  <c r="L13" i="2"/>
  <c r="K8" i="2"/>
  <c r="K12" i="2"/>
  <c r="M19" i="7" l="1"/>
  <c r="M15" i="7"/>
  <c r="L11" i="2"/>
  <c r="K10" i="6"/>
  <c r="K4" i="2"/>
  <c r="L19" i="2"/>
  <c r="L9" i="2"/>
  <c r="M7" i="5"/>
  <c r="M13" i="5"/>
  <c r="M19" i="5"/>
  <c r="N19" i="5" s="1"/>
  <c r="L5" i="7"/>
  <c r="M7" i="7"/>
  <c r="M9" i="7"/>
  <c r="N9" i="7" s="1"/>
  <c r="M13" i="7"/>
  <c r="M17" i="7"/>
  <c r="K18" i="6"/>
  <c r="K8" i="6"/>
  <c r="K16" i="2"/>
  <c r="N16" i="2" s="1"/>
  <c r="L17" i="2"/>
  <c r="E8" i="2"/>
  <c r="M8" i="4"/>
  <c r="M13" i="4"/>
  <c r="M9" i="5"/>
  <c r="M5" i="7"/>
  <c r="N5" i="7" s="1"/>
  <c r="N4" i="7" s="1"/>
  <c r="N19" i="7"/>
  <c r="K16" i="6"/>
  <c r="K4" i="6"/>
  <c r="K4" i="4"/>
  <c r="L15" i="2"/>
  <c r="L7" i="2"/>
  <c r="M4" i="4"/>
  <c r="K14" i="4"/>
  <c r="K18" i="4"/>
  <c r="N18" i="4" s="1"/>
  <c r="L8" i="5"/>
  <c r="L11" i="5"/>
  <c r="L16" i="5"/>
  <c r="L19" i="5"/>
  <c r="M6" i="7"/>
  <c r="M8" i="7"/>
  <c r="K10" i="7"/>
  <c r="K12" i="7"/>
  <c r="K14" i="7"/>
  <c r="K16" i="7"/>
  <c r="K14" i="6"/>
  <c r="K6" i="6"/>
  <c r="N6" i="6" s="1"/>
  <c r="K10" i="4"/>
  <c r="K16" i="4"/>
  <c r="L5" i="5"/>
  <c r="L10" i="5"/>
  <c r="L13" i="5"/>
  <c r="L18" i="5"/>
  <c r="L5" i="2"/>
  <c r="M5" i="4"/>
  <c r="K8" i="4"/>
  <c r="L6" i="5"/>
  <c r="L9" i="5"/>
  <c r="L14" i="5"/>
  <c r="M10" i="7"/>
  <c r="M12" i="7"/>
  <c r="M14" i="7"/>
  <c r="M16" i="7"/>
  <c r="L19" i="6"/>
  <c r="L4" i="2"/>
  <c r="L16" i="2"/>
  <c r="L12" i="2"/>
  <c r="N12" i="2" s="1"/>
  <c r="L8" i="2"/>
  <c r="M17" i="2"/>
  <c r="M13" i="2"/>
  <c r="M9" i="2"/>
  <c r="M5" i="2"/>
  <c r="L18" i="2"/>
  <c r="L14" i="2"/>
  <c r="L10" i="2"/>
  <c r="M19" i="2"/>
  <c r="M15" i="2"/>
  <c r="M11" i="2"/>
  <c r="L7" i="7"/>
  <c r="M18" i="6"/>
  <c r="L17" i="6"/>
  <c r="M14" i="6"/>
  <c r="L13" i="6"/>
  <c r="M10" i="6"/>
  <c r="L9" i="6"/>
  <c r="M6" i="6"/>
  <c r="L5" i="6"/>
  <c r="M19" i="6"/>
  <c r="N19" i="6" s="1"/>
  <c r="L18" i="6"/>
  <c r="K17" i="6"/>
  <c r="M15" i="6"/>
  <c r="L14" i="6"/>
  <c r="K13" i="6"/>
  <c r="M11" i="6"/>
  <c r="L10" i="6"/>
  <c r="K9" i="6"/>
  <c r="M7" i="6"/>
  <c r="L6" i="6"/>
  <c r="K5" i="6"/>
  <c r="N5" i="6" s="1"/>
  <c r="N4" i="6" s="1"/>
  <c r="L11" i="6"/>
  <c r="M16" i="6"/>
  <c r="L15" i="6"/>
  <c r="M12" i="6"/>
  <c r="M8" i="6"/>
  <c r="L7" i="6"/>
  <c r="M4" i="6"/>
  <c r="K19" i="6"/>
  <c r="M17" i="6"/>
  <c r="L16" i="6"/>
  <c r="K15" i="6"/>
  <c r="M13" i="6"/>
  <c r="L12" i="6"/>
  <c r="K11" i="6"/>
  <c r="M9" i="6"/>
  <c r="L8" i="6"/>
  <c r="K5" i="5"/>
  <c r="N5" i="5" s="1"/>
  <c r="N4" i="5" s="1"/>
  <c r="K7" i="5"/>
  <c r="K9" i="5"/>
  <c r="K11" i="5"/>
  <c r="K13" i="5"/>
  <c r="N13" i="5" s="1"/>
  <c r="K15" i="5"/>
  <c r="N15" i="5" s="1"/>
  <c r="K17" i="5"/>
  <c r="K19" i="5"/>
  <c r="M9" i="4"/>
  <c r="M12" i="4"/>
  <c r="M17" i="4"/>
  <c r="L19" i="4"/>
  <c r="L5" i="4"/>
  <c r="M6" i="4"/>
  <c r="N6" i="4" s="1"/>
  <c r="L8" i="4"/>
  <c r="M11" i="4"/>
  <c r="L13" i="4"/>
  <c r="M14" i="4"/>
  <c r="N14" i="4" s="1"/>
  <c r="L16" i="4"/>
  <c r="M19" i="4"/>
  <c r="M16" i="4"/>
  <c r="N16" i="4" s="1"/>
  <c r="L4" i="4"/>
  <c r="M7" i="4"/>
  <c r="L9" i="4"/>
  <c r="M10" i="4"/>
  <c r="L12" i="4"/>
  <c r="N12" i="4" s="1"/>
  <c r="M15" i="4"/>
  <c r="K18" i="3"/>
  <c r="K4" i="3"/>
  <c r="K10" i="3"/>
  <c r="M4" i="3"/>
  <c r="K12" i="3"/>
  <c r="K6" i="3"/>
  <c r="K14" i="3"/>
  <c r="K8" i="3"/>
  <c r="K16" i="3"/>
  <c r="N5" i="2"/>
  <c r="N4" i="2" s="1"/>
  <c r="N8" i="2"/>
  <c r="K7" i="4"/>
  <c r="N7" i="4" s="1"/>
  <c r="K11" i="4"/>
  <c r="K15" i="4"/>
  <c r="K19" i="4"/>
  <c r="K5" i="4"/>
  <c r="K9" i="4"/>
  <c r="K13" i="4"/>
  <c r="K17" i="4"/>
  <c r="M4" i="5"/>
  <c r="K6" i="5"/>
  <c r="M8" i="5"/>
  <c r="K10" i="5"/>
  <c r="M12" i="5"/>
  <c r="K14" i="5"/>
  <c r="M16" i="5"/>
  <c r="K18" i="5"/>
  <c r="N18" i="5" s="1"/>
  <c r="K4" i="5"/>
  <c r="M6" i="5"/>
  <c r="K8" i="5"/>
  <c r="M10" i="5"/>
  <c r="K12" i="5"/>
  <c r="N12" i="5" s="1"/>
  <c r="M14" i="5"/>
  <c r="K16" i="5"/>
  <c r="N16" i="5" s="1"/>
  <c r="L13" i="7"/>
  <c r="L17" i="7"/>
  <c r="N17" i="7" s="1"/>
  <c r="L4" i="7"/>
  <c r="L8" i="7"/>
  <c r="L12" i="7"/>
  <c r="L16" i="7"/>
  <c r="N16" i="7" s="1"/>
  <c r="L11" i="7"/>
  <c r="N11" i="7" s="1"/>
  <c r="L15" i="7"/>
  <c r="N15" i="7" s="1"/>
  <c r="L6" i="7"/>
  <c r="L10" i="7"/>
  <c r="L14" i="7"/>
  <c r="L18" i="7"/>
  <c r="N18" i="7" s="1"/>
  <c r="K15" i="2"/>
  <c r="K7" i="2"/>
  <c r="K19" i="2"/>
  <c r="K11" i="2"/>
  <c r="L4" i="3"/>
  <c r="L6" i="3"/>
  <c r="L8" i="3"/>
  <c r="L10" i="3"/>
  <c r="L12" i="3"/>
  <c r="L14" i="3"/>
  <c r="L16" i="3"/>
  <c r="L18" i="3"/>
  <c r="M6" i="3"/>
  <c r="M8" i="3"/>
  <c r="M10" i="3"/>
  <c r="M12" i="3"/>
  <c r="M14" i="3"/>
  <c r="M16" i="3"/>
  <c r="M18" i="3"/>
  <c r="L5" i="3"/>
  <c r="L7" i="3"/>
  <c r="L9" i="3"/>
  <c r="L11" i="3"/>
  <c r="L13" i="3"/>
  <c r="L15" i="3"/>
  <c r="L17" i="3"/>
  <c r="N6" i="5"/>
  <c r="C14" i="7"/>
  <c r="C14" i="5"/>
  <c r="N8" i="4"/>
  <c r="E8" i="6"/>
  <c r="C14" i="6" s="1"/>
  <c r="N9" i="5"/>
  <c r="N17" i="5"/>
  <c r="N11" i="5"/>
  <c r="C14" i="4"/>
  <c r="M5" i="3"/>
  <c r="K7" i="3"/>
  <c r="M9" i="3"/>
  <c r="K11" i="3"/>
  <c r="M13" i="3"/>
  <c r="K15" i="3"/>
  <c r="M17" i="3"/>
  <c r="K19" i="3"/>
  <c r="N19" i="3" s="1"/>
  <c r="E8" i="3"/>
  <c r="C14" i="3" s="1"/>
  <c r="K5" i="3"/>
  <c r="M7" i="3"/>
  <c r="K9" i="3"/>
  <c r="M11" i="3"/>
  <c r="K13" i="3"/>
  <c r="M15" i="3"/>
  <c r="K18" i="2"/>
  <c r="K14" i="2"/>
  <c r="N14" i="2" s="1"/>
  <c r="K10" i="2"/>
  <c r="N10" i="2" s="1"/>
  <c r="K6" i="2"/>
  <c r="N6" i="2" s="1"/>
  <c r="K17" i="2"/>
  <c r="K13" i="2"/>
  <c r="K9" i="2"/>
  <c r="N9" i="2" s="1"/>
  <c r="C14" i="2"/>
  <c r="N8" i="7" l="1"/>
  <c r="N7" i="7"/>
  <c r="N7" i="5"/>
  <c r="N15" i="4"/>
  <c r="N17" i="2"/>
  <c r="N13" i="2"/>
  <c r="N11" i="4"/>
  <c r="N7" i="2"/>
  <c r="N10" i="7"/>
  <c r="N5" i="4"/>
  <c r="N4" i="4" s="1"/>
  <c r="N14" i="6"/>
  <c r="N15" i="2"/>
  <c r="N12" i="7"/>
  <c r="N13" i="7"/>
  <c r="N10" i="5"/>
  <c r="N19" i="4"/>
  <c r="N11" i="6"/>
  <c r="N16" i="6"/>
  <c r="N13" i="6"/>
  <c r="N18" i="6"/>
  <c r="N14" i="7"/>
  <c r="N6" i="7"/>
  <c r="N10" i="4"/>
  <c r="N7" i="6"/>
  <c r="N17" i="6"/>
  <c r="N11" i="2"/>
  <c r="N8" i="5"/>
  <c r="N13" i="4"/>
  <c r="N8" i="6"/>
  <c r="N12" i="6"/>
  <c r="N9" i="6"/>
  <c r="N10" i="6"/>
  <c r="N18" i="2"/>
  <c r="N14" i="5"/>
  <c r="N17" i="4"/>
  <c r="N15" i="6"/>
  <c r="N19" i="2"/>
  <c r="N9" i="4"/>
  <c r="N10" i="3"/>
  <c r="N12" i="3"/>
  <c r="N18" i="3"/>
  <c r="N13" i="3"/>
  <c r="N5" i="3"/>
  <c r="N4" i="3" s="1"/>
  <c r="N16" i="3"/>
  <c r="N8" i="3"/>
  <c r="N14" i="3"/>
  <c r="N6" i="3"/>
  <c r="N17" i="3"/>
  <c r="N15" i="3"/>
  <c r="N7" i="3"/>
  <c r="N9" i="3"/>
  <c r="N11" i="3"/>
</calcChain>
</file>

<file path=xl/sharedStrings.xml><?xml version="1.0" encoding="utf-8"?>
<sst xmlns="http://schemas.openxmlformats.org/spreadsheetml/2006/main" count="129" uniqueCount="19">
  <si>
    <t>H</t>
  </si>
  <si>
    <t>Nq</t>
  </si>
  <si>
    <t>N</t>
  </si>
  <si>
    <t>Power</t>
  </si>
  <si>
    <t>Efficiency</t>
  </si>
  <si>
    <t>Flow Rate</t>
  </si>
  <si>
    <t>lpm</t>
  </si>
  <si>
    <t>m3/s</t>
  </si>
  <si>
    <t>m</t>
  </si>
  <si>
    <t>rpm</t>
  </si>
  <si>
    <t>kW</t>
  </si>
  <si>
    <t>SI</t>
  </si>
  <si>
    <t>Q(lps)</t>
  </si>
  <si>
    <t>H(m)</t>
  </si>
  <si>
    <t>Power(kW)</t>
  </si>
  <si>
    <t>Q (%)</t>
  </si>
  <si>
    <t>Ƞ</t>
  </si>
  <si>
    <t>H per stage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</si>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</sst>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2" borderId="2" applyNumberFormat="0" applyAlignment="0" applyProtection="0"/>
    <xf numFmtId="0" fontId="5" fillId="3" borderId="2" applyNumberFormat="0" applyAlignment="0" applyProtection="0"/>
    <xf numFmtId="0" fontId="3" fillId="4" borderId="3" applyNumberFormat="0" applyFont="0" applyAlignment="0" applyProtection="0"/>
  </cellStyleXfs>
  <cellXfs count="22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2" borderId="2" xfId="1"/>
    <xf numFmtId="1" fontId="5" fillId="3" borderId="2" xfId="2" applyNumberFormat="1"/>
    <xf numFmtId="0" fontId="0" fillId="4" borderId="3" xfId="3" applyFont="1"/>
    <xf numFmtId="0" fontId="1" fillId="4" borderId="3" xfId="3" applyFont="1"/>
    <xf numFmtId="0" fontId="0" fillId="5" borderId="0" xfId="0" applyFill="1"/>
    <xf numFmtId="0" fontId="0" fillId="0" borderId="0" xfId="0" applyFill="1"/>
    <xf numFmtId="0" fontId="0" fillId="5" borderId="0" xfId="0" applyFont="1" applyFill="1"/>
    <xf numFmtId="0" fontId="7" fillId="5" borderId="0" xfId="0" applyFont="1" applyFill="1"/>
    <xf numFmtId="0" fontId="6" fillId="5" borderId="0" xfId="0" applyFont="1" applyFill="1"/>
  </cellXfs>
  <cellStyles count="4">
    <cellStyle name="Calculation" xfId="2" builtinId="22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worksheet" Target="worksheets/sheet7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worksheet" Target="worksheets/sheet6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Head</c:v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'NS30'!$L$4:$L$19</c:f>
              <c:numCache>
                <c:formatCode>0.0</c:formatCode>
                <c:ptCount val="16"/>
                <c:pt idx="0">
                  <c:v>104.75510204081633</c:v>
                </c:pt>
                <c:pt idx="1">
                  <c:v>106.53061224489795</c:v>
                </c:pt>
                <c:pt idx="2">
                  <c:v>106.08673469387755</c:v>
                </c:pt>
                <c:pt idx="3">
                  <c:v>105.46530612244898</c:v>
                </c:pt>
                <c:pt idx="4">
                  <c:v>104.39999999999999</c:v>
                </c:pt>
                <c:pt idx="5">
                  <c:v>102.09183673469387</c:v>
                </c:pt>
                <c:pt idx="6">
                  <c:v>98.008163265306138</c:v>
                </c:pt>
                <c:pt idx="7">
                  <c:v>95.39816326530611</c:v>
                </c:pt>
                <c:pt idx="8">
                  <c:v>92.681632653061229</c:v>
                </c:pt>
                <c:pt idx="9">
                  <c:v>90.551020408163268</c:v>
                </c:pt>
                <c:pt idx="10">
                  <c:v>87</c:v>
                </c:pt>
                <c:pt idx="11">
                  <c:v>78.122448979591837</c:v>
                </c:pt>
                <c:pt idx="12">
                  <c:v>69.244897959183675</c:v>
                </c:pt>
                <c:pt idx="13">
                  <c:v>58.591836734693878</c:v>
                </c:pt>
                <c:pt idx="14">
                  <c:v>46.163265306122447</c:v>
                </c:pt>
                <c:pt idx="15">
                  <c:v>33.734693877551024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2320"/>
        <c:axId val="117312896"/>
      </c:scatterChart>
      <c:scatterChart>
        <c:scatterStyle val="lineMarker"/>
        <c:varyColors val="0"/>
        <c:ser>
          <c:idx val="1"/>
          <c:order val="1"/>
          <c:tx>
            <c:v>Efficiency</c:v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'NS30'!$M$4:$M$19</c:f>
              <c:numCache>
                <c:formatCode>General</c:formatCode>
                <c:ptCount val="16"/>
                <c:pt idx="0">
                  <c:v>0</c:v>
                </c:pt>
                <c:pt idx="1">
                  <c:v>0.11000000000000001</c:v>
                </c:pt>
                <c:pt idx="2">
                  <c:v>0.185</c:v>
                </c:pt>
                <c:pt idx="3">
                  <c:v>0.23500000000000001</c:v>
                </c:pt>
                <c:pt idx="4">
                  <c:v>0.27500000000000002</c:v>
                </c:pt>
                <c:pt idx="5">
                  <c:v>0.3</c:v>
                </c:pt>
                <c:pt idx="6">
                  <c:v>0.32500000000000001</c:v>
                </c:pt>
                <c:pt idx="7">
                  <c:v>0.35</c:v>
                </c:pt>
                <c:pt idx="8">
                  <c:v>0.375</c:v>
                </c:pt>
                <c:pt idx="9">
                  <c:v>0.39500000000000002</c:v>
                </c:pt>
                <c:pt idx="10">
                  <c:v>0.4</c:v>
                </c:pt>
                <c:pt idx="11">
                  <c:v>0.38500000000000001</c:v>
                </c:pt>
                <c:pt idx="12">
                  <c:v>0.37</c:v>
                </c:pt>
                <c:pt idx="13">
                  <c:v>0.35</c:v>
                </c:pt>
                <c:pt idx="14">
                  <c:v>0.33</c:v>
                </c:pt>
                <c:pt idx="15">
                  <c:v>0.31</c:v>
                </c:pt>
              </c:numCache>
            </c:numRef>
          </c:yVal>
          <c:smooth val="0"/>
        </c:ser>
        <c:ser>
          <c:idx val="3"/>
          <c:order val="3"/>
          <c:tx>
            <c:v>Power</c:v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'NS30'!$N$4:$N$19</c:f>
              <c:numCache>
                <c:formatCode>0.00</c:formatCode>
                <c:ptCount val="16"/>
                <c:pt idx="0">
                  <c:v>2.1376335807050091</c:v>
                </c:pt>
                <c:pt idx="1">
                  <c:v>2.3751484230055655</c:v>
                </c:pt>
                <c:pt idx="2">
                  <c:v>2.8127320739106456</c:v>
                </c:pt>
                <c:pt idx="3">
                  <c:v>3.3019616587060354</c:v>
                </c:pt>
                <c:pt idx="4">
                  <c:v>3.7242327272727271</c:v>
                </c:pt>
                <c:pt idx="5">
                  <c:v>4.1730038265306124</c:v>
                </c:pt>
                <c:pt idx="6">
                  <c:v>4.4375080690737843</c:v>
                </c:pt>
                <c:pt idx="7">
                  <c:v>4.6792799081632648</c:v>
                </c:pt>
                <c:pt idx="8">
                  <c:v>4.8491030204081635</c:v>
                </c:pt>
                <c:pt idx="9">
                  <c:v>5.0599680960992002</c:v>
                </c:pt>
                <c:pt idx="10">
                  <c:v>5.3341875000000005</c:v>
                </c:pt>
                <c:pt idx="11">
                  <c:v>5.4741516034985427</c:v>
                </c:pt>
                <c:pt idx="12">
                  <c:v>5.5077766133480415</c:v>
                </c:pt>
                <c:pt idx="13">
                  <c:v>5.3372978134110785</c:v>
                </c:pt>
                <c:pt idx="14">
                  <c:v>4.8030779220779216</c:v>
                </c:pt>
                <c:pt idx="15">
                  <c:v>4.0032743581303487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4048"/>
        <c:axId val="117313472"/>
      </c:scatterChart>
      <c:valAx>
        <c:axId val="11731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Discharge (lps)</a:t>
                </a:r>
              </a:p>
            </c:rich>
          </c:tx>
          <c:layout>
            <c:manualLayout>
              <c:xMode val="edge"/>
              <c:yMode val="edge"/>
              <c:x val="0.71424923461902579"/>
              <c:y val="0.930712987971585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312896"/>
        <c:crosses val="autoZero"/>
        <c:crossBetween val="midCat"/>
      </c:valAx>
      <c:valAx>
        <c:axId val="1173128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7312320"/>
        <c:crosses val="autoZero"/>
        <c:crossBetween val="midCat"/>
      </c:valAx>
      <c:valAx>
        <c:axId val="117313472"/>
        <c:scaling>
          <c:orientation val="minMax"/>
        </c:scaling>
        <c:delete val="0"/>
        <c:axPos val="r"/>
        <c:majorGridlines/>
        <c:minorGridlines/>
        <c:numFmt formatCode="General" sourceLinked="1"/>
        <c:majorTickMark val="out"/>
        <c:minorTickMark val="none"/>
        <c:tickLblPos val="nextTo"/>
        <c:crossAx val="117314048"/>
        <c:crosses val="max"/>
        <c:crossBetween val="midCat"/>
      </c:valAx>
      <c:valAx>
        <c:axId val="117314048"/>
        <c:scaling>
          <c:orientation val="minMax"/>
        </c:scaling>
        <c:delete val="1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17313472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Head</c:v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'NS30'!$L$4:$L$19</c:f>
              <c:numCache>
                <c:formatCode>0.0</c:formatCode>
                <c:ptCount val="16"/>
                <c:pt idx="0">
                  <c:v>104.75510204081633</c:v>
                </c:pt>
                <c:pt idx="1">
                  <c:v>106.53061224489795</c:v>
                </c:pt>
                <c:pt idx="2">
                  <c:v>106.08673469387755</c:v>
                </c:pt>
                <c:pt idx="3">
                  <c:v>105.46530612244898</c:v>
                </c:pt>
                <c:pt idx="4">
                  <c:v>104.39999999999999</c:v>
                </c:pt>
                <c:pt idx="5">
                  <c:v>102.09183673469387</c:v>
                </c:pt>
                <c:pt idx="6">
                  <c:v>98.008163265306138</c:v>
                </c:pt>
                <c:pt idx="7">
                  <c:v>95.39816326530611</c:v>
                </c:pt>
                <c:pt idx="8">
                  <c:v>92.681632653061229</c:v>
                </c:pt>
                <c:pt idx="9">
                  <c:v>90.551020408163268</c:v>
                </c:pt>
                <c:pt idx="10">
                  <c:v>87</c:v>
                </c:pt>
                <c:pt idx="11">
                  <c:v>78.122448979591837</c:v>
                </c:pt>
                <c:pt idx="12">
                  <c:v>69.244897959183675</c:v>
                </c:pt>
                <c:pt idx="13">
                  <c:v>58.591836734693878</c:v>
                </c:pt>
                <c:pt idx="14">
                  <c:v>46.163265306122447</c:v>
                </c:pt>
                <c:pt idx="15">
                  <c:v>33.734693877551024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6352"/>
        <c:axId val="117316928"/>
      </c:scatterChart>
      <c:scatterChart>
        <c:scatterStyle val="lineMarker"/>
        <c:varyColors val="0"/>
        <c:ser>
          <c:idx val="1"/>
          <c:order val="1"/>
          <c:tx>
            <c:v>Efficiency</c:v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'NS30'!$M$4:$M$19</c:f>
              <c:numCache>
                <c:formatCode>General</c:formatCode>
                <c:ptCount val="16"/>
                <c:pt idx="0">
                  <c:v>0</c:v>
                </c:pt>
                <c:pt idx="1">
                  <c:v>0.11000000000000001</c:v>
                </c:pt>
                <c:pt idx="2">
                  <c:v>0.185</c:v>
                </c:pt>
                <c:pt idx="3">
                  <c:v>0.23500000000000001</c:v>
                </c:pt>
                <c:pt idx="4">
                  <c:v>0.27500000000000002</c:v>
                </c:pt>
                <c:pt idx="5">
                  <c:v>0.3</c:v>
                </c:pt>
                <c:pt idx="6">
                  <c:v>0.32500000000000001</c:v>
                </c:pt>
                <c:pt idx="7">
                  <c:v>0.35</c:v>
                </c:pt>
                <c:pt idx="8">
                  <c:v>0.375</c:v>
                </c:pt>
                <c:pt idx="9">
                  <c:v>0.39500000000000002</c:v>
                </c:pt>
                <c:pt idx="10">
                  <c:v>0.4</c:v>
                </c:pt>
                <c:pt idx="11">
                  <c:v>0.38500000000000001</c:v>
                </c:pt>
                <c:pt idx="12">
                  <c:v>0.37</c:v>
                </c:pt>
                <c:pt idx="13">
                  <c:v>0.35</c:v>
                </c:pt>
                <c:pt idx="14">
                  <c:v>0.33</c:v>
                </c:pt>
                <c:pt idx="15">
                  <c:v>0.31</c:v>
                </c:pt>
              </c:numCache>
            </c:numRef>
          </c:yVal>
          <c:smooth val="0"/>
        </c:ser>
        <c:ser>
          <c:idx val="3"/>
          <c:order val="3"/>
          <c:tx>
            <c:v>Power</c:v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'NS30'!$N$4:$N$19</c:f>
              <c:numCache>
                <c:formatCode>0.00</c:formatCode>
                <c:ptCount val="16"/>
                <c:pt idx="0">
                  <c:v>2.1376335807050091</c:v>
                </c:pt>
                <c:pt idx="1">
                  <c:v>2.3751484230055655</c:v>
                </c:pt>
                <c:pt idx="2">
                  <c:v>2.8127320739106456</c:v>
                </c:pt>
                <c:pt idx="3">
                  <c:v>3.3019616587060354</c:v>
                </c:pt>
                <c:pt idx="4">
                  <c:v>3.7242327272727271</c:v>
                </c:pt>
                <c:pt idx="5">
                  <c:v>4.1730038265306124</c:v>
                </c:pt>
                <c:pt idx="6">
                  <c:v>4.4375080690737843</c:v>
                </c:pt>
                <c:pt idx="7">
                  <c:v>4.6792799081632648</c:v>
                </c:pt>
                <c:pt idx="8">
                  <c:v>4.8491030204081635</c:v>
                </c:pt>
                <c:pt idx="9">
                  <c:v>5.0599680960992002</c:v>
                </c:pt>
                <c:pt idx="10">
                  <c:v>5.3341875000000005</c:v>
                </c:pt>
                <c:pt idx="11">
                  <c:v>5.4741516034985427</c:v>
                </c:pt>
                <c:pt idx="12">
                  <c:v>5.5077766133480415</c:v>
                </c:pt>
                <c:pt idx="13">
                  <c:v>5.3372978134110785</c:v>
                </c:pt>
                <c:pt idx="14">
                  <c:v>4.8030779220779216</c:v>
                </c:pt>
                <c:pt idx="15">
                  <c:v>4.0032743581303487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63968"/>
        <c:axId val="117563392"/>
      </c:scatterChart>
      <c:valAx>
        <c:axId val="11731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316928"/>
        <c:crosses val="autoZero"/>
        <c:crossBetween val="midCat"/>
      </c:valAx>
      <c:valAx>
        <c:axId val="1173169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7316352"/>
        <c:crosses val="autoZero"/>
        <c:crossBetween val="midCat"/>
      </c:valAx>
      <c:valAx>
        <c:axId val="117563392"/>
        <c:scaling>
          <c:orientation val="minMax"/>
        </c:scaling>
        <c:delete val="0"/>
        <c:axPos val="r"/>
        <c:majorGridlines/>
        <c:minorGridlines/>
        <c:numFmt formatCode="General" sourceLinked="1"/>
        <c:majorTickMark val="out"/>
        <c:minorTickMark val="none"/>
        <c:tickLblPos val="nextTo"/>
        <c:crossAx val="117563968"/>
        <c:crosses val="max"/>
        <c:crossBetween val="midCat"/>
      </c:valAx>
      <c:valAx>
        <c:axId val="117563968"/>
        <c:scaling>
          <c:orientation val="minMax"/>
        </c:scaling>
        <c:delete val="1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17563392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Head</c:v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'NS30'!$L$4:$L$19</c:f>
              <c:numCache>
                <c:formatCode>0.0</c:formatCode>
                <c:ptCount val="16"/>
                <c:pt idx="0">
                  <c:v>104.75510204081633</c:v>
                </c:pt>
                <c:pt idx="1">
                  <c:v>106.53061224489795</c:v>
                </c:pt>
                <c:pt idx="2">
                  <c:v>106.08673469387755</c:v>
                </c:pt>
                <c:pt idx="3">
                  <c:v>105.46530612244898</c:v>
                </c:pt>
                <c:pt idx="4">
                  <c:v>104.39999999999999</c:v>
                </c:pt>
                <c:pt idx="5">
                  <c:v>102.09183673469387</c:v>
                </c:pt>
                <c:pt idx="6">
                  <c:v>98.008163265306138</c:v>
                </c:pt>
                <c:pt idx="7">
                  <c:v>95.39816326530611</c:v>
                </c:pt>
                <c:pt idx="8">
                  <c:v>92.681632653061229</c:v>
                </c:pt>
                <c:pt idx="9">
                  <c:v>90.551020408163268</c:v>
                </c:pt>
                <c:pt idx="10">
                  <c:v>87</c:v>
                </c:pt>
                <c:pt idx="11">
                  <c:v>78.122448979591837</c:v>
                </c:pt>
                <c:pt idx="12">
                  <c:v>69.244897959183675</c:v>
                </c:pt>
                <c:pt idx="13">
                  <c:v>58.591836734693878</c:v>
                </c:pt>
                <c:pt idx="14">
                  <c:v>46.163265306122447</c:v>
                </c:pt>
                <c:pt idx="15">
                  <c:v>33.734693877551024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66272"/>
        <c:axId val="117566848"/>
      </c:scatterChart>
      <c:scatterChart>
        <c:scatterStyle val="lineMarker"/>
        <c:varyColors val="0"/>
        <c:ser>
          <c:idx val="1"/>
          <c:order val="1"/>
          <c:tx>
            <c:v>Efficiency</c:v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'NS30'!$M$4:$M$19</c:f>
              <c:numCache>
                <c:formatCode>General</c:formatCode>
                <c:ptCount val="16"/>
                <c:pt idx="0">
                  <c:v>0</c:v>
                </c:pt>
                <c:pt idx="1">
                  <c:v>0.11000000000000001</c:v>
                </c:pt>
                <c:pt idx="2">
                  <c:v>0.185</c:v>
                </c:pt>
                <c:pt idx="3">
                  <c:v>0.23500000000000001</c:v>
                </c:pt>
                <c:pt idx="4">
                  <c:v>0.27500000000000002</c:v>
                </c:pt>
                <c:pt idx="5">
                  <c:v>0.3</c:v>
                </c:pt>
                <c:pt idx="6">
                  <c:v>0.32500000000000001</c:v>
                </c:pt>
                <c:pt idx="7">
                  <c:v>0.35</c:v>
                </c:pt>
                <c:pt idx="8">
                  <c:v>0.375</c:v>
                </c:pt>
                <c:pt idx="9">
                  <c:v>0.39500000000000002</c:v>
                </c:pt>
                <c:pt idx="10">
                  <c:v>0.4</c:v>
                </c:pt>
                <c:pt idx="11">
                  <c:v>0.38500000000000001</c:v>
                </c:pt>
                <c:pt idx="12">
                  <c:v>0.37</c:v>
                </c:pt>
                <c:pt idx="13">
                  <c:v>0.35</c:v>
                </c:pt>
                <c:pt idx="14">
                  <c:v>0.33</c:v>
                </c:pt>
                <c:pt idx="15">
                  <c:v>0.31</c:v>
                </c:pt>
              </c:numCache>
            </c:numRef>
          </c:yVal>
          <c:smooth val="0"/>
        </c:ser>
        <c:ser>
          <c:idx val="3"/>
          <c:order val="3"/>
          <c:tx>
            <c:v>Power</c:v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'NS30'!$N$4:$N$19</c:f>
              <c:numCache>
                <c:formatCode>0.00</c:formatCode>
                <c:ptCount val="16"/>
                <c:pt idx="0">
                  <c:v>2.1376335807050091</c:v>
                </c:pt>
                <c:pt idx="1">
                  <c:v>2.3751484230055655</c:v>
                </c:pt>
                <c:pt idx="2">
                  <c:v>2.8127320739106456</c:v>
                </c:pt>
                <c:pt idx="3">
                  <c:v>3.3019616587060354</c:v>
                </c:pt>
                <c:pt idx="4">
                  <c:v>3.7242327272727271</c:v>
                </c:pt>
                <c:pt idx="5">
                  <c:v>4.1730038265306124</c:v>
                </c:pt>
                <c:pt idx="6">
                  <c:v>4.4375080690737843</c:v>
                </c:pt>
                <c:pt idx="7">
                  <c:v>4.6792799081632648</c:v>
                </c:pt>
                <c:pt idx="8">
                  <c:v>4.8491030204081635</c:v>
                </c:pt>
                <c:pt idx="9">
                  <c:v>5.0599680960992002</c:v>
                </c:pt>
                <c:pt idx="10">
                  <c:v>5.3341875000000005</c:v>
                </c:pt>
                <c:pt idx="11">
                  <c:v>5.4741516034985427</c:v>
                </c:pt>
                <c:pt idx="12">
                  <c:v>5.5077766133480415</c:v>
                </c:pt>
                <c:pt idx="13">
                  <c:v>5.3372978134110785</c:v>
                </c:pt>
                <c:pt idx="14">
                  <c:v>4.8030779220779216</c:v>
                </c:pt>
                <c:pt idx="15">
                  <c:v>4.0032743581303487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68000"/>
        <c:axId val="117567424"/>
      </c:scatterChart>
      <c:valAx>
        <c:axId val="11756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566848"/>
        <c:crosses val="autoZero"/>
        <c:crossBetween val="midCat"/>
      </c:valAx>
      <c:valAx>
        <c:axId val="1175668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7566272"/>
        <c:crosses val="autoZero"/>
        <c:crossBetween val="midCat"/>
      </c:valAx>
      <c:valAx>
        <c:axId val="117567424"/>
        <c:scaling>
          <c:orientation val="minMax"/>
        </c:scaling>
        <c:delete val="0"/>
        <c:axPos val="r"/>
        <c:majorGridlines/>
        <c:minorGridlines/>
        <c:numFmt formatCode="General" sourceLinked="1"/>
        <c:majorTickMark val="out"/>
        <c:minorTickMark val="none"/>
        <c:tickLblPos val="nextTo"/>
        <c:crossAx val="117568000"/>
        <c:crosses val="max"/>
        <c:crossBetween val="midCat"/>
      </c:valAx>
      <c:valAx>
        <c:axId val="117568000"/>
        <c:scaling>
          <c:orientation val="minMax"/>
        </c:scaling>
        <c:delete val="1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17567424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Head</c:v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'NS30'!$L$4:$L$19</c:f>
              <c:numCache>
                <c:formatCode>0.0</c:formatCode>
                <c:ptCount val="16"/>
                <c:pt idx="0">
                  <c:v>104.75510204081633</c:v>
                </c:pt>
                <c:pt idx="1">
                  <c:v>106.53061224489795</c:v>
                </c:pt>
                <c:pt idx="2">
                  <c:v>106.08673469387755</c:v>
                </c:pt>
                <c:pt idx="3">
                  <c:v>105.46530612244898</c:v>
                </c:pt>
                <c:pt idx="4">
                  <c:v>104.39999999999999</c:v>
                </c:pt>
                <c:pt idx="5">
                  <c:v>102.09183673469387</c:v>
                </c:pt>
                <c:pt idx="6">
                  <c:v>98.008163265306138</c:v>
                </c:pt>
                <c:pt idx="7">
                  <c:v>95.39816326530611</c:v>
                </c:pt>
                <c:pt idx="8">
                  <c:v>92.681632653061229</c:v>
                </c:pt>
                <c:pt idx="9">
                  <c:v>90.551020408163268</c:v>
                </c:pt>
                <c:pt idx="10">
                  <c:v>87</c:v>
                </c:pt>
                <c:pt idx="11">
                  <c:v>78.122448979591837</c:v>
                </c:pt>
                <c:pt idx="12">
                  <c:v>69.244897959183675</c:v>
                </c:pt>
                <c:pt idx="13">
                  <c:v>58.591836734693878</c:v>
                </c:pt>
                <c:pt idx="14">
                  <c:v>46.163265306122447</c:v>
                </c:pt>
                <c:pt idx="15">
                  <c:v>33.734693877551024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70304"/>
        <c:axId val="117570880"/>
      </c:scatterChart>
      <c:scatterChart>
        <c:scatterStyle val="lineMarker"/>
        <c:varyColors val="0"/>
        <c:ser>
          <c:idx val="1"/>
          <c:order val="1"/>
          <c:tx>
            <c:v>Efficiency</c:v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'NS30'!$M$4:$M$19</c:f>
              <c:numCache>
                <c:formatCode>General</c:formatCode>
                <c:ptCount val="16"/>
                <c:pt idx="0">
                  <c:v>0</c:v>
                </c:pt>
                <c:pt idx="1">
                  <c:v>0.11000000000000001</c:v>
                </c:pt>
                <c:pt idx="2">
                  <c:v>0.185</c:v>
                </c:pt>
                <c:pt idx="3">
                  <c:v>0.23500000000000001</c:v>
                </c:pt>
                <c:pt idx="4">
                  <c:v>0.27500000000000002</c:v>
                </c:pt>
                <c:pt idx="5">
                  <c:v>0.3</c:v>
                </c:pt>
                <c:pt idx="6">
                  <c:v>0.32500000000000001</c:v>
                </c:pt>
                <c:pt idx="7">
                  <c:v>0.35</c:v>
                </c:pt>
                <c:pt idx="8">
                  <c:v>0.375</c:v>
                </c:pt>
                <c:pt idx="9">
                  <c:v>0.39500000000000002</c:v>
                </c:pt>
                <c:pt idx="10">
                  <c:v>0.4</c:v>
                </c:pt>
                <c:pt idx="11">
                  <c:v>0.38500000000000001</c:v>
                </c:pt>
                <c:pt idx="12">
                  <c:v>0.37</c:v>
                </c:pt>
                <c:pt idx="13">
                  <c:v>0.35</c:v>
                </c:pt>
                <c:pt idx="14">
                  <c:v>0.33</c:v>
                </c:pt>
                <c:pt idx="15">
                  <c:v>0.31</c:v>
                </c:pt>
              </c:numCache>
            </c:numRef>
          </c:yVal>
          <c:smooth val="0"/>
        </c:ser>
        <c:ser>
          <c:idx val="3"/>
          <c:order val="3"/>
          <c:tx>
            <c:v>Power</c:v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'NS30'!$N$4:$N$19</c:f>
              <c:numCache>
                <c:formatCode>0.00</c:formatCode>
                <c:ptCount val="16"/>
                <c:pt idx="0">
                  <c:v>2.1376335807050091</c:v>
                </c:pt>
                <c:pt idx="1">
                  <c:v>2.3751484230055655</c:v>
                </c:pt>
                <c:pt idx="2">
                  <c:v>2.8127320739106456</c:v>
                </c:pt>
                <c:pt idx="3">
                  <c:v>3.3019616587060354</c:v>
                </c:pt>
                <c:pt idx="4">
                  <c:v>3.7242327272727271</c:v>
                </c:pt>
                <c:pt idx="5">
                  <c:v>4.1730038265306124</c:v>
                </c:pt>
                <c:pt idx="6">
                  <c:v>4.4375080690737843</c:v>
                </c:pt>
                <c:pt idx="7">
                  <c:v>4.6792799081632648</c:v>
                </c:pt>
                <c:pt idx="8">
                  <c:v>4.8491030204081635</c:v>
                </c:pt>
                <c:pt idx="9">
                  <c:v>5.0599680960992002</c:v>
                </c:pt>
                <c:pt idx="10">
                  <c:v>5.3341875000000005</c:v>
                </c:pt>
                <c:pt idx="11">
                  <c:v>5.4741516034985427</c:v>
                </c:pt>
                <c:pt idx="12">
                  <c:v>5.5077766133480415</c:v>
                </c:pt>
                <c:pt idx="13">
                  <c:v>5.3372978134110785</c:v>
                </c:pt>
                <c:pt idx="14">
                  <c:v>4.8030779220779216</c:v>
                </c:pt>
                <c:pt idx="15">
                  <c:v>4.0032743581303487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07168"/>
        <c:axId val="119406592"/>
      </c:scatterChart>
      <c:valAx>
        <c:axId val="11757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570880"/>
        <c:crosses val="autoZero"/>
        <c:crossBetween val="midCat"/>
      </c:valAx>
      <c:valAx>
        <c:axId val="1175708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7570304"/>
        <c:crosses val="autoZero"/>
        <c:crossBetween val="midCat"/>
      </c:valAx>
      <c:valAx>
        <c:axId val="119406592"/>
        <c:scaling>
          <c:orientation val="minMax"/>
        </c:scaling>
        <c:delete val="0"/>
        <c:axPos val="r"/>
        <c:minorGridlines/>
        <c:numFmt formatCode="General" sourceLinked="1"/>
        <c:majorTickMark val="out"/>
        <c:minorTickMark val="none"/>
        <c:tickLblPos val="nextTo"/>
        <c:crossAx val="119407168"/>
        <c:crosses val="max"/>
        <c:crossBetween val="midCat"/>
      </c:valAx>
      <c:valAx>
        <c:axId val="119407168"/>
        <c:scaling>
          <c:orientation val="minMax"/>
        </c:scaling>
        <c:delete val="1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19406592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Head</c:v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'NS30'!$L$4:$L$19</c:f>
              <c:numCache>
                <c:formatCode>0.0</c:formatCode>
                <c:ptCount val="16"/>
                <c:pt idx="0">
                  <c:v>104.75510204081633</c:v>
                </c:pt>
                <c:pt idx="1">
                  <c:v>106.53061224489795</c:v>
                </c:pt>
                <c:pt idx="2">
                  <c:v>106.08673469387755</c:v>
                </c:pt>
                <c:pt idx="3">
                  <c:v>105.46530612244898</c:v>
                </c:pt>
                <c:pt idx="4">
                  <c:v>104.39999999999999</c:v>
                </c:pt>
                <c:pt idx="5">
                  <c:v>102.09183673469387</c:v>
                </c:pt>
                <c:pt idx="6">
                  <c:v>98.008163265306138</c:v>
                </c:pt>
                <c:pt idx="7">
                  <c:v>95.39816326530611</c:v>
                </c:pt>
                <c:pt idx="8">
                  <c:v>92.681632653061229</c:v>
                </c:pt>
                <c:pt idx="9">
                  <c:v>90.551020408163268</c:v>
                </c:pt>
                <c:pt idx="10">
                  <c:v>87</c:v>
                </c:pt>
                <c:pt idx="11">
                  <c:v>78.122448979591837</c:v>
                </c:pt>
                <c:pt idx="12">
                  <c:v>69.244897959183675</c:v>
                </c:pt>
                <c:pt idx="13">
                  <c:v>58.591836734693878</c:v>
                </c:pt>
                <c:pt idx="14">
                  <c:v>46.163265306122447</c:v>
                </c:pt>
                <c:pt idx="15">
                  <c:v>33.734693877551024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09472"/>
        <c:axId val="119410048"/>
      </c:scatterChart>
      <c:scatterChart>
        <c:scatterStyle val="lineMarker"/>
        <c:varyColors val="0"/>
        <c:ser>
          <c:idx val="1"/>
          <c:order val="1"/>
          <c:tx>
            <c:v>Efficiency</c:v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'NS30'!$M$4:$M$19</c:f>
              <c:numCache>
                <c:formatCode>General</c:formatCode>
                <c:ptCount val="16"/>
                <c:pt idx="0">
                  <c:v>0</c:v>
                </c:pt>
                <c:pt idx="1">
                  <c:v>0.11000000000000001</c:v>
                </c:pt>
                <c:pt idx="2">
                  <c:v>0.185</c:v>
                </c:pt>
                <c:pt idx="3">
                  <c:v>0.23500000000000001</c:v>
                </c:pt>
                <c:pt idx="4">
                  <c:v>0.27500000000000002</c:v>
                </c:pt>
                <c:pt idx="5">
                  <c:v>0.3</c:v>
                </c:pt>
                <c:pt idx="6">
                  <c:v>0.32500000000000001</c:v>
                </c:pt>
                <c:pt idx="7">
                  <c:v>0.35</c:v>
                </c:pt>
                <c:pt idx="8">
                  <c:v>0.375</c:v>
                </c:pt>
                <c:pt idx="9">
                  <c:v>0.39500000000000002</c:v>
                </c:pt>
                <c:pt idx="10">
                  <c:v>0.4</c:v>
                </c:pt>
                <c:pt idx="11">
                  <c:v>0.38500000000000001</c:v>
                </c:pt>
                <c:pt idx="12">
                  <c:v>0.37</c:v>
                </c:pt>
                <c:pt idx="13">
                  <c:v>0.35</c:v>
                </c:pt>
                <c:pt idx="14">
                  <c:v>0.33</c:v>
                </c:pt>
                <c:pt idx="15">
                  <c:v>0.31</c:v>
                </c:pt>
              </c:numCache>
            </c:numRef>
          </c:yVal>
          <c:smooth val="0"/>
        </c:ser>
        <c:ser>
          <c:idx val="3"/>
          <c:order val="3"/>
          <c:tx>
            <c:v>Power</c:v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'NS30'!$N$4:$N$19</c:f>
              <c:numCache>
                <c:formatCode>0.00</c:formatCode>
                <c:ptCount val="16"/>
                <c:pt idx="0">
                  <c:v>2.1376335807050091</c:v>
                </c:pt>
                <c:pt idx="1">
                  <c:v>2.3751484230055655</c:v>
                </c:pt>
                <c:pt idx="2">
                  <c:v>2.8127320739106456</c:v>
                </c:pt>
                <c:pt idx="3">
                  <c:v>3.3019616587060354</c:v>
                </c:pt>
                <c:pt idx="4">
                  <c:v>3.7242327272727271</c:v>
                </c:pt>
                <c:pt idx="5">
                  <c:v>4.1730038265306124</c:v>
                </c:pt>
                <c:pt idx="6">
                  <c:v>4.4375080690737843</c:v>
                </c:pt>
                <c:pt idx="7">
                  <c:v>4.6792799081632648</c:v>
                </c:pt>
                <c:pt idx="8">
                  <c:v>4.8491030204081635</c:v>
                </c:pt>
                <c:pt idx="9">
                  <c:v>5.0599680960992002</c:v>
                </c:pt>
                <c:pt idx="10">
                  <c:v>5.3341875000000005</c:v>
                </c:pt>
                <c:pt idx="11">
                  <c:v>5.4741516034985427</c:v>
                </c:pt>
                <c:pt idx="12">
                  <c:v>5.5077766133480415</c:v>
                </c:pt>
                <c:pt idx="13">
                  <c:v>5.3372978134110785</c:v>
                </c:pt>
                <c:pt idx="14">
                  <c:v>4.8030779220779216</c:v>
                </c:pt>
                <c:pt idx="15">
                  <c:v>4.0032743581303487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11200"/>
        <c:axId val="119410624"/>
      </c:scatterChart>
      <c:valAx>
        <c:axId val="11940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410048"/>
        <c:crosses val="autoZero"/>
        <c:crossBetween val="midCat"/>
      </c:valAx>
      <c:valAx>
        <c:axId val="1194100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9409472"/>
        <c:crosses val="autoZero"/>
        <c:crossBetween val="midCat"/>
      </c:valAx>
      <c:valAx>
        <c:axId val="119410624"/>
        <c:scaling>
          <c:orientation val="minMax"/>
        </c:scaling>
        <c:delete val="0"/>
        <c:axPos val="r"/>
        <c:majorGridlines/>
        <c:minorGridlines/>
        <c:numFmt formatCode="General" sourceLinked="1"/>
        <c:majorTickMark val="out"/>
        <c:minorTickMark val="none"/>
        <c:tickLblPos val="nextTo"/>
        <c:crossAx val="119411200"/>
        <c:crosses val="max"/>
        <c:crossBetween val="midCat"/>
      </c:valAx>
      <c:valAx>
        <c:axId val="119411200"/>
        <c:scaling>
          <c:orientation val="minMax"/>
        </c:scaling>
        <c:delete val="1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19410624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Head</c:v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'NS30'!$L$4:$L$19</c:f>
              <c:numCache>
                <c:formatCode>0.0</c:formatCode>
                <c:ptCount val="16"/>
                <c:pt idx="0">
                  <c:v>104.75510204081633</c:v>
                </c:pt>
                <c:pt idx="1">
                  <c:v>106.53061224489795</c:v>
                </c:pt>
                <c:pt idx="2">
                  <c:v>106.08673469387755</c:v>
                </c:pt>
                <c:pt idx="3">
                  <c:v>105.46530612244898</c:v>
                </c:pt>
                <c:pt idx="4">
                  <c:v>104.39999999999999</c:v>
                </c:pt>
                <c:pt idx="5">
                  <c:v>102.09183673469387</c:v>
                </c:pt>
                <c:pt idx="6">
                  <c:v>98.008163265306138</c:v>
                </c:pt>
                <c:pt idx="7">
                  <c:v>95.39816326530611</c:v>
                </c:pt>
                <c:pt idx="8">
                  <c:v>92.681632653061229</c:v>
                </c:pt>
                <c:pt idx="9">
                  <c:v>90.551020408163268</c:v>
                </c:pt>
                <c:pt idx="10">
                  <c:v>87</c:v>
                </c:pt>
                <c:pt idx="11">
                  <c:v>78.122448979591837</c:v>
                </c:pt>
                <c:pt idx="12">
                  <c:v>69.244897959183675</c:v>
                </c:pt>
                <c:pt idx="13">
                  <c:v>58.591836734693878</c:v>
                </c:pt>
                <c:pt idx="14">
                  <c:v>46.163265306122447</c:v>
                </c:pt>
                <c:pt idx="15">
                  <c:v>33.734693877551024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13504"/>
        <c:axId val="119414080"/>
      </c:scatterChart>
      <c:scatterChart>
        <c:scatterStyle val="lineMarker"/>
        <c:varyColors val="0"/>
        <c:ser>
          <c:idx val="1"/>
          <c:order val="1"/>
          <c:tx>
            <c:v>Efficiency</c:v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'NS30'!$M$4:$M$19</c:f>
              <c:numCache>
                <c:formatCode>General</c:formatCode>
                <c:ptCount val="16"/>
                <c:pt idx="0">
                  <c:v>0</c:v>
                </c:pt>
                <c:pt idx="1">
                  <c:v>0.11000000000000001</c:v>
                </c:pt>
                <c:pt idx="2">
                  <c:v>0.185</c:v>
                </c:pt>
                <c:pt idx="3">
                  <c:v>0.23500000000000001</c:v>
                </c:pt>
                <c:pt idx="4">
                  <c:v>0.27500000000000002</c:v>
                </c:pt>
                <c:pt idx="5">
                  <c:v>0.3</c:v>
                </c:pt>
                <c:pt idx="6">
                  <c:v>0.32500000000000001</c:v>
                </c:pt>
                <c:pt idx="7">
                  <c:v>0.35</c:v>
                </c:pt>
                <c:pt idx="8">
                  <c:v>0.375</c:v>
                </c:pt>
                <c:pt idx="9">
                  <c:v>0.39500000000000002</c:v>
                </c:pt>
                <c:pt idx="10">
                  <c:v>0.4</c:v>
                </c:pt>
                <c:pt idx="11">
                  <c:v>0.38500000000000001</c:v>
                </c:pt>
                <c:pt idx="12">
                  <c:v>0.37</c:v>
                </c:pt>
                <c:pt idx="13">
                  <c:v>0.35</c:v>
                </c:pt>
                <c:pt idx="14">
                  <c:v>0.33</c:v>
                </c:pt>
                <c:pt idx="15">
                  <c:v>0.31</c:v>
                </c:pt>
              </c:numCache>
            </c:numRef>
          </c:yVal>
          <c:smooth val="0"/>
        </c:ser>
        <c:ser>
          <c:idx val="3"/>
          <c:order val="3"/>
          <c:tx>
            <c:v>Power</c:v>
          </c:tx>
          <c:spPr>
            <a:ln w="28575">
              <a:noFill/>
            </a:ln>
          </c:spPr>
          <c:trendline>
            <c:trendlineType val="poly"/>
            <c:order val="3"/>
            <c:dispRSqr val="0"/>
            <c:dispEq val="0"/>
          </c:trendline>
          <c:xVal>
            <c:numRef>
              <c:f>'NS30'!$K$4:$K$19</c:f>
              <c:numCache>
                <c:formatCode>General</c:formatCode>
                <c:ptCount val="1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 formatCode="0">
                  <c:v>3.75</c:v>
                </c:pt>
              </c:numCache>
            </c:numRef>
          </c:xVal>
          <c:yVal>
            <c:numRef>
              <c:f>'NS30'!$N$4:$N$19</c:f>
              <c:numCache>
                <c:formatCode>0.00</c:formatCode>
                <c:ptCount val="16"/>
                <c:pt idx="0">
                  <c:v>2.1376335807050091</c:v>
                </c:pt>
                <c:pt idx="1">
                  <c:v>2.3751484230055655</c:v>
                </c:pt>
                <c:pt idx="2">
                  <c:v>2.8127320739106456</c:v>
                </c:pt>
                <c:pt idx="3">
                  <c:v>3.3019616587060354</c:v>
                </c:pt>
                <c:pt idx="4">
                  <c:v>3.7242327272727271</c:v>
                </c:pt>
                <c:pt idx="5">
                  <c:v>4.1730038265306124</c:v>
                </c:pt>
                <c:pt idx="6">
                  <c:v>4.4375080690737843</c:v>
                </c:pt>
                <c:pt idx="7">
                  <c:v>4.6792799081632648</c:v>
                </c:pt>
                <c:pt idx="8">
                  <c:v>4.8491030204081635</c:v>
                </c:pt>
                <c:pt idx="9">
                  <c:v>5.0599680960992002</c:v>
                </c:pt>
                <c:pt idx="10">
                  <c:v>5.3341875000000005</c:v>
                </c:pt>
                <c:pt idx="11">
                  <c:v>5.4741516034985427</c:v>
                </c:pt>
                <c:pt idx="12">
                  <c:v>5.5077766133480415</c:v>
                </c:pt>
                <c:pt idx="13">
                  <c:v>5.3372978134110785</c:v>
                </c:pt>
                <c:pt idx="14">
                  <c:v>4.8030779220779216</c:v>
                </c:pt>
                <c:pt idx="15">
                  <c:v>4.0032743581303487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56320"/>
        <c:axId val="119455744"/>
      </c:scatterChart>
      <c:valAx>
        <c:axId val="11941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414080"/>
        <c:crosses val="autoZero"/>
        <c:crossBetween val="midCat"/>
      </c:valAx>
      <c:valAx>
        <c:axId val="1194140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9413504"/>
        <c:crosses val="autoZero"/>
        <c:crossBetween val="midCat"/>
      </c:valAx>
      <c:valAx>
        <c:axId val="119455744"/>
        <c:scaling>
          <c:orientation val="minMax"/>
        </c:scaling>
        <c:delete val="0"/>
        <c:axPos val="r"/>
        <c:majorGridlines/>
        <c:minorGridlines/>
        <c:numFmt formatCode="General" sourceLinked="1"/>
        <c:majorTickMark val="out"/>
        <c:minorTickMark val="none"/>
        <c:tickLblPos val="nextTo"/>
        <c:crossAx val="119456320"/>
        <c:crosses val="max"/>
        <c:crossBetween val="midCat"/>
      </c:valAx>
      <c:valAx>
        <c:axId val="119456320"/>
        <c:scaling>
          <c:orientation val="minMax"/>
        </c:scaling>
        <c:delete val="1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19455744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E10" sqref="E10"/>
    </sheetView>
  </sheetViews>
  <sheetFormatPr defaultRowHeight="15" x14ac:dyDescent="0.25"/>
  <cols>
    <col min="2" max="2" width="12.5703125" customWidth="1"/>
  </cols>
  <sheetData>
    <row r="1" spans="1:21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21" x14ac:dyDescent="0.25">
      <c r="A4" s="17"/>
      <c r="B4" s="15" t="s">
        <v>2</v>
      </c>
      <c r="C4" s="13">
        <v>2880</v>
      </c>
      <c r="D4" s="21" t="s">
        <v>9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21" x14ac:dyDescent="0.25">
      <c r="A5" s="17"/>
      <c r="B5" s="19"/>
      <c r="C5" s="17"/>
      <c r="D5" s="21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1" x14ac:dyDescent="0.25">
      <c r="A6" s="17"/>
      <c r="B6" s="16" t="s">
        <v>0</v>
      </c>
      <c r="C6" s="13">
        <v>87</v>
      </c>
      <c r="D6" s="21" t="s">
        <v>8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21" x14ac:dyDescent="0.25">
      <c r="A7" s="17"/>
      <c r="B7" s="19"/>
      <c r="C7" s="17"/>
      <c r="D7" s="21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</row>
    <row r="8" spans="1:21" x14ac:dyDescent="0.25">
      <c r="A8" s="17"/>
      <c r="B8" s="16" t="s">
        <v>17</v>
      </c>
      <c r="C8" s="13">
        <v>8.6999999999999993</v>
      </c>
      <c r="D8" s="21" t="s">
        <v>8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 x14ac:dyDescent="0.25">
      <c r="A9" s="17"/>
      <c r="B9" s="19"/>
      <c r="C9" s="17"/>
      <c r="D9" s="21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</row>
    <row r="10" spans="1:21" x14ac:dyDescent="0.25">
      <c r="A10" s="17"/>
      <c r="B10" s="16" t="s">
        <v>5</v>
      </c>
      <c r="C10" s="13">
        <v>150</v>
      </c>
      <c r="D10" s="21" t="s">
        <v>6</v>
      </c>
      <c r="E10" s="20">
        <f>(C10/(60*1000))</f>
        <v>2.5000000000000001E-3</v>
      </c>
      <c r="F10" s="20" t="s">
        <v>7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1:21" x14ac:dyDescent="0.25">
      <c r="A11" s="17"/>
      <c r="B11" s="19"/>
      <c r="C11" s="17"/>
      <c r="D11" s="21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 spans="1:21" x14ac:dyDescent="0.25">
      <c r="A12" s="17"/>
      <c r="B12" s="16" t="s">
        <v>4</v>
      </c>
      <c r="C12" s="13">
        <v>40</v>
      </c>
      <c r="D12" s="21" t="s">
        <v>18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</row>
    <row r="13" spans="1:21" x14ac:dyDescent="0.25">
      <c r="A13" s="17"/>
      <c r="B13" s="19"/>
      <c r="C13" s="17"/>
      <c r="D13" s="21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</row>
    <row r="14" spans="1:21" x14ac:dyDescent="0.25">
      <c r="A14" s="17"/>
      <c r="B14" s="16" t="s">
        <v>3</v>
      </c>
      <c r="C14" s="13">
        <v>3.7</v>
      </c>
      <c r="D14" s="21" t="s">
        <v>10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</row>
    <row r="15" spans="1:21" x14ac:dyDescent="0.25">
      <c r="A15" s="17"/>
      <c r="B15" s="19"/>
      <c r="C15" s="17"/>
      <c r="D15" s="21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</row>
    <row r="16" spans="1:21" x14ac:dyDescent="0.25">
      <c r="A16" s="17"/>
      <c r="B16" s="16" t="s">
        <v>1</v>
      </c>
      <c r="C16" s="14">
        <f>(C4*SQRT(E10)/POWER(C8,0.75))</f>
        <v>28.426477873894388</v>
      </c>
      <c r="D16" s="21" t="s">
        <v>11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</row>
    <row r="17" spans="1:2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</row>
    <row r="18" spans="1:2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spans="1:2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pans="1:2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 spans="1:2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</row>
    <row r="22" spans="1:2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</row>
    <row r="23" spans="1:2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4" spans="1:2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</row>
    <row r="25" spans="1:2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</row>
    <row r="27" spans="1:21" x14ac:dyDescent="0.25">
      <c r="A27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9"/>
  <sheetViews>
    <sheetView workbookViewId="0">
      <selection activeCell="H14" sqref="H14"/>
    </sheetView>
  </sheetViews>
  <sheetFormatPr defaultRowHeight="15" x14ac:dyDescent="0.25"/>
  <cols>
    <col min="9" max="9" width="9.5703125" bestFit="1" customWidth="1"/>
    <col min="13" max="13" width="11.5703125" customWidth="1"/>
    <col min="14" max="14" width="13.5703125" customWidth="1"/>
  </cols>
  <sheetData>
    <row r="3" spans="2:14" x14ac:dyDescent="0.25">
      <c r="G3" s="6" t="s">
        <v>15</v>
      </c>
      <c r="H3" s="6" t="s">
        <v>0</v>
      </c>
      <c r="I3" s="7" t="s">
        <v>16</v>
      </c>
      <c r="J3" s="4"/>
      <c r="K3" s="6" t="s">
        <v>12</v>
      </c>
      <c r="L3" s="6" t="s">
        <v>13</v>
      </c>
      <c r="M3" s="6" t="s">
        <v>4</v>
      </c>
      <c r="N3" s="6" t="s">
        <v>14</v>
      </c>
    </row>
    <row r="4" spans="2:14" x14ac:dyDescent="0.25">
      <c r="B4" s="3" t="s">
        <v>2</v>
      </c>
      <c r="C4">
        <f>INPUTS!C4</f>
        <v>2880</v>
      </c>
      <c r="D4" t="s">
        <v>9</v>
      </c>
      <c r="G4" s="8">
        <v>0</v>
      </c>
      <c r="H4" s="8">
        <v>59</v>
      </c>
      <c r="I4" s="8">
        <v>0</v>
      </c>
      <c r="J4" s="5"/>
      <c r="K4" s="8">
        <f t="shared" ref="K4:K19" si="0">($C$8*G4)/60</f>
        <v>0</v>
      </c>
      <c r="L4" s="9">
        <f t="shared" ref="L4:L19" si="1">($C$6*H4/$H$14)</f>
        <v>104.75510204081633</v>
      </c>
      <c r="M4" s="8">
        <f t="shared" ref="M4:M19" si="2">($C$10*I4/$I$14)</f>
        <v>0</v>
      </c>
      <c r="N4" s="10">
        <f>(N5*0.9)</f>
        <v>2.1376335807050091</v>
      </c>
    </row>
    <row r="5" spans="2:14" x14ac:dyDescent="0.25">
      <c r="B5" s="3"/>
      <c r="G5" s="8">
        <v>0.1</v>
      </c>
      <c r="H5" s="8">
        <v>60</v>
      </c>
      <c r="I5" s="8">
        <v>22</v>
      </c>
      <c r="J5" s="5"/>
      <c r="K5" s="8">
        <f t="shared" si="0"/>
        <v>0.25</v>
      </c>
      <c r="L5" s="9">
        <f t="shared" si="1"/>
        <v>106.53061224489795</v>
      </c>
      <c r="M5" s="8">
        <f t="shared" si="2"/>
        <v>0.11000000000000001</v>
      </c>
      <c r="N5" s="10">
        <f>(9.81*K5*L5/(M5*1000))</f>
        <v>2.3751484230055655</v>
      </c>
    </row>
    <row r="6" spans="2:14" x14ac:dyDescent="0.25">
      <c r="B6" s="2" t="s">
        <v>0</v>
      </c>
      <c r="C6">
        <f>INPUTS!C6</f>
        <v>87</v>
      </c>
      <c r="D6" t="s">
        <v>8</v>
      </c>
      <c r="G6" s="8">
        <v>0.2</v>
      </c>
      <c r="H6" s="8">
        <v>59.75</v>
      </c>
      <c r="I6" s="8">
        <v>37</v>
      </c>
      <c r="J6" s="5"/>
      <c r="K6" s="8">
        <f t="shared" si="0"/>
        <v>0.5</v>
      </c>
      <c r="L6" s="9">
        <f t="shared" si="1"/>
        <v>106.08673469387755</v>
      </c>
      <c r="M6" s="8">
        <f t="shared" si="2"/>
        <v>0.185</v>
      </c>
      <c r="N6" s="10">
        <f t="shared" ref="N6:N19" si="3">(9.81*K6*L6/(M6*1000))</f>
        <v>2.8127320739106456</v>
      </c>
    </row>
    <row r="7" spans="2:14" x14ac:dyDescent="0.25">
      <c r="B7" s="3"/>
      <c r="G7" s="8">
        <v>0.3</v>
      </c>
      <c r="H7" s="8">
        <v>59.4</v>
      </c>
      <c r="I7" s="8">
        <v>47</v>
      </c>
      <c r="J7" s="5"/>
      <c r="K7" s="8">
        <f t="shared" si="0"/>
        <v>0.75</v>
      </c>
      <c r="L7" s="9">
        <f t="shared" si="1"/>
        <v>105.46530612244898</v>
      </c>
      <c r="M7" s="8">
        <f t="shared" si="2"/>
        <v>0.23500000000000001</v>
      </c>
      <c r="N7" s="10">
        <f t="shared" si="3"/>
        <v>3.3019616587060354</v>
      </c>
    </row>
    <row r="8" spans="2:14" x14ac:dyDescent="0.25">
      <c r="B8" s="2" t="s">
        <v>5</v>
      </c>
      <c r="C8">
        <f>INPUTS!C10</f>
        <v>150</v>
      </c>
      <c r="D8" t="s">
        <v>6</v>
      </c>
      <c r="E8">
        <f>(C8/(60*1000))</f>
        <v>2.5000000000000001E-3</v>
      </c>
      <c r="F8" t="s">
        <v>7</v>
      </c>
      <c r="G8" s="8">
        <v>0.4</v>
      </c>
      <c r="H8" s="8">
        <v>58.8</v>
      </c>
      <c r="I8" s="8">
        <v>55</v>
      </c>
      <c r="J8" s="5"/>
      <c r="K8" s="8">
        <f t="shared" si="0"/>
        <v>1</v>
      </c>
      <c r="L8" s="9">
        <f t="shared" si="1"/>
        <v>104.39999999999999</v>
      </c>
      <c r="M8" s="8">
        <f t="shared" si="2"/>
        <v>0.27500000000000002</v>
      </c>
      <c r="N8" s="10">
        <f t="shared" si="3"/>
        <v>3.7242327272727271</v>
      </c>
    </row>
    <row r="9" spans="2:14" x14ac:dyDescent="0.25">
      <c r="B9" s="3"/>
      <c r="G9" s="8">
        <v>0.5</v>
      </c>
      <c r="H9" s="8">
        <v>57.5</v>
      </c>
      <c r="I9" s="8">
        <v>60</v>
      </c>
      <c r="J9" s="5"/>
      <c r="K9" s="8">
        <f t="shared" si="0"/>
        <v>1.25</v>
      </c>
      <c r="L9" s="9">
        <f t="shared" si="1"/>
        <v>102.09183673469387</v>
      </c>
      <c r="M9" s="8">
        <f t="shared" si="2"/>
        <v>0.3</v>
      </c>
      <c r="N9" s="10">
        <f t="shared" si="3"/>
        <v>4.1730038265306124</v>
      </c>
    </row>
    <row r="10" spans="2:14" x14ac:dyDescent="0.25">
      <c r="B10" s="2" t="s">
        <v>4</v>
      </c>
      <c r="C10">
        <f>(INPUTS!C12/100)</f>
        <v>0.4</v>
      </c>
      <c r="G10" s="8">
        <v>0.6</v>
      </c>
      <c r="H10" s="8">
        <v>55.2</v>
      </c>
      <c r="I10" s="8">
        <v>65</v>
      </c>
      <c r="J10" s="5"/>
      <c r="K10" s="8">
        <f t="shared" si="0"/>
        <v>1.5</v>
      </c>
      <c r="L10" s="9">
        <f t="shared" si="1"/>
        <v>98.008163265306138</v>
      </c>
      <c r="M10" s="8">
        <f t="shared" si="2"/>
        <v>0.32500000000000001</v>
      </c>
      <c r="N10" s="10">
        <f t="shared" si="3"/>
        <v>4.4375080690737843</v>
      </c>
    </row>
    <row r="11" spans="2:14" x14ac:dyDescent="0.25">
      <c r="B11" s="3"/>
      <c r="G11" s="8">
        <v>0.7</v>
      </c>
      <c r="H11" s="8">
        <v>53.73</v>
      </c>
      <c r="I11" s="8">
        <v>70</v>
      </c>
      <c r="J11" s="5"/>
      <c r="K11" s="8">
        <f t="shared" si="0"/>
        <v>1.75</v>
      </c>
      <c r="L11" s="9">
        <f t="shared" si="1"/>
        <v>95.39816326530611</v>
      </c>
      <c r="M11" s="8">
        <f t="shared" si="2"/>
        <v>0.35</v>
      </c>
      <c r="N11" s="10">
        <f t="shared" si="3"/>
        <v>4.6792799081632648</v>
      </c>
    </row>
    <row r="12" spans="2:14" x14ac:dyDescent="0.25">
      <c r="B12" s="2" t="s">
        <v>3</v>
      </c>
      <c r="C12">
        <f>INPUTS!C14</f>
        <v>3.7</v>
      </c>
      <c r="D12" s="3" t="s">
        <v>10</v>
      </c>
      <c r="G12" s="8">
        <v>0.8</v>
      </c>
      <c r="H12" s="8">
        <v>52.2</v>
      </c>
      <c r="I12" s="8">
        <v>75</v>
      </c>
      <c r="J12" s="5"/>
      <c r="K12" s="8">
        <f t="shared" si="0"/>
        <v>2</v>
      </c>
      <c r="L12" s="9">
        <f t="shared" si="1"/>
        <v>92.681632653061229</v>
      </c>
      <c r="M12" s="8">
        <f t="shared" si="2"/>
        <v>0.375</v>
      </c>
      <c r="N12" s="10">
        <f t="shared" si="3"/>
        <v>4.8491030204081635</v>
      </c>
    </row>
    <row r="13" spans="2:14" x14ac:dyDescent="0.25">
      <c r="B13" s="3"/>
      <c r="G13" s="8">
        <v>0.9</v>
      </c>
      <c r="H13" s="8">
        <v>51</v>
      </c>
      <c r="I13" s="8">
        <v>79</v>
      </c>
      <c r="J13" s="5"/>
      <c r="K13" s="8">
        <f t="shared" si="0"/>
        <v>2.25</v>
      </c>
      <c r="L13" s="9">
        <f t="shared" si="1"/>
        <v>90.551020408163268</v>
      </c>
      <c r="M13" s="8">
        <f t="shared" si="2"/>
        <v>0.39500000000000002</v>
      </c>
      <c r="N13" s="10">
        <f t="shared" si="3"/>
        <v>5.0599680960992002</v>
      </c>
    </row>
    <row r="14" spans="2:14" x14ac:dyDescent="0.25">
      <c r="B14" s="2" t="s">
        <v>1</v>
      </c>
      <c r="C14" s="1">
        <f>(C4*SQRT(E8)/POWER(C6,0.75))</f>
        <v>5.0550220303073408</v>
      </c>
      <c r="D14" s="2" t="s">
        <v>11</v>
      </c>
      <c r="G14" s="8">
        <v>1</v>
      </c>
      <c r="H14" s="8">
        <v>49</v>
      </c>
      <c r="I14" s="8">
        <v>80</v>
      </c>
      <c r="J14" s="5"/>
      <c r="K14" s="8">
        <f t="shared" si="0"/>
        <v>2.5</v>
      </c>
      <c r="L14" s="9">
        <f t="shared" si="1"/>
        <v>87</v>
      </c>
      <c r="M14" s="8">
        <f t="shared" si="2"/>
        <v>0.4</v>
      </c>
      <c r="N14" s="10">
        <f t="shared" si="3"/>
        <v>5.3341875000000005</v>
      </c>
    </row>
    <row r="15" spans="2:14" x14ac:dyDescent="0.25">
      <c r="G15" s="8">
        <v>1.1000000000000001</v>
      </c>
      <c r="H15" s="8">
        <v>44</v>
      </c>
      <c r="I15" s="8">
        <v>77</v>
      </c>
      <c r="J15" s="5"/>
      <c r="K15" s="8">
        <f t="shared" si="0"/>
        <v>2.75</v>
      </c>
      <c r="L15" s="9">
        <f t="shared" si="1"/>
        <v>78.122448979591837</v>
      </c>
      <c r="M15" s="8">
        <f t="shared" si="2"/>
        <v>0.38500000000000001</v>
      </c>
      <c r="N15" s="10">
        <f t="shared" si="3"/>
        <v>5.4741516034985427</v>
      </c>
    </row>
    <row r="16" spans="2:14" x14ac:dyDescent="0.25">
      <c r="G16" s="8">
        <v>1.2</v>
      </c>
      <c r="H16" s="8">
        <v>39</v>
      </c>
      <c r="I16" s="8">
        <v>74</v>
      </c>
      <c r="J16" s="5"/>
      <c r="K16" s="8">
        <f t="shared" si="0"/>
        <v>3</v>
      </c>
      <c r="L16" s="9">
        <f t="shared" si="1"/>
        <v>69.244897959183675</v>
      </c>
      <c r="M16" s="8">
        <f t="shared" si="2"/>
        <v>0.37</v>
      </c>
      <c r="N16" s="10">
        <f t="shared" si="3"/>
        <v>5.5077766133480415</v>
      </c>
    </row>
    <row r="17" spans="7:14" x14ac:dyDescent="0.25">
      <c r="G17" s="8">
        <v>1.3</v>
      </c>
      <c r="H17" s="8">
        <v>33</v>
      </c>
      <c r="I17" s="8">
        <v>70</v>
      </c>
      <c r="J17" s="5"/>
      <c r="K17" s="8">
        <f t="shared" si="0"/>
        <v>3.25</v>
      </c>
      <c r="L17" s="9">
        <f t="shared" si="1"/>
        <v>58.591836734693878</v>
      </c>
      <c r="M17" s="8">
        <f t="shared" si="2"/>
        <v>0.35</v>
      </c>
      <c r="N17" s="10">
        <f t="shared" si="3"/>
        <v>5.3372978134110785</v>
      </c>
    </row>
    <row r="18" spans="7:14" x14ac:dyDescent="0.25">
      <c r="G18" s="8">
        <v>1.4</v>
      </c>
      <c r="H18" s="8">
        <v>26</v>
      </c>
      <c r="I18" s="8">
        <v>66</v>
      </c>
      <c r="J18" s="5"/>
      <c r="K18" s="8">
        <f t="shared" si="0"/>
        <v>3.5</v>
      </c>
      <c r="L18" s="9">
        <f t="shared" si="1"/>
        <v>46.163265306122447</v>
      </c>
      <c r="M18" s="8">
        <f t="shared" si="2"/>
        <v>0.33</v>
      </c>
      <c r="N18" s="10">
        <f t="shared" si="3"/>
        <v>4.8030779220779216</v>
      </c>
    </row>
    <row r="19" spans="7:14" x14ac:dyDescent="0.25">
      <c r="G19" s="8">
        <v>1.5</v>
      </c>
      <c r="H19" s="8">
        <v>19</v>
      </c>
      <c r="I19" s="8">
        <v>62</v>
      </c>
      <c r="J19" s="5"/>
      <c r="K19" s="11">
        <f t="shared" si="0"/>
        <v>3.75</v>
      </c>
      <c r="L19" s="9">
        <f t="shared" si="1"/>
        <v>33.734693877551024</v>
      </c>
      <c r="M19" s="8">
        <f t="shared" si="2"/>
        <v>0.31</v>
      </c>
      <c r="N19" s="10">
        <f t="shared" si="3"/>
        <v>4.0032743581303487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9"/>
  <sheetViews>
    <sheetView workbookViewId="0">
      <selection activeCell="G23" sqref="G23"/>
    </sheetView>
  </sheetViews>
  <sheetFormatPr defaultRowHeight="15" x14ac:dyDescent="0.25"/>
  <cols>
    <col min="13" max="13" width="12.140625" customWidth="1"/>
    <col min="14" max="14" width="15.85546875" customWidth="1"/>
  </cols>
  <sheetData>
    <row r="3" spans="2:14" x14ac:dyDescent="0.25">
      <c r="G3" s="6" t="s">
        <v>15</v>
      </c>
      <c r="H3" s="6" t="s">
        <v>0</v>
      </c>
      <c r="I3" s="7" t="s">
        <v>16</v>
      </c>
      <c r="J3" s="4"/>
      <c r="K3" s="6" t="s">
        <v>12</v>
      </c>
      <c r="L3" s="6" t="s">
        <v>13</v>
      </c>
      <c r="M3" s="6" t="s">
        <v>4</v>
      </c>
      <c r="N3" s="6" t="s">
        <v>14</v>
      </c>
    </row>
    <row r="4" spans="2:14" x14ac:dyDescent="0.25">
      <c r="B4" s="3" t="s">
        <v>2</v>
      </c>
      <c r="C4">
        <f>INPUTS!C4</f>
        <v>2880</v>
      </c>
      <c r="D4" t="s">
        <v>9</v>
      </c>
      <c r="G4" s="8">
        <v>0</v>
      </c>
      <c r="H4" s="8">
        <v>45</v>
      </c>
      <c r="I4" s="8">
        <v>0</v>
      </c>
      <c r="J4" s="5"/>
      <c r="K4" s="8">
        <f t="shared" ref="K4:K19" si="0">($C$8*G4)/60</f>
        <v>0</v>
      </c>
      <c r="L4" s="9">
        <f t="shared" ref="L4:L19" si="1">($C$6*H4/$H$14)</f>
        <v>105.81081081081081</v>
      </c>
      <c r="M4" s="8">
        <f t="shared" ref="M4:M19" si="2">($C$10*I4/$I$14)</f>
        <v>0</v>
      </c>
      <c r="N4" s="10">
        <f>(N5*0.9)</f>
        <v>2.2531175498310807</v>
      </c>
    </row>
    <row r="5" spans="2:14" x14ac:dyDescent="0.25">
      <c r="B5" s="3"/>
      <c r="G5" s="8">
        <v>0.1</v>
      </c>
      <c r="H5" s="8">
        <v>45.3</v>
      </c>
      <c r="I5" s="8">
        <v>12</v>
      </c>
      <c r="J5" s="5"/>
      <c r="K5" s="8">
        <f t="shared" si="0"/>
        <v>0.25</v>
      </c>
      <c r="L5" s="9">
        <f t="shared" si="1"/>
        <v>106.51621621621621</v>
      </c>
      <c r="M5" s="12">
        <f t="shared" si="2"/>
        <v>0.10434782608695654</v>
      </c>
      <c r="N5" s="10">
        <f>(9.81*K5*L5/(1000*M5))</f>
        <v>2.5034639442567563</v>
      </c>
    </row>
    <row r="6" spans="2:14" x14ac:dyDescent="0.25">
      <c r="B6" s="2" t="s">
        <v>0</v>
      </c>
      <c r="C6">
        <f>INPUTS!C6</f>
        <v>87</v>
      </c>
      <c r="D6" t="s">
        <v>8</v>
      </c>
      <c r="G6" s="8">
        <v>0.2</v>
      </c>
      <c r="H6" s="8">
        <v>45.5</v>
      </c>
      <c r="I6" s="8">
        <v>20</v>
      </c>
      <c r="J6" s="5"/>
      <c r="K6" s="8">
        <f t="shared" si="0"/>
        <v>0.5</v>
      </c>
      <c r="L6" s="9">
        <f t="shared" si="1"/>
        <v>106.98648648648648</v>
      </c>
      <c r="M6" s="12">
        <f t="shared" si="2"/>
        <v>0.17391304347826086</v>
      </c>
      <c r="N6" s="10">
        <f t="shared" ref="N6:N19" si="3">(9.81*K6*L6/(1000*M6))</f>
        <v>3.0174201182432436</v>
      </c>
    </row>
    <row r="7" spans="2:14" x14ac:dyDescent="0.25">
      <c r="B7" s="3"/>
      <c r="G7" s="8">
        <v>0.3</v>
      </c>
      <c r="H7" s="8">
        <v>45.5</v>
      </c>
      <c r="I7" s="8">
        <v>26.5</v>
      </c>
      <c r="J7" s="5"/>
      <c r="K7" s="8">
        <f t="shared" si="0"/>
        <v>0.75</v>
      </c>
      <c r="L7" s="9">
        <f t="shared" si="1"/>
        <v>106.98648648648648</v>
      </c>
      <c r="M7" s="12">
        <f t="shared" si="2"/>
        <v>0.23043478260869568</v>
      </c>
      <c r="N7" s="10">
        <f t="shared" si="3"/>
        <v>3.4159473036715955</v>
      </c>
    </row>
    <row r="8" spans="2:14" x14ac:dyDescent="0.25">
      <c r="B8" s="2" t="s">
        <v>5</v>
      </c>
      <c r="C8">
        <f>INPUTS!C10</f>
        <v>150</v>
      </c>
      <c r="D8" t="s">
        <v>6</v>
      </c>
      <c r="E8">
        <f>(C8/(60*1000))</f>
        <v>2.5000000000000001E-3</v>
      </c>
      <c r="F8" t="s">
        <v>7</v>
      </c>
      <c r="G8" s="8">
        <v>0.4</v>
      </c>
      <c r="H8" s="8">
        <v>45.5</v>
      </c>
      <c r="I8" s="8">
        <v>32</v>
      </c>
      <c r="J8" s="5"/>
      <c r="K8" s="8">
        <f t="shared" si="0"/>
        <v>1</v>
      </c>
      <c r="L8" s="9">
        <f t="shared" si="1"/>
        <v>106.98648648648648</v>
      </c>
      <c r="M8" s="12">
        <f t="shared" si="2"/>
        <v>0.27826086956521739</v>
      </c>
      <c r="N8" s="10">
        <f t="shared" si="3"/>
        <v>3.7717751478040547</v>
      </c>
    </row>
    <row r="9" spans="2:14" x14ac:dyDescent="0.25">
      <c r="B9" s="3"/>
      <c r="G9" s="8">
        <v>0.5</v>
      </c>
      <c r="H9" s="8">
        <v>45</v>
      </c>
      <c r="I9" s="8">
        <v>36</v>
      </c>
      <c r="J9" s="5"/>
      <c r="K9" s="8">
        <f t="shared" si="0"/>
        <v>1.25</v>
      </c>
      <c r="L9" s="9">
        <f t="shared" si="1"/>
        <v>105.81081081081081</v>
      </c>
      <c r="M9" s="12">
        <f t="shared" si="2"/>
        <v>0.31304347826086959</v>
      </c>
      <c r="N9" s="10">
        <f t="shared" si="3"/>
        <v>4.1448078547297307</v>
      </c>
    </row>
    <row r="10" spans="2:14" x14ac:dyDescent="0.25">
      <c r="B10" s="2" t="s">
        <v>4</v>
      </c>
      <c r="C10">
        <f>(INPUTS!C12/100)</f>
        <v>0.4</v>
      </c>
      <c r="G10" s="8">
        <v>0.6</v>
      </c>
      <c r="H10" s="8">
        <v>44</v>
      </c>
      <c r="I10" s="8">
        <v>39.5</v>
      </c>
      <c r="J10" s="5"/>
      <c r="K10" s="8">
        <f t="shared" si="0"/>
        <v>1.5</v>
      </c>
      <c r="L10" s="9">
        <f t="shared" si="1"/>
        <v>103.45945945945945</v>
      </c>
      <c r="M10" s="12">
        <f t="shared" si="2"/>
        <v>0.34347826086956523</v>
      </c>
      <c r="N10" s="10">
        <f t="shared" si="3"/>
        <v>4.4323211084502221</v>
      </c>
    </row>
    <row r="11" spans="2:14" x14ac:dyDescent="0.25">
      <c r="B11" s="3"/>
      <c r="G11" s="8">
        <v>0.7</v>
      </c>
      <c r="H11" s="8">
        <v>43</v>
      </c>
      <c r="I11" s="8">
        <v>42</v>
      </c>
      <c r="J11" s="5"/>
      <c r="K11" s="8">
        <f t="shared" si="0"/>
        <v>1.75</v>
      </c>
      <c r="L11" s="9">
        <f t="shared" si="1"/>
        <v>101.10810810810811</v>
      </c>
      <c r="M11" s="12">
        <f t="shared" si="2"/>
        <v>0.36521739130434783</v>
      </c>
      <c r="N11" s="10">
        <f t="shared" si="3"/>
        <v>4.7527130067567578</v>
      </c>
    </row>
    <row r="12" spans="2:14" x14ac:dyDescent="0.25">
      <c r="B12" s="2" t="s">
        <v>3</v>
      </c>
      <c r="C12">
        <f>INPUTS!C14</f>
        <v>3.7</v>
      </c>
      <c r="D12" s="3" t="s">
        <v>10</v>
      </c>
      <c r="G12" s="8">
        <v>0.8</v>
      </c>
      <c r="H12" s="8">
        <v>42</v>
      </c>
      <c r="I12" s="8">
        <v>44.5</v>
      </c>
      <c r="J12" s="5"/>
      <c r="K12" s="8">
        <f t="shared" si="0"/>
        <v>2</v>
      </c>
      <c r="L12" s="9">
        <f t="shared" si="1"/>
        <v>98.756756756756758</v>
      </c>
      <c r="M12" s="12">
        <f t="shared" si="2"/>
        <v>0.38695652173913048</v>
      </c>
      <c r="N12" s="10">
        <f t="shared" si="3"/>
        <v>5.0073004555116913</v>
      </c>
    </row>
    <row r="13" spans="2:14" x14ac:dyDescent="0.25">
      <c r="B13" s="3"/>
      <c r="G13" s="8">
        <v>0.9</v>
      </c>
      <c r="H13" s="8">
        <v>40</v>
      </c>
      <c r="I13" s="8">
        <v>45.5</v>
      </c>
      <c r="J13" s="5"/>
      <c r="K13" s="8">
        <f t="shared" si="0"/>
        <v>2.25</v>
      </c>
      <c r="L13" s="9">
        <f t="shared" si="1"/>
        <v>94.054054054054049</v>
      </c>
      <c r="M13" s="12">
        <f t="shared" si="2"/>
        <v>0.39565217391304347</v>
      </c>
      <c r="N13" s="10">
        <f t="shared" si="3"/>
        <v>5.2470534600534595</v>
      </c>
    </row>
    <row r="14" spans="2:14" x14ac:dyDescent="0.25">
      <c r="B14" s="2" t="s">
        <v>1</v>
      </c>
      <c r="C14" s="1">
        <f>(C4*SQRT(E8)/POWER(C6,0.75))</f>
        <v>5.0550220303073408</v>
      </c>
      <c r="D14" s="2" t="s">
        <v>11</v>
      </c>
      <c r="G14" s="8">
        <v>1</v>
      </c>
      <c r="H14" s="8">
        <v>37</v>
      </c>
      <c r="I14" s="8">
        <v>46</v>
      </c>
      <c r="J14" s="5"/>
      <c r="K14" s="8">
        <f t="shared" si="0"/>
        <v>2.5</v>
      </c>
      <c r="L14" s="9">
        <f t="shared" si="1"/>
        <v>87</v>
      </c>
      <c r="M14" s="12">
        <f t="shared" si="2"/>
        <v>0.4</v>
      </c>
      <c r="N14" s="10">
        <f t="shared" si="3"/>
        <v>5.3341875000000005</v>
      </c>
    </row>
    <row r="15" spans="2:14" x14ac:dyDescent="0.25">
      <c r="G15" s="8">
        <v>1.1000000000000001</v>
      </c>
      <c r="H15" s="8">
        <v>35</v>
      </c>
      <c r="I15" s="8">
        <v>45.5</v>
      </c>
      <c r="J15" s="5"/>
      <c r="K15" s="8">
        <f t="shared" si="0"/>
        <v>2.75</v>
      </c>
      <c r="L15" s="9">
        <f t="shared" si="1"/>
        <v>82.297297297297291</v>
      </c>
      <c r="M15" s="12">
        <f t="shared" si="2"/>
        <v>0.39565217391304347</v>
      </c>
      <c r="N15" s="10">
        <f t="shared" si="3"/>
        <v>5.6114321725571727</v>
      </c>
    </row>
    <row r="16" spans="2:14" x14ac:dyDescent="0.25">
      <c r="G16" s="8">
        <v>1.2</v>
      </c>
      <c r="H16" s="8">
        <v>32</v>
      </c>
      <c r="I16" s="8">
        <v>44</v>
      </c>
      <c r="J16" s="5"/>
      <c r="K16" s="8">
        <f t="shared" si="0"/>
        <v>3</v>
      </c>
      <c r="L16" s="9">
        <f t="shared" si="1"/>
        <v>75.243243243243242</v>
      </c>
      <c r="M16" s="12">
        <f t="shared" si="2"/>
        <v>0.38260869565217392</v>
      </c>
      <c r="N16" s="10">
        <f t="shared" si="3"/>
        <v>5.7876589680589676</v>
      </c>
    </row>
    <row r="17" spans="7:14" x14ac:dyDescent="0.25">
      <c r="G17" s="8">
        <v>1.3</v>
      </c>
      <c r="H17" s="8">
        <v>26</v>
      </c>
      <c r="I17" s="8">
        <v>42.5</v>
      </c>
      <c r="J17" s="5"/>
      <c r="K17" s="8">
        <f t="shared" si="0"/>
        <v>3.25</v>
      </c>
      <c r="L17" s="9">
        <f t="shared" si="1"/>
        <v>61.135135135135137</v>
      </c>
      <c r="M17" s="12">
        <f t="shared" si="2"/>
        <v>0.36956521739130432</v>
      </c>
      <c r="N17" s="10">
        <f t="shared" si="3"/>
        <v>5.2741460890302072</v>
      </c>
    </row>
    <row r="18" spans="7:14" x14ac:dyDescent="0.25">
      <c r="G18" s="8">
        <v>1.4</v>
      </c>
      <c r="H18" s="8">
        <v>23</v>
      </c>
      <c r="I18" s="8">
        <v>38</v>
      </c>
      <c r="J18" s="5"/>
      <c r="K18" s="8">
        <f t="shared" si="0"/>
        <v>3.5</v>
      </c>
      <c r="L18" s="9">
        <f t="shared" si="1"/>
        <v>54.081081081081081</v>
      </c>
      <c r="M18" s="12">
        <f t="shared" si="2"/>
        <v>0.33043478260869569</v>
      </c>
      <c r="N18" s="10">
        <f t="shared" si="3"/>
        <v>5.6194868598862016</v>
      </c>
    </row>
    <row r="19" spans="7:14" x14ac:dyDescent="0.25">
      <c r="G19" s="8">
        <v>1.5</v>
      </c>
      <c r="H19" s="8">
        <v>17</v>
      </c>
      <c r="I19" s="8">
        <v>35</v>
      </c>
      <c r="J19" s="5"/>
      <c r="K19" s="11">
        <f t="shared" si="0"/>
        <v>3.75</v>
      </c>
      <c r="L19" s="9">
        <f t="shared" si="1"/>
        <v>39.972972972972975</v>
      </c>
      <c r="M19" s="12">
        <f t="shared" si="2"/>
        <v>0.30434782608695654</v>
      </c>
      <c r="N19" s="10">
        <f t="shared" si="3"/>
        <v>4.8316617277992275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9"/>
  <sheetViews>
    <sheetView workbookViewId="0">
      <selection activeCell="C10" sqref="C10"/>
    </sheetView>
  </sheetViews>
  <sheetFormatPr defaultRowHeight="15" x14ac:dyDescent="0.25"/>
  <cols>
    <col min="13" max="13" width="10.7109375" customWidth="1"/>
    <col min="14" max="14" width="12" customWidth="1"/>
  </cols>
  <sheetData>
    <row r="3" spans="2:14" x14ac:dyDescent="0.25">
      <c r="G3" s="6" t="s">
        <v>15</v>
      </c>
      <c r="H3" s="6" t="s">
        <v>0</v>
      </c>
      <c r="I3" s="7" t="s">
        <v>16</v>
      </c>
      <c r="J3" s="4"/>
      <c r="K3" s="6" t="s">
        <v>12</v>
      </c>
      <c r="L3" s="6" t="s">
        <v>13</v>
      </c>
      <c r="M3" s="6" t="s">
        <v>4</v>
      </c>
      <c r="N3" s="6" t="s">
        <v>14</v>
      </c>
    </row>
    <row r="4" spans="2:14" x14ac:dyDescent="0.25">
      <c r="B4" s="3" t="s">
        <v>2</v>
      </c>
      <c r="C4">
        <f>INPUTS!C4</f>
        <v>2880</v>
      </c>
      <c r="D4" t="s">
        <v>9</v>
      </c>
      <c r="G4" s="8">
        <v>0</v>
      </c>
      <c r="H4" s="8">
        <v>250</v>
      </c>
      <c r="I4" s="8">
        <v>0</v>
      </c>
      <c r="J4" s="5"/>
      <c r="K4" s="8">
        <f t="shared" ref="K4:K19" si="0">($C$8*G4)/60</f>
        <v>0</v>
      </c>
      <c r="L4" s="9">
        <f t="shared" ref="L4:L19" si="1">($C$6*H4/$H$14)</f>
        <v>115.69148936170212</v>
      </c>
      <c r="M4" s="8">
        <f t="shared" ref="M4:M19" si="2">($C$10*I4/$I$14)</f>
        <v>0</v>
      </c>
      <c r="N4" s="10">
        <f>(N5*0.9)</f>
        <v>3.0675124792220752</v>
      </c>
    </row>
    <row r="5" spans="2:14" x14ac:dyDescent="0.25">
      <c r="B5" s="3"/>
      <c r="G5" s="8">
        <v>0.1</v>
      </c>
      <c r="H5" s="8">
        <v>248</v>
      </c>
      <c r="I5" s="8">
        <v>16</v>
      </c>
      <c r="J5" s="5"/>
      <c r="K5" s="8">
        <f t="shared" si="0"/>
        <v>0.25</v>
      </c>
      <c r="L5" s="9">
        <f t="shared" si="1"/>
        <v>114.76595744680851</v>
      </c>
      <c r="M5" s="12">
        <f t="shared" si="2"/>
        <v>8.2580645161290323E-2</v>
      </c>
      <c r="N5" s="10">
        <f>(9.81*K5*L5/(1000*M5))</f>
        <v>3.4083471991356391</v>
      </c>
    </row>
    <row r="6" spans="2:14" x14ac:dyDescent="0.25">
      <c r="B6" s="2" t="s">
        <v>0</v>
      </c>
      <c r="C6">
        <f>INPUTS!C6</f>
        <v>87</v>
      </c>
      <c r="D6" t="s">
        <v>8</v>
      </c>
      <c r="G6" s="8">
        <v>0.2</v>
      </c>
      <c r="H6" s="8">
        <v>246</v>
      </c>
      <c r="I6" s="8">
        <v>29</v>
      </c>
      <c r="J6" s="5"/>
      <c r="K6" s="8">
        <f t="shared" si="0"/>
        <v>0.5</v>
      </c>
      <c r="L6" s="9">
        <f t="shared" si="1"/>
        <v>113.84042553191489</v>
      </c>
      <c r="M6" s="12">
        <f t="shared" si="2"/>
        <v>0.14967741935483872</v>
      </c>
      <c r="N6" s="10">
        <f t="shared" ref="N6:N19" si="3">(9.81*K6*L6/(1000*M6))</f>
        <v>3.7306047207446809</v>
      </c>
    </row>
    <row r="7" spans="2:14" x14ac:dyDescent="0.25">
      <c r="B7" s="3"/>
      <c r="G7" s="8">
        <v>0.3</v>
      </c>
      <c r="H7" s="8">
        <v>243</v>
      </c>
      <c r="I7" s="8">
        <v>40</v>
      </c>
      <c r="J7" s="5"/>
      <c r="K7" s="8">
        <f t="shared" si="0"/>
        <v>0.75</v>
      </c>
      <c r="L7" s="9">
        <f t="shared" si="1"/>
        <v>112.45212765957447</v>
      </c>
      <c r="M7" s="12">
        <f t="shared" si="2"/>
        <v>0.20645161290322581</v>
      </c>
      <c r="N7" s="10">
        <f t="shared" si="3"/>
        <v>4.0075566260804525</v>
      </c>
    </row>
    <row r="8" spans="2:14" x14ac:dyDescent="0.25">
      <c r="B8" s="2" t="s">
        <v>5</v>
      </c>
      <c r="C8">
        <f>INPUTS!C10</f>
        <v>150</v>
      </c>
      <c r="D8" t="s">
        <v>6</v>
      </c>
      <c r="E8">
        <f>(C8/(60*1000))</f>
        <v>2.5000000000000001E-3</v>
      </c>
      <c r="F8" t="s">
        <v>7</v>
      </c>
      <c r="G8" s="8">
        <v>0.4</v>
      </c>
      <c r="H8" s="8">
        <v>239</v>
      </c>
      <c r="I8" s="8">
        <v>49</v>
      </c>
      <c r="J8" s="5"/>
      <c r="K8" s="8">
        <f t="shared" si="0"/>
        <v>1</v>
      </c>
      <c r="L8" s="9">
        <f t="shared" si="1"/>
        <v>110.60106382978724</v>
      </c>
      <c r="M8" s="12">
        <f t="shared" si="2"/>
        <v>0.25290322580645164</v>
      </c>
      <c r="N8" s="10">
        <f t="shared" si="3"/>
        <v>4.290164479754667</v>
      </c>
    </row>
    <row r="9" spans="2:14" x14ac:dyDescent="0.25">
      <c r="B9" s="3"/>
      <c r="G9" s="8">
        <v>0.5</v>
      </c>
      <c r="H9" s="8">
        <v>233</v>
      </c>
      <c r="I9" s="8">
        <v>57</v>
      </c>
      <c r="J9" s="5"/>
      <c r="K9" s="8">
        <f t="shared" si="0"/>
        <v>1.25</v>
      </c>
      <c r="L9" s="9">
        <f t="shared" si="1"/>
        <v>107.82446808510639</v>
      </c>
      <c r="M9" s="12">
        <f t="shared" si="2"/>
        <v>0.29419354838709677</v>
      </c>
      <c r="N9" s="10">
        <f t="shared" si="3"/>
        <v>4.4943118132348827</v>
      </c>
    </row>
    <row r="10" spans="2:14" x14ac:dyDescent="0.25">
      <c r="B10" s="2" t="s">
        <v>4</v>
      </c>
      <c r="C10">
        <f>(INPUTS!C12/100)</f>
        <v>0.4</v>
      </c>
      <c r="G10" s="8">
        <v>0.6</v>
      </c>
      <c r="H10" s="8">
        <v>226</v>
      </c>
      <c r="I10" s="8">
        <v>63</v>
      </c>
      <c r="J10" s="5"/>
      <c r="K10" s="8">
        <f t="shared" si="0"/>
        <v>1.5</v>
      </c>
      <c r="L10" s="9">
        <f t="shared" si="1"/>
        <v>104.58510638297872</v>
      </c>
      <c r="M10" s="12">
        <f t="shared" si="2"/>
        <v>0.32516129032258068</v>
      </c>
      <c r="N10" s="10">
        <f t="shared" si="3"/>
        <v>4.7329429616261391</v>
      </c>
    </row>
    <row r="11" spans="2:14" x14ac:dyDescent="0.25">
      <c r="B11" s="3"/>
      <c r="G11" s="8">
        <v>0.7</v>
      </c>
      <c r="H11" s="8">
        <v>218</v>
      </c>
      <c r="I11" s="8">
        <v>69</v>
      </c>
      <c r="J11" s="5"/>
      <c r="K11" s="8">
        <f t="shared" si="0"/>
        <v>1.75</v>
      </c>
      <c r="L11" s="9">
        <f t="shared" si="1"/>
        <v>100.88297872340425</v>
      </c>
      <c r="M11" s="12">
        <f t="shared" si="2"/>
        <v>0.35612903225806453</v>
      </c>
      <c r="N11" s="10">
        <f t="shared" si="3"/>
        <v>4.8631489723057353</v>
      </c>
    </row>
    <row r="12" spans="2:14" x14ac:dyDescent="0.25">
      <c r="B12" s="2" t="s">
        <v>3</v>
      </c>
      <c r="C12">
        <f>INPUTS!C14</f>
        <v>3.7</v>
      </c>
      <c r="D12" s="3" t="s">
        <v>10</v>
      </c>
      <c r="G12" s="8">
        <v>0.8</v>
      </c>
      <c r="H12" s="8">
        <v>209</v>
      </c>
      <c r="I12" s="8">
        <v>73</v>
      </c>
      <c r="J12" s="5"/>
      <c r="K12" s="8">
        <f t="shared" si="0"/>
        <v>2</v>
      </c>
      <c r="L12" s="9">
        <f t="shared" si="1"/>
        <v>96.718085106382972</v>
      </c>
      <c r="M12" s="12">
        <f t="shared" si="2"/>
        <v>0.37677419354838715</v>
      </c>
      <c r="N12" s="10">
        <f t="shared" si="3"/>
        <v>5.0364617913873504</v>
      </c>
    </row>
    <row r="13" spans="2:14" x14ac:dyDescent="0.25">
      <c r="B13" s="3"/>
      <c r="G13" s="8">
        <v>0.9</v>
      </c>
      <c r="H13" s="8">
        <v>199</v>
      </c>
      <c r="I13" s="8">
        <v>76</v>
      </c>
      <c r="J13" s="5"/>
      <c r="K13" s="8">
        <f t="shared" si="0"/>
        <v>2.25</v>
      </c>
      <c r="L13" s="9">
        <f t="shared" si="1"/>
        <v>92.090425531914889</v>
      </c>
      <c r="M13" s="12">
        <f t="shared" si="2"/>
        <v>0.39225806451612905</v>
      </c>
      <c r="N13" s="10">
        <f t="shared" si="3"/>
        <v>5.1819608095517218</v>
      </c>
    </row>
    <row r="14" spans="2:14" x14ac:dyDescent="0.25">
      <c r="B14" s="2" t="s">
        <v>1</v>
      </c>
      <c r="C14" s="1">
        <f>(C4*SQRT(E8)/POWER(C6,0.75))</f>
        <v>5.0550220303073408</v>
      </c>
      <c r="D14" s="2" t="s">
        <v>11</v>
      </c>
      <c r="G14" s="8">
        <v>1</v>
      </c>
      <c r="H14" s="8">
        <v>188</v>
      </c>
      <c r="I14" s="8">
        <v>77.5</v>
      </c>
      <c r="J14" s="5"/>
      <c r="K14" s="8">
        <f t="shared" si="0"/>
        <v>2.5</v>
      </c>
      <c r="L14" s="9">
        <f t="shared" si="1"/>
        <v>87</v>
      </c>
      <c r="M14" s="12">
        <f t="shared" si="2"/>
        <v>0.4</v>
      </c>
      <c r="N14" s="10">
        <f t="shared" si="3"/>
        <v>5.3341875000000005</v>
      </c>
    </row>
    <row r="15" spans="2:14" x14ac:dyDescent="0.25">
      <c r="G15" s="8">
        <v>1.1000000000000001</v>
      </c>
      <c r="H15" s="8">
        <v>175</v>
      </c>
      <c r="I15" s="8">
        <v>74.5</v>
      </c>
      <c r="J15" s="5"/>
      <c r="K15" s="8">
        <f t="shared" si="0"/>
        <v>2.75</v>
      </c>
      <c r="L15" s="9">
        <f t="shared" si="1"/>
        <v>80.984042553191486</v>
      </c>
      <c r="M15" s="12">
        <f t="shared" si="2"/>
        <v>0.38451612903225807</v>
      </c>
      <c r="N15" s="10">
        <f t="shared" si="3"/>
        <v>5.6818084939043985</v>
      </c>
    </row>
    <row r="16" spans="2:14" x14ac:dyDescent="0.25">
      <c r="G16" s="8">
        <v>1.2</v>
      </c>
      <c r="H16" s="8">
        <v>155</v>
      </c>
      <c r="I16" s="8">
        <v>71</v>
      </c>
      <c r="J16" s="5"/>
      <c r="K16" s="8">
        <f t="shared" si="0"/>
        <v>3</v>
      </c>
      <c r="L16" s="9">
        <f t="shared" si="1"/>
        <v>71.728723404255319</v>
      </c>
      <c r="M16" s="12">
        <f t="shared" si="2"/>
        <v>0.36645161290322581</v>
      </c>
      <c r="N16" s="10">
        <f t="shared" si="3"/>
        <v>5.760586815440516</v>
      </c>
    </row>
    <row r="17" spans="7:14" x14ac:dyDescent="0.25">
      <c r="G17" s="8">
        <v>1.3</v>
      </c>
      <c r="H17" s="8">
        <v>130</v>
      </c>
      <c r="I17" s="8">
        <v>66</v>
      </c>
      <c r="J17" s="5"/>
      <c r="K17" s="8">
        <f t="shared" si="0"/>
        <v>3.25</v>
      </c>
      <c r="L17" s="9">
        <f t="shared" si="1"/>
        <v>60.159574468085104</v>
      </c>
      <c r="M17" s="12">
        <f t="shared" si="2"/>
        <v>0.34064516129032263</v>
      </c>
      <c r="N17" s="10">
        <f t="shared" si="3"/>
        <v>5.6306028998428426</v>
      </c>
    </row>
    <row r="18" spans="7:14" x14ac:dyDescent="0.25">
      <c r="G18" s="8">
        <v>1.4</v>
      </c>
      <c r="H18" s="8">
        <v>100</v>
      </c>
      <c r="I18" s="8">
        <v>61</v>
      </c>
      <c r="J18" s="5"/>
      <c r="K18" s="8">
        <f t="shared" si="0"/>
        <v>3.5</v>
      </c>
      <c r="L18" s="9">
        <f t="shared" si="1"/>
        <v>46.276595744680854</v>
      </c>
      <c r="M18" s="12">
        <f t="shared" si="2"/>
        <v>0.31483870967741939</v>
      </c>
      <c r="N18" s="10">
        <f t="shared" si="3"/>
        <v>5.0467330288629224</v>
      </c>
    </row>
    <row r="19" spans="7:14" x14ac:dyDescent="0.25">
      <c r="G19" s="8">
        <v>1.5</v>
      </c>
      <c r="H19" s="8">
        <v>74</v>
      </c>
      <c r="I19" s="8">
        <v>55</v>
      </c>
      <c r="J19" s="5"/>
      <c r="K19" s="11">
        <f t="shared" si="0"/>
        <v>3.75</v>
      </c>
      <c r="L19" s="9">
        <f t="shared" si="1"/>
        <v>34.244680851063826</v>
      </c>
      <c r="M19" s="12">
        <f t="shared" si="2"/>
        <v>0.28387096774193549</v>
      </c>
      <c r="N19" s="10">
        <f t="shared" si="3"/>
        <v>4.4378479660299801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9"/>
  <sheetViews>
    <sheetView workbookViewId="0">
      <selection activeCell="C10" sqref="C10"/>
    </sheetView>
  </sheetViews>
  <sheetFormatPr defaultRowHeight="15" x14ac:dyDescent="0.25"/>
  <cols>
    <col min="13" max="13" width="13.140625" customWidth="1"/>
    <col min="14" max="14" width="13.42578125" customWidth="1"/>
  </cols>
  <sheetData>
    <row r="3" spans="2:14" x14ac:dyDescent="0.25">
      <c r="G3" s="6" t="s">
        <v>15</v>
      </c>
      <c r="H3" s="6" t="s">
        <v>0</v>
      </c>
      <c r="I3" s="7" t="s">
        <v>16</v>
      </c>
      <c r="J3" s="4"/>
      <c r="K3" s="6" t="s">
        <v>12</v>
      </c>
      <c r="L3" s="6" t="s">
        <v>13</v>
      </c>
      <c r="M3" s="6" t="s">
        <v>4</v>
      </c>
      <c r="N3" s="6" t="s">
        <v>14</v>
      </c>
    </row>
    <row r="4" spans="2:14" x14ac:dyDescent="0.25">
      <c r="B4" s="3" t="s">
        <v>2</v>
      </c>
      <c r="C4">
        <f>INPUTS!C4</f>
        <v>2880</v>
      </c>
      <c r="D4" t="s">
        <v>9</v>
      </c>
      <c r="G4" s="8">
        <v>0</v>
      </c>
      <c r="H4" s="8">
        <v>67.5</v>
      </c>
      <c r="I4" s="8">
        <v>0</v>
      </c>
      <c r="J4" s="5"/>
      <c r="K4" s="8">
        <f t="shared" ref="K4:K19" si="0">($C$8*G4)/60</f>
        <v>0</v>
      </c>
      <c r="L4" s="9">
        <f t="shared" ref="L4:L19" si="1">($C$6*H4/$H$14)</f>
        <v>119.84693877551021</v>
      </c>
      <c r="M4" s="8">
        <f t="shared" ref="M4:M19" si="2">($C$10*I4/$I$14)</f>
        <v>0</v>
      </c>
      <c r="N4" s="10">
        <f>(N5*0.9)</f>
        <v>3.5009687755102039</v>
      </c>
    </row>
    <row r="5" spans="2:14" x14ac:dyDescent="0.25">
      <c r="B5" s="3"/>
      <c r="G5" s="8">
        <v>0.1</v>
      </c>
      <c r="H5" s="8">
        <v>67</v>
      </c>
      <c r="I5" s="8">
        <v>15</v>
      </c>
      <c r="J5" s="5"/>
      <c r="K5" s="8">
        <f t="shared" si="0"/>
        <v>0.25</v>
      </c>
      <c r="L5" s="9">
        <f t="shared" si="1"/>
        <v>118.95918367346938</v>
      </c>
      <c r="M5" s="8">
        <f t="shared" si="2"/>
        <v>7.4999999999999997E-2</v>
      </c>
      <c r="N5" s="10">
        <f>(9.81*K5*L5/(1000*M5))</f>
        <v>3.8899653061224488</v>
      </c>
    </row>
    <row r="6" spans="2:14" x14ac:dyDescent="0.25">
      <c r="B6" s="2" t="s">
        <v>0</v>
      </c>
      <c r="C6">
        <f>INPUTS!C6</f>
        <v>87</v>
      </c>
      <c r="D6" t="s">
        <v>8</v>
      </c>
      <c r="G6" s="8">
        <v>0.2</v>
      </c>
      <c r="H6" s="8">
        <v>66</v>
      </c>
      <c r="I6" s="8">
        <v>28</v>
      </c>
      <c r="J6" s="5"/>
      <c r="K6" s="8">
        <f t="shared" si="0"/>
        <v>0.5</v>
      </c>
      <c r="L6" s="9">
        <f t="shared" si="1"/>
        <v>117.18367346938776</v>
      </c>
      <c r="M6" s="8">
        <f t="shared" si="2"/>
        <v>0.14000000000000001</v>
      </c>
      <c r="N6" s="10">
        <f t="shared" ref="N6:N19" si="3">(9.81*K6*L6/(1000*M6))</f>
        <v>4.1056137026239075</v>
      </c>
    </row>
    <row r="7" spans="2:14" x14ac:dyDescent="0.25">
      <c r="B7" s="3"/>
      <c r="G7" s="8">
        <v>0.3</v>
      </c>
      <c r="H7" s="8">
        <v>65</v>
      </c>
      <c r="I7" s="8">
        <v>40</v>
      </c>
      <c r="J7" s="5"/>
      <c r="K7" s="8">
        <f t="shared" si="0"/>
        <v>0.75</v>
      </c>
      <c r="L7" s="9">
        <f t="shared" si="1"/>
        <v>115.40816326530613</v>
      </c>
      <c r="M7" s="8">
        <f t="shared" si="2"/>
        <v>0.2</v>
      </c>
      <c r="N7" s="10">
        <f t="shared" si="3"/>
        <v>4.2455778061224496</v>
      </c>
    </row>
    <row r="8" spans="2:14" x14ac:dyDescent="0.25">
      <c r="B8" s="2" t="s">
        <v>5</v>
      </c>
      <c r="C8">
        <f>INPUTS!C10</f>
        <v>150</v>
      </c>
      <c r="D8" t="s">
        <v>6</v>
      </c>
      <c r="E8">
        <f>(C8/(60*1000))</f>
        <v>2.5000000000000001E-3</v>
      </c>
      <c r="F8" t="s">
        <v>7</v>
      </c>
      <c r="G8" s="8">
        <v>0.4</v>
      </c>
      <c r="H8" s="8">
        <v>63.5</v>
      </c>
      <c r="I8" s="8">
        <v>51</v>
      </c>
      <c r="J8" s="5"/>
      <c r="K8" s="8">
        <f t="shared" si="0"/>
        <v>1</v>
      </c>
      <c r="L8" s="9">
        <f t="shared" si="1"/>
        <v>112.74489795918367</v>
      </c>
      <c r="M8" s="8">
        <f t="shared" si="2"/>
        <v>0.255</v>
      </c>
      <c r="N8" s="10">
        <f t="shared" si="3"/>
        <v>4.3373625450180082</v>
      </c>
    </row>
    <row r="9" spans="2:14" x14ac:dyDescent="0.25">
      <c r="B9" s="3"/>
      <c r="G9" s="8">
        <v>0.5</v>
      </c>
      <c r="H9" s="8">
        <v>61.5</v>
      </c>
      <c r="I9" s="8">
        <v>58</v>
      </c>
      <c r="J9" s="5"/>
      <c r="K9" s="8">
        <f t="shared" si="0"/>
        <v>1.25</v>
      </c>
      <c r="L9" s="9">
        <f t="shared" si="1"/>
        <v>109.19387755102041</v>
      </c>
      <c r="M9" s="8">
        <f t="shared" si="2"/>
        <v>0.29000000000000004</v>
      </c>
      <c r="N9" s="10">
        <f t="shared" si="3"/>
        <v>4.6172066326530601</v>
      </c>
    </row>
    <row r="10" spans="2:14" x14ac:dyDescent="0.25">
      <c r="B10" s="2" t="s">
        <v>4</v>
      </c>
      <c r="C10">
        <f>(INPUTS!C12/100)</f>
        <v>0.4</v>
      </c>
      <c r="G10" s="8">
        <v>0.6</v>
      </c>
      <c r="H10" s="8">
        <v>59</v>
      </c>
      <c r="I10" s="8">
        <v>65</v>
      </c>
      <c r="J10" s="5"/>
      <c r="K10" s="8">
        <f t="shared" si="0"/>
        <v>1.5</v>
      </c>
      <c r="L10" s="9">
        <f t="shared" si="1"/>
        <v>104.75510204081633</v>
      </c>
      <c r="M10" s="8">
        <f t="shared" si="2"/>
        <v>0.32500000000000001</v>
      </c>
      <c r="N10" s="10">
        <f t="shared" si="3"/>
        <v>4.7429886970172683</v>
      </c>
    </row>
    <row r="11" spans="2:14" x14ac:dyDescent="0.25">
      <c r="B11" s="3"/>
      <c r="G11" s="8">
        <v>0.7</v>
      </c>
      <c r="H11" s="8">
        <v>56.5</v>
      </c>
      <c r="I11" s="8">
        <v>70</v>
      </c>
      <c r="J11" s="5"/>
      <c r="K11" s="8">
        <f t="shared" si="0"/>
        <v>1.75</v>
      </c>
      <c r="L11" s="9">
        <f t="shared" si="1"/>
        <v>100.31632653061224</v>
      </c>
      <c r="M11" s="8">
        <f t="shared" si="2"/>
        <v>0.35</v>
      </c>
      <c r="N11" s="10">
        <f t="shared" si="3"/>
        <v>4.9205158163265308</v>
      </c>
    </row>
    <row r="12" spans="2:14" x14ac:dyDescent="0.25">
      <c r="B12" s="2" t="s">
        <v>3</v>
      </c>
      <c r="C12">
        <f>INPUTS!C14</f>
        <v>3.7</v>
      </c>
      <c r="D12" s="3" t="s">
        <v>10</v>
      </c>
      <c r="G12" s="8">
        <v>0.8</v>
      </c>
      <c r="H12" s="8">
        <v>54</v>
      </c>
      <c r="I12" s="8">
        <v>75</v>
      </c>
      <c r="J12" s="5"/>
      <c r="K12" s="8">
        <f t="shared" si="0"/>
        <v>2</v>
      </c>
      <c r="L12" s="9">
        <f t="shared" si="1"/>
        <v>95.877551020408163</v>
      </c>
      <c r="M12" s="8">
        <f t="shared" si="2"/>
        <v>0.375</v>
      </c>
      <c r="N12" s="10">
        <f t="shared" si="3"/>
        <v>5.0163134693877556</v>
      </c>
    </row>
    <row r="13" spans="2:14" x14ac:dyDescent="0.25">
      <c r="B13" s="3"/>
      <c r="G13" s="8">
        <v>0.9</v>
      </c>
      <c r="H13" s="8">
        <v>51.75</v>
      </c>
      <c r="I13" s="8">
        <v>79</v>
      </c>
      <c r="J13" s="5"/>
      <c r="K13" s="8">
        <f t="shared" si="0"/>
        <v>2.25</v>
      </c>
      <c r="L13" s="9">
        <f t="shared" si="1"/>
        <v>91.882653061224488</v>
      </c>
      <c r="M13" s="8">
        <f t="shared" si="2"/>
        <v>0.39500000000000002</v>
      </c>
      <c r="N13" s="10">
        <f t="shared" si="3"/>
        <v>5.1343793916300697</v>
      </c>
    </row>
    <row r="14" spans="2:14" x14ac:dyDescent="0.25">
      <c r="B14" s="2" t="s">
        <v>1</v>
      </c>
      <c r="C14" s="1">
        <f>(C4*SQRT(E8)/POWER(C6,0.75))</f>
        <v>5.0550220303073408</v>
      </c>
      <c r="D14" s="2" t="s">
        <v>11</v>
      </c>
      <c r="G14" s="8">
        <v>1</v>
      </c>
      <c r="H14" s="8">
        <v>49</v>
      </c>
      <c r="I14" s="8">
        <v>80</v>
      </c>
      <c r="J14" s="5"/>
      <c r="K14" s="8">
        <f t="shared" si="0"/>
        <v>2.5</v>
      </c>
      <c r="L14" s="9">
        <f t="shared" si="1"/>
        <v>87</v>
      </c>
      <c r="M14" s="8">
        <f t="shared" si="2"/>
        <v>0.4</v>
      </c>
      <c r="N14" s="10">
        <f t="shared" si="3"/>
        <v>5.3341875000000005</v>
      </c>
    </row>
    <row r="15" spans="2:14" x14ac:dyDescent="0.25">
      <c r="G15" s="8">
        <v>1.1000000000000001</v>
      </c>
      <c r="H15" s="8">
        <v>45.5</v>
      </c>
      <c r="I15" s="8">
        <v>77</v>
      </c>
      <c r="J15" s="5"/>
      <c r="K15" s="8">
        <f t="shared" si="0"/>
        <v>2.75</v>
      </c>
      <c r="L15" s="9">
        <f t="shared" si="1"/>
        <v>80.785714285714292</v>
      </c>
      <c r="M15" s="8">
        <f t="shared" si="2"/>
        <v>0.38500000000000001</v>
      </c>
      <c r="N15" s="10">
        <f t="shared" si="3"/>
        <v>5.660770408163267</v>
      </c>
    </row>
    <row r="16" spans="2:14" x14ac:dyDescent="0.25">
      <c r="G16" s="8">
        <v>1.2</v>
      </c>
      <c r="H16" s="8">
        <v>41.5</v>
      </c>
      <c r="I16" s="8">
        <v>74</v>
      </c>
      <c r="J16" s="5"/>
      <c r="K16" s="8">
        <f t="shared" si="0"/>
        <v>3</v>
      </c>
      <c r="L16" s="9">
        <f t="shared" si="1"/>
        <v>73.683673469387756</v>
      </c>
      <c r="M16" s="8">
        <f t="shared" si="2"/>
        <v>0.37</v>
      </c>
      <c r="N16" s="10">
        <f t="shared" si="3"/>
        <v>5.8608392167677881</v>
      </c>
    </row>
    <row r="17" spans="7:14" x14ac:dyDescent="0.25">
      <c r="G17" s="8">
        <v>1.3</v>
      </c>
      <c r="H17" s="8">
        <v>36.5</v>
      </c>
      <c r="I17" s="8">
        <v>70</v>
      </c>
      <c r="J17" s="5"/>
      <c r="K17" s="8">
        <f t="shared" si="0"/>
        <v>3.25</v>
      </c>
      <c r="L17" s="9">
        <f t="shared" si="1"/>
        <v>64.806122448979593</v>
      </c>
      <c r="M17" s="8">
        <f t="shared" si="2"/>
        <v>0.35</v>
      </c>
      <c r="N17" s="10">
        <f t="shared" si="3"/>
        <v>5.9033748542274056</v>
      </c>
    </row>
    <row r="18" spans="7:14" x14ac:dyDescent="0.25">
      <c r="G18" s="8">
        <v>1.4</v>
      </c>
      <c r="H18" s="8">
        <v>30</v>
      </c>
      <c r="I18" s="8">
        <v>64</v>
      </c>
      <c r="J18" s="5"/>
      <c r="K18" s="8">
        <f t="shared" si="0"/>
        <v>3.5</v>
      </c>
      <c r="L18" s="9">
        <f t="shared" si="1"/>
        <v>53.265306122448976</v>
      </c>
      <c r="M18" s="8">
        <f t="shared" si="2"/>
        <v>0.32</v>
      </c>
      <c r="N18" s="10">
        <f t="shared" si="3"/>
        <v>5.7152008928571423</v>
      </c>
    </row>
    <row r="19" spans="7:14" x14ac:dyDescent="0.25">
      <c r="G19" s="8">
        <v>1.5</v>
      </c>
      <c r="H19" s="8">
        <v>23.5</v>
      </c>
      <c r="I19" s="8">
        <v>55</v>
      </c>
      <c r="J19" s="5"/>
      <c r="K19" s="11">
        <f t="shared" si="0"/>
        <v>3.75</v>
      </c>
      <c r="L19" s="9">
        <f t="shared" si="1"/>
        <v>41.724489795918366</v>
      </c>
      <c r="M19" s="8">
        <f t="shared" si="2"/>
        <v>0.27500000000000002</v>
      </c>
      <c r="N19" s="10">
        <f t="shared" si="3"/>
        <v>5.5815987940630798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9"/>
  <sheetViews>
    <sheetView workbookViewId="0">
      <selection activeCell="C10" sqref="C10"/>
    </sheetView>
  </sheetViews>
  <sheetFormatPr defaultRowHeight="15" x14ac:dyDescent="0.25"/>
  <cols>
    <col min="13" max="13" width="11.7109375" customWidth="1"/>
    <col min="14" max="14" width="13.42578125" customWidth="1"/>
  </cols>
  <sheetData>
    <row r="3" spans="2:14" x14ac:dyDescent="0.25">
      <c r="G3" s="6" t="s">
        <v>15</v>
      </c>
      <c r="H3" s="6" t="s">
        <v>0</v>
      </c>
      <c r="I3" s="7" t="s">
        <v>16</v>
      </c>
      <c r="J3" s="4"/>
      <c r="K3" s="6" t="s">
        <v>12</v>
      </c>
      <c r="L3" s="6" t="s">
        <v>13</v>
      </c>
      <c r="M3" s="6" t="s">
        <v>4</v>
      </c>
      <c r="N3" s="6" t="s">
        <v>14</v>
      </c>
    </row>
    <row r="4" spans="2:14" x14ac:dyDescent="0.25">
      <c r="B4" s="3" t="s">
        <v>2</v>
      </c>
      <c r="C4">
        <f>INPUTS!C4</f>
        <v>2880</v>
      </c>
      <c r="D4" t="s">
        <v>9</v>
      </c>
      <c r="G4" s="8">
        <v>0</v>
      </c>
      <c r="H4" s="8">
        <v>14.9</v>
      </c>
      <c r="I4" s="8">
        <v>0</v>
      </c>
      <c r="J4" s="5"/>
      <c r="K4" s="8">
        <f t="shared" ref="K4:K19" si="0">($C$8*G4)/60</f>
        <v>0</v>
      </c>
      <c r="L4" s="9">
        <f t="shared" ref="L4:L19" si="1">($C$6*H4/$H$14)</f>
        <v>135.03125</v>
      </c>
      <c r="M4" s="8">
        <f t="shared" ref="M4:M19" si="2">($C$10*I4/$I$14)</f>
        <v>0</v>
      </c>
      <c r="N4" s="10">
        <f>(N5*0.9)</f>
        <v>4.2410637394831738</v>
      </c>
    </row>
    <row r="5" spans="2:14" x14ac:dyDescent="0.25">
      <c r="B5" s="3"/>
      <c r="G5" s="8">
        <v>0.1</v>
      </c>
      <c r="H5" s="8">
        <v>14.7</v>
      </c>
      <c r="I5" s="8">
        <v>13</v>
      </c>
      <c r="J5" s="5"/>
      <c r="K5" s="8">
        <f t="shared" si="0"/>
        <v>0.25</v>
      </c>
      <c r="L5" s="9">
        <f t="shared" si="1"/>
        <v>133.21875</v>
      </c>
      <c r="M5" s="12">
        <f t="shared" si="2"/>
        <v>6.933333333333333E-2</v>
      </c>
      <c r="N5" s="10">
        <f>(9.81*K5*L5/(1000*M5))</f>
        <v>4.7122930438701927</v>
      </c>
    </row>
    <row r="6" spans="2:14" x14ac:dyDescent="0.25">
      <c r="B6" s="2" t="s">
        <v>0</v>
      </c>
      <c r="C6">
        <f>INPUTS!C6</f>
        <v>87</v>
      </c>
      <c r="D6" t="s">
        <v>8</v>
      </c>
      <c r="G6" s="8">
        <v>0.2</v>
      </c>
      <c r="H6" s="8">
        <v>14.45</v>
      </c>
      <c r="I6" s="8">
        <v>25</v>
      </c>
      <c r="J6" s="5"/>
      <c r="K6" s="8">
        <f t="shared" si="0"/>
        <v>0.5</v>
      </c>
      <c r="L6" s="9">
        <f t="shared" si="1"/>
        <v>130.953125</v>
      </c>
      <c r="M6" s="12">
        <f t="shared" si="2"/>
        <v>0.13333333333333333</v>
      </c>
      <c r="N6" s="10">
        <f t="shared" ref="N6:N19" si="3">(9.81*K6*L6/(1000*M6))</f>
        <v>4.8174380859374999</v>
      </c>
    </row>
    <row r="7" spans="2:14" x14ac:dyDescent="0.25">
      <c r="B7" s="3"/>
      <c r="G7" s="8">
        <v>0.3</v>
      </c>
      <c r="H7" s="8">
        <v>14.1</v>
      </c>
      <c r="I7" s="8">
        <v>36</v>
      </c>
      <c r="J7" s="5"/>
      <c r="K7" s="8">
        <f t="shared" si="0"/>
        <v>0.75</v>
      </c>
      <c r="L7" s="9">
        <f t="shared" si="1"/>
        <v>127.78125000000001</v>
      </c>
      <c r="M7" s="12">
        <f t="shared" si="2"/>
        <v>0.192</v>
      </c>
      <c r="N7" s="10">
        <f t="shared" si="3"/>
        <v>4.8966174316406255</v>
      </c>
    </row>
    <row r="8" spans="2:14" x14ac:dyDescent="0.25">
      <c r="B8" s="2" t="s">
        <v>5</v>
      </c>
      <c r="C8">
        <f>INPUTS!C10</f>
        <v>150</v>
      </c>
      <c r="D8" t="s">
        <v>6</v>
      </c>
      <c r="E8">
        <f>(C8/(60*1000))</f>
        <v>2.5000000000000001E-3</v>
      </c>
      <c r="F8" t="s">
        <v>7</v>
      </c>
      <c r="G8" s="8">
        <v>0.4</v>
      </c>
      <c r="H8" s="8">
        <v>13.7</v>
      </c>
      <c r="I8" s="8">
        <v>45</v>
      </c>
      <c r="J8" s="5"/>
      <c r="K8" s="8">
        <f t="shared" si="0"/>
        <v>1</v>
      </c>
      <c r="L8" s="9">
        <f t="shared" si="1"/>
        <v>124.15624999999999</v>
      </c>
      <c r="M8" s="12">
        <f t="shared" si="2"/>
        <v>0.24</v>
      </c>
      <c r="N8" s="10">
        <f t="shared" si="3"/>
        <v>5.0748867187499993</v>
      </c>
    </row>
    <row r="9" spans="2:14" x14ac:dyDescent="0.25">
      <c r="B9" s="3"/>
      <c r="G9" s="8">
        <v>0.5</v>
      </c>
      <c r="H9" s="8">
        <v>13.2</v>
      </c>
      <c r="I9" s="8">
        <v>54.5</v>
      </c>
      <c r="J9" s="5"/>
      <c r="K9" s="8">
        <f t="shared" si="0"/>
        <v>1.25</v>
      </c>
      <c r="L9" s="9">
        <f t="shared" si="1"/>
        <v>119.62499999999999</v>
      </c>
      <c r="M9" s="12">
        <f t="shared" si="2"/>
        <v>0.29066666666666668</v>
      </c>
      <c r="N9" s="10">
        <f t="shared" si="3"/>
        <v>5.0466796874999993</v>
      </c>
    </row>
    <row r="10" spans="2:14" x14ac:dyDescent="0.25">
      <c r="B10" s="2" t="s">
        <v>4</v>
      </c>
      <c r="C10">
        <f>(INPUTS!C12/100)</f>
        <v>0.4</v>
      </c>
      <c r="G10" s="8">
        <v>0.6</v>
      </c>
      <c r="H10" s="8">
        <v>12.6</v>
      </c>
      <c r="I10" s="8">
        <v>62.5</v>
      </c>
      <c r="J10" s="5"/>
      <c r="K10" s="8">
        <f t="shared" si="0"/>
        <v>1.5</v>
      </c>
      <c r="L10" s="9">
        <f t="shared" si="1"/>
        <v>114.18750000000001</v>
      </c>
      <c r="M10" s="12">
        <f t="shared" si="2"/>
        <v>0.33333333333333331</v>
      </c>
      <c r="N10" s="10">
        <f t="shared" si="3"/>
        <v>5.0408071875000013</v>
      </c>
    </row>
    <row r="11" spans="2:14" x14ac:dyDescent="0.25">
      <c r="B11" s="3"/>
      <c r="G11" s="8">
        <v>0.7</v>
      </c>
      <c r="H11" s="8">
        <v>11.85</v>
      </c>
      <c r="I11" s="8">
        <v>68</v>
      </c>
      <c r="J11" s="5"/>
      <c r="K11" s="8">
        <f t="shared" si="0"/>
        <v>1.75</v>
      </c>
      <c r="L11" s="9">
        <f t="shared" si="1"/>
        <v>107.39062500000001</v>
      </c>
      <c r="M11" s="12">
        <f t="shared" si="2"/>
        <v>0.36266666666666669</v>
      </c>
      <c r="N11" s="10">
        <f t="shared" si="3"/>
        <v>5.0835346177045047</v>
      </c>
    </row>
    <row r="12" spans="2:14" x14ac:dyDescent="0.25">
      <c r="B12" s="2" t="s">
        <v>3</v>
      </c>
      <c r="C12">
        <f>INPUTS!C14</f>
        <v>3.7</v>
      </c>
      <c r="D12" s="3" t="s">
        <v>10</v>
      </c>
      <c r="G12" s="8">
        <v>0.8</v>
      </c>
      <c r="H12" s="8">
        <v>11.2</v>
      </c>
      <c r="I12" s="8">
        <v>72.5</v>
      </c>
      <c r="J12" s="5"/>
      <c r="K12" s="8">
        <f t="shared" si="0"/>
        <v>2</v>
      </c>
      <c r="L12" s="9">
        <f t="shared" si="1"/>
        <v>101.5</v>
      </c>
      <c r="M12" s="12">
        <f t="shared" si="2"/>
        <v>0.38666666666666666</v>
      </c>
      <c r="N12" s="10">
        <f t="shared" si="3"/>
        <v>5.1502499999999998</v>
      </c>
    </row>
    <row r="13" spans="2:14" x14ac:dyDescent="0.25">
      <c r="B13" s="3"/>
      <c r="G13" s="8">
        <v>0.9</v>
      </c>
      <c r="H13" s="8">
        <v>10.4</v>
      </c>
      <c r="I13" s="8">
        <v>74.2</v>
      </c>
      <c r="J13" s="5"/>
      <c r="K13" s="8">
        <f t="shared" si="0"/>
        <v>2.25</v>
      </c>
      <c r="L13" s="9">
        <f t="shared" si="1"/>
        <v>94.250000000000014</v>
      </c>
      <c r="M13" s="12">
        <f t="shared" si="2"/>
        <v>0.39573333333333338</v>
      </c>
      <c r="N13" s="10">
        <f t="shared" si="3"/>
        <v>5.2569064816374667</v>
      </c>
    </row>
    <row r="14" spans="2:14" x14ac:dyDescent="0.25">
      <c r="B14" s="2" t="s">
        <v>1</v>
      </c>
      <c r="C14" s="1">
        <f>(C4*SQRT(E8)/POWER(C6,0.75))</f>
        <v>5.0550220303073408</v>
      </c>
      <c r="D14" s="2" t="s">
        <v>11</v>
      </c>
      <c r="G14" s="8">
        <v>1</v>
      </c>
      <c r="H14" s="8">
        <v>9.6</v>
      </c>
      <c r="I14" s="8">
        <v>75</v>
      </c>
      <c r="J14" s="5"/>
      <c r="K14" s="8">
        <f t="shared" si="0"/>
        <v>2.5</v>
      </c>
      <c r="L14" s="9">
        <f t="shared" si="1"/>
        <v>87</v>
      </c>
      <c r="M14" s="12">
        <f t="shared" si="2"/>
        <v>0.4</v>
      </c>
      <c r="N14" s="10">
        <f t="shared" si="3"/>
        <v>5.3341875000000005</v>
      </c>
    </row>
    <row r="15" spans="2:14" x14ac:dyDescent="0.25">
      <c r="G15" s="8">
        <v>1.1000000000000001</v>
      </c>
      <c r="H15" s="8">
        <v>8.8000000000000007</v>
      </c>
      <c r="I15" s="8">
        <v>73</v>
      </c>
      <c r="J15" s="5"/>
      <c r="K15" s="8">
        <f t="shared" si="0"/>
        <v>2.75</v>
      </c>
      <c r="L15" s="9">
        <f t="shared" si="1"/>
        <v>79.75</v>
      </c>
      <c r="M15" s="12">
        <f t="shared" si="2"/>
        <v>0.38933333333333336</v>
      </c>
      <c r="N15" s="10">
        <f t="shared" si="3"/>
        <v>5.525999036815068</v>
      </c>
    </row>
    <row r="16" spans="2:14" x14ac:dyDescent="0.25">
      <c r="G16" s="8">
        <v>1.2</v>
      </c>
      <c r="H16" s="8">
        <v>7.8</v>
      </c>
      <c r="I16" s="8">
        <v>69</v>
      </c>
      <c r="J16" s="5"/>
      <c r="K16" s="8">
        <f t="shared" si="0"/>
        <v>3</v>
      </c>
      <c r="L16" s="9">
        <f t="shared" si="1"/>
        <v>70.6875</v>
      </c>
      <c r="M16" s="12">
        <f t="shared" si="2"/>
        <v>0.36799999999999999</v>
      </c>
      <c r="N16" s="10">
        <f t="shared" si="3"/>
        <v>5.6530791440217394</v>
      </c>
    </row>
    <row r="17" spans="7:14" x14ac:dyDescent="0.25">
      <c r="G17" s="8">
        <v>1.3</v>
      </c>
      <c r="H17" s="8">
        <v>6.5</v>
      </c>
      <c r="I17" s="8">
        <v>63</v>
      </c>
      <c r="J17" s="5"/>
      <c r="K17" s="8">
        <f t="shared" si="0"/>
        <v>3.25</v>
      </c>
      <c r="L17" s="9">
        <f t="shared" si="1"/>
        <v>58.90625</v>
      </c>
      <c r="M17" s="12">
        <f t="shared" si="2"/>
        <v>0.33600000000000002</v>
      </c>
      <c r="N17" s="10">
        <f t="shared" si="3"/>
        <v>5.5895193917410708</v>
      </c>
    </row>
    <row r="18" spans="7:14" x14ac:dyDescent="0.25">
      <c r="G18" s="8">
        <v>1.4</v>
      </c>
      <c r="H18" s="8">
        <v>5.0999999999999996</v>
      </c>
      <c r="I18" s="8">
        <v>55</v>
      </c>
      <c r="J18" s="5"/>
      <c r="K18" s="8">
        <f t="shared" si="0"/>
        <v>3.5</v>
      </c>
      <c r="L18" s="9">
        <f t="shared" si="1"/>
        <v>46.21875</v>
      </c>
      <c r="M18" s="12">
        <f t="shared" si="2"/>
        <v>0.29333333333333333</v>
      </c>
      <c r="N18" s="10">
        <f t="shared" si="3"/>
        <v>5.4099572088068193</v>
      </c>
    </row>
    <row r="19" spans="7:14" x14ac:dyDescent="0.25">
      <c r="G19" s="8">
        <v>1.5</v>
      </c>
      <c r="H19" s="8">
        <v>3.4</v>
      </c>
      <c r="I19" s="8">
        <v>45</v>
      </c>
      <c r="J19" s="5"/>
      <c r="K19" s="11">
        <f t="shared" si="0"/>
        <v>3.75</v>
      </c>
      <c r="L19" s="9">
        <f t="shared" si="1"/>
        <v>30.812500000000004</v>
      </c>
      <c r="M19" s="12">
        <f t="shared" si="2"/>
        <v>0.24</v>
      </c>
      <c r="N19" s="10">
        <f t="shared" si="3"/>
        <v>4.7229785156250008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9"/>
  <sheetViews>
    <sheetView workbookViewId="0">
      <selection activeCell="C17" sqref="C17"/>
    </sheetView>
  </sheetViews>
  <sheetFormatPr defaultRowHeight="15" x14ac:dyDescent="0.25"/>
  <cols>
    <col min="13" max="13" width="14.7109375" customWidth="1"/>
    <col min="14" max="14" width="11.85546875" customWidth="1"/>
  </cols>
  <sheetData>
    <row r="3" spans="2:14" x14ac:dyDescent="0.25">
      <c r="G3" s="6" t="s">
        <v>15</v>
      </c>
      <c r="H3" s="6" t="s">
        <v>0</v>
      </c>
      <c r="I3" s="7" t="s">
        <v>16</v>
      </c>
      <c r="J3" s="4"/>
      <c r="K3" s="6" t="s">
        <v>12</v>
      </c>
      <c r="L3" s="6" t="s">
        <v>13</v>
      </c>
      <c r="M3" s="6" t="s">
        <v>4</v>
      </c>
      <c r="N3" s="6" t="s">
        <v>14</v>
      </c>
    </row>
    <row r="4" spans="2:14" x14ac:dyDescent="0.25">
      <c r="B4" s="3" t="s">
        <v>2</v>
      </c>
      <c r="C4">
        <f>INPUTS!C4</f>
        <v>2880</v>
      </c>
      <c r="D4" t="s">
        <v>9</v>
      </c>
      <c r="G4" s="8">
        <v>0</v>
      </c>
      <c r="H4" s="8">
        <v>72</v>
      </c>
      <c r="I4" s="8">
        <v>0</v>
      </c>
      <c r="J4" s="5"/>
      <c r="K4" s="8">
        <f t="shared" ref="K4:K19" si="0">($C$8*G4)/60</f>
        <v>0</v>
      </c>
      <c r="L4" s="9">
        <f t="shared" ref="L4:L19" si="1">($C$6*H4/$H$14)</f>
        <v>145.67441860465115</v>
      </c>
      <c r="M4" s="8">
        <f t="shared" ref="M4:M19" si="2">($C$10*I4/$I$14)</f>
        <v>0</v>
      </c>
      <c r="N4" s="10">
        <f>(N5*0.9)</f>
        <v>3.9076024709302333</v>
      </c>
    </row>
    <row r="5" spans="2:14" x14ac:dyDescent="0.25">
      <c r="B5" s="3"/>
      <c r="G5" s="8">
        <v>0.1</v>
      </c>
      <c r="H5" s="8">
        <v>70</v>
      </c>
      <c r="I5" s="8">
        <v>10</v>
      </c>
      <c r="J5" s="5"/>
      <c r="K5" s="8">
        <f t="shared" si="0"/>
        <v>0.25</v>
      </c>
      <c r="L5" s="9">
        <f t="shared" si="1"/>
        <v>141.62790697674419</v>
      </c>
      <c r="M5" s="8">
        <f t="shared" si="2"/>
        <v>0.08</v>
      </c>
      <c r="N5" s="10">
        <f>(9.81*K5*L5/(1000*M5))</f>
        <v>4.3417805232558146</v>
      </c>
    </row>
    <row r="6" spans="2:14" x14ac:dyDescent="0.25">
      <c r="B6" s="2" t="s">
        <v>0</v>
      </c>
      <c r="C6">
        <f>INPUTS!C6</f>
        <v>87</v>
      </c>
      <c r="D6" t="s">
        <v>8</v>
      </c>
      <c r="G6" s="8">
        <v>0.2</v>
      </c>
      <c r="H6" s="8">
        <v>67.5</v>
      </c>
      <c r="I6" s="8">
        <v>18</v>
      </c>
      <c r="J6" s="5"/>
      <c r="K6" s="8">
        <f t="shared" si="0"/>
        <v>0.5</v>
      </c>
      <c r="L6" s="9">
        <f t="shared" si="1"/>
        <v>136.56976744186048</v>
      </c>
      <c r="M6" s="8">
        <f t="shared" si="2"/>
        <v>0.14400000000000002</v>
      </c>
      <c r="N6" s="10">
        <f t="shared" ref="N6:N19" si="3">(9.81*K6*L6/(1000*M6))</f>
        <v>4.651907703488372</v>
      </c>
    </row>
    <row r="7" spans="2:14" x14ac:dyDescent="0.25">
      <c r="B7" s="3"/>
      <c r="G7" s="8">
        <v>0.3</v>
      </c>
      <c r="H7" s="8">
        <v>65</v>
      </c>
      <c r="I7" s="8">
        <v>26</v>
      </c>
      <c r="J7" s="5"/>
      <c r="K7" s="8">
        <f t="shared" si="0"/>
        <v>0.75</v>
      </c>
      <c r="L7" s="9">
        <f t="shared" si="1"/>
        <v>131.51162790697674</v>
      </c>
      <c r="M7" s="8">
        <f t="shared" si="2"/>
        <v>0.20800000000000002</v>
      </c>
      <c r="N7" s="10">
        <f t="shared" si="3"/>
        <v>4.6519077034883711</v>
      </c>
    </row>
    <row r="8" spans="2:14" x14ac:dyDescent="0.25">
      <c r="B8" s="2" t="s">
        <v>5</v>
      </c>
      <c r="C8">
        <f>INPUTS!C10</f>
        <v>150</v>
      </c>
      <c r="D8" t="s">
        <v>6</v>
      </c>
      <c r="E8">
        <f>(C8/(60*1000))</f>
        <v>2.5000000000000001E-3</v>
      </c>
      <c r="F8" t="s">
        <v>7</v>
      </c>
      <c r="G8" s="8">
        <v>0.4</v>
      </c>
      <c r="H8" s="8">
        <v>62.5</v>
      </c>
      <c r="I8" s="8">
        <v>32</v>
      </c>
      <c r="J8" s="5"/>
      <c r="K8" s="8">
        <f t="shared" si="0"/>
        <v>1</v>
      </c>
      <c r="L8" s="9">
        <f t="shared" si="1"/>
        <v>126.45348837209302</v>
      </c>
      <c r="M8" s="8">
        <f t="shared" si="2"/>
        <v>0.25600000000000001</v>
      </c>
      <c r="N8" s="10">
        <f t="shared" si="3"/>
        <v>4.845737191133721</v>
      </c>
    </row>
    <row r="9" spans="2:14" x14ac:dyDescent="0.25">
      <c r="B9" s="3"/>
      <c r="G9" s="8">
        <v>0.5</v>
      </c>
      <c r="H9" s="8">
        <v>60</v>
      </c>
      <c r="I9" s="8">
        <v>37.5</v>
      </c>
      <c r="J9" s="5"/>
      <c r="K9" s="8">
        <f t="shared" si="0"/>
        <v>1.25</v>
      </c>
      <c r="L9" s="9">
        <f t="shared" si="1"/>
        <v>121.3953488372093</v>
      </c>
      <c r="M9" s="8">
        <f t="shared" si="2"/>
        <v>0.3</v>
      </c>
      <c r="N9" s="10">
        <f t="shared" si="3"/>
        <v>4.9620348837209303</v>
      </c>
    </row>
    <row r="10" spans="2:14" x14ac:dyDescent="0.25">
      <c r="B10" s="2" t="s">
        <v>4</v>
      </c>
      <c r="C10">
        <f>(INPUTS!C12/100)</f>
        <v>0.4</v>
      </c>
      <c r="G10" s="8">
        <v>0.6</v>
      </c>
      <c r="H10" s="8">
        <v>57</v>
      </c>
      <c r="I10" s="8">
        <v>42</v>
      </c>
      <c r="J10" s="5"/>
      <c r="K10" s="8">
        <f t="shared" si="0"/>
        <v>1.5</v>
      </c>
      <c r="L10" s="9">
        <f t="shared" si="1"/>
        <v>115.32558139534883</v>
      </c>
      <c r="M10" s="8">
        <f t="shared" si="2"/>
        <v>0.33600000000000002</v>
      </c>
      <c r="N10" s="10">
        <f t="shared" si="3"/>
        <v>5.0506426495016612</v>
      </c>
    </row>
    <row r="11" spans="2:14" x14ac:dyDescent="0.25">
      <c r="B11" s="3"/>
      <c r="G11" s="8">
        <v>0.7</v>
      </c>
      <c r="H11" s="8">
        <v>54</v>
      </c>
      <c r="I11" s="8">
        <v>45.5</v>
      </c>
      <c r="J11" s="5"/>
      <c r="K11" s="8">
        <f t="shared" si="0"/>
        <v>1.75</v>
      </c>
      <c r="L11" s="9">
        <f t="shared" si="1"/>
        <v>109.25581395348837</v>
      </c>
      <c r="M11" s="8">
        <f t="shared" si="2"/>
        <v>0.36399999999999999</v>
      </c>
      <c r="N11" s="10">
        <f t="shared" si="3"/>
        <v>5.1528823792486582</v>
      </c>
    </row>
    <row r="12" spans="2:14" x14ac:dyDescent="0.25">
      <c r="B12" s="2" t="s">
        <v>3</v>
      </c>
      <c r="C12">
        <f>INPUTS!C14</f>
        <v>3.7</v>
      </c>
      <c r="D12" s="3" t="s">
        <v>10</v>
      </c>
      <c r="G12" s="8">
        <v>0.8</v>
      </c>
      <c r="H12" s="8">
        <v>51</v>
      </c>
      <c r="I12" s="8">
        <v>47.5</v>
      </c>
      <c r="J12" s="5"/>
      <c r="K12" s="8">
        <f t="shared" si="0"/>
        <v>2</v>
      </c>
      <c r="L12" s="9">
        <f t="shared" si="1"/>
        <v>103.18604651162791</v>
      </c>
      <c r="M12" s="8">
        <f t="shared" si="2"/>
        <v>0.38</v>
      </c>
      <c r="N12" s="10">
        <f t="shared" si="3"/>
        <v>5.3276585067319466</v>
      </c>
    </row>
    <row r="13" spans="2:14" x14ac:dyDescent="0.25">
      <c r="B13" s="3"/>
      <c r="G13" s="8">
        <v>0.9</v>
      </c>
      <c r="H13" s="8">
        <v>47</v>
      </c>
      <c r="I13" s="8">
        <v>49.5</v>
      </c>
      <c r="J13" s="5"/>
      <c r="K13" s="8">
        <f t="shared" si="0"/>
        <v>2.25</v>
      </c>
      <c r="L13" s="9">
        <f t="shared" si="1"/>
        <v>95.093023255813947</v>
      </c>
      <c r="M13" s="8">
        <f t="shared" si="2"/>
        <v>0.39600000000000002</v>
      </c>
      <c r="N13" s="10">
        <f t="shared" si="3"/>
        <v>5.3003554439746292</v>
      </c>
    </row>
    <row r="14" spans="2:14" x14ac:dyDescent="0.25">
      <c r="B14" s="2" t="s">
        <v>1</v>
      </c>
      <c r="C14" s="1">
        <f>(C4*SQRT(E8)/POWER(C6,0.75))</f>
        <v>5.0550220303073408</v>
      </c>
      <c r="D14" s="2" t="s">
        <v>11</v>
      </c>
      <c r="G14" s="8">
        <v>1</v>
      </c>
      <c r="H14" s="8">
        <v>43</v>
      </c>
      <c r="I14" s="8">
        <v>50</v>
      </c>
      <c r="J14" s="5"/>
      <c r="K14" s="8">
        <f t="shared" si="0"/>
        <v>2.5</v>
      </c>
      <c r="L14" s="9">
        <f t="shared" si="1"/>
        <v>87</v>
      </c>
      <c r="M14" s="8">
        <f t="shared" si="2"/>
        <v>0.4</v>
      </c>
      <c r="N14" s="10">
        <f t="shared" si="3"/>
        <v>5.3341875000000005</v>
      </c>
    </row>
    <row r="15" spans="2:14" x14ac:dyDescent="0.25">
      <c r="G15" s="8">
        <v>1.1000000000000001</v>
      </c>
      <c r="H15" s="8">
        <v>39</v>
      </c>
      <c r="I15" s="8">
        <v>49.5</v>
      </c>
      <c r="J15" s="5"/>
      <c r="K15" s="8">
        <f t="shared" si="0"/>
        <v>2.75</v>
      </c>
      <c r="L15" s="9">
        <f t="shared" si="1"/>
        <v>78.906976744186053</v>
      </c>
      <c r="M15" s="8">
        <f t="shared" si="2"/>
        <v>0.39600000000000002</v>
      </c>
      <c r="N15" s="10">
        <f t="shared" si="3"/>
        <v>5.3755377906976758</v>
      </c>
    </row>
    <row r="16" spans="2:14" x14ac:dyDescent="0.25">
      <c r="G16" s="8">
        <v>1.2</v>
      </c>
      <c r="H16" s="8">
        <v>34</v>
      </c>
      <c r="I16" s="8">
        <v>48</v>
      </c>
      <c r="J16" s="5"/>
      <c r="K16" s="8">
        <f t="shared" si="0"/>
        <v>3</v>
      </c>
      <c r="L16" s="9">
        <f t="shared" si="1"/>
        <v>68.79069767441861</v>
      </c>
      <c r="M16" s="8">
        <f t="shared" si="2"/>
        <v>0.38400000000000006</v>
      </c>
      <c r="N16" s="10">
        <f t="shared" si="3"/>
        <v>5.2721620639534876</v>
      </c>
    </row>
    <row r="17" spans="7:14" x14ac:dyDescent="0.25">
      <c r="G17" s="8">
        <v>1.3</v>
      </c>
      <c r="H17" s="8">
        <v>29</v>
      </c>
      <c r="I17" s="8">
        <v>44.5</v>
      </c>
      <c r="J17" s="5"/>
      <c r="K17" s="8">
        <f t="shared" si="0"/>
        <v>3.25</v>
      </c>
      <c r="L17" s="9">
        <f t="shared" si="1"/>
        <v>58.674418604651166</v>
      </c>
      <c r="M17" s="8">
        <f t="shared" si="2"/>
        <v>0.35600000000000004</v>
      </c>
      <c r="N17" s="10">
        <f t="shared" si="3"/>
        <v>5.2547391886595234</v>
      </c>
    </row>
    <row r="18" spans="7:14" x14ac:dyDescent="0.25">
      <c r="G18" s="8">
        <v>1.4</v>
      </c>
      <c r="H18" s="8">
        <v>23.5</v>
      </c>
      <c r="I18" s="8">
        <v>40</v>
      </c>
      <c r="J18" s="5"/>
      <c r="K18" s="8">
        <f t="shared" si="0"/>
        <v>3.5</v>
      </c>
      <c r="L18" s="9">
        <f t="shared" si="1"/>
        <v>47.546511627906973</v>
      </c>
      <c r="M18" s="8">
        <f t="shared" si="2"/>
        <v>0.32</v>
      </c>
      <c r="N18" s="10">
        <f t="shared" si="3"/>
        <v>5.1015921148255812</v>
      </c>
    </row>
    <row r="19" spans="7:14" x14ac:dyDescent="0.25">
      <c r="G19" s="8">
        <v>1.5</v>
      </c>
      <c r="H19" s="8">
        <v>18</v>
      </c>
      <c r="I19" s="8">
        <v>32</v>
      </c>
      <c r="J19" s="5"/>
      <c r="K19" s="11">
        <f t="shared" si="0"/>
        <v>3.75</v>
      </c>
      <c r="L19" s="9">
        <f t="shared" si="1"/>
        <v>36.418604651162788</v>
      </c>
      <c r="M19" s="8">
        <f t="shared" si="2"/>
        <v>0.25600000000000001</v>
      </c>
      <c r="N19" s="10">
        <f t="shared" si="3"/>
        <v>5.2333961664244182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6</vt:i4>
      </vt:variant>
    </vt:vector>
  </HeadingPairs>
  <TitlesOfParts>
    <vt:vector size="13" baseType="lpstr">
      <vt:lpstr>INPUTS</vt:lpstr>
      <vt:lpstr>NS30</vt:lpstr>
      <vt:lpstr>NS31</vt:lpstr>
      <vt:lpstr>NS40</vt:lpstr>
      <vt:lpstr>NS50</vt:lpstr>
      <vt:lpstr>NS60</vt:lpstr>
      <vt:lpstr>NS80</vt:lpstr>
      <vt:lpstr>NS30G</vt:lpstr>
      <vt:lpstr>NS31G</vt:lpstr>
      <vt:lpstr>NS40G</vt:lpstr>
      <vt:lpstr>NS50G</vt:lpstr>
      <vt:lpstr>NS60G</vt:lpstr>
      <vt:lpstr>NS80G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2014-07-09T13:45:11Z</dcterms:modified>
</cp:coreProperties>
</file>