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-of-comparison" sheetId="1" r:id="rId4"/>
    <sheet state="visible" name="Fraction" sheetId="2" r:id="rId5"/>
    <sheet state="visible" name="Up-or-Down - Comparison (2)" sheetId="3" r:id="rId6"/>
    <sheet state="visible" name="Up-or-Down - Comparison" sheetId="4" r:id="rId7"/>
    <sheet state="visible" name="x-and-y-are-related" sheetId="5" r:id="rId8"/>
    <sheet state="visible" name="Sheet2" sheetId="6" r:id="rId9"/>
  </sheets>
  <definedNames/>
  <calcPr/>
  <extLst>
    <ext uri="GoogleSheetsCustomDataVersion1">
      <go:sheetsCustomData xmlns:go="http://customooxmlschemas.google.com/" r:id="rId10" roundtripDataSignature="AMtx7mgyNCCv9otq0tgpJusqN+DwEirncQ=="/>
    </ext>
  </extLst>
</workbook>
</file>

<file path=xl/sharedStrings.xml><?xml version="1.0" encoding="utf-8"?>
<sst xmlns="http://schemas.openxmlformats.org/spreadsheetml/2006/main" count="323" uniqueCount="161">
  <si>
    <t>DATA STRUCTURE</t>
  </si>
  <si>
    <t>Category</t>
  </si>
  <si>
    <t>X</t>
  </si>
  <si>
    <t>z-score</t>
  </si>
  <si>
    <t>than_average</t>
  </si>
  <si>
    <t>outlier</t>
  </si>
  <si>
    <t>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</si>
  <si>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</si>
  <si>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</si>
  <si>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</si>
  <si>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</si>
  <si>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</si>
  <si>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</si>
  <si>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</si>
  <si>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</si>
  <si>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</si>
  <si>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</si>
  <si>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ANALYSIS METRICS</t>
  </si>
  <si>
    <t>mean</t>
  </si>
  <si>
    <t>SD</t>
  </si>
  <si>
    <t>distance from mean</t>
  </si>
  <si>
    <t>rand_x_mean</t>
  </si>
  <si>
    <t>rand_x_SD</t>
  </si>
  <si>
    <t>CALIBRATION (#3)</t>
  </si>
  <si>
    <t>extremely lower</t>
  </si>
  <si>
    <t>significantly lower</t>
  </si>
  <si>
    <t>much lower</t>
  </si>
  <si>
    <t>lower</t>
  </si>
  <si>
    <t>slightly lower</t>
  </si>
  <si>
    <t>marginally lower</t>
  </si>
  <si>
    <t>almost the same</t>
  </si>
  <si>
    <t>marginally higher</t>
  </si>
  <si>
    <t>slightly higher</t>
  </si>
  <si>
    <t>higher</t>
  </si>
  <si>
    <t>much higher</t>
  </si>
  <si>
    <t>significantly higher</t>
  </si>
  <si>
    <t>extremely higher</t>
  </si>
  <si>
    <t>ENTITIES (#1)</t>
  </si>
  <si>
    <t>highest</t>
  </si>
  <si>
    <t>lowest</t>
  </si>
  <si>
    <t>Template (#2)</t>
  </si>
  <si>
    <t>priority_headline</t>
  </si>
  <si>
    <t>default</t>
  </si>
  <si>
    <t>higher_count</t>
  </si>
  <si>
    <t>lower_count</t>
  </si>
  <si>
    <t>higher_cats</t>
  </si>
  <si>
    <t>lower_cats</t>
  </si>
  <si>
    <t>high_text</t>
  </si>
  <si>
    <t>low_text</t>
  </si>
  <si>
    <t>common_text</t>
  </si>
  <si>
    <t>priority_header</t>
  </si>
  <si>
    <t>Time (opt)</t>
  </si>
  <si>
    <t>Value</t>
  </si>
  <si>
    <t>First</t>
  </si>
  <si>
    <t>Second</t>
  </si>
  <si>
    <t>Thir</t>
  </si>
  <si>
    <t>Fourth</t>
  </si>
  <si>
    <t>Ratio</t>
  </si>
  <si>
    <t>High</t>
  </si>
  <si>
    <t>Good</t>
  </si>
  <si>
    <t>Low</t>
  </si>
  <si>
    <t>Bad</t>
  </si>
  <si>
    <t>Big?</t>
  </si>
  <si>
    <t>extremely less</t>
  </si>
  <si>
    <t>TBD</t>
  </si>
  <si>
    <t>much less</t>
  </si>
  <si>
    <t>less</t>
  </si>
  <si>
    <t>slightly less</t>
  </si>
  <si>
    <t>same</t>
  </si>
  <si>
    <t>Noun</t>
  </si>
  <si>
    <t>Attrition</t>
  </si>
  <si>
    <t>Month</t>
  </si>
  <si>
    <t>location</t>
  </si>
  <si>
    <t>India</t>
  </si>
  <si>
    <t>Jan</t>
  </si>
  <si>
    <t>Feb</t>
  </si>
  <si>
    <t>Row Labels</t>
  </si>
  <si>
    <t>Sum of new_cases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</si>
  <si>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</si>
  <si>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</si>
  <si>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</si>
  <si>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</si>
  <si>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</si>
  <si>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</si>
  <si>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</si>
  <si>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</si>
  <si>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</si>
  <si>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</si>
  <si>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Slope</t>
  </si>
  <si>
    <t>Grand Total</t>
  </si>
  <si>
    <t xml:space="preserve">totally collapsing </t>
  </si>
  <si>
    <t>collapsing</t>
  </si>
  <si>
    <t>Brazil</t>
  </si>
  <si>
    <t>de-growing</t>
  </si>
  <si>
    <t>Europe</t>
  </si>
  <si>
    <t>slightly degrowing</t>
  </si>
  <si>
    <t>Israel</t>
  </si>
  <si>
    <t>slowly degrowing</t>
  </si>
  <si>
    <t>Japan</t>
  </si>
  <si>
    <t>on a free fall</t>
  </si>
  <si>
    <t>growing fast</t>
  </si>
  <si>
    <t>blitzscaling</t>
  </si>
  <si>
    <t>New covid cases</t>
  </si>
  <si>
    <t xml:space="preserve">Interface </t>
  </si>
  <si>
    <t>ANALYSIS</t>
  </si>
  <si>
    <t>Allow user to pick the analysis</t>
  </si>
  <si>
    <t>User copy-pastes / randomizes a data-structure</t>
  </si>
  <si>
    <t>Show the metric</t>
  </si>
  <si>
    <t>FILTER</t>
  </si>
  <si>
    <t>Allow user to decide when the analysis is shown</t>
  </si>
  <si>
    <t>CALIBRATION</t>
  </si>
  <si>
    <t>Allow user to edit buckets and text</t>
  </si>
  <si>
    <t>TEMPLATE</t>
  </si>
  <si>
    <t>Allow user to edit the default template</t>
  </si>
  <si>
    <t>destroyed</t>
  </si>
  <si>
    <t>steady</t>
  </si>
  <si>
    <t>slightly growing</t>
  </si>
  <si>
    <t>Variable 1</t>
  </si>
  <si>
    <t>Variable 2</t>
  </si>
  <si>
    <t>Correlation coefficient</t>
  </si>
  <si>
    <t>almost sure</t>
  </si>
  <si>
    <t>0.0-0.1</t>
  </si>
  <si>
    <t>trivial, very small, insubstantial, tiny, practically zero</t>
  </si>
  <si>
    <t>very high</t>
  </si>
  <si>
    <t>0.1-0.3</t>
  </si>
  <si>
    <t>small, low, minor</t>
  </si>
  <si>
    <t>high</t>
  </si>
  <si>
    <t>0.3-0.5</t>
  </si>
  <si>
    <t>moderate, medium</t>
  </si>
  <si>
    <t>moderate</t>
  </si>
  <si>
    <t>0.5-0.7</t>
  </si>
  <si>
    <t>large, high, major</t>
  </si>
  <si>
    <t>small</t>
  </si>
  <si>
    <t>0.7-0.9</t>
  </si>
  <si>
    <t>very large, very high, huge</t>
  </si>
  <si>
    <t>very small</t>
  </si>
  <si>
    <t>0.9-1</t>
  </si>
  <si>
    <t>nearly, practically, or almost: perfect, distinct, infinite</t>
  </si>
  <si>
    <t>Temperature</t>
  </si>
  <si>
    <t>Covid cases</t>
  </si>
  <si>
    <t>Types of analysis</t>
  </si>
  <si>
    <t>(Link to the sheet)</t>
  </si>
  <si>
    <t>Correlation Coefficient</t>
  </si>
  <si>
    <t>https://www.sportsci.org/resource/stats/effectmag.html#:~:text=The%20usual%20interpretation%20of%20this,otherwise%20not%20worth%20worrying%20about.</t>
  </si>
  <si>
    <t>Cosine Similarity</t>
  </si>
  <si>
    <t>https://buddingdatascientist.wordpress.com/2017/03/22/how-to-calculate-cosine-similarity-in-excel/</t>
  </si>
  <si>
    <t>Survey results</t>
  </si>
  <si>
    <t>https://www.cottagehealth.org/app/files/public/2246/Analyze_and_Interpret_Data_Cottage_Health_Evaluation_Toolkit.pdf</t>
  </si>
  <si>
    <t>Intro to time series analysis</t>
  </si>
  <si>
    <t>https://www.itl.nist.gov/div898/handbook/pmc/section4/pmc4.htm</t>
  </si>
  <si>
    <t>https://towardsdatascience.com/the-complete-guide-to-time-series-analysis-and-forecasting-70d476bfe775</t>
  </si>
  <si>
    <t>Ranking analysis</t>
  </si>
  <si>
    <t>https://courses.lumenlearning.com/boundless-statistics/chapter/tests-for-ranked-data/</t>
  </si>
  <si>
    <t>Statistical analysis of ranked data</t>
  </si>
  <si>
    <t>https://apps.dtic.mil/dtic/tr/fulltext/u2/a075994.pdf</t>
  </si>
  <si>
    <t>Ranking functions in Excel</t>
  </si>
  <si>
    <t>https://www.real-statistics.com/descriptive-statistics/ranking-function-excel/</t>
  </si>
  <si>
    <t>Outliers</t>
  </si>
  <si>
    <t>https://www.statology.org/outliers-excel/</t>
  </si>
  <si>
    <t>https://www.real-statistics.com/sampling-distributions/simulation/</t>
  </si>
  <si>
    <t>https://help.highbond.com/helpdocs/analytics/142/user-guide/en-us/Content/analytics/analyzing_data/identifying_outliers.htm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</si>
</sst>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00"/>
    <numFmt numFmtId="166" formatCode="0.0000000000"/>
    <numFmt numFmtId="167" formatCode="mmmm"/>
    <numFmt numFmtId="168" formatCode="0.000"/>
    <numFmt numFmtId="169" formatCode="_ * #,##0.0_ ;_ * \-#,##0.0_ ;_ * &quot;-&quot;??_ ;_ @_ 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164" xfId="0" applyFont="1" applyNumberFormat="1"/>
    <xf borderId="0" fillId="0" fontId="3" numFmtId="166" xfId="0" applyFont="1" applyNumberFormat="1"/>
    <xf borderId="1" fillId="2" fontId="3" numFmtId="0" xfId="0" applyBorder="1" applyFill="1" applyFont="1"/>
    <xf borderId="0" fillId="0" fontId="3" numFmtId="0" xfId="0" applyFont="1"/>
    <xf borderId="0" fillId="0" fontId="3" numFmtId="9" xfId="0" applyFont="1" applyNumberFormat="1"/>
    <xf borderId="0" fillId="0" fontId="3" numFmtId="2" xfId="0" applyFont="1" applyNumberFormat="1"/>
    <xf borderId="1" fillId="3" fontId="3" numFmtId="0" xfId="0" applyBorder="1" applyFill="1" applyFont="1"/>
    <xf borderId="1" fillId="4" fontId="3" numFmtId="0" xfId="0" applyBorder="1" applyFill="1" applyFont="1"/>
    <xf borderId="0" fillId="0" fontId="3" numFmtId="167" xfId="0" applyAlignment="1" applyFont="1" applyNumberFormat="1">
      <alignment horizontal="left"/>
    </xf>
    <xf borderId="0" fillId="0" fontId="3" numFmtId="168" xfId="0" applyFont="1" applyNumberFormat="1"/>
    <xf borderId="0" fillId="0" fontId="2" numFmtId="0" xfId="0" applyAlignment="1" applyFont="1">
      <alignment readingOrder="0"/>
    </xf>
    <xf borderId="0" fillId="0" fontId="3" numFmtId="16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G,D,H,J are lower than average.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X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'deg-of-comparison'!$W$3:$W$12</c:f>
            </c:strRef>
          </c:cat>
          <c:val>
            <c:numRef>
              <c:f>'deg-of-comparison'!$X$3:$X$12</c:f>
              <c:numCache/>
            </c:numRef>
          </c:val>
        </c:ser>
        <c:axId val="1366470512"/>
        <c:axId val="1490831585"/>
      </c:barChart>
      <c:lineChart>
        <c:varyColors val="0"/>
        <c:ser>
          <c:idx val="1"/>
          <c:order val="1"/>
          <c:tx>
            <c:v>ave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'deg-of-comparison'!$W$3:$W$12</c:f>
            </c:strRef>
          </c:cat>
          <c:val>
            <c:numRef>
              <c:f>'deg-of-comparison'!$Y$3:$Y$12</c:f>
              <c:numCache/>
            </c:numRef>
          </c:val>
          <c:smooth val="0"/>
        </c:ser>
        <c:axId val="1366470512"/>
        <c:axId val="1490831585"/>
      </c:lineChart>
      <c:catAx>
        <c:axId val="136647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90831585"/>
      </c:catAx>
      <c:valAx>
        <c:axId val="1490831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647051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 Fourth, Attrition is much less than First</a:t>
            </a:r>
          </a:p>
        </c:rich>
      </c:tx>
      <c:layout>
        <c:manualLayout>
          <c:xMode val="edge"/>
          <c:yMode val="edge"/>
          <c:x val="0.04041606509509884"/>
          <c:y val="0.0365296803652968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Fraction!$B$2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Fraction!$A$3:$A$6</c:f>
            </c:strRef>
          </c:cat>
          <c:val>
            <c:numRef>
              <c:f>Fraction!$B$3:$B$6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covid cases are collapsing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>Linear (Value)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'Up-or-Down - Comparison (2)'!$C$6:$C$17</c:f>
            </c:strRef>
          </c:cat>
          <c:val>
            <c:numRef>
              <c:f>'Up-or-Down - Comparison (2)'!$B$6:$B$17</c:f>
              <c:numCache/>
            </c:numRef>
          </c:val>
        </c:ser>
        <c:axId val="41159168"/>
        <c:axId val="175799285"/>
      </c:barChart>
      <c:catAx>
        <c:axId val="4115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799285"/>
      </c:catAx>
      <c:valAx>
        <c:axId val="1757992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159168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 Feb, Attrition is extremely higher than Jan</a:t>
            </a:r>
          </a:p>
        </c:rich>
      </c:tx>
      <c:layout>
        <c:manualLayout>
          <c:xMode val="edge"/>
          <c:yMode val="edge"/>
          <c:x val="0.04041606509509884"/>
          <c:y val="0.0365296803652968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Value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>Linear (Value)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'Up-or-Down - Comparison'!$A$3:$A$4</c:f>
            </c:strRef>
          </c:cat>
          <c:val>
            <c:numRef>
              <c:f>'Up-or-Down - Comparison'!$B$3:$B$4</c:f>
              <c:numCache/>
            </c:numRef>
          </c:val>
        </c:ser>
        <c:axId val="203784767"/>
        <c:axId val="1677143583"/>
      </c:barChart>
      <c:catAx>
        <c:axId val="203784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7143583"/>
      </c:catAx>
      <c:valAx>
        <c:axId val="167714358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784767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Attrition is growing fast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>Linear (Value)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'Up-or-Down - Comparison'!$A$32:$A$41</c:f>
            </c:strRef>
          </c:cat>
          <c:val>
            <c:numRef>
              <c:f>'Up-or-Down - Comparison'!$B$32:$B$41</c:f>
              <c:numCache/>
            </c:numRef>
          </c:val>
        </c:ser>
        <c:axId val="1535032510"/>
        <c:axId val="1095656158"/>
      </c:barChart>
      <c:catAx>
        <c:axId val="1535032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5656158"/>
      </c:catAx>
      <c:valAx>
        <c:axId val="1095656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503251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When Temperature increases the chances of Covid cases increasing are moderate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Variable 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(Variable 2)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'x-and-y-are-related'!$B$3:$B$12</c:f>
            </c:numRef>
          </c:xVal>
          <c:yVal>
            <c:numRef>
              <c:f>'x-and-y-are-related'!$C$3:$C$12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588674"/>
        <c:axId val="1018597361"/>
      </c:scatterChart>
      <c:valAx>
        <c:axId val="10315886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8597361"/>
      </c:valAx>
      <c:valAx>
        <c:axId val="1018597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158867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285750</xdr:colOff>
      <xdr:row>1</xdr:row>
      <xdr:rowOff>28575</xdr:rowOff>
    </xdr:from>
    <xdr:ext cx="4438650" cy="2876550"/>
    <xdr:graphicFrame>
      <xdr:nvGraphicFramePr>
        <xdr:cNvPr id="28991238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266700</xdr:colOff>
      <xdr:row>5</xdr:row>
      <xdr:rowOff>95250</xdr:rowOff>
    </xdr:from>
    <xdr:ext cx="6438900" cy="3400425"/>
    <xdr:graphicFrame>
      <xdr:nvGraphicFramePr>
        <xdr:cNvPr id="213401708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142875</xdr:colOff>
      <xdr:row>0</xdr:row>
      <xdr:rowOff>161925</xdr:rowOff>
    </xdr:from>
    <xdr:ext cx="4438650" cy="3286125"/>
    <xdr:graphicFrame>
      <xdr:nvGraphicFramePr>
        <xdr:cNvPr id="68273999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7</xdr:row>
      <xdr:rowOff>0</xdr:rowOff>
    </xdr:from>
    <xdr:ext cx="6438900" cy="3400425"/>
    <xdr:graphicFrame>
      <xdr:nvGraphicFramePr>
        <xdr:cNvPr id="83458549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142875</xdr:colOff>
      <xdr:row>26</xdr:row>
      <xdr:rowOff>161925</xdr:rowOff>
    </xdr:from>
    <xdr:ext cx="4438650" cy="2886075"/>
    <xdr:graphicFrame>
      <xdr:nvGraphicFramePr>
        <xdr:cNvPr id="35869415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1</xdr:row>
      <xdr:rowOff>95250</xdr:rowOff>
    </xdr:from>
    <xdr:ext cx="4438650" cy="2876550"/>
    <xdr:graphicFrame>
      <xdr:nvGraphicFramePr>
        <xdr:cNvPr id="32837302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ortsci.org/resource/stats/effectmag.html" TargetMode="External"/><Relationship Id="rId2" Type="http://schemas.openxmlformats.org/officeDocument/2006/relationships/hyperlink" Target="https://buddingdatascientist.wordpress.com/2017/03/22/how-to-calculate-cosine-similarity-in-excel/" TargetMode="External"/><Relationship Id="rId3" Type="http://schemas.openxmlformats.org/officeDocument/2006/relationships/hyperlink" Target="https://towardsdatascience.com/the-complete-guide-to-time-series-analysis-and-forecasting-70d476bfe775" TargetMode="External"/><Relationship Id="rId4" Type="http://schemas.openxmlformats.org/officeDocument/2006/relationships/hyperlink" Target="https://courses.lumenlearning.com/boundless-statistics/chapter/tests-for-ranked-data/" TargetMode="External"/><Relationship Id="rId10" Type="http://schemas.openxmlformats.org/officeDocument/2006/relationships/drawing" Target="../drawings/drawing6.xml"/><Relationship Id="rId9" Type="http://schemas.openxmlformats.org/officeDocument/2006/relationships/hyperlink" Target="https://help.highbond.com/helpdocs/analytics/142/user-guide/en-us/Content/analytics/analyzing_data/identifying_outliers.htm" TargetMode="External"/><Relationship Id="rId5" Type="http://schemas.openxmlformats.org/officeDocument/2006/relationships/hyperlink" Target="https://apps.dtic.mil/dtic/tr/fulltext/u2/a075994.pdf" TargetMode="External"/><Relationship Id="rId6" Type="http://schemas.openxmlformats.org/officeDocument/2006/relationships/hyperlink" Target="https://www.real-statistics.com/descriptive-statistics/ranking-function-excel/" TargetMode="External"/><Relationship Id="rId7" Type="http://schemas.openxmlformats.org/officeDocument/2006/relationships/hyperlink" Target="https://www.statology.org/outliers-excel/" TargetMode="External"/><Relationship Id="rId8" Type="http://schemas.openxmlformats.org/officeDocument/2006/relationships/hyperlink" Target="https://www.real-statistics.com/sampling-distributions/sim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9.63"/>
    <col customWidth="1" min="4" max="4" width="14.75"/>
    <col customWidth="1" min="5" max="6" width="7.75"/>
    <col customWidth="1" min="7" max="7" width="6.5"/>
    <col customWidth="1" min="8" max="26" width="7.75"/>
  </cols>
  <sheetData>
    <row r="1">
      <c r="B1" s="1" t="s">
        <v>0</v>
      </c>
    </row>
    <row r="2"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W2" s="2" t="str">
        <f t="shared" ref="W2:X2" si="1">B2</f>
        <v>Category</v>
      </c>
      <c r="X2" s="2" t="str">
        <f t="shared" si="1"/>
        <v>X</v>
      </c>
      <c r="Y2" s="2" t="s">
        <v>6</v>
      </c>
    </row>
    <row r="3">
      <c r="B3" s="2" t="s">
        <v>7</v>
      </c>
      <c r="C3" s="3">
        <f t="shared" ref="C3:C12" si="3">_xlfn.NORM.INV(RAND(),$D$18,$D$19)</f>
        <v>1410.972597</v>
      </c>
      <c r="D3" s="4">
        <f t="shared" ref="D3:D12" si="4">(C3-$C$15)/$C$16</f>
        <v>0.6913982643</v>
      </c>
      <c r="E3" s="2" t="str">
        <f t="shared" ref="E3:E12" si="5">VLOOKUP(D3,$C$23:$D$35,2,TRUE)</f>
        <v>marginally higher</v>
      </c>
      <c r="F3" s="2">
        <f t="shared" ref="F3:F12" si="6">IF(OR(ROUND(D3,2)&lt;=-$C$17,ROUND(D3,2)&gt;=$C$17),1,0)</f>
        <v>0</v>
      </c>
      <c r="J3" s="2" t="str">
        <f t="array" ref="J3">SORTBY(B3:F12,C3:C12,-1)</f>
        <v>#NAME?</v>
      </c>
      <c r="O3" s="2" t="str">
        <f t="shared" ref="O3:O12" si="7">M3&amp;COUNTIF($M$3:M3,M3)</f>
        <v>0</v>
      </c>
      <c r="W3" s="2" t="str">
        <f t="shared" ref="W3:X3" si="2">B3</f>
        <v>A</v>
      </c>
      <c r="X3" s="5">
        <f t="shared" si="2"/>
        <v>1410.972597</v>
      </c>
      <c r="Y3" s="5">
        <f t="shared" ref="Y3:Y12" si="9">$C$15</f>
        <v>1132.782191</v>
      </c>
    </row>
    <row r="4">
      <c r="B4" s="2" t="s">
        <v>8</v>
      </c>
      <c r="C4" s="3">
        <f t="shared" si="3"/>
        <v>1512.555007</v>
      </c>
      <c r="D4" s="4">
        <f t="shared" si="4"/>
        <v>0.9438652817</v>
      </c>
      <c r="E4" s="2" t="str">
        <f t="shared" si="5"/>
        <v>marginally higher</v>
      </c>
      <c r="F4" s="2">
        <f t="shared" si="6"/>
        <v>0</v>
      </c>
      <c r="O4" s="2" t="str">
        <f t="shared" si="7"/>
        <v>0</v>
      </c>
      <c r="W4" s="2" t="str">
        <f t="shared" ref="W4:X4" si="8">B4</f>
        <v>B</v>
      </c>
      <c r="X4" s="5">
        <f t="shared" si="8"/>
        <v>1512.555007</v>
      </c>
      <c r="Y4" s="5">
        <f t="shared" si="9"/>
        <v>1132.782191</v>
      </c>
    </row>
    <row r="5">
      <c r="B5" s="2" t="s">
        <v>9</v>
      </c>
      <c r="C5" s="3">
        <f t="shared" si="3"/>
        <v>745.2526743</v>
      </c>
      <c r="D5" s="4">
        <f t="shared" si="4"/>
        <v>-0.963143334</v>
      </c>
      <c r="E5" s="2" t="str">
        <f t="shared" si="5"/>
        <v>slightly lower</v>
      </c>
      <c r="F5" s="2">
        <f t="shared" si="6"/>
        <v>0</v>
      </c>
      <c r="O5" s="2" t="str">
        <f t="shared" si="7"/>
        <v>0</v>
      </c>
      <c r="W5" s="2" t="str">
        <f t="shared" ref="W5:X5" si="10">B5</f>
        <v>C</v>
      </c>
      <c r="X5" s="5">
        <f t="shared" si="10"/>
        <v>745.2526743</v>
      </c>
      <c r="Y5" s="5">
        <f t="shared" si="9"/>
        <v>1132.782191</v>
      </c>
    </row>
    <row r="6">
      <c r="B6" s="2" t="s">
        <v>10</v>
      </c>
      <c r="C6" s="3">
        <f t="shared" si="3"/>
        <v>2049.35038</v>
      </c>
      <c r="D6" s="4">
        <f t="shared" si="4"/>
        <v>2.2779853</v>
      </c>
      <c r="E6" s="2" t="str">
        <f t="shared" si="5"/>
        <v>much higher</v>
      </c>
      <c r="F6" s="2">
        <f t="shared" si="6"/>
        <v>1</v>
      </c>
      <c r="O6" s="2" t="str">
        <f t="shared" si="7"/>
        <v>0</v>
      </c>
      <c r="W6" s="2" t="str">
        <f t="shared" ref="W6:X6" si="11">B6</f>
        <v>D</v>
      </c>
      <c r="X6" s="5">
        <f t="shared" si="11"/>
        <v>2049.35038</v>
      </c>
      <c r="Y6" s="5">
        <f t="shared" si="9"/>
        <v>1132.782191</v>
      </c>
    </row>
    <row r="7">
      <c r="B7" s="2" t="s">
        <v>11</v>
      </c>
      <c r="C7" s="3">
        <f t="shared" si="3"/>
        <v>1239.733407</v>
      </c>
      <c r="D7" s="4">
        <f t="shared" si="4"/>
        <v>0.2658103374</v>
      </c>
      <c r="E7" s="2" t="str">
        <f t="shared" si="5"/>
        <v>almost the same</v>
      </c>
      <c r="F7" s="2">
        <f t="shared" si="6"/>
        <v>0</v>
      </c>
      <c r="O7" s="2" t="str">
        <f t="shared" si="7"/>
        <v>0</v>
      </c>
      <c r="W7" s="2" t="str">
        <f t="shared" ref="W7:X7" si="12">B7</f>
        <v>E</v>
      </c>
      <c r="X7" s="5">
        <f t="shared" si="12"/>
        <v>1239.733407</v>
      </c>
      <c r="Y7" s="5">
        <f t="shared" si="9"/>
        <v>1132.782191</v>
      </c>
    </row>
    <row r="8">
      <c r="B8" s="2" t="s">
        <v>12</v>
      </c>
      <c r="C8" s="3">
        <f t="shared" si="3"/>
        <v>864.784021</v>
      </c>
      <c r="D8" s="4">
        <f t="shared" si="4"/>
        <v>-0.6660670729</v>
      </c>
      <c r="E8" s="2" t="str">
        <f t="shared" si="5"/>
        <v>slightly lower</v>
      </c>
      <c r="F8" s="2">
        <f t="shared" si="6"/>
        <v>0</v>
      </c>
      <c r="O8" s="2" t="str">
        <f t="shared" si="7"/>
        <v>0</v>
      </c>
      <c r="W8" s="2" t="str">
        <f t="shared" ref="W8:X8" si="13">B8</f>
        <v>F</v>
      </c>
      <c r="X8" s="5">
        <f t="shared" si="13"/>
        <v>864.784021</v>
      </c>
      <c r="Y8" s="5">
        <f t="shared" si="9"/>
        <v>1132.782191</v>
      </c>
    </row>
    <row r="9">
      <c r="B9" s="2" t="s">
        <v>13</v>
      </c>
      <c r="C9" s="3">
        <f t="shared" si="3"/>
        <v>837.9640018</v>
      </c>
      <c r="D9" s="4">
        <f t="shared" si="4"/>
        <v>-0.7327239897</v>
      </c>
      <c r="E9" s="2" t="str">
        <f t="shared" si="5"/>
        <v>slightly lower</v>
      </c>
      <c r="F9" s="2">
        <f t="shared" si="6"/>
        <v>0</v>
      </c>
      <c r="O9" s="2" t="str">
        <f t="shared" si="7"/>
        <v>0</v>
      </c>
      <c r="W9" s="2" t="str">
        <f t="shared" ref="W9:X9" si="14">B9</f>
        <v>G</v>
      </c>
      <c r="X9" s="5">
        <f t="shared" si="14"/>
        <v>837.9640018</v>
      </c>
      <c r="Y9" s="5">
        <f t="shared" si="9"/>
        <v>1132.782191</v>
      </c>
    </row>
    <row r="10">
      <c r="B10" s="2" t="s">
        <v>14</v>
      </c>
      <c r="C10" s="3">
        <f t="shared" si="3"/>
        <v>912.0508142</v>
      </c>
      <c r="D10" s="4">
        <f t="shared" si="4"/>
        <v>-0.5485929326</v>
      </c>
      <c r="E10" s="2" t="str">
        <f t="shared" si="5"/>
        <v>slightly lower</v>
      </c>
      <c r="F10" s="2">
        <f t="shared" si="6"/>
        <v>0</v>
      </c>
      <c r="O10" s="2" t="str">
        <f t="shared" si="7"/>
        <v>0</v>
      </c>
      <c r="W10" s="2" t="str">
        <f t="shared" ref="W10:X10" si="15">B10</f>
        <v>H</v>
      </c>
      <c r="X10" s="5">
        <f t="shared" si="15"/>
        <v>912.0508142</v>
      </c>
      <c r="Y10" s="5">
        <f t="shared" si="9"/>
        <v>1132.782191</v>
      </c>
    </row>
    <row r="11">
      <c r="B11" s="2" t="s">
        <v>15</v>
      </c>
      <c r="C11" s="3">
        <f t="shared" si="3"/>
        <v>707.4669821</v>
      </c>
      <c r="D11" s="4">
        <f t="shared" si="4"/>
        <v>-1.057053697</v>
      </c>
      <c r="E11" s="2" t="str">
        <f t="shared" si="5"/>
        <v>lower</v>
      </c>
      <c r="F11" s="2">
        <f t="shared" si="6"/>
        <v>1</v>
      </c>
      <c r="O11" s="2" t="str">
        <f t="shared" si="7"/>
        <v>0</v>
      </c>
      <c r="W11" s="2" t="str">
        <f t="shared" ref="W11:X11" si="16">B11</f>
        <v>I</v>
      </c>
      <c r="X11" s="5">
        <f t="shared" si="16"/>
        <v>707.4669821</v>
      </c>
      <c r="Y11" s="5">
        <f t="shared" si="9"/>
        <v>1132.782191</v>
      </c>
    </row>
    <row r="12">
      <c r="B12" s="2" t="s">
        <v>16</v>
      </c>
      <c r="C12" s="3">
        <f t="shared" si="3"/>
        <v>1047.692023</v>
      </c>
      <c r="D12" s="4">
        <f t="shared" si="4"/>
        <v>-0.2114781575</v>
      </c>
      <c r="E12" s="2" t="str">
        <f t="shared" si="5"/>
        <v>marginally lower</v>
      </c>
      <c r="F12" s="2">
        <f t="shared" si="6"/>
        <v>0</v>
      </c>
      <c r="O12" s="2" t="str">
        <f t="shared" si="7"/>
        <v>0</v>
      </c>
      <c r="W12" s="2" t="str">
        <f t="shared" ref="W12:X12" si="17">B12</f>
        <v>J</v>
      </c>
      <c r="X12" s="5">
        <f t="shared" si="17"/>
        <v>1047.692023</v>
      </c>
      <c r="Y12" s="5">
        <f t="shared" si="9"/>
        <v>1132.782191</v>
      </c>
    </row>
    <row r="14">
      <c r="B14" s="1" t="s">
        <v>17</v>
      </c>
    </row>
    <row r="15">
      <c r="B15" s="2" t="s">
        <v>18</v>
      </c>
      <c r="C15" s="5">
        <f>AVERAGE(C3:C12)</f>
        <v>1132.782191</v>
      </c>
      <c r="G15" s="6"/>
    </row>
    <row r="16">
      <c r="B16" s="2" t="s">
        <v>19</v>
      </c>
      <c r="C16" s="2">
        <f>_xlfn.STDEV.P(C3:C12)</f>
        <v>402.3591326</v>
      </c>
    </row>
    <row r="17">
      <c r="B17" s="2" t="s">
        <v>20</v>
      </c>
      <c r="C17" s="2">
        <v>1.0</v>
      </c>
    </row>
    <row r="18">
      <c r="C18" s="2" t="s">
        <v>21</v>
      </c>
      <c r="D18" s="2">
        <v>1362.66</v>
      </c>
    </row>
    <row r="19">
      <c r="C19" s="2" t="s">
        <v>22</v>
      </c>
      <c r="D19" s="2">
        <v>656.73</v>
      </c>
      <c r="F19" s="4"/>
    </row>
    <row r="20">
      <c r="F20" s="4"/>
    </row>
    <row r="21" ht="15.75" customHeight="1"/>
    <row r="22" ht="15.75" customHeight="1">
      <c r="B22" s="1" t="s">
        <v>23</v>
      </c>
    </row>
    <row r="23" ht="15.75" customHeight="1">
      <c r="C23" s="2">
        <v>-3.0</v>
      </c>
      <c r="D23" s="7" t="s">
        <v>24</v>
      </c>
      <c r="E23" s="7">
        <f t="shared" ref="E23:E35" si="18">COUNTIF($E$3:$E$12,D23)</f>
        <v>0</v>
      </c>
      <c r="F23" s="2" t="str">
        <f>TEXTJOIN(",",TRUE,$H$24:$H$33)</f>
        <v/>
      </c>
      <c r="H23" s="7" t="s">
        <v>24</v>
      </c>
      <c r="I23" s="7" t="s">
        <v>25</v>
      </c>
      <c r="J23" s="7" t="s">
        <v>26</v>
      </c>
      <c r="K23" s="7" t="s">
        <v>27</v>
      </c>
      <c r="L23" s="7" t="s">
        <v>28</v>
      </c>
      <c r="M23" s="7" t="s">
        <v>29</v>
      </c>
      <c r="N23" s="2" t="s">
        <v>30</v>
      </c>
      <c r="O23" s="7" t="s">
        <v>31</v>
      </c>
      <c r="P23" s="7" t="s">
        <v>32</v>
      </c>
      <c r="Q23" s="7" t="s">
        <v>33</v>
      </c>
      <c r="R23" s="7" t="s">
        <v>34</v>
      </c>
      <c r="S23" s="7" t="s">
        <v>35</v>
      </c>
      <c r="T23" s="7" t="s">
        <v>36</v>
      </c>
    </row>
    <row r="24" ht="15.75" customHeight="1">
      <c r="C24" s="2">
        <v>-2.5</v>
      </c>
      <c r="D24" s="7" t="s">
        <v>25</v>
      </c>
      <c r="E24" s="7">
        <f t="shared" si="18"/>
        <v>0</v>
      </c>
      <c r="F24" s="2" t="str">
        <f>TEXTJOIN(",",TRUE,$I$24:$I$33)</f>
        <v/>
      </c>
      <c r="G24" s="2">
        <v>1.0</v>
      </c>
      <c r="H24" s="7" t="str">
        <f t="shared" ref="H24:T24" si="19">IFERROR(INDEX($J$3:$J$12,MATCH(H$23&amp;$G24,$O$3:$O$12,0)),"")</f>
        <v/>
      </c>
      <c r="I24" s="7" t="str">
        <f t="shared" si="19"/>
        <v/>
      </c>
      <c r="J24" s="7" t="str">
        <f t="shared" si="19"/>
        <v/>
      </c>
      <c r="K24" s="7" t="str">
        <f t="shared" si="19"/>
        <v/>
      </c>
      <c r="L24" s="7" t="str">
        <f t="shared" si="19"/>
        <v/>
      </c>
      <c r="M24" s="7" t="str">
        <f t="shared" si="19"/>
        <v/>
      </c>
      <c r="N24" s="7" t="str">
        <f t="shared" si="19"/>
        <v/>
      </c>
      <c r="O24" s="7" t="str">
        <f t="shared" si="19"/>
        <v/>
      </c>
      <c r="P24" s="7" t="str">
        <f t="shared" si="19"/>
        <v/>
      </c>
      <c r="Q24" s="7" t="str">
        <f t="shared" si="19"/>
        <v/>
      </c>
      <c r="R24" s="7" t="str">
        <f t="shared" si="19"/>
        <v/>
      </c>
      <c r="S24" s="7" t="str">
        <f t="shared" si="19"/>
        <v/>
      </c>
      <c r="T24" s="7" t="str">
        <f t="shared" si="19"/>
        <v/>
      </c>
    </row>
    <row r="25" ht="15.75" customHeight="1">
      <c r="C25" s="2">
        <v>-2.0</v>
      </c>
      <c r="D25" s="7" t="s">
        <v>26</v>
      </c>
      <c r="E25" s="7">
        <f t="shared" si="18"/>
        <v>0</v>
      </c>
      <c r="F25" s="2" t="str">
        <f>TEXTJOIN(",",TRUE,$J$24:$J$33)</f>
        <v/>
      </c>
      <c r="G25" s="2">
        <v>2.0</v>
      </c>
      <c r="H25" s="7" t="str">
        <f t="shared" ref="H25:T25" si="20">IFERROR(INDEX($J$3:$J$12,MATCH(H$23&amp;$G25,$O$3:$O$12,0)),"")</f>
        <v/>
      </c>
      <c r="I25" s="7" t="str">
        <f t="shared" si="20"/>
        <v/>
      </c>
      <c r="J25" s="7" t="str">
        <f t="shared" si="20"/>
        <v/>
      </c>
      <c r="K25" s="7" t="str">
        <f t="shared" si="20"/>
        <v/>
      </c>
      <c r="L25" s="7" t="str">
        <f t="shared" si="20"/>
        <v/>
      </c>
      <c r="M25" s="7" t="str">
        <f t="shared" si="20"/>
        <v/>
      </c>
      <c r="N25" s="7" t="str">
        <f t="shared" si="20"/>
        <v/>
      </c>
      <c r="O25" s="7" t="str">
        <f t="shared" si="20"/>
        <v/>
      </c>
      <c r="P25" s="7" t="str">
        <f t="shared" si="20"/>
        <v/>
      </c>
      <c r="Q25" s="7" t="str">
        <f t="shared" si="20"/>
        <v/>
      </c>
      <c r="R25" s="7" t="str">
        <f t="shared" si="20"/>
        <v/>
      </c>
      <c r="S25" s="7" t="str">
        <f t="shared" si="20"/>
        <v/>
      </c>
      <c r="T25" s="7" t="str">
        <f t="shared" si="20"/>
        <v/>
      </c>
    </row>
    <row r="26" ht="15.75" customHeight="1">
      <c r="C26" s="2">
        <v>-1.5</v>
      </c>
      <c r="D26" s="7" t="s">
        <v>27</v>
      </c>
      <c r="E26" s="7">
        <f t="shared" si="18"/>
        <v>1</v>
      </c>
      <c r="F26" s="2" t="str">
        <f>TEXTJOIN(",",TRUE,$K$24:$K$33)</f>
        <v/>
      </c>
      <c r="G26" s="2">
        <v>3.0</v>
      </c>
      <c r="H26" s="7" t="str">
        <f t="shared" ref="H26:T26" si="21">IFERROR(INDEX($J$3:$J$12,MATCH(H$23&amp;$G26,$O$3:$O$12,0)),"")</f>
        <v/>
      </c>
      <c r="I26" s="7" t="str">
        <f t="shared" si="21"/>
        <v/>
      </c>
      <c r="J26" s="7" t="str">
        <f t="shared" si="21"/>
        <v/>
      </c>
      <c r="K26" s="7" t="str">
        <f t="shared" si="21"/>
        <v/>
      </c>
      <c r="L26" s="7" t="str">
        <f t="shared" si="21"/>
        <v/>
      </c>
      <c r="M26" s="7" t="str">
        <f t="shared" si="21"/>
        <v/>
      </c>
      <c r="N26" s="7" t="str">
        <f t="shared" si="21"/>
        <v/>
      </c>
      <c r="O26" s="7" t="str">
        <f t="shared" si="21"/>
        <v/>
      </c>
      <c r="P26" s="7" t="str">
        <f t="shared" si="21"/>
        <v/>
      </c>
      <c r="Q26" s="7" t="str">
        <f t="shared" si="21"/>
        <v/>
      </c>
      <c r="R26" s="7" t="str">
        <f t="shared" si="21"/>
        <v/>
      </c>
      <c r="S26" s="7" t="str">
        <f t="shared" si="21"/>
        <v/>
      </c>
      <c r="T26" s="7" t="str">
        <f t="shared" si="21"/>
        <v/>
      </c>
    </row>
    <row r="27" ht="15.75" customHeight="1">
      <c r="C27" s="2">
        <v>-1.0</v>
      </c>
      <c r="D27" s="7" t="s">
        <v>28</v>
      </c>
      <c r="E27" s="7">
        <f t="shared" si="18"/>
        <v>4</v>
      </c>
      <c r="F27" s="2" t="str">
        <f>TEXTJOIN(",",TRUE,$L$24:$L$33)</f>
        <v/>
      </c>
      <c r="G27" s="2">
        <v>4.0</v>
      </c>
      <c r="H27" s="7" t="str">
        <f t="shared" ref="H27:T27" si="22">IFERROR(INDEX($J$3:$J$12,MATCH(H$23&amp;$G27,$O$3:$O$12,0)),"")</f>
        <v/>
      </c>
      <c r="I27" s="7" t="str">
        <f t="shared" si="22"/>
        <v/>
      </c>
      <c r="J27" s="7" t="str">
        <f t="shared" si="22"/>
        <v/>
      </c>
      <c r="K27" s="7" t="str">
        <f t="shared" si="22"/>
        <v/>
      </c>
      <c r="L27" s="7" t="str">
        <f t="shared" si="22"/>
        <v/>
      </c>
      <c r="M27" s="7" t="str">
        <f t="shared" si="22"/>
        <v/>
      </c>
      <c r="N27" s="7" t="str">
        <f t="shared" si="22"/>
        <v/>
      </c>
      <c r="O27" s="7" t="str">
        <f t="shared" si="22"/>
        <v/>
      </c>
      <c r="P27" s="7" t="str">
        <f t="shared" si="22"/>
        <v/>
      </c>
      <c r="Q27" s="7" t="str">
        <f t="shared" si="22"/>
        <v/>
      </c>
      <c r="R27" s="7" t="str">
        <f t="shared" si="22"/>
        <v/>
      </c>
      <c r="S27" s="7" t="str">
        <f t="shared" si="22"/>
        <v/>
      </c>
      <c r="T27" s="7" t="str">
        <f t="shared" si="22"/>
        <v/>
      </c>
    </row>
    <row r="28" ht="15.75" customHeight="1">
      <c r="C28" s="2">
        <v>-0.5</v>
      </c>
      <c r="D28" s="7" t="s">
        <v>29</v>
      </c>
      <c r="E28" s="7">
        <f t="shared" si="18"/>
        <v>1</v>
      </c>
      <c r="F28" s="2" t="str">
        <f>TEXTJOIN(",",TRUE,$M$24:$M$33)</f>
        <v/>
      </c>
      <c r="G28" s="2">
        <v>5.0</v>
      </c>
      <c r="H28" s="7" t="str">
        <f t="shared" ref="H28:T28" si="23">IFERROR(INDEX($J$3:$J$12,MATCH(H$23&amp;$G28,$O$3:$O$12,0)),"")</f>
        <v/>
      </c>
      <c r="I28" s="7" t="str">
        <f t="shared" si="23"/>
        <v/>
      </c>
      <c r="J28" s="7" t="str">
        <f t="shared" si="23"/>
        <v/>
      </c>
      <c r="K28" s="7" t="str">
        <f t="shared" si="23"/>
        <v/>
      </c>
      <c r="L28" s="7" t="str">
        <f t="shared" si="23"/>
        <v/>
      </c>
      <c r="M28" s="7" t="str">
        <f t="shared" si="23"/>
        <v/>
      </c>
      <c r="N28" s="7" t="str">
        <f t="shared" si="23"/>
        <v/>
      </c>
      <c r="O28" s="7" t="str">
        <f t="shared" si="23"/>
        <v/>
      </c>
      <c r="P28" s="7" t="str">
        <f t="shared" si="23"/>
        <v/>
      </c>
      <c r="Q28" s="7" t="str">
        <f t="shared" si="23"/>
        <v/>
      </c>
      <c r="R28" s="7" t="str">
        <f t="shared" si="23"/>
        <v/>
      </c>
      <c r="S28" s="7" t="str">
        <f t="shared" si="23"/>
        <v/>
      </c>
      <c r="T28" s="7" t="str">
        <f t="shared" si="23"/>
        <v/>
      </c>
    </row>
    <row r="29" ht="15.75" customHeight="1">
      <c r="C29" s="2">
        <v>0.0</v>
      </c>
      <c r="D29" s="2" t="s">
        <v>30</v>
      </c>
      <c r="E29" s="7">
        <f t="shared" si="18"/>
        <v>1</v>
      </c>
      <c r="F29" s="2" t="str">
        <f>TEXTJOIN(",",TRUE,$N$24:$N$33)</f>
        <v/>
      </c>
      <c r="G29" s="2">
        <v>6.0</v>
      </c>
      <c r="H29" s="7" t="str">
        <f t="shared" ref="H29:T29" si="24">IFERROR(INDEX($J$3:$J$12,MATCH(H$23&amp;$G29,$O$3:$O$12,0)),"")</f>
        <v/>
      </c>
      <c r="I29" s="7" t="str">
        <f t="shared" si="24"/>
        <v/>
      </c>
      <c r="J29" s="7" t="str">
        <f t="shared" si="24"/>
        <v/>
      </c>
      <c r="K29" s="7" t="str">
        <f t="shared" si="24"/>
        <v/>
      </c>
      <c r="L29" s="7" t="str">
        <f t="shared" si="24"/>
        <v/>
      </c>
      <c r="M29" s="7" t="str">
        <f t="shared" si="24"/>
        <v/>
      </c>
      <c r="N29" s="7" t="str">
        <f t="shared" si="24"/>
        <v/>
      </c>
      <c r="O29" s="7" t="str">
        <f t="shared" si="24"/>
        <v/>
      </c>
      <c r="P29" s="7" t="str">
        <f t="shared" si="24"/>
        <v/>
      </c>
      <c r="Q29" s="7" t="str">
        <f t="shared" si="24"/>
        <v/>
      </c>
      <c r="R29" s="7" t="str">
        <f t="shared" si="24"/>
        <v/>
      </c>
      <c r="S29" s="7" t="str">
        <f t="shared" si="24"/>
        <v/>
      </c>
      <c r="T29" s="7" t="str">
        <f t="shared" si="24"/>
        <v/>
      </c>
    </row>
    <row r="30" ht="15.75" customHeight="1">
      <c r="C30" s="2">
        <v>0.5</v>
      </c>
      <c r="D30" s="7" t="s">
        <v>31</v>
      </c>
      <c r="E30" s="7">
        <f t="shared" si="18"/>
        <v>2</v>
      </c>
      <c r="F30" s="2" t="str">
        <f>TEXTJOIN(",",TRUE,$O$24:$O$33)</f>
        <v/>
      </c>
      <c r="G30" s="2">
        <v>7.0</v>
      </c>
      <c r="H30" s="7" t="str">
        <f t="shared" ref="H30:T30" si="25">IFERROR(INDEX($J$3:$J$12,MATCH(H$23&amp;$G30,$O$3:$O$12,0)),"")</f>
        <v/>
      </c>
      <c r="I30" s="7" t="str">
        <f t="shared" si="25"/>
        <v/>
      </c>
      <c r="J30" s="7" t="str">
        <f t="shared" si="25"/>
        <v/>
      </c>
      <c r="K30" s="7" t="str">
        <f t="shared" si="25"/>
        <v/>
      </c>
      <c r="L30" s="7" t="str">
        <f t="shared" si="25"/>
        <v/>
      </c>
      <c r="M30" s="7" t="str">
        <f t="shared" si="25"/>
        <v/>
      </c>
      <c r="N30" s="7" t="str">
        <f t="shared" si="25"/>
        <v/>
      </c>
      <c r="O30" s="7" t="str">
        <f t="shared" si="25"/>
        <v/>
      </c>
      <c r="P30" s="7" t="str">
        <f t="shared" si="25"/>
        <v/>
      </c>
      <c r="Q30" s="7" t="str">
        <f t="shared" si="25"/>
        <v/>
      </c>
      <c r="R30" s="7" t="str">
        <f t="shared" si="25"/>
        <v/>
      </c>
      <c r="S30" s="7" t="str">
        <f t="shared" si="25"/>
        <v/>
      </c>
      <c r="T30" s="7" t="str">
        <f t="shared" si="25"/>
        <v/>
      </c>
    </row>
    <row r="31" ht="15.75" customHeight="1">
      <c r="C31" s="2">
        <v>1.0</v>
      </c>
      <c r="D31" s="7" t="s">
        <v>32</v>
      </c>
      <c r="E31" s="7">
        <f t="shared" si="18"/>
        <v>0</v>
      </c>
      <c r="F31" s="2" t="str">
        <f>TEXTJOIN(",",TRUE,$P$24:$P$33)</f>
        <v/>
      </c>
      <c r="G31" s="2">
        <v>8.0</v>
      </c>
      <c r="H31" s="7" t="str">
        <f t="shared" ref="H31:T31" si="26">IFERROR(INDEX($J$3:$J$12,MATCH(H$23&amp;$G31,$O$3:$O$12,0)),"")</f>
        <v/>
      </c>
      <c r="I31" s="7" t="str">
        <f t="shared" si="26"/>
        <v/>
      </c>
      <c r="J31" s="7" t="str">
        <f t="shared" si="26"/>
        <v/>
      </c>
      <c r="K31" s="7" t="str">
        <f t="shared" si="26"/>
        <v/>
      </c>
      <c r="L31" s="7" t="str">
        <f t="shared" si="26"/>
        <v/>
      </c>
      <c r="M31" s="7" t="str">
        <f t="shared" si="26"/>
        <v/>
      </c>
      <c r="N31" s="7" t="str">
        <f t="shared" si="26"/>
        <v/>
      </c>
      <c r="O31" s="7" t="str">
        <f t="shared" si="26"/>
        <v/>
      </c>
      <c r="P31" s="7" t="str">
        <f t="shared" si="26"/>
        <v/>
      </c>
      <c r="Q31" s="7" t="str">
        <f t="shared" si="26"/>
        <v/>
      </c>
      <c r="R31" s="7" t="str">
        <f t="shared" si="26"/>
        <v/>
      </c>
      <c r="S31" s="7" t="str">
        <f t="shared" si="26"/>
        <v/>
      </c>
      <c r="T31" s="7" t="str">
        <f t="shared" si="26"/>
        <v/>
      </c>
    </row>
    <row r="32" ht="15.75" customHeight="1">
      <c r="C32" s="2">
        <v>1.5</v>
      </c>
      <c r="D32" s="7" t="s">
        <v>33</v>
      </c>
      <c r="E32" s="7">
        <f t="shared" si="18"/>
        <v>0</v>
      </c>
      <c r="F32" s="2" t="str">
        <f>TEXTJOIN(",",TRUE,$Q$24:$Q$33)</f>
        <v/>
      </c>
      <c r="G32" s="2">
        <v>9.0</v>
      </c>
      <c r="H32" s="7" t="str">
        <f t="shared" ref="H32:T32" si="27">IFERROR(INDEX($J$3:$J$12,MATCH(H$23&amp;$G32,$O$3:$O$12,0)),"")</f>
        <v/>
      </c>
      <c r="I32" s="7" t="str">
        <f t="shared" si="27"/>
        <v/>
      </c>
      <c r="J32" s="7" t="str">
        <f t="shared" si="27"/>
        <v/>
      </c>
      <c r="K32" s="7" t="str">
        <f t="shared" si="27"/>
        <v/>
      </c>
      <c r="L32" s="7" t="str">
        <f t="shared" si="27"/>
        <v/>
      </c>
      <c r="M32" s="7" t="str">
        <f t="shared" si="27"/>
        <v/>
      </c>
      <c r="N32" s="7" t="str">
        <f t="shared" si="27"/>
        <v/>
      </c>
      <c r="O32" s="7" t="str">
        <f t="shared" si="27"/>
        <v/>
      </c>
      <c r="P32" s="7" t="str">
        <f t="shared" si="27"/>
        <v/>
      </c>
      <c r="Q32" s="7" t="str">
        <f t="shared" si="27"/>
        <v/>
      </c>
      <c r="R32" s="7" t="str">
        <f t="shared" si="27"/>
        <v/>
      </c>
      <c r="S32" s="7" t="str">
        <f t="shared" si="27"/>
        <v/>
      </c>
      <c r="T32" s="7" t="str">
        <f t="shared" si="27"/>
        <v/>
      </c>
    </row>
    <row r="33" ht="15.75" customHeight="1">
      <c r="C33" s="2">
        <v>2.0</v>
      </c>
      <c r="D33" s="7" t="s">
        <v>34</v>
      </c>
      <c r="E33" s="7">
        <f t="shared" si="18"/>
        <v>1</v>
      </c>
      <c r="F33" s="2" t="str">
        <f>TEXTJOIN(",",TRUE,$R$24:$R$33)</f>
        <v/>
      </c>
      <c r="G33" s="2">
        <v>10.0</v>
      </c>
      <c r="H33" s="7" t="str">
        <f t="shared" ref="H33:T33" si="28">IFERROR(INDEX($J$3:$J$12,MATCH(H$23&amp;$G33,$O$3:$O$12,0)),"")</f>
        <v/>
      </c>
      <c r="I33" s="7" t="str">
        <f t="shared" si="28"/>
        <v/>
      </c>
      <c r="J33" s="7" t="str">
        <f t="shared" si="28"/>
        <v/>
      </c>
      <c r="K33" s="7" t="str">
        <f t="shared" si="28"/>
        <v/>
      </c>
      <c r="L33" s="7" t="str">
        <f t="shared" si="28"/>
        <v/>
      </c>
      <c r="M33" s="7" t="str">
        <f t="shared" si="28"/>
        <v/>
      </c>
      <c r="N33" s="7" t="str">
        <f t="shared" si="28"/>
        <v/>
      </c>
      <c r="O33" s="7" t="str">
        <f t="shared" si="28"/>
        <v/>
      </c>
      <c r="P33" s="7" t="str">
        <f t="shared" si="28"/>
        <v/>
      </c>
      <c r="Q33" s="7" t="str">
        <f t="shared" si="28"/>
        <v/>
      </c>
      <c r="R33" s="7" t="str">
        <f t="shared" si="28"/>
        <v/>
      </c>
      <c r="S33" s="7" t="str">
        <f t="shared" si="28"/>
        <v/>
      </c>
      <c r="T33" s="7" t="str">
        <f t="shared" si="28"/>
        <v/>
      </c>
    </row>
    <row r="34" ht="15.75" customHeight="1">
      <c r="C34" s="2">
        <v>2.5</v>
      </c>
      <c r="D34" s="7" t="s">
        <v>35</v>
      </c>
      <c r="E34" s="7">
        <f t="shared" si="18"/>
        <v>0</v>
      </c>
      <c r="F34" s="2" t="str">
        <f>TEXTJOIN(",",TRUE,$S$24:$S$33)</f>
        <v/>
      </c>
    </row>
    <row r="35" ht="15.75" customHeight="1">
      <c r="C35" s="2">
        <v>3.0</v>
      </c>
      <c r="D35" s="7" t="s">
        <v>36</v>
      </c>
      <c r="E35" s="7">
        <f t="shared" si="18"/>
        <v>0</v>
      </c>
      <c r="F35" s="2" t="str">
        <f>TEXTJOIN(",",TRUE,$T$24:$T$33)</f>
        <v/>
      </c>
    </row>
    <row r="36" ht="15.75" customHeight="1"/>
    <row r="37" ht="15.75" customHeight="1">
      <c r="B37" s="1" t="s">
        <v>37</v>
      </c>
    </row>
    <row r="38" ht="15.75" customHeight="1">
      <c r="B38" s="2" t="s">
        <v>38</v>
      </c>
      <c r="C38" s="2" t="str">
        <f t="array" ref="C38">INDEX($B$3:$B$12,MATCH(MAX($C$3:$C$12),$C$3:$C$12,0))</f>
        <v>D</v>
      </c>
      <c r="D38" s="2" t="str">
        <f t="shared" ref="D38:D39" si="29">VLOOKUP(C38,$B$3:$F$12,4,FALSE)</f>
        <v>much higher</v>
      </c>
    </row>
    <row r="39" ht="15.75" customHeight="1">
      <c r="B39" s="8" t="s">
        <v>39</v>
      </c>
      <c r="C39" s="2" t="str">
        <f t="array" ref="C39">INDEX($B$3:$B$12,MATCH(MIN($C$3:$C$12),$C$3:$C$12,0))</f>
        <v>I</v>
      </c>
      <c r="D39" s="2" t="str">
        <f t="shared" si="29"/>
        <v>lower</v>
      </c>
    </row>
    <row r="40" ht="15.75" customHeight="1"/>
    <row r="41" ht="15.75" customHeight="1">
      <c r="B41" s="1" t="s">
        <v>40</v>
      </c>
      <c r="G41" s="2" t="s">
        <v>41</v>
      </c>
    </row>
    <row r="42" ht="15.75" customHeight="1">
      <c r="B42" s="2" t="s">
        <v>42</v>
      </c>
      <c r="C42" s="2" t="str">
        <f>C38&amp;" is "&amp;D38&amp;" than average. "&amp;C39&amp;" is "&amp;D39&amp;" than average"</f>
        <v>D is much higher than average. I is lower than average</v>
      </c>
      <c r="I42" s="2" t="s">
        <v>43</v>
      </c>
      <c r="J42" s="2" t="s">
        <v>44</v>
      </c>
      <c r="K42" s="2" t="s">
        <v>45</v>
      </c>
      <c r="L42" s="2" t="s">
        <v>46</v>
      </c>
      <c r="O42" s="2" t="s">
        <v>47</v>
      </c>
      <c r="P42" s="2" t="s">
        <v>48</v>
      </c>
      <c r="Q42" s="2" t="s">
        <v>49</v>
      </c>
    </row>
    <row r="43" ht="15.75" customHeight="1">
      <c r="B43" s="2" t="s">
        <v>50</v>
      </c>
      <c r="C43" s="2" t="str">
        <f>VLOOKUP("yes1",$N$42:$Q$48,4,FALSE)</f>
        <v> </v>
      </c>
      <c r="G43" s="7" t="s">
        <v>36</v>
      </c>
      <c r="H43" s="7" t="s">
        <v>24</v>
      </c>
      <c r="I43" s="2">
        <f t="shared" ref="I43:J43" si="30">VLOOKUP(G43,$D$23:$E$35,2,FALSE)</f>
        <v>0</v>
      </c>
      <c r="J43" s="2">
        <f t="shared" si="30"/>
        <v>0</v>
      </c>
      <c r="K43" s="2" t="str">
        <f t="shared" ref="K43:L43" si="31">VLOOKUP(G43,$D$23:$F$35,3,FALSE)</f>
        <v/>
      </c>
      <c r="L43" s="2" t="str">
        <f t="shared" si="31"/>
        <v/>
      </c>
      <c r="M43" s="2">
        <f t="shared" ref="M43:M48" si="35">IF(OR(I43&gt;=1,J43&gt;=1),"yes",0)</f>
        <v>0</v>
      </c>
      <c r="N43" s="2" t="str">
        <f t="shared" ref="N43:N48" si="36">M43&amp;COUNTIF($M$43:M43,M43)</f>
        <v>01</v>
      </c>
      <c r="O43" s="2" t="str">
        <f t="shared" ref="O43:P43" si="32">IF(K43="","",IF(LEN(K43)=1,K43&amp;" is "&amp;G43&amp;" than average.",K43&amp;" are "&amp;G43&amp;" than average."))</f>
        <v/>
      </c>
      <c r="P43" s="2" t="str">
        <f t="shared" si="32"/>
        <v/>
      </c>
      <c r="Q43" s="2" t="str">
        <f t="shared" ref="Q43:Q48" si="38">O43&amp;" "&amp;P43</f>
        <v> </v>
      </c>
    </row>
    <row r="44" ht="15.75" customHeight="1">
      <c r="G44" s="7" t="s">
        <v>35</v>
      </c>
      <c r="H44" s="7" t="s">
        <v>25</v>
      </c>
      <c r="I44" s="2">
        <f t="shared" ref="I44:J44" si="33">VLOOKUP(G44,$D$23:$E$35,2,FALSE)</f>
        <v>0</v>
      </c>
      <c r="J44" s="2">
        <f t="shared" si="33"/>
        <v>0</v>
      </c>
      <c r="K44" s="2" t="str">
        <f t="shared" ref="K44:L44" si="34">VLOOKUP(G44,$D$23:$F$35,3,FALSE)</f>
        <v/>
      </c>
      <c r="L44" s="2" t="str">
        <f t="shared" si="34"/>
        <v/>
      </c>
      <c r="M44" s="2">
        <f t="shared" si="35"/>
        <v>0</v>
      </c>
      <c r="N44" s="2" t="str">
        <f t="shared" si="36"/>
        <v>02</v>
      </c>
      <c r="O44" s="2" t="str">
        <f t="shared" ref="O44:P44" si="37">IF(K44="","",IF(LEN(K44)=1,K44&amp;" is "&amp;G44&amp;" than average.",K44&amp;" are "&amp;G44&amp;" than average."))</f>
        <v/>
      </c>
      <c r="P44" s="2" t="str">
        <f t="shared" si="37"/>
        <v/>
      </c>
      <c r="Q44" s="2" t="str">
        <f t="shared" si="38"/>
        <v> </v>
      </c>
    </row>
    <row r="45" ht="15.75" customHeight="1">
      <c r="G45" s="7" t="s">
        <v>34</v>
      </c>
      <c r="H45" s="7" t="s">
        <v>26</v>
      </c>
      <c r="I45" s="2">
        <f t="shared" ref="I45:J45" si="39">VLOOKUP(G45,$D$23:$E$35,2,FALSE)</f>
        <v>1</v>
      </c>
      <c r="J45" s="2">
        <f t="shared" si="39"/>
        <v>0</v>
      </c>
      <c r="K45" s="2" t="str">
        <f t="shared" ref="K45:L45" si="40">VLOOKUP(G45,$D$23:$F$35,3,FALSE)</f>
        <v/>
      </c>
      <c r="L45" s="2" t="str">
        <f t="shared" si="40"/>
        <v/>
      </c>
      <c r="M45" s="2" t="str">
        <f t="shared" si="35"/>
        <v>yes</v>
      </c>
      <c r="N45" s="2" t="str">
        <f t="shared" si="36"/>
        <v>yes1</v>
      </c>
      <c r="O45" s="2" t="str">
        <f t="shared" ref="O45:P45" si="41">IF(K45="","",IF(LEN(K45)=1,K45&amp;" is "&amp;G45&amp;" than average.",K45&amp;" are "&amp;G45&amp;" than average."))</f>
        <v/>
      </c>
      <c r="P45" s="2" t="str">
        <f t="shared" si="41"/>
        <v/>
      </c>
      <c r="Q45" s="2" t="str">
        <f t="shared" si="38"/>
        <v> </v>
      </c>
    </row>
    <row r="46" ht="15.75" customHeight="1">
      <c r="G46" s="7" t="s">
        <v>33</v>
      </c>
      <c r="H46" s="7" t="s">
        <v>27</v>
      </c>
      <c r="I46" s="2">
        <f t="shared" ref="I46:J46" si="42">VLOOKUP(G46,$D$23:$E$35,2,FALSE)</f>
        <v>0</v>
      </c>
      <c r="J46" s="2">
        <f t="shared" si="42"/>
        <v>1</v>
      </c>
      <c r="K46" s="2" t="str">
        <f t="shared" ref="K46:L46" si="43">VLOOKUP(G46,$D$23:$F$35,3,FALSE)</f>
        <v/>
      </c>
      <c r="L46" s="2" t="str">
        <f t="shared" si="43"/>
        <v/>
      </c>
      <c r="M46" s="2" t="str">
        <f t="shared" si="35"/>
        <v>yes</v>
      </c>
      <c r="N46" s="2" t="str">
        <f t="shared" si="36"/>
        <v>yes2</v>
      </c>
      <c r="O46" s="2" t="str">
        <f t="shared" ref="O46:P46" si="44">IF(K46="","",IF(LEN(K46)=1,K46&amp;" is "&amp;G46&amp;" than average.",K46&amp;" are "&amp;G46&amp;" than average."))</f>
        <v/>
      </c>
      <c r="P46" s="2" t="str">
        <f t="shared" si="44"/>
        <v/>
      </c>
      <c r="Q46" s="2" t="str">
        <f t="shared" si="38"/>
        <v> </v>
      </c>
    </row>
    <row r="47" ht="15.75" customHeight="1">
      <c r="G47" s="7" t="s">
        <v>32</v>
      </c>
      <c r="H47" s="7" t="s">
        <v>28</v>
      </c>
      <c r="I47" s="2">
        <f t="shared" ref="I47:J47" si="45">VLOOKUP(G47,$D$23:$E$35,2,FALSE)</f>
        <v>0</v>
      </c>
      <c r="J47" s="2">
        <f t="shared" si="45"/>
        <v>4</v>
      </c>
      <c r="K47" s="2" t="str">
        <f t="shared" ref="K47:L47" si="46">VLOOKUP(G47,$D$23:$F$35,3,FALSE)</f>
        <v/>
      </c>
      <c r="L47" s="2" t="str">
        <f t="shared" si="46"/>
        <v/>
      </c>
      <c r="M47" s="2" t="str">
        <f t="shared" si="35"/>
        <v>yes</v>
      </c>
      <c r="N47" s="2" t="str">
        <f t="shared" si="36"/>
        <v>yes3</v>
      </c>
      <c r="O47" s="2" t="str">
        <f t="shared" ref="O47:P47" si="47">IF(K47="","",IF(LEN(K47)=1,K47&amp;" is "&amp;G47&amp;" than average.",K47&amp;" are "&amp;G47&amp;" than average."))</f>
        <v/>
      </c>
      <c r="P47" s="2" t="str">
        <f t="shared" si="47"/>
        <v/>
      </c>
      <c r="Q47" s="2" t="str">
        <f t="shared" si="38"/>
        <v> </v>
      </c>
    </row>
    <row r="48" ht="15.75" customHeight="1">
      <c r="G48" s="7" t="s">
        <v>31</v>
      </c>
      <c r="H48" s="7" t="s">
        <v>29</v>
      </c>
      <c r="I48" s="2">
        <f t="shared" ref="I48:J48" si="48">VLOOKUP(G48,$D$23:$E$35,2,FALSE)</f>
        <v>2</v>
      </c>
      <c r="J48" s="2">
        <f t="shared" si="48"/>
        <v>1</v>
      </c>
      <c r="K48" s="2" t="str">
        <f t="shared" ref="K48:L48" si="49">VLOOKUP(G48,$D$23:$F$35,3,FALSE)</f>
        <v/>
      </c>
      <c r="L48" s="2" t="str">
        <f t="shared" si="49"/>
        <v/>
      </c>
      <c r="M48" s="2" t="str">
        <f t="shared" si="35"/>
        <v>yes</v>
      </c>
      <c r="N48" s="2" t="str">
        <f t="shared" si="36"/>
        <v>yes4</v>
      </c>
      <c r="O48" s="2" t="str">
        <f t="shared" ref="O48:P48" si="50">IF(K48="","",IF(LEN(K48)=1,K48&amp;" is "&amp;G48&amp;" than average.",K48&amp;" are "&amp;G48&amp;" than average."))</f>
        <v/>
      </c>
      <c r="P48" s="2" t="str">
        <f t="shared" si="50"/>
        <v/>
      </c>
      <c r="Q48" s="2" t="str">
        <f t="shared" si="38"/>
        <v> 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6.0"/>
    <col customWidth="1" min="3" max="26" width="7.75"/>
  </cols>
  <sheetData>
    <row r="1">
      <c r="B1" s="1" t="s">
        <v>0</v>
      </c>
    </row>
    <row r="2">
      <c r="A2" s="1" t="s">
        <v>51</v>
      </c>
      <c r="B2" s="1" t="s">
        <v>52</v>
      </c>
    </row>
    <row r="3">
      <c r="A3" s="2" t="s">
        <v>53</v>
      </c>
      <c r="B3" s="9">
        <f t="shared" ref="B3:B6" si="1">RAND()</f>
        <v>0.1596894433</v>
      </c>
    </row>
    <row r="4">
      <c r="A4" s="2" t="s">
        <v>54</v>
      </c>
      <c r="B4" s="9">
        <f t="shared" si="1"/>
        <v>0.8517417651</v>
      </c>
    </row>
    <row r="5">
      <c r="A5" s="2" t="s">
        <v>55</v>
      </c>
      <c r="B5" s="9">
        <f t="shared" si="1"/>
        <v>0.8165146018</v>
      </c>
    </row>
    <row r="6">
      <c r="A6" s="2" t="s">
        <v>56</v>
      </c>
      <c r="B6" s="9">
        <f t="shared" si="1"/>
        <v>0.205760744</v>
      </c>
    </row>
    <row r="7">
      <c r="B7" s="9"/>
    </row>
    <row r="8">
      <c r="B8" s="9"/>
    </row>
    <row r="9">
      <c r="B9" s="1" t="s">
        <v>17</v>
      </c>
    </row>
    <row r="10">
      <c r="B10" s="2" t="s">
        <v>57</v>
      </c>
      <c r="C10" s="10">
        <f>B3/SUM(B3:B6)</f>
        <v>0.07852137909</v>
      </c>
      <c r="E10" s="2" t="s">
        <v>58</v>
      </c>
      <c r="F10" s="2" t="s">
        <v>59</v>
      </c>
    </row>
    <row r="11">
      <c r="B11" s="9"/>
      <c r="E11" s="2" t="s">
        <v>60</v>
      </c>
      <c r="F11" s="2" t="s">
        <v>61</v>
      </c>
    </row>
    <row r="13">
      <c r="B13" s="1" t="s">
        <v>23</v>
      </c>
      <c r="E13" s="2" t="s">
        <v>62</v>
      </c>
    </row>
    <row r="14">
      <c r="B14" s="7">
        <v>0.0</v>
      </c>
      <c r="C14" s="8" t="str">
        <f t="shared" ref="C14:C21" si="2">IF(B14&lt;=$C$10,"Y", "N")</f>
        <v>Y</v>
      </c>
      <c r="D14" s="7" t="s">
        <v>63</v>
      </c>
      <c r="E14" s="2" t="s">
        <v>64</v>
      </c>
      <c r="G14" s="2" t="str">
        <f>VLOOKUP("N",C14:D21,2,0)</f>
        <v>much less</v>
      </c>
    </row>
    <row r="15">
      <c r="B15" s="7">
        <v>0.3</v>
      </c>
      <c r="C15" s="8" t="str">
        <f t="shared" si="2"/>
        <v>N</v>
      </c>
      <c r="D15" s="7" t="s">
        <v>65</v>
      </c>
      <c r="E15" s="2" t="s">
        <v>64</v>
      </c>
    </row>
    <row r="16">
      <c r="B16" s="7">
        <v>0.7</v>
      </c>
      <c r="C16" s="8" t="str">
        <f t="shared" si="2"/>
        <v>N</v>
      </c>
      <c r="D16" s="7" t="s">
        <v>66</v>
      </c>
      <c r="E16" s="2" t="s">
        <v>64</v>
      </c>
    </row>
    <row r="17">
      <c r="B17" s="7">
        <v>0.9</v>
      </c>
      <c r="C17" s="8" t="str">
        <f t="shared" si="2"/>
        <v>N</v>
      </c>
      <c r="D17" s="7" t="s">
        <v>67</v>
      </c>
      <c r="E17" s="2" t="s">
        <v>64</v>
      </c>
    </row>
    <row r="18">
      <c r="B18" s="7">
        <v>1.1</v>
      </c>
      <c r="C18" s="8" t="str">
        <f t="shared" si="2"/>
        <v>N</v>
      </c>
      <c r="D18" s="7" t="s">
        <v>68</v>
      </c>
      <c r="E18" s="2" t="s">
        <v>64</v>
      </c>
    </row>
    <row r="19">
      <c r="B19" s="7">
        <v>1.5</v>
      </c>
      <c r="C19" s="8" t="str">
        <f t="shared" si="2"/>
        <v>N</v>
      </c>
      <c r="D19" s="7" t="s">
        <v>32</v>
      </c>
      <c r="E19" s="2" t="s">
        <v>64</v>
      </c>
    </row>
    <row r="20">
      <c r="B20" s="7">
        <v>4.0</v>
      </c>
      <c r="C20" s="8" t="str">
        <f t="shared" si="2"/>
        <v>N</v>
      </c>
      <c r="D20" s="7" t="s">
        <v>34</v>
      </c>
      <c r="E20" s="2" t="s">
        <v>64</v>
      </c>
    </row>
    <row r="21" ht="15.75" customHeight="1">
      <c r="B21" s="7">
        <v>999999.0</v>
      </c>
      <c r="C21" s="8" t="str">
        <f t="shared" si="2"/>
        <v>N</v>
      </c>
      <c r="D21" s="7" t="s">
        <v>36</v>
      </c>
      <c r="E21" s="2" t="s">
        <v>64</v>
      </c>
    </row>
    <row r="22" ht="15.75" customHeight="1"/>
    <row r="23" ht="15.75" customHeight="1">
      <c r="B23" s="1" t="s">
        <v>37</v>
      </c>
    </row>
    <row r="24" ht="15.75" customHeight="1">
      <c r="B24" s="2" t="s">
        <v>7</v>
      </c>
      <c r="C24" s="11" t="str">
        <f>A3</f>
        <v>First</v>
      </c>
    </row>
    <row r="25" ht="15.75" customHeight="1">
      <c r="B25" s="2" t="s">
        <v>8</v>
      </c>
      <c r="C25" s="11" t="str">
        <f>A6</f>
        <v>Fourth</v>
      </c>
    </row>
    <row r="26" ht="15.75" customHeight="1">
      <c r="B26" s="2" t="s">
        <v>69</v>
      </c>
      <c r="C26" s="11" t="s">
        <v>70</v>
      </c>
    </row>
    <row r="27" ht="15.75" customHeight="1"/>
    <row r="28" ht="15.75" customHeight="1">
      <c r="B28" s="1" t="s">
        <v>40</v>
      </c>
    </row>
    <row r="29" ht="15.75" customHeight="1">
      <c r="B29" s="12" t="str">
        <f>C26&amp;" for "&amp;C25&amp;" is "&amp;G14&amp;" than "&amp;C24</f>
        <v>Attrition for Fourth is much less than First</v>
      </c>
    </row>
    <row r="30" ht="15.75" customHeight="1">
      <c r="B30" s="12" t="str">
        <f>"In "&amp;C25&amp;", "&amp;C26&amp;" is "&amp;G14&amp;" than "&amp;C24</f>
        <v>In Fourth, Attrition is much less than First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63"/>
    <col customWidth="1" min="3" max="3" width="9.75"/>
    <col customWidth="1" min="4" max="4" width="14.25"/>
    <col customWidth="1" min="5" max="5" width="10.63"/>
    <col customWidth="1" min="6" max="6" width="13.0"/>
    <col customWidth="1" min="7" max="26" width="7.75"/>
  </cols>
  <sheetData>
    <row r="4">
      <c r="B4" s="1" t="s">
        <v>0</v>
      </c>
    </row>
    <row r="5">
      <c r="A5" s="1" t="s">
        <v>51</v>
      </c>
      <c r="B5" s="1" t="s">
        <v>52</v>
      </c>
      <c r="C5" s="2" t="s">
        <v>71</v>
      </c>
      <c r="E5" s="8" t="s">
        <v>72</v>
      </c>
      <c r="F5" s="2" t="s">
        <v>73</v>
      </c>
    </row>
    <row r="6">
      <c r="A6" s="2" t="s">
        <v>74</v>
      </c>
      <c r="B6" s="2">
        <f t="shared" ref="B6:B13" si="1">VLOOKUP(A6,E5:F20,2,FALSE)</f>
        <v>490937</v>
      </c>
      <c r="C6" s="2">
        <v>1.0</v>
      </c>
    </row>
    <row r="7">
      <c r="A7" s="2" t="s">
        <v>75</v>
      </c>
      <c r="B7" s="2">
        <f t="shared" si="1"/>
        <v>354633</v>
      </c>
      <c r="C7" s="2">
        <f t="shared" ref="C7:C15" si="2">C6+1</f>
        <v>2</v>
      </c>
      <c r="E7" s="8" t="s">
        <v>76</v>
      </c>
      <c r="F7" s="2" t="s">
        <v>77</v>
      </c>
    </row>
    <row r="8">
      <c r="A8" s="2" t="s">
        <v>78</v>
      </c>
      <c r="B8" s="2">
        <f t="shared" si="1"/>
        <v>1110818</v>
      </c>
      <c r="C8" s="2">
        <f t="shared" si="2"/>
        <v>3</v>
      </c>
      <c r="E8" s="13" t="s">
        <v>74</v>
      </c>
      <c r="F8" s="8">
        <v>490937.0</v>
      </c>
    </row>
    <row r="9">
      <c r="A9" s="2" t="s">
        <v>79</v>
      </c>
      <c r="B9" s="2">
        <f t="shared" si="1"/>
        <v>6976770</v>
      </c>
      <c r="C9" s="2">
        <f t="shared" si="2"/>
        <v>4</v>
      </c>
      <c r="E9" s="13" t="s">
        <v>75</v>
      </c>
      <c r="F9" s="8">
        <v>354633.0</v>
      </c>
    </row>
    <row r="10">
      <c r="A10" s="2" t="s">
        <v>80</v>
      </c>
      <c r="B10" s="2">
        <f t="shared" si="1"/>
        <v>9165821</v>
      </c>
      <c r="C10" s="2">
        <f t="shared" si="2"/>
        <v>5</v>
      </c>
      <c r="E10" s="13" t="s">
        <v>78</v>
      </c>
      <c r="F10" s="8">
        <v>1110818.0</v>
      </c>
    </row>
    <row r="11">
      <c r="A11" s="2" t="s">
        <v>81</v>
      </c>
      <c r="B11" s="2">
        <f t="shared" si="1"/>
        <v>2631462</v>
      </c>
      <c r="C11" s="2">
        <f t="shared" si="2"/>
        <v>6</v>
      </c>
      <c r="E11" s="13" t="s">
        <v>79</v>
      </c>
      <c r="F11" s="8">
        <v>6976770.0</v>
      </c>
    </row>
    <row r="12">
      <c r="A12" s="2" t="s">
        <v>82</v>
      </c>
      <c r="B12" s="2">
        <f t="shared" si="1"/>
        <v>1536095</v>
      </c>
      <c r="C12" s="2">
        <f t="shared" si="2"/>
        <v>7</v>
      </c>
      <c r="E12" s="13" t="s">
        <v>80</v>
      </c>
      <c r="F12" s="8">
        <v>9165821.0</v>
      </c>
    </row>
    <row r="13">
      <c r="A13" s="2" t="s">
        <v>83</v>
      </c>
      <c r="B13" s="2">
        <f t="shared" si="1"/>
        <v>1995178</v>
      </c>
      <c r="C13" s="2">
        <f t="shared" si="2"/>
        <v>8</v>
      </c>
      <c r="E13" s="13" t="s">
        <v>81</v>
      </c>
      <c r="F13" s="8">
        <v>2631462.0</v>
      </c>
    </row>
    <row r="14">
      <c r="A14" s="2" t="s">
        <v>84</v>
      </c>
      <c r="B14" s="2">
        <f> VLOOKUP(A14,E13:F28,2,FALSE)</f>
        <v>2621418</v>
      </c>
      <c r="C14" s="2">
        <f t="shared" si="2"/>
        <v>9</v>
      </c>
      <c r="E14" s="13" t="s">
        <v>82</v>
      </c>
      <c r="F14" s="8">
        <v>1536095.0</v>
      </c>
    </row>
    <row r="15">
      <c r="A15" s="2" t="s">
        <v>85</v>
      </c>
      <c r="B15" s="2">
        <f t="shared" ref="B15:B17" si="3">VLOOKUP(A15,E14:F29,2,FALSE)</f>
        <v>1871498</v>
      </c>
      <c r="C15" s="2">
        <f t="shared" si="2"/>
        <v>10</v>
      </c>
      <c r="E15" s="13" t="s">
        <v>83</v>
      </c>
      <c r="F15" s="8">
        <v>1995178.0</v>
      </c>
    </row>
    <row r="16">
      <c r="A16" s="2" t="s">
        <v>86</v>
      </c>
      <c r="B16" s="2">
        <f t="shared" si="3"/>
        <v>1278727</v>
      </c>
      <c r="C16" s="2">
        <v>11.0</v>
      </c>
      <c r="E16" s="13" t="s">
        <v>84</v>
      </c>
      <c r="F16" s="8">
        <v>2621418.0</v>
      </c>
    </row>
    <row r="17">
      <c r="A17" s="2" t="s">
        <v>87</v>
      </c>
      <c r="B17" s="2">
        <f t="shared" si="3"/>
        <v>803865</v>
      </c>
      <c r="C17" s="2">
        <v>12.0</v>
      </c>
      <c r="E17" s="13" t="s">
        <v>85</v>
      </c>
      <c r="F17" s="8">
        <v>1871498.0</v>
      </c>
    </row>
    <row r="18">
      <c r="E18" s="13" t="s">
        <v>86</v>
      </c>
      <c r="F18" s="8">
        <v>1278727.0</v>
      </c>
    </row>
    <row r="19">
      <c r="B19" s="1" t="s">
        <v>17</v>
      </c>
      <c r="E19" s="13" t="s">
        <v>87</v>
      </c>
      <c r="F19" s="8">
        <v>803865.0</v>
      </c>
    </row>
    <row r="20">
      <c r="B20" s="2" t="s">
        <v>88</v>
      </c>
      <c r="C20" s="14">
        <f>SLOPE(B6:B17,C6:C17)</f>
        <v>-95455.39161</v>
      </c>
      <c r="E20" s="13" t="s">
        <v>89</v>
      </c>
      <c r="F20" s="8">
        <v>3.0837222E7</v>
      </c>
    </row>
    <row r="21" ht="15.75" customHeight="1"/>
    <row r="22" ht="15.75" customHeight="1"/>
    <row r="23" ht="15.75" customHeight="1">
      <c r="B23" s="1" t="s">
        <v>23</v>
      </c>
    </row>
    <row r="24" ht="15.75" customHeight="1">
      <c r="B24" s="7">
        <v>-100000.0</v>
      </c>
      <c r="C24" s="8" t="str">
        <f t="shared" ref="C24:C31" si="4">IF(B24&lt;=$C$20,"Y", "N")</f>
        <v>Y</v>
      </c>
      <c r="D24" s="7" t="s">
        <v>90</v>
      </c>
      <c r="G24" s="15" t="str">
        <f>VLOOKUP("N",C24:D31,2,0)</f>
        <v>collapsing</v>
      </c>
      <c r="K24" s="2" t="s">
        <v>73</v>
      </c>
      <c r="L24" s="2">
        <v>-95455.39160839161</v>
      </c>
    </row>
    <row r="25" ht="15.75" customHeight="1">
      <c r="B25" s="7">
        <v>-95000.0</v>
      </c>
      <c r="C25" s="8" t="str">
        <f t="shared" si="4"/>
        <v>N</v>
      </c>
      <c r="D25" s="7" t="s">
        <v>91</v>
      </c>
      <c r="K25" s="2" t="s">
        <v>92</v>
      </c>
      <c r="L25" s="2">
        <v>-94819.64685314686</v>
      </c>
    </row>
    <row r="26" ht="15.75" customHeight="1">
      <c r="B26" s="7">
        <v>-50000.0</v>
      </c>
      <c r="C26" s="8" t="str">
        <f t="shared" si="4"/>
        <v>N</v>
      </c>
      <c r="D26" s="7" t="s">
        <v>93</v>
      </c>
      <c r="K26" s="2" t="s">
        <v>94</v>
      </c>
      <c r="L26" s="2">
        <v>-26164.93706293705</v>
      </c>
    </row>
    <row r="27" ht="15.75" customHeight="1">
      <c r="B27" s="7">
        <v>-25000.0</v>
      </c>
      <c r="C27" s="8" t="str">
        <f t="shared" si="4"/>
        <v>N</v>
      </c>
      <c r="D27" s="7" t="s">
        <v>95</v>
      </c>
      <c r="K27" s="2" t="s">
        <v>96</v>
      </c>
      <c r="L27" s="2">
        <v>-5909.227272727273</v>
      </c>
    </row>
    <row r="28" ht="15.75" customHeight="1">
      <c r="B28" s="7">
        <v>-10000.0</v>
      </c>
      <c r="C28" s="8" t="str">
        <f t="shared" si="4"/>
        <v>N</v>
      </c>
      <c r="D28" s="7" t="s">
        <v>97</v>
      </c>
      <c r="K28" s="2" t="s">
        <v>98</v>
      </c>
      <c r="L28" s="2">
        <v>-6467.632867132867</v>
      </c>
    </row>
    <row r="29" ht="15.75" customHeight="1">
      <c r="B29" s="7">
        <v>-5000.0</v>
      </c>
      <c r="C29" s="8" t="str">
        <f t="shared" si="4"/>
        <v>N</v>
      </c>
      <c r="D29" s="7" t="s">
        <v>99</v>
      </c>
    </row>
    <row r="30" ht="15.75" customHeight="1">
      <c r="B30" s="7">
        <v>10000.0</v>
      </c>
      <c r="C30" s="8" t="str">
        <f t="shared" si="4"/>
        <v>N</v>
      </c>
      <c r="D30" s="7" t="s">
        <v>100</v>
      </c>
    </row>
    <row r="31" ht="15.75" customHeight="1">
      <c r="B31" s="7">
        <v>100000.0</v>
      </c>
      <c r="C31" s="8" t="str">
        <f t="shared" si="4"/>
        <v>N</v>
      </c>
      <c r="D31" s="7" t="s">
        <v>101</v>
      </c>
    </row>
    <row r="32" ht="15.75" customHeight="1"/>
    <row r="33" ht="15.75" customHeight="1">
      <c r="B33" s="1" t="s">
        <v>37</v>
      </c>
    </row>
    <row r="34" ht="15.75" customHeight="1">
      <c r="B34" s="2" t="s">
        <v>7</v>
      </c>
      <c r="C34" s="11" t="s">
        <v>74</v>
      </c>
    </row>
    <row r="35" ht="15.75" customHeight="1">
      <c r="B35" s="2" t="s">
        <v>8</v>
      </c>
      <c r="C35" s="11" t="s">
        <v>75</v>
      </c>
    </row>
    <row r="36" ht="15.75" customHeight="1">
      <c r="B36" s="2" t="s">
        <v>69</v>
      </c>
      <c r="C36" s="11" t="s">
        <v>102</v>
      </c>
    </row>
    <row r="37" ht="15.75" customHeight="1"/>
    <row r="38" ht="15.75" customHeight="1">
      <c r="B38" s="1" t="s">
        <v>40</v>
      </c>
    </row>
    <row r="39" ht="15.75" customHeight="1">
      <c r="B39" s="12" t="str">
        <f>C36&amp;" are "&amp;G24</f>
        <v>New covid cases are collapsing</v>
      </c>
    </row>
    <row r="40" ht="15.75" customHeight="1"/>
    <row r="41" ht="15.75" customHeight="1"/>
    <row r="42" ht="15.75" customHeight="1"/>
    <row r="43" ht="15.75" customHeight="1">
      <c r="A43" s="1" t="s">
        <v>103</v>
      </c>
    </row>
    <row r="44" ht="15.75" customHeight="1">
      <c r="A44" s="1" t="s">
        <v>104</v>
      </c>
      <c r="D44" s="2" t="s">
        <v>105</v>
      </c>
    </row>
    <row r="45" ht="15.75" customHeight="1">
      <c r="A45" s="1" t="s">
        <v>0</v>
      </c>
      <c r="D45" s="2" t="s">
        <v>106</v>
      </c>
    </row>
    <row r="46" ht="15.75" customHeight="1">
      <c r="A46" s="1" t="s">
        <v>17</v>
      </c>
      <c r="D46" s="2" t="s">
        <v>107</v>
      </c>
    </row>
    <row r="47" ht="15.75" customHeight="1">
      <c r="A47" s="1" t="s">
        <v>108</v>
      </c>
      <c r="D47" s="2" t="s">
        <v>109</v>
      </c>
    </row>
    <row r="48" ht="15.75" customHeight="1">
      <c r="A48" s="1" t="s">
        <v>110</v>
      </c>
      <c r="D48" s="2" t="s">
        <v>111</v>
      </c>
    </row>
    <row r="49" ht="15.75" customHeight="1">
      <c r="A49" s="1" t="s">
        <v>112</v>
      </c>
      <c r="D49" s="2" t="s">
        <v>113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6.0"/>
    <col customWidth="1" min="3" max="26" width="7.75"/>
  </cols>
  <sheetData>
    <row r="1">
      <c r="B1" s="1" t="s">
        <v>0</v>
      </c>
    </row>
    <row r="2">
      <c r="A2" s="1" t="s">
        <v>51</v>
      </c>
      <c r="B2" s="1" t="s">
        <v>52</v>
      </c>
    </row>
    <row r="3">
      <c r="A3" s="2" t="s">
        <v>74</v>
      </c>
      <c r="B3" s="9">
        <f t="shared" ref="B3:B4" si="1">RAND()</f>
        <v>0.4709967373</v>
      </c>
    </row>
    <row r="4">
      <c r="A4" s="2" t="s">
        <v>75</v>
      </c>
      <c r="B4" s="9">
        <f t="shared" si="1"/>
        <v>0.6834709399</v>
      </c>
    </row>
    <row r="5">
      <c r="B5" s="9"/>
    </row>
    <row r="6">
      <c r="B6" s="9"/>
    </row>
    <row r="7">
      <c r="B7" s="1" t="s">
        <v>17</v>
      </c>
    </row>
    <row r="8">
      <c r="B8" s="2" t="s">
        <v>57</v>
      </c>
      <c r="C8" s="16">
        <f>B4/B3</f>
        <v>1.451116082</v>
      </c>
    </row>
    <row r="9">
      <c r="B9" s="9"/>
    </row>
    <row r="11">
      <c r="B11" s="1" t="s">
        <v>23</v>
      </c>
      <c r="E11" s="2" t="s">
        <v>62</v>
      </c>
    </row>
    <row r="12">
      <c r="B12" s="7">
        <v>0.0</v>
      </c>
      <c r="C12" s="8" t="str">
        <f t="shared" ref="C12:C19" si="2">IF(B12&lt;=$C$8,"Y", "N")</f>
        <v>Y</v>
      </c>
      <c r="D12" s="7" t="s">
        <v>63</v>
      </c>
      <c r="E12" s="2" t="s">
        <v>64</v>
      </c>
      <c r="G12" s="2" t="str">
        <f>VLOOKUP("N",C12:D19,2,0)</f>
        <v>slightly higher</v>
      </c>
    </row>
    <row r="13">
      <c r="B13" s="7">
        <v>0.3</v>
      </c>
      <c r="C13" s="8" t="str">
        <f t="shared" si="2"/>
        <v>Y</v>
      </c>
      <c r="D13" s="7" t="s">
        <v>65</v>
      </c>
      <c r="E13" s="2" t="s">
        <v>64</v>
      </c>
    </row>
    <row r="14">
      <c r="B14" s="7">
        <v>0.7</v>
      </c>
      <c r="C14" s="8" t="str">
        <f t="shared" si="2"/>
        <v>Y</v>
      </c>
      <c r="D14" s="7" t="s">
        <v>66</v>
      </c>
      <c r="E14" s="2" t="s">
        <v>64</v>
      </c>
    </row>
    <row r="15">
      <c r="B15" s="7">
        <v>0.9</v>
      </c>
      <c r="C15" s="8" t="str">
        <f t="shared" si="2"/>
        <v>Y</v>
      </c>
      <c r="D15" s="7" t="s">
        <v>67</v>
      </c>
      <c r="E15" s="2" t="s">
        <v>64</v>
      </c>
    </row>
    <row r="16">
      <c r="B16" s="7">
        <v>1.1</v>
      </c>
      <c r="C16" s="8" t="str">
        <f t="shared" si="2"/>
        <v>Y</v>
      </c>
      <c r="D16" s="7" t="s">
        <v>68</v>
      </c>
      <c r="E16" s="2" t="s">
        <v>64</v>
      </c>
    </row>
    <row r="17">
      <c r="B17" s="7">
        <v>1.5</v>
      </c>
      <c r="C17" s="8" t="str">
        <f t="shared" si="2"/>
        <v>N</v>
      </c>
      <c r="D17" s="7" t="s">
        <v>32</v>
      </c>
      <c r="E17" s="2" t="s">
        <v>64</v>
      </c>
    </row>
    <row r="18">
      <c r="B18" s="7">
        <v>4.0</v>
      </c>
      <c r="C18" s="8" t="str">
        <f t="shared" si="2"/>
        <v>N</v>
      </c>
      <c r="D18" s="7" t="s">
        <v>34</v>
      </c>
      <c r="E18" s="2" t="s">
        <v>64</v>
      </c>
    </row>
    <row r="19">
      <c r="B19" s="7">
        <v>999999.0</v>
      </c>
      <c r="C19" s="8" t="str">
        <f t="shared" si="2"/>
        <v>N</v>
      </c>
      <c r="D19" s="7" t="s">
        <v>36</v>
      </c>
      <c r="E19" s="2" t="s">
        <v>64</v>
      </c>
    </row>
    <row r="21" ht="15.75" customHeight="1">
      <c r="B21" s="1" t="s">
        <v>37</v>
      </c>
    </row>
    <row r="22" ht="15.75" customHeight="1">
      <c r="B22" s="2" t="s">
        <v>7</v>
      </c>
      <c r="C22" s="11" t="str">
        <f t="shared" ref="C22:C23" si="3">A3</f>
        <v>Jan</v>
      </c>
    </row>
    <row r="23" ht="15.75" customHeight="1">
      <c r="B23" s="2" t="s">
        <v>8</v>
      </c>
      <c r="C23" s="11" t="str">
        <f t="shared" si="3"/>
        <v>Feb</v>
      </c>
    </row>
    <row r="24" ht="15.75" customHeight="1">
      <c r="B24" s="2" t="s">
        <v>69</v>
      </c>
      <c r="C24" s="11" t="s">
        <v>70</v>
      </c>
    </row>
    <row r="25" ht="15.75" customHeight="1"/>
    <row r="26" ht="15.75" customHeight="1">
      <c r="B26" s="1" t="s">
        <v>40</v>
      </c>
    </row>
    <row r="27" ht="15.75" customHeight="1">
      <c r="B27" s="12" t="str">
        <f>C24&amp;" for "&amp;C23&amp;" is "&amp;G12&amp;" than "&amp;C22</f>
        <v>Attrition for Feb is slightly higher than Jan</v>
      </c>
    </row>
    <row r="28" ht="15.75" customHeight="1">
      <c r="B28" s="12" t="str">
        <f>"In "&amp;C23&amp;", "&amp;C24&amp;" is "&amp;G12&amp;" than "&amp;C22</f>
        <v>In Feb, Attrition is slightly higher than Jan</v>
      </c>
    </row>
    <row r="29" ht="15.75" customHeight="1"/>
    <row r="30" ht="15.75" customHeight="1">
      <c r="B30" s="1" t="s">
        <v>0</v>
      </c>
    </row>
    <row r="31" ht="15.75" customHeight="1">
      <c r="A31" s="1" t="s">
        <v>51</v>
      </c>
      <c r="B31" s="1" t="s">
        <v>52</v>
      </c>
      <c r="C31" s="2" t="s">
        <v>71</v>
      </c>
    </row>
    <row r="32" ht="15.75" customHeight="1">
      <c r="A32" s="2" t="s">
        <v>74</v>
      </c>
      <c r="B32" s="9">
        <f t="shared" ref="B32:B41" si="4">RAND()</f>
        <v>0.6327313725</v>
      </c>
      <c r="C32" s="2">
        <v>1.0</v>
      </c>
    </row>
    <row r="33" ht="15.75" customHeight="1">
      <c r="A33" s="2" t="s">
        <v>75</v>
      </c>
      <c r="B33" s="9">
        <f t="shared" si="4"/>
        <v>0.5114004034</v>
      </c>
      <c r="C33" s="2">
        <f t="shared" ref="C33:C41" si="5">C32+1</f>
        <v>2</v>
      </c>
    </row>
    <row r="34" ht="15.75" customHeight="1">
      <c r="A34" s="2" t="s">
        <v>78</v>
      </c>
      <c r="B34" s="9">
        <f t="shared" si="4"/>
        <v>0.8275651558</v>
      </c>
      <c r="C34" s="2">
        <f t="shared" si="5"/>
        <v>3</v>
      </c>
    </row>
    <row r="35" ht="15.75" customHeight="1">
      <c r="A35" s="2" t="s">
        <v>79</v>
      </c>
      <c r="B35" s="9">
        <f t="shared" si="4"/>
        <v>0.1509687301</v>
      </c>
      <c r="C35" s="2">
        <f t="shared" si="5"/>
        <v>4</v>
      </c>
    </row>
    <row r="36" ht="15.75" customHeight="1">
      <c r="A36" s="2" t="s">
        <v>80</v>
      </c>
      <c r="B36" s="9">
        <f t="shared" si="4"/>
        <v>0.3935112852</v>
      </c>
      <c r="C36" s="2">
        <f t="shared" si="5"/>
        <v>5</v>
      </c>
    </row>
    <row r="37" ht="15.75" customHeight="1">
      <c r="A37" s="2" t="s">
        <v>81</v>
      </c>
      <c r="B37" s="9">
        <f t="shared" si="4"/>
        <v>0.1515475742</v>
      </c>
      <c r="C37" s="2">
        <f t="shared" si="5"/>
        <v>6</v>
      </c>
    </row>
    <row r="38" ht="15.75" customHeight="1">
      <c r="A38" s="2" t="s">
        <v>82</v>
      </c>
      <c r="B38" s="9">
        <f t="shared" si="4"/>
        <v>0.7645552547</v>
      </c>
      <c r="C38" s="2">
        <f t="shared" si="5"/>
        <v>7</v>
      </c>
    </row>
    <row r="39" ht="15.75" customHeight="1">
      <c r="A39" s="2" t="s">
        <v>83</v>
      </c>
      <c r="B39" s="9">
        <f t="shared" si="4"/>
        <v>0.2772918417</v>
      </c>
      <c r="C39" s="2">
        <f t="shared" si="5"/>
        <v>8</v>
      </c>
    </row>
    <row r="40" ht="15.75" customHeight="1">
      <c r="A40" s="2" t="s">
        <v>84</v>
      </c>
      <c r="B40" s="9">
        <f t="shared" si="4"/>
        <v>0.3132926935</v>
      </c>
      <c r="C40" s="2">
        <f t="shared" si="5"/>
        <v>9</v>
      </c>
    </row>
    <row r="41" ht="15.75" customHeight="1">
      <c r="A41" s="2" t="s">
        <v>85</v>
      </c>
      <c r="B41" s="9">
        <f t="shared" si="4"/>
        <v>0.4710214914</v>
      </c>
      <c r="C41" s="2">
        <f t="shared" si="5"/>
        <v>10</v>
      </c>
    </row>
    <row r="42" ht="15.75" customHeight="1"/>
    <row r="43" ht="15.75" customHeight="1">
      <c r="B43" s="1" t="s">
        <v>17</v>
      </c>
    </row>
    <row r="44" ht="15.75" customHeight="1">
      <c r="B44" s="2" t="s">
        <v>88</v>
      </c>
      <c r="C44" s="14">
        <f>SLOPE(B32:B41,C32:C41)</f>
        <v>-0.0242103855</v>
      </c>
    </row>
    <row r="45" ht="15.75" customHeight="1"/>
    <row r="46" ht="15.75" customHeight="1"/>
    <row r="47" ht="15.75" customHeight="1">
      <c r="B47" s="1" t="s">
        <v>23</v>
      </c>
      <c r="E47" s="2" t="s">
        <v>62</v>
      </c>
    </row>
    <row r="48" ht="15.75" customHeight="1">
      <c r="B48" s="7">
        <v>-1.0</v>
      </c>
      <c r="C48" s="8" t="str">
        <f t="shared" ref="C48:C55" si="6">IF(B48&lt;=$C$44,"Y", "N")</f>
        <v>Y</v>
      </c>
      <c r="D48" s="7" t="s">
        <v>114</v>
      </c>
      <c r="E48" s="2" t="s">
        <v>64</v>
      </c>
      <c r="G48" s="2" t="str">
        <f>VLOOKUP("N",C48:D55,2,0)</f>
        <v>collapsing</v>
      </c>
    </row>
    <row r="49" ht="15.75" customHeight="1">
      <c r="B49" s="7">
        <v>-0.02</v>
      </c>
      <c r="C49" s="8" t="str">
        <f t="shared" si="6"/>
        <v>N</v>
      </c>
      <c r="D49" s="7" t="s">
        <v>91</v>
      </c>
      <c r="E49" s="2" t="s">
        <v>64</v>
      </c>
    </row>
    <row r="50" ht="15.75" customHeight="1">
      <c r="B50" s="7">
        <v>-0.005</v>
      </c>
      <c r="C50" s="8" t="str">
        <f t="shared" si="6"/>
        <v>N</v>
      </c>
      <c r="D50" s="7" t="s">
        <v>93</v>
      </c>
      <c r="E50" s="2" t="s">
        <v>64</v>
      </c>
    </row>
    <row r="51" ht="15.75" customHeight="1">
      <c r="B51" s="7">
        <v>-0.005</v>
      </c>
      <c r="C51" s="8" t="str">
        <f t="shared" si="6"/>
        <v>N</v>
      </c>
      <c r="D51" s="7" t="s">
        <v>95</v>
      </c>
      <c r="E51" s="2" t="s">
        <v>64</v>
      </c>
    </row>
    <row r="52" ht="15.75" customHeight="1">
      <c r="B52" s="7">
        <v>0.005</v>
      </c>
      <c r="C52" s="8" t="str">
        <f t="shared" si="6"/>
        <v>N</v>
      </c>
      <c r="D52" s="7" t="s">
        <v>115</v>
      </c>
      <c r="E52" s="2" t="s">
        <v>64</v>
      </c>
    </row>
    <row r="53" ht="15.75" customHeight="1">
      <c r="B53" s="7">
        <v>0.02</v>
      </c>
      <c r="C53" s="8" t="str">
        <f t="shared" si="6"/>
        <v>N</v>
      </c>
      <c r="D53" s="7" t="s">
        <v>116</v>
      </c>
      <c r="E53" s="2" t="s">
        <v>64</v>
      </c>
    </row>
    <row r="54" ht="15.75" customHeight="1">
      <c r="B54" s="7">
        <v>1.0</v>
      </c>
      <c r="C54" s="8" t="str">
        <f t="shared" si="6"/>
        <v>N</v>
      </c>
      <c r="D54" s="7" t="s">
        <v>100</v>
      </c>
      <c r="E54" s="2" t="s">
        <v>64</v>
      </c>
    </row>
    <row r="55" ht="15.75" customHeight="1">
      <c r="B55" s="7">
        <v>999999.0</v>
      </c>
      <c r="C55" s="8" t="str">
        <f t="shared" si="6"/>
        <v>N</v>
      </c>
      <c r="D55" s="7" t="s">
        <v>101</v>
      </c>
      <c r="E55" s="2" t="s">
        <v>64</v>
      </c>
    </row>
    <row r="56" ht="15.75" customHeight="1"/>
    <row r="57" ht="15.75" customHeight="1">
      <c r="B57" s="1" t="s">
        <v>37</v>
      </c>
    </row>
    <row r="58" ht="15.75" customHeight="1">
      <c r="B58" s="2" t="s">
        <v>7</v>
      </c>
      <c r="C58" s="11" t="s">
        <v>74</v>
      </c>
    </row>
    <row r="59" ht="15.75" customHeight="1">
      <c r="B59" s="2" t="s">
        <v>8</v>
      </c>
      <c r="C59" s="11" t="s">
        <v>75</v>
      </c>
    </row>
    <row r="60" ht="15.75" customHeight="1">
      <c r="B60" s="2" t="s">
        <v>69</v>
      </c>
      <c r="C60" s="11" t="s">
        <v>70</v>
      </c>
    </row>
    <row r="61" ht="15.75" customHeight="1"/>
    <row r="62" ht="15.75" customHeight="1">
      <c r="B62" s="1" t="s">
        <v>40</v>
      </c>
    </row>
    <row r="63" ht="15.75" customHeight="1">
      <c r="B63" s="12" t="str">
        <f>C60&amp;" is "&amp;G48</f>
        <v>Attrition is collapsing</v>
      </c>
    </row>
    <row r="64" ht="15.75" customHeight="1"/>
    <row r="65" ht="15.75" customHeight="1"/>
    <row r="66" ht="15.75" customHeight="1"/>
    <row r="67" ht="15.75" customHeight="1">
      <c r="A67" s="1" t="s">
        <v>103</v>
      </c>
    </row>
    <row r="68" ht="15.75" customHeight="1">
      <c r="A68" s="1" t="s">
        <v>104</v>
      </c>
      <c r="D68" s="2" t="s">
        <v>105</v>
      </c>
    </row>
    <row r="69" ht="15.75" customHeight="1">
      <c r="A69" s="1" t="s">
        <v>0</v>
      </c>
      <c r="D69" s="2" t="s">
        <v>106</v>
      </c>
    </row>
    <row r="70" ht="15.75" customHeight="1">
      <c r="A70" s="1" t="s">
        <v>17</v>
      </c>
      <c r="D70" s="2" t="s">
        <v>107</v>
      </c>
    </row>
    <row r="71" ht="15.75" customHeight="1">
      <c r="A71" s="1" t="s">
        <v>108</v>
      </c>
      <c r="D71" s="2" t="s">
        <v>109</v>
      </c>
    </row>
    <row r="72" ht="15.75" customHeight="1">
      <c r="A72" s="1" t="s">
        <v>110</v>
      </c>
      <c r="D72" s="2" t="s">
        <v>111</v>
      </c>
    </row>
    <row r="73" ht="15.75" customHeight="1">
      <c r="A73" s="1" t="s">
        <v>112</v>
      </c>
      <c r="D73" s="2" t="s">
        <v>113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5"/>
    <col customWidth="1" min="3" max="26" width="7.75"/>
  </cols>
  <sheetData>
    <row r="1">
      <c r="B1" s="1" t="s">
        <v>0</v>
      </c>
    </row>
    <row r="2">
      <c r="B2" s="2" t="s">
        <v>117</v>
      </c>
      <c r="C2" s="2" t="s">
        <v>118</v>
      </c>
    </row>
    <row r="3">
      <c r="B3" s="2">
        <f t="shared" ref="B3:C3" si="1">RAND()</f>
        <v>0.7505474625</v>
      </c>
      <c r="C3" s="2">
        <f t="shared" si="1"/>
        <v>0.0224310854</v>
      </c>
    </row>
    <row r="4">
      <c r="B4" s="2">
        <f t="shared" ref="B4:C4" si="2">RAND()</f>
        <v>0.7438285597</v>
      </c>
      <c r="C4" s="2">
        <f t="shared" si="2"/>
        <v>0.6933679206</v>
      </c>
    </row>
    <row r="5">
      <c r="B5" s="2">
        <f t="shared" ref="B5:C5" si="3">RAND()</f>
        <v>0.2451221041</v>
      </c>
      <c r="C5" s="2">
        <f t="shared" si="3"/>
        <v>0.9269206865</v>
      </c>
    </row>
    <row r="6">
      <c r="B6" s="2">
        <f t="shared" ref="B6:C6" si="4">RAND()</f>
        <v>0.67502706</v>
      </c>
      <c r="C6" s="2">
        <f t="shared" si="4"/>
        <v>0.2892882479</v>
      </c>
    </row>
    <row r="7">
      <c r="B7" s="2">
        <f t="shared" ref="B7:C7" si="5">RAND()</f>
        <v>0.2735247645</v>
      </c>
      <c r="C7" s="2">
        <f t="shared" si="5"/>
        <v>0.5800011472</v>
      </c>
    </row>
    <row r="8">
      <c r="B8" s="2">
        <f t="shared" ref="B8:C8" si="6">RAND()</f>
        <v>0.2955953703</v>
      </c>
      <c r="C8" s="2">
        <f t="shared" si="6"/>
        <v>0.5181397941</v>
      </c>
    </row>
    <row r="9">
      <c r="B9" s="2">
        <f t="shared" ref="B9:C9" si="7">RAND()</f>
        <v>0.806153988</v>
      </c>
      <c r="C9" s="2">
        <f t="shared" si="7"/>
        <v>0.03231722765</v>
      </c>
    </row>
    <row r="10">
      <c r="B10" s="2">
        <f t="shared" ref="B10:C10" si="8">RAND()</f>
        <v>0.06079835315</v>
      </c>
      <c r="C10" s="2">
        <f t="shared" si="8"/>
        <v>0.8504738836</v>
      </c>
    </row>
    <row r="11">
      <c r="B11" s="2">
        <f t="shared" ref="B11:C11" si="9">RAND()</f>
        <v>0.8147487486</v>
      </c>
      <c r="C11" s="2">
        <f t="shared" si="9"/>
        <v>0.8826452452</v>
      </c>
    </row>
    <row r="12">
      <c r="B12" s="2">
        <f t="shared" ref="B12:C12" si="10">RAND()</f>
        <v>0.6870586569</v>
      </c>
      <c r="C12" s="2">
        <f t="shared" si="10"/>
        <v>0.0425025545</v>
      </c>
    </row>
    <row r="14">
      <c r="B14" s="1" t="s">
        <v>17</v>
      </c>
    </row>
    <row r="15">
      <c r="B15" s="2" t="s">
        <v>119</v>
      </c>
      <c r="C15" s="2">
        <f>CORREL(B3:B12,C3:C12)</f>
        <v>-0.5359877036</v>
      </c>
    </row>
    <row r="17">
      <c r="B17" s="1" t="s">
        <v>23</v>
      </c>
      <c r="E17" s="2" t="str">
        <f>IF(C15&lt;0,"decreasing","increasing")</f>
        <v>decreasing</v>
      </c>
    </row>
    <row r="18">
      <c r="B18" s="2">
        <v>-1.0</v>
      </c>
      <c r="C18" s="2" t="s">
        <v>120</v>
      </c>
      <c r="E18" s="2" t="str">
        <f>VLOOKUP(C15,$B$18:$C$28,2,TRUE)</f>
        <v>very high</v>
      </c>
      <c r="R18" s="2" t="s">
        <v>121</v>
      </c>
      <c r="S18" s="2" t="s">
        <v>122</v>
      </c>
    </row>
    <row r="19">
      <c r="B19" s="2">
        <v>-0.7</v>
      </c>
      <c r="C19" s="2" t="s">
        <v>123</v>
      </c>
      <c r="R19" s="2" t="s">
        <v>124</v>
      </c>
      <c r="S19" s="2" t="s">
        <v>125</v>
      </c>
    </row>
    <row r="20">
      <c r="B20" s="2">
        <v>-0.5</v>
      </c>
      <c r="C20" s="2" t="s">
        <v>126</v>
      </c>
      <c r="R20" s="2" t="s">
        <v>127</v>
      </c>
      <c r="S20" s="2" t="s">
        <v>128</v>
      </c>
    </row>
    <row r="21" ht="15.75" customHeight="1">
      <c r="B21" s="2">
        <v>-0.3</v>
      </c>
      <c r="C21" s="2" t="s">
        <v>129</v>
      </c>
      <c r="R21" s="2" t="s">
        <v>130</v>
      </c>
      <c r="S21" s="2" t="s">
        <v>131</v>
      </c>
    </row>
    <row r="22" ht="15.75" customHeight="1">
      <c r="B22" s="2">
        <v>-0.1</v>
      </c>
      <c r="C22" s="2" t="s">
        <v>132</v>
      </c>
      <c r="R22" s="2" t="s">
        <v>133</v>
      </c>
      <c r="S22" s="2" t="s">
        <v>134</v>
      </c>
    </row>
    <row r="23" ht="15.75" customHeight="1">
      <c r="B23" s="2">
        <v>0.0</v>
      </c>
      <c r="C23" s="2" t="s">
        <v>135</v>
      </c>
      <c r="R23" s="2" t="s">
        <v>136</v>
      </c>
      <c r="S23" s="2" t="s">
        <v>137</v>
      </c>
    </row>
    <row r="24" ht="15.75" customHeight="1">
      <c r="B24" s="2">
        <v>0.1</v>
      </c>
      <c r="C24" s="2" t="s">
        <v>132</v>
      </c>
    </row>
    <row r="25" ht="15.75" customHeight="1">
      <c r="B25" s="2">
        <v>0.3</v>
      </c>
      <c r="C25" s="2" t="s">
        <v>129</v>
      </c>
    </row>
    <row r="26" ht="15.75" customHeight="1">
      <c r="B26" s="2">
        <v>0.5</v>
      </c>
      <c r="C26" s="2" t="s">
        <v>126</v>
      </c>
    </row>
    <row r="27" ht="15.75" customHeight="1">
      <c r="B27" s="2">
        <v>0.7</v>
      </c>
      <c r="C27" s="2" t="s">
        <v>123</v>
      </c>
    </row>
    <row r="28" ht="15.75" customHeight="1">
      <c r="B28" s="2">
        <v>1.0</v>
      </c>
      <c r="C28" s="2" t="s">
        <v>120</v>
      </c>
    </row>
    <row r="29" ht="15.75" customHeight="1">
      <c r="B29" s="1" t="s">
        <v>37</v>
      </c>
    </row>
    <row r="30" ht="15.75" customHeight="1">
      <c r="C30" s="2" t="s">
        <v>138</v>
      </c>
    </row>
    <row r="31" ht="15.75" customHeight="1">
      <c r="C31" s="2" t="s">
        <v>139</v>
      </c>
    </row>
    <row r="32" ht="15.75" customHeight="1"/>
    <row r="33" ht="15.75" customHeight="1">
      <c r="B33" s="1" t="s">
        <v>40</v>
      </c>
      <c r="C33" s="2" t="str">
        <f>"When "&amp;C30&amp;" increases the chances of "&amp;C31&amp;" "&amp;E17&amp;" are "&amp;E18</f>
        <v>When Temperature increases the chances of Covid cases decreasing are very high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3">
      <c r="A3" s="1" t="s">
        <v>140</v>
      </c>
    </row>
    <row r="4">
      <c r="A4" s="2" t="s">
        <v>141</v>
      </c>
    </row>
    <row r="7">
      <c r="A7" s="2" t="s">
        <v>142</v>
      </c>
      <c r="B7" s="17" t="s">
        <v>143</v>
      </c>
    </row>
    <row r="8">
      <c r="A8" s="2" t="s">
        <v>144</v>
      </c>
      <c r="B8" s="17" t="s">
        <v>145</v>
      </c>
    </row>
    <row r="9">
      <c r="A9" s="2" t="s">
        <v>146</v>
      </c>
      <c r="B9" s="2" t="s">
        <v>147</v>
      </c>
    </row>
    <row r="10">
      <c r="A10" s="2" t="s">
        <v>148</v>
      </c>
      <c r="B10" s="2" t="s">
        <v>149</v>
      </c>
    </row>
    <row r="11">
      <c r="B11" s="17" t="s">
        <v>150</v>
      </c>
    </row>
    <row r="14">
      <c r="A14" s="2" t="s">
        <v>151</v>
      </c>
      <c r="B14" s="17" t="s">
        <v>152</v>
      </c>
    </row>
    <row r="15">
      <c r="A15" s="2" t="s">
        <v>153</v>
      </c>
      <c r="B15" s="17" t="s">
        <v>154</v>
      </c>
    </row>
    <row r="16">
      <c r="A16" s="2" t="s">
        <v>155</v>
      </c>
      <c r="B16" s="17" t="s">
        <v>156</v>
      </c>
    </row>
    <row r="17">
      <c r="A17" s="2" t="s">
        <v>157</v>
      </c>
      <c r="B17" s="17" t="s">
        <v>158</v>
      </c>
    </row>
    <row r="18">
      <c r="B18" s="17" t="s">
        <v>159</v>
      </c>
    </row>
    <row r="19">
      <c r="B19" s="17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usual%20interpretation%20of%20this,otherwise%20not%20worth%20worrying%20about." ref="B7"/>
    <hyperlink r:id="rId2" ref="B8"/>
    <hyperlink r:id="rId3" ref="B11"/>
    <hyperlink r:id="rId4" ref="B14"/>
    <hyperlink r:id="rId5" ref="B15"/>
    <hyperlink r:id="rId6" ref="B16"/>
    <hyperlink r:id="rId7" ref="B17"/>
    <hyperlink r:id="rId8" ref="B18"/>
    <hyperlink r:id="rId9" ref="B19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2021-02-26T10:02:31Z</dcterms:created>
  <dc:creator>Anand S</dc:creator>
</cp:coreProperties>
</file>