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_\Sync\0_dinglab_private\phd\3_phd_2023_ulei_hoang_hung_nyugen\Others\Himanshu\ETI_priming_assay\"/>
    </mc:Choice>
  </mc:AlternateContent>
  <xr:revisionPtr revIDLastSave="0" documentId="13_ncr:1_{C09B7BB2-B9C2-4892-A79C-447A29773FA7}" xr6:coauthVersionLast="47" xr6:coauthVersionMax="47" xr10:uidLastSave="{00000000-0000-0000-0000-000000000000}"/>
  <bookViews>
    <workbookView xWindow="-108" yWindow="-108" windowWidth="23256" windowHeight="12576" activeTab="1" xr2:uid="{5C01316A-CD29-5940-B92B-3FB76B0D5DA2}"/>
  </bookViews>
  <sheets>
    <sheet name="cloloniescount" sheetId="1" r:id="rId1"/>
    <sheet name="cfu count_3dpi" sheetId="2" r:id="rId2"/>
    <sheet name="CFUcount_0dp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3" l="1"/>
  <c r="O16" i="3"/>
  <c r="O17" i="3"/>
  <c r="O18" i="3"/>
  <c r="O19" i="3"/>
  <c r="O20" i="3"/>
  <c r="O21" i="3"/>
  <c r="O14" i="3"/>
  <c r="O54" i="3"/>
  <c r="O53" i="3"/>
  <c r="O52" i="3"/>
  <c r="O51" i="3"/>
  <c r="O50" i="3"/>
  <c r="O49" i="3"/>
  <c r="O48" i="3"/>
  <c r="O47" i="3"/>
  <c r="K47" i="3"/>
  <c r="I47" i="3"/>
  <c r="J47" i="3" s="1"/>
  <c r="L47" i="3" s="1"/>
  <c r="M47" i="3" s="1"/>
  <c r="N47" i="3" s="1"/>
  <c r="O42" i="3"/>
  <c r="O41" i="3"/>
  <c r="O40" i="3"/>
  <c r="O39" i="3"/>
  <c r="O38" i="3"/>
  <c r="O37" i="3"/>
  <c r="O36" i="3"/>
  <c r="O35" i="3"/>
  <c r="K35" i="3"/>
  <c r="I35" i="3"/>
  <c r="J35" i="3" s="1"/>
  <c r="L35" i="3" s="1"/>
  <c r="M35" i="3" s="1"/>
  <c r="N35" i="3" s="1"/>
  <c r="O31" i="3"/>
  <c r="O30" i="3"/>
  <c r="O29" i="3"/>
  <c r="O28" i="3"/>
  <c r="O27" i="3"/>
  <c r="O26" i="3"/>
  <c r="O25" i="3"/>
  <c r="O24" i="3"/>
  <c r="K24" i="3"/>
  <c r="I24" i="3"/>
  <c r="J24" i="3" s="1"/>
  <c r="L24" i="3" s="1"/>
  <c r="M24" i="3" s="1"/>
  <c r="N24" i="3" s="1"/>
  <c r="O3" i="3"/>
  <c r="O4" i="3"/>
  <c r="O5" i="3"/>
  <c r="O6" i="3"/>
  <c r="O7" i="3"/>
  <c r="O8" i="3"/>
  <c r="O9" i="3"/>
  <c r="O2" i="3"/>
  <c r="K14" i="3"/>
  <c r="I14" i="3"/>
  <c r="J14" i="3" s="1"/>
  <c r="L14" i="3" s="1"/>
  <c r="M14" i="3" s="1"/>
  <c r="N14" i="3" s="1"/>
  <c r="K2" i="3"/>
  <c r="I2" i="3"/>
  <c r="J2" i="3" s="1"/>
  <c r="L2" i="3" s="1"/>
  <c r="M2" i="3" s="1"/>
  <c r="N2" i="3" s="1"/>
  <c r="O95" i="2"/>
  <c r="O94" i="2"/>
  <c r="O93" i="2"/>
  <c r="O92" i="2"/>
  <c r="O91" i="2"/>
  <c r="O90" i="2"/>
  <c r="O89" i="2"/>
  <c r="Q88" i="2" s="1"/>
  <c r="O88" i="2"/>
  <c r="K88" i="2"/>
  <c r="I88" i="2"/>
  <c r="J88" i="2" s="1"/>
  <c r="L88" i="2" s="1"/>
  <c r="M88" i="2" s="1"/>
  <c r="N88" i="2" s="1"/>
  <c r="O86" i="2"/>
  <c r="O85" i="2"/>
  <c r="O84" i="2"/>
  <c r="O83" i="2"/>
  <c r="O82" i="2"/>
  <c r="Q79" i="2" s="1"/>
  <c r="O81" i="2"/>
  <c r="O80" i="2"/>
  <c r="O79" i="2"/>
  <c r="K79" i="2"/>
  <c r="I79" i="2"/>
  <c r="J79" i="2" s="1"/>
  <c r="O76" i="2"/>
  <c r="O75" i="2"/>
  <c r="O74" i="2"/>
  <c r="O73" i="2"/>
  <c r="O72" i="2"/>
  <c r="O71" i="2"/>
  <c r="O70" i="2"/>
  <c r="O69" i="2"/>
  <c r="K69" i="2"/>
  <c r="I69" i="2"/>
  <c r="J69" i="2" s="1"/>
  <c r="L69" i="2" s="1"/>
  <c r="M69" i="2" s="1"/>
  <c r="N69" i="2" s="1"/>
  <c r="O67" i="2"/>
  <c r="O66" i="2"/>
  <c r="O65" i="2"/>
  <c r="O64" i="2"/>
  <c r="O63" i="2"/>
  <c r="O62" i="2"/>
  <c r="O61" i="2"/>
  <c r="O60" i="2"/>
  <c r="K60" i="2"/>
  <c r="I60" i="2"/>
  <c r="J60" i="2" s="1"/>
  <c r="L60" i="2" s="1"/>
  <c r="M60" i="2" s="1"/>
  <c r="N60" i="2" s="1"/>
  <c r="O57" i="2"/>
  <c r="O56" i="2"/>
  <c r="O55" i="2"/>
  <c r="O54" i="2"/>
  <c r="O53" i="2"/>
  <c r="O52" i="2"/>
  <c r="O51" i="2"/>
  <c r="O50" i="2"/>
  <c r="K50" i="2"/>
  <c r="I50" i="2"/>
  <c r="J50" i="2" s="1"/>
  <c r="L50" i="2" s="1"/>
  <c r="M50" i="2" s="1"/>
  <c r="N50" i="2" s="1"/>
  <c r="O48" i="2"/>
  <c r="O47" i="2"/>
  <c r="O46" i="2"/>
  <c r="O45" i="2"/>
  <c r="O44" i="2"/>
  <c r="O43" i="2"/>
  <c r="O42" i="2"/>
  <c r="O41" i="2"/>
  <c r="K41" i="2"/>
  <c r="I41" i="2"/>
  <c r="J41" i="2" s="1"/>
  <c r="L41" i="2" s="1"/>
  <c r="M41" i="2" s="1"/>
  <c r="N41" i="2" s="1"/>
  <c r="O38" i="2"/>
  <c r="O37" i="2"/>
  <c r="O36" i="2"/>
  <c r="O35" i="2"/>
  <c r="O34" i="2"/>
  <c r="O33" i="2"/>
  <c r="O32" i="2"/>
  <c r="O31" i="2"/>
  <c r="Q31" i="2" s="1"/>
  <c r="K31" i="2"/>
  <c r="I31" i="2"/>
  <c r="J31" i="2" s="1"/>
  <c r="L31" i="2" s="1"/>
  <c r="M31" i="2" s="1"/>
  <c r="N31" i="2" s="1"/>
  <c r="O18" i="2"/>
  <c r="O17" i="2"/>
  <c r="O16" i="2"/>
  <c r="O15" i="2"/>
  <c r="O14" i="2"/>
  <c r="O13" i="2"/>
  <c r="O12" i="2"/>
  <c r="O11" i="2"/>
  <c r="K11" i="2"/>
  <c r="I11" i="2"/>
  <c r="J11" i="2" s="1"/>
  <c r="O29" i="2"/>
  <c r="O28" i="2"/>
  <c r="O27" i="2"/>
  <c r="O26" i="2"/>
  <c r="O25" i="2"/>
  <c r="O24" i="2"/>
  <c r="P22" i="2" s="1"/>
  <c r="O23" i="2"/>
  <c r="O22" i="2"/>
  <c r="K22" i="2"/>
  <c r="I22" i="2"/>
  <c r="J22" i="2" s="1"/>
  <c r="O2" i="2"/>
  <c r="O3" i="2"/>
  <c r="O4" i="2"/>
  <c r="O5" i="2"/>
  <c r="O6" i="2"/>
  <c r="O7" i="2"/>
  <c r="O8" i="2"/>
  <c r="O9" i="2"/>
  <c r="K2" i="2"/>
  <c r="I2" i="2"/>
  <c r="J2" i="2" s="1"/>
  <c r="P31" i="2" l="1"/>
  <c r="P60" i="2"/>
  <c r="Q22" i="2"/>
  <c r="L79" i="2"/>
  <c r="M79" i="2" s="1"/>
  <c r="N79" i="2" s="1"/>
  <c r="Q69" i="2"/>
  <c r="Q50" i="2"/>
  <c r="Q11" i="2"/>
  <c r="P69" i="2"/>
  <c r="Q60" i="2"/>
  <c r="P50" i="2"/>
  <c r="P41" i="2"/>
  <c r="Q41" i="2"/>
  <c r="Q2" i="2"/>
  <c r="Q14" i="3"/>
  <c r="P14" i="3"/>
  <c r="P51" i="3"/>
  <c r="Q47" i="3"/>
  <c r="Q39" i="3"/>
  <c r="P35" i="3"/>
  <c r="Q35" i="3"/>
  <c r="Q51" i="3"/>
  <c r="P47" i="3"/>
  <c r="P39" i="3"/>
  <c r="P28" i="3"/>
  <c r="Q28" i="3"/>
  <c r="P24" i="3"/>
  <c r="Q24" i="3"/>
  <c r="Q6" i="3"/>
  <c r="P6" i="3"/>
  <c r="Q2" i="3"/>
  <c r="P2" i="3"/>
  <c r="Q18" i="3"/>
  <c r="P18" i="3"/>
  <c r="P79" i="2"/>
  <c r="P88" i="2"/>
  <c r="P2" i="2"/>
  <c r="L11" i="2"/>
  <c r="M11" i="2" s="1"/>
  <c r="N11" i="2" s="1"/>
  <c r="P11" i="2"/>
  <c r="L22" i="2"/>
  <c r="M22" i="2" s="1"/>
  <c r="N22" i="2" s="1"/>
  <c r="L2" i="2"/>
  <c r="M2" i="2" s="1"/>
  <c r="N2" i="2" s="1"/>
</calcChain>
</file>

<file path=xl/sharedStrings.xml><?xml version="1.0" encoding="utf-8"?>
<sst xmlns="http://schemas.openxmlformats.org/spreadsheetml/2006/main" count="216" uniqueCount="95">
  <si>
    <t>5x</t>
  </si>
  <si>
    <t>50x</t>
  </si>
  <si>
    <t>500x</t>
  </si>
  <si>
    <t>5000x</t>
  </si>
  <si>
    <t>50k</t>
  </si>
  <si>
    <t>500k</t>
  </si>
  <si>
    <t>cm2</t>
  </si>
  <si>
    <t>log</t>
  </si>
  <si>
    <t>round up</t>
  </si>
  <si>
    <t>round((LOG((total cfu count in 1x dilution*volume of 1 leaf disc/droplet volume)/(pi*r*r)); 2)</t>
  </si>
  <si>
    <t>5k</t>
  </si>
  <si>
    <t>cfu/cm2</t>
  </si>
  <si>
    <t>values</t>
  </si>
  <si>
    <t>sd</t>
  </si>
  <si>
    <t>3dpi</t>
  </si>
  <si>
    <t>Col-0/3dpi</t>
  </si>
  <si>
    <t>9(e2)</t>
  </si>
  <si>
    <t>750(15)</t>
  </si>
  <si>
    <t>6000(12)</t>
  </si>
  <si>
    <t>3500(7)</t>
  </si>
  <si>
    <t>4000(8)</t>
  </si>
  <si>
    <t>20000(4)</t>
  </si>
  <si>
    <t>No. SETI (-)</t>
  </si>
  <si>
    <t>5500(11)</t>
  </si>
  <si>
    <t>6500(13)</t>
  </si>
  <si>
    <t>650(13)</t>
  </si>
  <si>
    <t>1500(3)</t>
  </si>
  <si>
    <t>1000(2)</t>
  </si>
  <si>
    <t>35000(7)</t>
  </si>
  <si>
    <t>7500(15)</t>
  </si>
  <si>
    <t>5000(10)</t>
  </si>
  <si>
    <t>No. eds1</t>
  </si>
  <si>
    <t>1,50,000(3)</t>
  </si>
  <si>
    <t>2,00,000(4)</t>
  </si>
  <si>
    <t>2,50,000(5)</t>
  </si>
  <si>
    <t>4,00,000(8)</t>
  </si>
  <si>
    <t>4,50,000(9)</t>
  </si>
  <si>
    <t>6,00,000(12)</t>
  </si>
  <si>
    <t>5,50,000 (11)</t>
  </si>
  <si>
    <t>5,00,000(1)</t>
  </si>
  <si>
    <t>3,50,000(7)</t>
  </si>
  <si>
    <t>10,00,000(2)</t>
  </si>
  <si>
    <t>3,00,000(6)</t>
  </si>
  <si>
    <t>value</t>
  </si>
  <si>
    <t>No.sag101E</t>
  </si>
  <si>
    <t>No.sag101M</t>
  </si>
  <si>
    <t>No.pad4sag101E</t>
  </si>
  <si>
    <t>No.pad4sag101M</t>
  </si>
  <si>
    <t>No.eds1M</t>
  </si>
  <si>
    <t>No.eds1E</t>
  </si>
  <si>
    <t>1,00,000(20)</t>
  </si>
  <si>
    <t>120,000(24)</t>
  </si>
  <si>
    <t>SETI</t>
  </si>
  <si>
    <t>SETIeds1</t>
  </si>
  <si>
    <t>SETIE2</t>
  </si>
  <si>
    <t>SETI eds1</t>
  </si>
  <si>
    <t>SETIeds1E2</t>
  </si>
  <si>
    <t>SETI_eds1</t>
  </si>
  <si>
    <t>colonies_count</t>
  </si>
  <si>
    <t>SETIadrM</t>
  </si>
  <si>
    <t>adr1E2</t>
  </si>
  <si>
    <t>SETInrg1</t>
  </si>
  <si>
    <t>SETIhelperless</t>
  </si>
  <si>
    <t>7,00,000(14)</t>
  </si>
  <si>
    <t>No. helperless</t>
  </si>
  <si>
    <t xml:space="preserve">No. nrg1 (+) </t>
  </si>
  <si>
    <t>4500(9)</t>
  </si>
  <si>
    <t>11500(23)</t>
  </si>
  <si>
    <t>40000(8)</t>
  </si>
  <si>
    <t>10500(21)</t>
  </si>
  <si>
    <t>No. adr</t>
  </si>
  <si>
    <t>90000(18)</t>
  </si>
  <si>
    <t>1,05,000(21)</t>
  </si>
  <si>
    <t>95000(19)</t>
  </si>
  <si>
    <t>80000(18)</t>
  </si>
  <si>
    <t>9500(19)</t>
  </si>
  <si>
    <t>8500(17)</t>
  </si>
  <si>
    <t>10000 (20)</t>
  </si>
  <si>
    <t>8000(15)</t>
  </si>
  <si>
    <t>2500(5)</t>
  </si>
  <si>
    <t>SETI_nrg1s</t>
  </si>
  <si>
    <t>SETI_adr1s</t>
  </si>
  <si>
    <t>SETI_helperless</t>
  </si>
  <si>
    <t>350(7)</t>
  </si>
  <si>
    <t>400(8)</t>
  </si>
  <si>
    <t>800(16)</t>
  </si>
  <si>
    <t>850(17)</t>
  </si>
  <si>
    <t>1000(20)</t>
  </si>
  <si>
    <t>2000(4)</t>
  </si>
  <si>
    <t>SETI_adrs</t>
  </si>
  <si>
    <t>SETI_nrgs</t>
  </si>
  <si>
    <t>No. Pad4-mock</t>
  </si>
  <si>
    <t>No. pad4 e2</t>
  </si>
  <si>
    <t>No. SETI M</t>
  </si>
  <si>
    <t xml:space="preserve">No. SETI SE2  (+)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</si>
</sst>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('cfu count_3dpi'!$Q$2,'cfu count_3dpi'!$Q$22,'cfu count_3dpi'!$Q$41,'cfu count_3dpi'!$Q$41,'cfu count_3dpi'!$Q$60,'cfu count_3dpi'!$Q$79)</c:f>
                <c:numCache>
                  <c:formatCode>General</c:formatCode>
                  <c:ptCount val="6"/>
                  <c:pt idx="0">
                    <c:v>0.15560366319595445</c:v>
                  </c:pt>
                  <c:pt idx="1">
                    <c:v>0.15278369396914435</c:v>
                  </c:pt>
                  <c:pt idx="2">
                    <c:v>0.29930574430075446</c:v>
                  </c:pt>
                  <c:pt idx="3">
                    <c:v>0.29930574430075446</c:v>
                  </c:pt>
                  <c:pt idx="4">
                    <c:v>0.11707750790456233</c:v>
                  </c:pt>
                  <c:pt idx="5">
                    <c:v>0.26411239490576183</c:v>
                  </c:pt>
                </c:numCache>
              </c:numRef>
            </c:plus>
            <c:minus>
              <c:numRef>
                <c:f>('cfu count_3dpi'!$Q$2,'cfu count_3dpi'!$Q$22,'cfu count_3dpi'!$Q$41,'cfu count_3dpi'!$Q$41,'cfu count_3dpi'!$Q$60,'cfu count_3dpi'!$Q$79)</c:f>
                <c:numCache>
                  <c:formatCode>General</c:formatCode>
                  <c:ptCount val="6"/>
                  <c:pt idx="0">
                    <c:v>0.15560366319595445</c:v>
                  </c:pt>
                  <c:pt idx="1">
                    <c:v>0.15278369396914435</c:v>
                  </c:pt>
                  <c:pt idx="2">
                    <c:v>0.29930574430075446</c:v>
                  </c:pt>
                  <c:pt idx="3">
                    <c:v>0.29930574430075446</c:v>
                  </c:pt>
                  <c:pt idx="4">
                    <c:v>0.11707750790456233</c:v>
                  </c:pt>
                  <c:pt idx="5">
                    <c:v>0.26411239490576183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'cfu count_3dpi'!$R$2:$R$7</c:f>
              <c:strCache>
                <c:ptCount val="5"/>
                <c:pt idx="0">
                  <c:v>SETI</c:v>
                </c:pt>
                <c:pt idx="1">
                  <c:v>SETI_adr1s</c:v>
                </c:pt>
                <c:pt idx="2">
                  <c:v>SETI_nrg1s</c:v>
                </c:pt>
                <c:pt idx="3">
                  <c:v>SETI_helperless</c:v>
                </c:pt>
                <c:pt idx="4">
                  <c:v>SETIeds1</c:v>
                </c:pt>
              </c:strCache>
            </c:strRef>
          </c:cat>
          <c:val>
            <c:numRef>
              <c:f>('cfu count_3dpi'!$P$2,'cfu count_3dpi'!$P$22,'cfu count_3dpi'!$P$41,'cfu count_3dpi'!$P$60,'cfu count_3dpi'!$P$79)</c:f>
              <c:numCache>
                <c:formatCode>General</c:formatCode>
                <c:ptCount val="5"/>
                <c:pt idx="0">
                  <c:v>5.3612500000000001</c:v>
                </c:pt>
                <c:pt idx="1">
                  <c:v>6.6749999999999998</c:v>
                </c:pt>
                <c:pt idx="2">
                  <c:v>5.6587500000000013</c:v>
                </c:pt>
                <c:pt idx="3">
                  <c:v>7.3324999999999996</c:v>
                </c:pt>
                <c:pt idx="4">
                  <c:v>7.1812500000000004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6-4764-93E2-A22DD0289286}"/>
            </c:ext>
          </c:extLst>
        </c:ser>
        <c:ser>
          <c:idx val="1"/>
          <c:order val="1"/>
          <c:tx>
            <c:v>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('cfu count_3dpi'!$Q$11,'cfu count_3dpi'!$Q$31,'cfu count_3dpi'!$Q$50,'cfu count_3dpi'!$Q$69,'cfu count_3dpi'!$Q$88)</c:f>
                <c:numCache>
                  <c:formatCode>General</c:formatCode>
                  <c:ptCount val="5"/>
                  <c:pt idx="0">
                    <c:v>0.38265753058614388</c:v>
                  </c:pt>
                  <c:pt idx="1">
                    <c:v>0.24974272476176063</c:v>
                  </c:pt>
                  <c:pt idx="2">
                    <c:v>0.30085592185344417</c:v>
                  </c:pt>
                  <c:pt idx="3">
                    <c:v>0.18437151933760565</c:v>
                  </c:pt>
                  <c:pt idx="4">
                    <c:v>0.25806629823693411</c:v>
                  </c:pt>
                </c:numCache>
              </c:numRef>
            </c:plus>
            <c:minus>
              <c:numRef>
                <c:f>('cfu count_3dpi'!$Q$11,'cfu count_3dpi'!$Q$31,'cfu count_3dpi'!$Q$50,'cfu count_3dpi'!$Q$69,'cfu count_3dpi'!$Q$88)</c:f>
                <c:numCache>
                  <c:formatCode>General</c:formatCode>
                  <c:ptCount val="5"/>
                  <c:pt idx="0">
                    <c:v>0.38265753058614388</c:v>
                  </c:pt>
                  <c:pt idx="1">
                    <c:v>0.24974272476176063</c:v>
                  </c:pt>
                  <c:pt idx="2">
                    <c:v>0.30085592185344417</c:v>
                  </c:pt>
                  <c:pt idx="3">
                    <c:v>0.18437151933760565</c:v>
                  </c:pt>
                  <c:pt idx="4">
                    <c:v>0.25806629823693411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'cfu count_3dpi'!$R$2:$R$7</c:f>
              <c:strCache>
                <c:ptCount val="5"/>
                <c:pt idx="0">
                  <c:v>SETI</c:v>
                </c:pt>
                <c:pt idx="1">
                  <c:v>SETI_adr1s</c:v>
                </c:pt>
                <c:pt idx="2">
                  <c:v>SETI_nrg1s</c:v>
                </c:pt>
                <c:pt idx="3">
                  <c:v>SETI_helperless</c:v>
                </c:pt>
                <c:pt idx="4">
                  <c:v>SETIeds1</c:v>
                </c:pt>
              </c:strCache>
            </c:strRef>
          </c:cat>
          <c:val>
            <c:numRef>
              <c:f>('cfu count_3dpi'!$P$11,'cfu count_3dpi'!$P$31,'cfu count_3dpi'!$P$50,'cfu count_3dpi'!$P$69,'cfu count_3dpi'!$P$88)</c:f>
              <c:numCache>
                <c:formatCode>General</c:formatCode>
                <c:ptCount val="5"/>
                <c:pt idx="0">
                  <c:v>4.5962500000000004</c:v>
                </c:pt>
                <c:pt idx="1">
                  <c:v>5.625</c:v>
                </c:pt>
                <c:pt idx="2">
                  <c:v>4.8099999999999996</c:v>
                </c:pt>
                <c:pt idx="3">
                  <c:v>7.2324999999999999</c:v>
                </c:pt>
                <c:pt idx="4">
                  <c:v>7.1437500000000007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6-4764-93E2-A22DD0289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888496"/>
        <c:axId val="560889936"/>
      </c:barChart>
      <c:catAx>
        <c:axId val="5608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89936"/>
        <c:crosses val="autoZero"/>
        <c:auto val="1"/>
        <c:lblAlgn val="ctr"/>
        <c:lblOffset val="100"/>
        <c:noMultiLvlLbl val="0"/>
      </c:catAx>
      <c:valAx>
        <c:axId val="56088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88496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(CFUcount_0dpi!$Q$2,CFUcount_0dpi!$Q$14,CFUcount_0dpi!$Q$24,CFUcount_0dpi!$Q$47,CFUcount_0dpi!$Q$35)</c:f>
                <c:numCache>
                  <c:formatCode>General</c:formatCode>
                  <c:ptCount val="5"/>
                  <c:pt idx="0">
                    <c:v>7.6757192931129661E-2</c:v>
                  </c:pt>
                  <c:pt idx="1">
                    <c:v>4.5734742446707423E-2</c:v>
                  </c:pt>
                  <c:pt idx="2">
                    <c:v>4.3493294502332802E-2</c:v>
                  </c:pt>
                  <c:pt idx="3">
                    <c:v>2.9439202887759416E-2</c:v>
                  </c:pt>
                  <c:pt idx="4">
                    <c:v>4.203173404306166E-2</c:v>
                  </c:pt>
                </c:numCache>
              </c:numRef>
            </c:plus>
            <c:minus>
              <c:numRef>
                <c:f>(CFUcount_0dpi!$Q$2,CFUcount_0dpi!$Q$14,CFUcount_0dpi!$Q$24,CFUcount_0dpi!$Q$47,CFUcount_0dpi!$Q$35)</c:f>
                <c:numCache>
                  <c:formatCode>General</c:formatCode>
                  <c:ptCount val="5"/>
                  <c:pt idx="0">
                    <c:v>7.6757192931129661E-2</c:v>
                  </c:pt>
                  <c:pt idx="1">
                    <c:v>4.5734742446707423E-2</c:v>
                  </c:pt>
                  <c:pt idx="2">
                    <c:v>4.3493294502332802E-2</c:v>
                  </c:pt>
                  <c:pt idx="3">
                    <c:v>2.9439202887759416E-2</c:v>
                  </c:pt>
                  <c:pt idx="4">
                    <c:v>4.203173404306166E-2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CFUcount_0dpi!$R$6:$R$10</c:f>
              <c:strCache>
                <c:ptCount val="5"/>
                <c:pt idx="0">
                  <c:v>SETI</c:v>
                </c:pt>
                <c:pt idx="1">
                  <c:v>SETI_adrs</c:v>
                </c:pt>
                <c:pt idx="2">
                  <c:v>SETI_nrgs</c:v>
                </c:pt>
                <c:pt idx="3">
                  <c:v>SETI_helperless</c:v>
                </c:pt>
                <c:pt idx="4">
                  <c:v>SETI_eds1</c:v>
                </c:pt>
              </c:strCache>
            </c:strRef>
          </c:cat>
          <c:val>
            <c:numRef>
              <c:f>(CFUcount_0dpi!$P$2,CFUcount_0dpi!$P$14,CFUcount_0dpi!$P$24,CFUcount_0dpi!$P$47,CFUcount_0dpi!$P$35)</c:f>
              <c:numCache>
                <c:formatCode>General</c:formatCode>
                <c:ptCount val="5"/>
                <c:pt idx="0">
                  <c:v>3.1725000000000003</c:v>
                </c:pt>
                <c:pt idx="1">
                  <c:v>3.1974999999999998</c:v>
                </c:pt>
                <c:pt idx="2">
                  <c:v>3.1974999999999998</c:v>
                </c:pt>
                <c:pt idx="3">
                  <c:v>3.19</c:v>
                </c:pt>
                <c:pt idx="4">
                  <c:v>3.1749999999999998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9-4178-BBAC-FFA64BC1276C}"/>
            </c:ext>
          </c:extLst>
        </c:ser>
        <c:ser>
          <c:idx val="1"/>
          <c:order val="1"/>
          <c:tx>
            <c:v>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(CFUcount_0dpi!$Q$6,CFUcount_0dpi!$Q$18,CFUcount_0dpi!$Q$28,CFUcount_0dpi!$Q$51,CFUcount_0dpi!$Q$39)</c:f>
                <c:numCache>
                  <c:formatCode>General</c:formatCode>
                  <c:ptCount val="5"/>
                  <c:pt idx="0">
                    <c:v>4.9916597106239781E-2</c:v>
                  </c:pt>
                  <c:pt idx="1">
                    <c:v>6.7019897542943657E-2</c:v>
                  </c:pt>
                  <c:pt idx="2">
                    <c:v>3.1622776601683771E-2</c:v>
                  </c:pt>
                  <c:pt idx="3">
                    <c:v>6.9761498454854437E-2</c:v>
                  </c:pt>
                  <c:pt idx="4">
                    <c:v>5.3150729063673255E-2</c:v>
                  </c:pt>
                </c:numCache>
              </c:numRef>
            </c:plus>
            <c:minus>
              <c:numRef>
                <c:f>(CFUcount_0dpi!$Q$6,CFUcount_0dpi!$Q$18,CFUcount_0dpi!$Q$28,CFUcount_0dpi!$Q$51,CFUcount_0dpi!$Q$39)</c:f>
                <c:numCache>
                  <c:formatCode>General</c:formatCode>
                  <c:ptCount val="5"/>
                  <c:pt idx="0">
                    <c:v>4.9916597106239781E-2</c:v>
                  </c:pt>
                  <c:pt idx="1">
                    <c:v>6.7019897542943657E-2</c:v>
                  </c:pt>
                  <c:pt idx="2">
                    <c:v>3.1622776601683771E-2</c:v>
                  </c:pt>
                  <c:pt idx="3">
                    <c:v>6.9761498454854437E-2</c:v>
                  </c:pt>
                  <c:pt idx="4">
                    <c:v>5.3150729063673255E-2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CFUcount_0dpi!$R$6:$R$10</c:f>
              <c:strCache>
                <c:ptCount val="5"/>
                <c:pt idx="0">
                  <c:v>SETI</c:v>
                </c:pt>
                <c:pt idx="1">
                  <c:v>SETI_adrs</c:v>
                </c:pt>
                <c:pt idx="2">
                  <c:v>SETI_nrgs</c:v>
                </c:pt>
                <c:pt idx="3">
                  <c:v>SETI_helperless</c:v>
                </c:pt>
                <c:pt idx="4">
                  <c:v>SETI_eds1</c:v>
                </c:pt>
              </c:strCache>
            </c:strRef>
          </c:cat>
          <c:val>
            <c:numRef>
              <c:f>(CFUcount_0dpi!$P$6,CFUcount_0dpi!$P$18,CFUcount_0dpi!$P$28,CFUcount_0dpi!$P$51,CFUcount_0dpi!$P$39)</c:f>
              <c:numCache>
                <c:formatCode>General</c:formatCode>
                <c:ptCount val="5"/>
                <c:pt idx="0">
                  <c:v>3.1775000000000002</c:v>
                </c:pt>
                <c:pt idx="1">
                  <c:v>3.1974999999999998</c:v>
                </c:pt>
                <c:pt idx="2">
                  <c:v>3.19</c:v>
                </c:pt>
                <c:pt idx="3">
                  <c:v>3.1900000000000004</c:v>
                </c:pt>
                <c:pt idx="4">
                  <c:v>3.1875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9-4178-BBAC-FFA64BC1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940792"/>
        <c:axId val="521942232"/>
      </c:barChart>
      <c:catAx>
        <c:axId val="52194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2232"/>
        <c:crosses val="autoZero"/>
        <c:auto val="1"/>
        <c:lblAlgn val="ctr"/>
        <c:lblOffset val="100"/>
        <c:noMultiLvlLbl val="0"/>
      </c:catAx>
      <c:valAx>
        <c:axId val="521942232"/>
        <c:scaling>
          <c:orientation val="minMax"/>
          <c:max val="4"/>
          <c:min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0792"/>
        <c:crosses val="autoZero"/>
        <c:crossBetween val="between"/>
        <c:majorUnit val="0.5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120650</xdr:colOff>
      <xdr:row>2</xdr:row>
      <xdr:rowOff>158749</xdr:rowOff>
    </xdr:from>
    <xdr:to>
      <xdr:col>25</xdr:col>
      <xdr:colOff>527538</xdr:colOff>
      <xdr:row>19</xdr:row>
      <xdr:rowOff>68383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34DCCC-27E4-F10F-3226-4A2842D49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628650</xdr:colOff>
      <xdr:row>4</xdr:row>
      <xdr:rowOff>120650</xdr:rowOff>
    </xdr:from>
    <xdr:to>
      <xdr:col>23</xdr:col>
      <xdr:colOff>152400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F3E51-59B4-1287-1444-435B860D8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BA686-BF23-3D4E-AA8C-13298C5B8155}">
  <dimension ref="A1:P54"/>
  <sheetViews>
    <sheetView topLeftCell="E1" workbookViewId="0">
      <selection activeCell="P10" sqref="P10:P17"/>
    </sheetView>
  </sheetViews>
  <sheetFormatPr baseColWidth="10" defaultColWidth="10.69921875" defaultRowHeight="15.6" x14ac:dyDescent="0.3"/>
  <sheetData>
    <row r="1" spans="1:16" x14ac:dyDescent="0.3">
      <c r="A1" s="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s="2" t="s">
        <v>65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43</v>
      </c>
    </row>
    <row r="2" spans="1:16" x14ac:dyDescent="0.3">
      <c r="A2">
        <v>1</v>
      </c>
      <c r="D2" t="s">
        <v>30</v>
      </c>
      <c r="H2">
        <v>5000</v>
      </c>
      <c r="I2">
        <v>1</v>
      </c>
      <c r="L2" t="s">
        <v>24</v>
      </c>
      <c r="P2">
        <v>6500</v>
      </c>
    </row>
    <row r="3" spans="1:16" x14ac:dyDescent="0.3">
      <c r="A3">
        <v>2</v>
      </c>
      <c r="D3" t="s">
        <v>20</v>
      </c>
      <c r="H3">
        <v>4000</v>
      </c>
      <c r="I3">
        <v>2</v>
      </c>
      <c r="L3" t="s">
        <v>67</v>
      </c>
      <c r="P3">
        <v>11500</v>
      </c>
    </row>
    <row r="4" spans="1:16" x14ac:dyDescent="0.3">
      <c r="A4">
        <v>3</v>
      </c>
      <c r="D4" t="s">
        <v>66</v>
      </c>
      <c r="H4">
        <v>4500</v>
      </c>
      <c r="I4">
        <v>3</v>
      </c>
      <c r="L4" t="s">
        <v>23</v>
      </c>
      <c r="P4">
        <v>5500</v>
      </c>
    </row>
    <row r="5" spans="1:16" x14ac:dyDescent="0.3">
      <c r="A5">
        <v>4</v>
      </c>
      <c r="D5" t="s">
        <v>19</v>
      </c>
      <c r="H5">
        <v>3500</v>
      </c>
      <c r="I5">
        <v>4</v>
      </c>
      <c r="M5" t="s">
        <v>68</v>
      </c>
      <c r="P5">
        <v>40000</v>
      </c>
    </row>
    <row r="6" spans="1:16" x14ac:dyDescent="0.3">
      <c r="A6">
        <v>5</v>
      </c>
      <c r="D6" t="s">
        <v>20</v>
      </c>
      <c r="H6">
        <v>4000</v>
      </c>
      <c r="I6">
        <v>5</v>
      </c>
      <c r="L6" t="s">
        <v>24</v>
      </c>
      <c r="P6">
        <v>6500</v>
      </c>
    </row>
    <row r="7" spans="1:16" x14ac:dyDescent="0.3">
      <c r="A7">
        <v>6</v>
      </c>
      <c r="D7" t="s">
        <v>75</v>
      </c>
      <c r="H7">
        <v>9500</v>
      </c>
      <c r="I7">
        <v>6</v>
      </c>
      <c r="M7" t="s">
        <v>21</v>
      </c>
      <c r="P7">
        <v>20000</v>
      </c>
    </row>
    <row r="8" spans="1:16" x14ac:dyDescent="0.3">
      <c r="A8">
        <v>7</v>
      </c>
      <c r="D8" t="s">
        <v>78</v>
      </c>
      <c r="H8">
        <v>8000</v>
      </c>
      <c r="I8">
        <v>7</v>
      </c>
      <c r="L8" t="s">
        <v>69</v>
      </c>
      <c r="P8">
        <v>10500</v>
      </c>
    </row>
    <row r="9" spans="1:16" x14ac:dyDescent="0.3">
      <c r="A9">
        <v>8</v>
      </c>
      <c r="D9" t="s">
        <v>24</v>
      </c>
      <c r="H9">
        <v>6500</v>
      </c>
      <c r="I9">
        <v>8</v>
      </c>
      <c r="L9" t="s">
        <v>24</v>
      </c>
      <c r="P9">
        <v>6500</v>
      </c>
    </row>
    <row r="10" spans="1:16" x14ac:dyDescent="0.3">
      <c r="A10" t="s">
        <v>16</v>
      </c>
      <c r="C10" t="s">
        <v>83</v>
      </c>
      <c r="H10">
        <v>350</v>
      </c>
      <c r="I10" t="s">
        <v>16</v>
      </c>
      <c r="L10" t="s">
        <v>19</v>
      </c>
      <c r="P10">
        <v>3500</v>
      </c>
    </row>
    <row r="11" spans="1:16" x14ac:dyDescent="0.3">
      <c r="A11">
        <v>10</v>
      </c>
      <c r="C11" t="s">
        <v>84</v>
      </c>
      <c r="H11">
        <v>400</v>
      </c>
      <c r="I11">
        <v>10</v>
      </c>
      <c r="L11" t="s">
        <v>66</v>
      </c>
      <c r="P11">
        <v>4500</v>
      </c>
    </row>
    <row r="12" spans="1:16" x14ac:dyDescent="0.3">
      <c r="A12">
        <v>11</v>
      </c>
      <c r="C12" t="s">
        <v>25</v>
      </c>
      <c r="H12">
        <v>650</v>
      </c>
      <c r="I12">
        <v>11</v>
      </c>
      <c r="L12" t="s">
        <v>88</v>
      </c>
      <c r="P12">
        <v>2000</v>
      </c>
    </row>
    <row r="13" spans="1:16" x14ac:dyDescent="0.3">
      <c r="A13">
        <v>12</v>
      </c>
      <c r="D13" t="s">
        <v>27</v>
      </c>
      <c r="H13">
        <v>1000</v>
      </c>
      <c r="I13">
        <v>12</v>
      </c>
      <c r="K13" t="s">
        <v>87</v>
      </c>
      <c r="P13">
        <v>1000</v>
      </c>
    </row>
    <row r="14" spans="1:16" x14ac:dyDescent="0.3">
      <c r="A14">
        <v>13</v>
      </c>
      <c r="C14" t="s">
        <v>84</v>
      </c>
      <c r="H14">
        <v>400</v>
      </c>
      <c r="I14">
        <v>13</v>
      </c>
      <c r="K14" t="s">
        <v>86</v>
      </c>
      <c r="P14">
        <v>850</v>
      </c>
    </row>
    <row r="15" spans="1:16" x14ac:dyDescent="0.3">
      <c r="A15">
        <v>14</v>
      </c>
      <c r="D15" t="s">
        <v>19</v>
      </c>
      <c r="H15">
        <v>3500</v>
      </c>
      <c r="I15">
        <v>14</v>
      </c>
      <c r="L15" t="s">
        <v>26</v>
      </c>
      <c r="P15">
        <v>1500</v>
      </c>
    </row>
    <row r="16" spans="1:16" x14ac:dyDescent="0.3">
      <c r="A16">
        <v>15</v>
      </c>
      <c r="D16" t="s">
        <v>79</v>
      </c>
      <c r="H16">
        <v>2500</v>
      </c>
      <c r="I16">
        <v>15</v>
      </c>
      <c r="K16" t="s">
        <v>85</v>
      </c>
      <c r="P16">
        <v>800</v>
      </c>
    </row>
    <row r="17" spans="1:16" x14ac:dyDescent="0.3">
      <c r="A17">
        <v>16</v>
      </c>
      <c r="D17" t="s">
        <v>26</v>
      </c>
      <c r="H17">
        <v>1500</v>
      </c>
      <c r="I17">
        <v>16</v>
      </c>
      <c r="K17" t="s">
        <v>17</v>
      </c>
      <c r="P17">
        <v>750</v>
      </c>
    </row>
    <row r="20" spans="1:16" x14ac:dyDescent="0.3">
      <c r="A20" s="3" t="s">
        <v>70</v>
      </c>
      <c r="I20" s="4" t="s">
        <v>64</v>
      </c>
    </row>
    <row r="21" spans="1:16" x14ac:dyDescent="0.3">
      <c r="A21">
        <v>1</v>
      </c>
      <c r="E21" t="s">
        <v>71</v>
      </c>
      <c r="G21" s="5"/>
      <c r="H21">
        <v>90000</v>
      </c>
      <c r="I21">
        <v>1</v>
      </c>
      <c r="O21" t="s">
        <v>39</v>
      </c>
      <c r="P21" s="5">
        <v>550000</v>
      </c>
    </row>
    <row r="22" spans="1:16" x14ac:dyDescent="0.3">
      <c r="A22">
        <v>2</v>
      </c>
      <c r="E22" t="s">
        <v>72</v>
      </c>
      <c r="G22" s="5"/>
      <c r="H22" s="5">
        <v>105000</v>
      </c>
      <c r="I22">
        <v>2</v>
      </c>
      <c r="O22" t="s">
        <v>39</v>
      </c>
      <c r="P22" s="5">
        <v>500000</v>
      </c>
    </row>
    <row r="23" spans="1:16" x14ac:dyDescent="0.3">
      <c r="A23">
        <v>3</v>
      </c>
      <c r="E23" t="s">
        <v>73</v>
      </c>
      <c r="G23" s="5"/>
      <c r="H23">
        <v>95000</v>
      </c>
      <c r="I23">
        <v>3</v>
      </c>
      <c r="N23" t="s">
        <v>42</v>
      </c>
      <c r="P23" s="5">
        <v>300000</v>
      </c>
    </row>
    <row r="24" spans="1:16" x14ac:dyDescent="0.3">
      <c r="A24">
        <v>4</v>
      </c>
      <c r="E24" t="s">
        <v>50</v>
      </c>
      <c r="G24" s="5"/>
      <c r="H24" s="5">
        <v>100000</v>
      </c>
      <c r="I24">
        <v>4</v>
      </c>
      <c r="N24" t="s">
        <v>37</v>
      </c>
      <c r="P24" s="5">
        <v>600000</v>
      </c>
    </row>
    <row r="25" spans="1:16" x14ac:dyDescent="0.3">
      <c r="A25">
        <v>5</v>
      </c>
      <c r="F25" t="s">
        <v>34</v>
      </c>
      <c r="G25" s="5"/>
      <c r="H25" s="5">
        <v>250000</v>
      </c>
      <c r="I25">
        <v>5</v>
      </c>
      <c r="N25" t="s">
        <v>63</v>
      </c>
      <c r="P25" s="5">
        <v>700000</v>
      </c>
    </row>
    <row r="26" spans="1:16" x14ac:dyDescent="0.3">
      <c r="A26">
        <v>6</v>
      </c>
      <c r="E26" t="s">
        <v>51</v>
      </c>
      <c r="G26" s="5"/>
      <c r="H26" s="5">
        <v>120000</v>
      </c>
      <c r="I26">
        <v>6</v>
      </c>
      <c r="N26" t="s">
        <v>37</v>
      </c>
      <c r="P26" s="5">
        <v>600000</v>
      </c>
    </row>
    <row r="27" spans="1:16" x14ac:dyDescent="0.3">
      <c r="A27">
        <v>7</v>
      </c>
      <c r="E27" t="s">
        <v>73</v>
      </c>
      <c r="G27" s="5"/>
      <c r="H27">
        <v>95000</v>
      </c>
      <c r="I27">
        <v>7</v>
      </c>
      <c r="N27" t="s">
        <v>35</v>
      </c>
      <c r="P27" s="5">
        <v>400000</v>
      </c>
    </row>
    <row r="28" spans="1:16" x14ac:dyDescent="0.3">
      <c r="A28">
        <v>8</v>
      </c>
      <c r="E28" t="s">
        <v>74</v>
      </c>
      <c r="G28" s="5"/>
      <c r="H28">
        <v>80000</v>
      </c>
      <c r="I28">
        <v>8</v>
      </c>
      <c r="N28" t="s">
        <v>36</v>
      </c>
      <c r="P28" s="5">
        <v>450000</v>
      </c>
    </row>
    <row r="29" spans="1:16" x14ac:dyDescent="0.3">
      <c r="A29" t="s">
        <v>16</v>
      </c>
      <c r="D29" t="s">
        <v>75</v>
      </c>
      <c r="H29">
        <v>9500</v>
      </c>
      <c r="I29" t="s">
        <v>16</v>
      </c>
      <c r="N29" t="s">
        <v>38</v>
      </c>
      <c r="P29" s="5">
        <v>550000</v>
      </c>
    </row>
    <row r="30" spans="1:16" x14ac:dyDescent="0.3">
      <c r="A30">
        <v>10</v>
      </c>
      <c r="D30" t="s">
        <v>76</v>
      </c>
      <c r="H30">
        <v>8500</v>
      </c>
      <c r="I30">
        <v>10</v>
      </c>
      <c r="N30" t="s">
        <v>37</v>
      </c>
      <c r="P30" s="5">
        <v>600000</v>
      </c>
    </row>
    <row r="31" spans="1:16" x14ac:dyDescent="0.3">
      <c r="A31">
        <v>11</v>
      </c>
      <c r="E31" t="s">
        <v>28</v>
      </c>
      <c r="H31">
        <v>35000</v>
      </c>
      <c r="I31">
        <v>11</v>
      </c>
      <c r="N31" t="s">
        <v>42</v>
      </c>
      <c r="P31" s="5">
        <v>300000</v>
      </c>
    </row>
    <row r="32" spans="1:16" x14ac:dyDescent="0.3">
      <c r="A32">
        <v>12</v>
      </c>
      <c r="D32" t="s">
        <v>77</v>
      </c>
      <c r="H32">
        <v>10000</v>
      </c>
      <c r="I32">
        <v>12</v>
      </c>
      <c r="N32" t="s">
        <v>35</v>
      </c>
      <c r="P32" s="5">
        <v>400000</v>
      </c>
    </row>
    <row r="33" spans="1:16" x14ac:dyDescent="0.3">
      <c r="A33">
        <v>13</v>
      </c>
      <c r="D33" t="s">
        <v>23</v>
      </c>
      <c r="H33">
        <v>5500</v>
      </c>
      <c r="I33">
        <v>13</v>
      </c>
      <c r="N33" t="s">
        <v>33</v>
      </c>
      <c r="P33" s="5">
        <v>200000</v>
      </c>
    </row>
    <row r="34" spans="1:16" x14ac:dyDescent="0.3">
      <c r="A34">
        <v>14</v>
      </c>
      <c r="D34" t="s">
        <v>18</v>
      </c>
      <c r="H34">
        <v>6000</v>
      </c>
      <c r="I34">
        <v>14</v>
      </c>
      <c r="N34" t="s">
        <v>34</v>
      </c>
      <c r="P34" s="5">
        <v>250000</v>
      </c>
    </row>
    <row r="35" spans="1:16" x14ac:dyDescent="0.3">
      <c r="A35">
        <v>15</v>
      </c>
      <c r="D35" t="s">
        <v>29</v>
      </c>
      <c r="H35">
        <v>7500</v>
      </c>
      <c r="I35">
        <v>15</v>
      </c>
      <c r="N35" t="s">
        <v>37</v>
      </c>
      <c r="P35" s="5">
        <v>600000</v>
      </c>
    </row>
    <row r="36" spans="1:16" x14ac:dyDescent="0.3">
      <c r="A36">
        <v>16</v>
      </c>
      <c r="D36" t="s">
        <v>67</v>
      </c>
      <c r="H36">
        <v>11500</v>
      </c>
      <c r="I36">
        <v>16</v>
      </c>
      <c r="O36" t="s">
        <v>39</v>
      </c>
      <c r="P36" s="5">
        <v>500000</v>
      </c>
    </row>
    <row r="38" spans="1:16" x14ac:dyDescent="0.3">
      <c r="A38" s="3" t="s">
        <v>31</v>
      </c>
    </row>
    <row r="39" spans="1:16" x14ac:dyDescent="0.3">
      <c r="A39">
        <v>1</v>
      </c>
      <c r="F39" t="s">
        <v>35</v>
      </c>
      <c r="H39" s="5">
        <v>400000</v>
      </c>
    </row>
    <row r="40" spans="1:16" x14ac:dyDescent="0.3">
      <c r="A40">
        <v>2</v>
      </c>
      <c r="F40" t="s">
        <v>34</v>
      </c>
      <c r="G40" s="5"/>
      <c r="H40" s="5">
        <v>250000</v>
      </c>
    </row>
    <row r="41" spans="1:16" x14ac:dyDescent="0.3">
      <c r="A41">
        <v>3</v>
      </c>
      <c r="F41" t="s">
        <v>33</v>
      </c>
      <c r="H41" s="5">
        <v>200000</v>
      </c>
    </row>
    <row r="42" spans="1:16" x14ac:dyDescent="0.3">
      <c r="A42">
        <v>4</v>
      </c>
      <c r="F42" t="s">
        <v>42</v>
      </c>
      <c r="H42" s="5">
        <v>300000</v>
      </c>
    </row>
    <row r="43" spans="1:16" x14ac:dyDescent="0.3">
      <c r="A43">
        <v>5</v>
      </c>
      <c r="F43" t="s">
        <v>32</v>
      </c>
      <c r="H43" s="5">
        <v>150000</v>
      </c>
    </row>
    <row r="44" spans="1:16" x14ac:dyDescent="0.3">
      <c r="A44">
        <v>6</v>
      </c>
      <c r="G44" t="s">
        <v>39</v>
      </c>
      <c r="H44" s="5">
        <v>500000</v>
      </c>
    </row>
    <row r="45" spans="1:16" x14ac:dyDescent="0.3">
      <c r="A45">
        <v>7</v>
      </c>
      <c r="G45" t="s">
        <v>41</v>
      </c>
      <c r="H45" s="5">
        <v>1000000</v>
      </c>
    </row>
    <row r="46" spans="1:16" x14ac:dyDescent="0.3">
      <c r="A46">
        <v>8</v>
      </c>
      <c r="G46" t="s">
        <v>39</v>
      </c>
      <c r="H46" s="5">
        <v>500000</v>
      </c>
    </row>
    <row r="47" spans="1:16" x14ac:dyDescent="0.3">
      <c r="A47" t="s">
        <v>16</v>
      </c>
      <c r="F47" t="s">
        <v>40</v>
      </c>
      <c r="H47" s="5">
        <v>350000</v>
      </c>
    </row>
    <row r="48" spans="1:16" x14ac:dyDescent="0.3">
      <c r="A48">
        <v>10</v>
      </c>
      <c r="F48" t="s">
        <v>34</v>
      </c>
      <c r="H48" s="5">
        <v>250000</v>
      </c>
    </row>
    <row r="49" spans="1:8" x14ac:dyDescent="0.3">
      <c r="A49">
        <v>11</v>
      </c>
      <c r="F49" t="s">
        <v>40</v>
      </c>
      <c r="H49" s="5">
        <v>350000</v>
      </c>
    </row>
    <row r="50" spans="1:8" x14ac:dyDescent="0.3">
      <c r="A50">
        <v>12</v>
      </c>
      <c r="F50" t="s">
        <v>34</v>
      </c>
      <c r="H50" s="5">
        <v>250000</v>
      </c>
    </row>
    <row r="51" spans="1:8" x14ac:dyDescent="0.3">
      <c r="A51">
        <v>13</v>
      </c>
      <c r="G51" t="s">
        <v>41</v>
      </c>
      <c r="H51" s="5">
        <v>1000000</v>
      </c>
    </row>
    <row r="52" spans="1:8" x14ac:dyDescent="0.3">
      <c r="A52">
        <v>14</v>
      </c>
      <c r="G52" t="s">
        <v>39</v>
      </c>
      <c r="H52" s="5">
        <v>500000</v>
      </c>
    </row>
    <row r="53" spans="1:8" x14ac:dyDescent="0.3">
      <c r="A53">
        <v>15</v>
      </c>
      <c r="F53" t="s">
        <v>33</v>
      </c>
      <c r="H53" s="5">
        <v>200000</v>
      </c>
    </row>
    <row r="54" spans="1:8" x14ac:dyDescent="0.3">
      <c r="A54">
        <v>16</v>
      </c>
      <c r="F54" t="s">
        <v>32</v>
      </c>
      <c r="H54" s="5">
        <v>150000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D655-3889-4049-9E75-EC1EB69A7937}">
  <dimension ref="A1:R95"/>
  <sheetViews>
    <sheetView tabSelected="1" zoomScale="65" workbookViewId="0">
      <selection activeCell="A10" sqref="A10"/>
    </sheetView>
  </sheetViews>
  <sheetFormatPr baseColWidth="10" defaultColWidth="8.796875" defaultRowHeight="15.6" x14ac:dyDescent="0.3"/>
  <cols>
    <col min="1" max="1" width="17.09765625" customWidth="1"/>
    <col min="16" max="17" width="9.19921875" bestFit="1" customWidth="1"/>
    <col min="18" max="18" width="25.19921875" customWidth="1"/>
    <col min="19" max="19" width="11.19921875" bestFit="1" customWidth="1"/>
  </cols>
  <sheetData>
    <row r="1" spans="1:18" x14ac:dyDescent="0.3">
      <c r="A1" s="2" t="s">
        <v>93</v>
      </c>
      <c r="B1" t="s">
        <v>10</v>
      </c>
      <c r="C1" t="s">
        <v>4</v>
      </c>
      <c r="K1" t="s">
        <v>6</v>
      </c>
      <c r="M1" t="s">
        <v>7</v>
      </c>
      <c r="N1" t="s">
        <v>8</v>
      </c>
      <c r="O1" t="s">
        <v>11</v>
      </c>
      <c r="P1" t="s">
        <v>14</v>
      </c>
      <c r="Q1" t="s">
        <v>13</v>
      </c>
    </row>
    <row r="2" spans="1:18" x14ac:dyDescent="0.3">
      <c r="A2">
        <v>1</v>
      </c>
      <c r="E2">
        <v>5000</v>
      </c>
      <c r="G2">
        <v>6</v>
      </c>
      <c r="H2">
        <v>200</v>
      </c>
      <c r="I2">
        <f>E2*H2/G2</f>
        <v>166666.66666666666</v>
      </c>
      <c r="J2">
        <f>I2/2</f>
        <v>83333.333333333328</v>
      </c>
      <c r="K2">
        <f>3.1415926*0.35*0.35</f>
        <v>0.3848450934999999</v>
      </c>
      <c r="L2">
        <f>J2/K2</f>
        <v>216537.34123372252</v>
      </c>
      <c r="M2">
        <f>LOG(L2)</f>
        <v>5.3355327999659554</v>
      </c>
      <c r="N2">
        <f>ROUND(M2, 2)</f>
        <v>5.34</v>
      </c>
      <c r="O2">
        <f>ROUND(LOG((E2*100/6)/(3.1415926*0.35*0.35)), 2)</f>
        <v>5.34</v>
      </c>
      <c r="P2">
        <f>AVERAGE(O2:O9)</f>
        <v>5.3612500000000001</v>
      </c>
      <c r="Q2">
        <f>STDEV(O2:O9)</f>
        <v>0.15560366319595445</v>
      </c>
      <c r="R2" t="s">
        <v>52</v>
      </c>
    </row>
    <row r="3" spans="1:18" x14ac:dyDescent="0.3">
      <c r="A3">
        <v>2</v>
      </c>
      <c r="E3">
        <v>4000</v>
      </c>
      <c r="O3">
        <f t="shared" ref="O3:O9" si="0">ROUND(LOG((E3*100/6)/(3.1415926*0.35*0.35)), 2)</f>
        <v>5.24</v>
      </c>
      <c r="R3" t="s">
        <v>81</v>
      </c>
    </row>
    <row r="4" spans="1:18" x14ac:dyDescent="0.3">
      <c r="A4">
        <v>3</v>
      </c>
      <c r="E4">
        <v>4500</v>
      </c>
      <c r="O4">
        <f t="shared" si="0"/>
        <v>5.29</v>
      </c>
      <c r="R4" t="s">
        <v>80</v>
      </c>
    </row>
    <row r="5" spans="1:18" x14ac:dyDescent="0.3">
      <c r="A5">
        <v>4</v>
      </c>
      <c r="E5">
        <v>3500</v>
      </c>
      <c r="O5">
        <f t="shared" si="0"/>
        <v>5.18</v>
      </c>
      <c r="R5" t="s">
        <v>82</v>
      </c>
    </row>
    <row r="6" spans="1:18" x14ac:dyDescent="0.3">
      <c r="A6">
        <v>5</v>
      </c>
      <c r="E6">
        <v>4000</v>
      </c>
      <c r="O6">
        <f t="shared" si="0"/>
        <v>5.24</v>
      </c>
      <c r="R6" t="s">
        <v>53</v>
      </c>
    </row>
    <row r="7" spans="1:18" x14ac:dyDescent="0.3">
      <c r="A7">
        <v>6</v>
      </c>
      <c r="E7">
        <v>9500</v>
      </c>
      <c r="O7">
        <f t="shared" si="0"/>
        <v>5.61</v>
      </c>
    </row>
    <row r="8" spans="1:18" x14ac:dyDescent="0.3">
      <c r="A8">
        <v>7</v>
      </c>
      <c r="E8">
        <v>8000</v>
      </c>
      <c r="O8">
        <f t="shared" si="0"/>
        <v>5.54</v>
      </c>
    </row>
    <row r="9" spans="1:18" x14ac:dyDescent="0.3">
      <c r="A9">
        <v>8</v>
      </c>
      <c r="E9">
        <v>6500</v>
      </c>
      <c r="O9">
        <f t="shared" si="0"/>
        <v>5.45</v>
      </c>
    </row>
    <row r="10" spans="1:18" x14ac:dyDescent="0.3">
      <c r="A10" s="2" t="s">
        <v>94</v>
      </c>
      <c r="B10" t="s">
        <v>10</v>
      </c>
      <c r="C10" t="s">
        <v>4</v>
      </c>
      <c r="K10" t="s">
        <v>6</v>
      </c>
      <c r="M10" t="s">
        <v>7</v>
      </c>
      <c r="N10" t="s">
        <v>8</v>
      </c>
      <c r="O10" t="s">
        <v>11</v>
      </c>
      <c r="P10" t="s">
        <v>14</v>
      </c>
      <c r="Q10" t="s">
        <v>13</v>
      </c>
    </row>
    <row r="11" spans="1:18" x14ac:dyDescent="0.3">
      <c r="A11">
        <v>1</v>
      </c>
      <c r="E11">
        <v>350</v>
      </c>
      <c r="G11">
        <v>6</v>
      </c>
      <c r="H11">
        <v>200</v>
      </c>
      <c r="I11">
        <f>E11*H11/G11</f>
        <v>11666.666666666666</v>
      </c>
      <c r="J11">
        <f>I11/2</f>
        <v>5833.333333333333</v>
      </c>
      <c r="K11">
        <f>3.1415926*0.35*0.35</f>
        <v>0.3848450934999999</v>
      </c>
      <c r="L11">
        <f>J11/K11</f>
        <v>15157.613886360577</v>
      </c>
      <c r="M11">
        <f>LOG(L11)</f>
        <v>4.1806308399802123</v>
      </c>
      <c r="N11">
        <f>ROUND(M11, 2)</f>
        <v>4.18</v>
      </c>
      <c r="O11">
        <f>ROUND(LOG((E11*100/6)/(3.1415926*0.35*0.35)), 2)</f>
        <v>4.18</v>
      </c>
      <c r="P11">
        <f>AVERAGE(O11:O18)</f>
        <v>4.5962500000000004</v>
      </c>
      <c r="Q11">
        <f>STDEV(O11:O18)</f>
        <v>0.38265753058614388</v>
      </c>
    </row>
    <row r="12" spans="1:18" x14ac:dyDescent="0.3">
      <c r="A12">
        <v>2</v>
      </c>
      <c r="E12">
        <v>400</v>
      </c>
      <c r="O12">
        <f t="shared" ref="O12:O18" si="1">ROUND(LOG((E12*100/6)/(3.1415926*0.35*0.35)), 2)</f>
        <v>4.24</v>
      </c>
    </row>
    <row r="13" spans="1:18" x14ac:dyDescent="0.3">
      <c r="A13">
        <v>3</v>
      </c>
      <c r="E13">
        <v>650</v>
      </c>
      <c r="O13">
        <f t="shared" si="1"/>
        <v>4.45</v>
      </c>
    </row>
    <row r="14" spans="1:18" x14ac:dyDescent="0.3">
      <c r="A14">
        <v>4</v>
      </c>
      <c r="E14">
        <v>1000</v>
      </c>
      <c r="O14">
        <f t="shared" si="1"/>
        <v>4.6399999999999997</v>
      </c>
    </row>
    <row r="15" spans="1:18" x14ac:dyDescent="0.3">
      <c r="A15">
        <v>5</v>
      </c>
      <c r="E15">
        <v>400</v>
      </c>
      <c r="O15">
        <f t="shared" si="1"/>
        <v>4.24</v>
      </c>
    </row>
    <row r="16" spans="1:18" x14ac:dyDescent="0.3">
      <c r="A16">
        <v>6</v>
      </c>
      <c r="E16">
        <v>3500</v>
      </c>
      <c r="O16">
        <f t="shared" si="1"/>
        <v>5.18</v>
      </c>
    </row>
    <row r="17" spans="1:17" x14ac:dyDescent="0.3">
      <c r="A17">
        <v>7</v>
      </c>
      <c r="E17">
        <v>2500</v>
      </c>
      <c r="O17">
        <f t="shared" si="1"/>
        <v>5.03</v>
      </c>
    </row>
    <row r="18" spans="1:17" x14ac:dyDescent="0.3">
      <c r="A18">
        <v>8</v>
      </c>
      <c r="E18">
        <v>1500</v>
      </c>
      <c r="O18">
        <f t="shared" si="1"/>
        <v>4.8099999999999996</v>
      </c>
    </row>
    <row r="19" spans="1:17" x14ac:dyDescent="0.3">
      <c r="C19" t="s">
        <v>9</v>
      </c>
    </row>
    <row r="21" spans="1:17" x14ac:dyDescent="0.3">
      <c r="A21" s="1" t="s">
        <v>91</v>
      </c>
      <c r="B21" t="s">
        <v>2</v>
      </c>
      <c r="C21" t="s">
        <v>3</v>
      </c>
      <c r="D21" t="s">
        <v>4</v>
      </c>
      <c r="K21" t="s">
        <v>6</v>
      </c>
      <c r="M21" t="s">
        <v>7</v>
      </c>
      <c r="N21" t="s">
        <v>8</v>
      </c>
      <c r="O21" t="s">
        <v>11</v>
      </c>
      <c r="P21" t="s">
        <v>15</v>
      </c>
    </row>
    <row r="22" spans="1:17" x14ac:dyDescent="0.3">
      <c r="A22">
        <v>1</v>
      </c>
      <c r="E22">
        <v>90000</v>
      </c>
      <c r="G22">
        <v>6</v>
      </c>
      <c r="H22">
        <v>200</v>
      </c>
      <c r="I22">
        <f>E22*H22/G22</f>
        <v>3000000</v>
      </c>
      <c r="J22">
        <f>I22/2</f>
        <v>1500000</v>
      </c>
      <c r="K22">
        <f>3.1415926*0.35*0.35</f>
        <v>0.3848450934999999</v>
      </c>
      <c r="L22">
        <f>J22/K22</f>
        <v>3897672.1422070055</v>
      </c>
      <c r="M22">
        <f>LOG(L22)</f>
        <v>6.5908053050692619</v>
      </c>
      <c r="N22">
        <f>ROUND(M22, 2)</f>
        <v>6.59</v>
      </c>
      <c r="O22">
        <f>ROUND(LOG((E22*100/6)/(3.1415926*0.35*0.35)), 2)</f>
        <v>6.59</v>
      </c>
      <c r="P22">
        <f>AVERAGE(O22:O29)</f>
        <v>6.6749999999999998</v>
      </c>
      <c r="Q22">
        <f>STDEV(O22:O29)</f>
        <v>0.15278369396914435</v>
      </c>
    </row>
    <row r="23" spans="1:17" x14ac:dyDescent="0.3">
      <c r="A23">
        <v>2</v>
      </c>
      <c r="E23" s="5">
        <v>105000</v>
      </c>
      <c r="O23">
        <f t="shared" ref="O23:O29" si="2">ROUND(LOG((E23*100/6)/(3.1415926*0.35*0.35)), 2)</f>
        <v>6.66</v>
      </c>
    </row>
    <row r="24" spans="1:17" x14ac:dyDescent="0.3">
      <c r="A24">
        <v>3</v>
      </c>
      <c r="E24">
        <v>95000</v>
      </c>
      <c r="O24">
        <f t="shared" si="2"/>
        <v>6.61</v>
      </c>
    </row>
    <row r="25" spans="1:17" x14ac:dyDescent="0.3">
      <c r="A25">
        <v>4</v>
      </c>
      <c r="E25" s="5">
        <v>100000</v>
      </c>
      <c r="O25">
        <f t="shared" si="2"/>
        <v>6.64</v>
      </c>
    </row>
    <row r="26" spans="1:17" x14ac:dyDescent="0.3">
      <c r="A26">
        <v>5</v>
      </c>
      <c r="E26" s="5">
        <v>250000</v>
      </c>
      <c r="O26">
        <f t="shared" si="2"/>
        <v>7.03</v>
      </c>
    </row>
    <row r="27" spans="1:17" x14ac:dyDescent="0.3">
      <c r="A27">
        <v>6</v>
      </c>
      <c r="E27" s="5">
        <v>120000</v>
      </c>
      <c r="O27">
        <f t="shared" si="2"/>
        <v>6.72</v>
      </c>
    </row>
    <row r="28" spans="1:17" x14ac:dyDescent="0.3">
      <c r="A28">
        <v>7</v>
      </c>
      <c r="E28">
        <v>95000</v>
      </c>
      <c r="O28">
        <f t="shared" si="2"/>
        <v>6.61</v>
      </c>
    </row>
    <row r="29" spans="1:17" x14ac:dyDescent="0.3">
      <c r="A29">
        <v>8</v>
      </c>
      <c r="E29">
        <v>80000</v>
      </c>
      <c r="O29">
        <f t="shared" si="2"/>
        <v>6.54</v>
      </c>
    </row>
    <row r="30" spans="1:17" x14ac:dyDescent="0.3">
      <c r="A30" s="1" t="s">
        <v>92</v>
      </c>
      <c r="B30" t="s">
        <v>2</v>
      </c>
      <c r="C30" t="s">
        <v>3</v>
      </c>
      <c r="D30" t="s">
        <v>4</v>
      </c>
      <c r="K30" t="s">
        <v>6</v>
      </c>
      <c r="M30" t="s">
        <v>7</v>
      </c>
      <c r="N30" t="s">
        <v>8</v>
      </c>
      <c r="O30" t="s">
        <v>11</v>
      </c>
      <c r="P30" t="s">
        <v>15</v>
      </c>
    </row>
    <row r="31" spans="1:17" x14ac:dyDescent="0.3">
      <c r="A31">
        <v>1</v>
      </c>
      <c r="E31">
        <v>9500</v>
      </c>
      <c r="G31">
        <v>6</v>
      </c>
      <c r="H31">
        <v>200</v>
      </c>
      <c r="I31">
        <f>E31*H31/G31</f>
        <v>316666.66666666669</v>
      </c>
      <c r="J31">
        <f>I31/2</f>
        <v>158333.33333333334</v>
      </c>
      <c r="K31">
        <f>3.1415926*0.35*0.35</f>
        <v>0.3848450934999999</v>
      </c>
      <c r="L31">
        <f>J31/K31</f>
        <v>411420.94834407285</v>
      </c>
      <c r="M31">
        <f>LOG(L31)</f>
        <v>5.6142864009187843</v>
      </c>
      <c r="N31">
        <f>ROUND(M31, 2)</f>
        <v>5.61</v>
      </c>
      <c r="O31">
        <f>ROUND(LOG((E31*100/6)/(3.1415926*0.35*0.35)), 2)</f>
        <v>5.61</v>
      </c>
      <c r="P31">
        <f>AVERAGE(O31:O38)</f>
        <v>5.625</v>
      </c>
      <c r="Q31">
        <f>STDEV(O31:O38)</f>
        <v>0.24974272476176063</v>
      </c>
    </row>
    <row r="32" spans="1:17" x14ac:dyDescent="0.3">
      <c r="A32">
        <v>2</v>
      </c>
      <c r="E32">
        <v>8500</v>
      </c>
      <c r="O32">
        <f t="shared" ref="O32:O38" si="3">ROUND(LOG((E32*100/6)/(3.1415926*0.35*0.35)), 2)</f>
        <v>5.57</v>
      </c>
    </row>
    <row r="33" spans="1:17" x14ac:dyDescent="0.3">
      <c r="A33">
        <v>3</v>
      </c>
      <c r="E33">
        <v>35000</v>
      </c>
      <c r="O33">
        <f t="shared" si="3"/>
        <v>6.18</v>
      </c>
    </row>
    <row r="34" spans="1:17" x14ac:dyDescent="0.3">
      <c r="A34">
        <v>4</v>
      </c>
      <c r="E34">
        <v>10000</v>
      </c>
      <c r="O34">
        <f t="shared" si="3"/>
        <v>5.64</v>
      </c>
    </row>
    <row r="35" spans="1:17" x14ac:dyDescent="0.3">
      <c r="A35">
        <v>5</v>
      </c>
      <c r="E35">
        <v>5500</v>
      </c>
      <c r="O35">
        <f t="shared" si="3"/>
        <v>5.38</v>
      </c>
    </row>
    <row r="36" spans="1:17" x14ac:dyDescent="0.3">
      <c r="A36">
        <v>6</v>
      </c>
      <c r="E36">
        <v>6000</v>
      </c>
      <c r="O36">
        <f t="shared" si="3"/>
        <v>5.41</v>
      </c>
    </row>
    <row r="37" spans="1:17" x14ac:dyDescent="0.3">
      <c r="A37">
        <v>7</v>
      </c>
      <c r="E37">
        <v>7500</v>
      </c>
      <c r="O37">
        <f t="shared" si="3"/>
        <v>5.51</v>
      </c>
    </row>
    <row r="38" spans="1:17" x14ac:dyDescent="0.3">
      <c r="A38">
        <v>8</v>
      </c>
      <c r="E38">
        <v>11500</v>
      </c>
      <c r="O38">
        <f t="shared" si="3"/>
        <v>5.7</v>
      </c>
    </row>
    <row r="40" spans="1:17" x14ac:dyDescent="0.3">
      <c r="A40" s="1" t="s">
        <v>45</v>
      </c>
      <c r="B40" t="s">
        <v>2</v>
      </c>
      <c r="C40" t="s">
        <v>3</v>
      </c>
      <c r="D40" t="s">
        <v>4</v>
      </c>
      <c r="K40" t="s">
        <v>6</v>
      </c>
      <c r="M40" t="s">
        <v>7</v>
      </c>
      <c r="N40" t="s">
        <v>8</v>
      </c>
      <c r="O40" t="s">
        <v>11</v>
      </c>
      <c r="P40" t="s">
        <v>15</v>
      </c>
    </row>
    <row r="41" spans="1:17" x14ac:dyDescent="0.3">
      <c r="A41">
        <v>1</v>
      </c>
      <c r="E41">
        <v>6500</v>
      </c>
      <c r="G41">
        <v>6</v>
      </c>
      <c r="H41">
        <v>200</v>
      </c>
      <c r="I41">
        <f>E41*H41/G41</f>
        <v>216666.66666666666</v>
      </c>
      <c r="J41">
        <f>I41/2</f>
        <v>108333.33333333333</v>
      </c>
      <c r="K41">
        <f>3.1415926*0.35*0.35</f>
        <v>0.3848450934999999</v>
      </c>
      <c r="L41">
        <f>J41/K41</f>
        <v>281498.54360383929</v>
      </c>
      <c r="M41">
        <f>LOG(L41)</f>
        <v>5.4494761522727924</v>
      </c>
      <c r="N41">
        <f>ROUND(M41, 2)</f>
        <v>5.45</v>
      </c>
      <c r="O41">
        <f>ROUND(LOG((E41*100/6)/(3.1415926*0.35*0.35)), 2)</f>
        <v>5.45</v>
      </c>
      <c r="P41">
        <f>AVERAGE(O41:O48)</f>
        <v>5.6587500000000013</v>
      </c>
      <c r="Q41">
        <f>STDEV(O41:O48)</f>
        <v>0.29930574430075446</v>
      </c>
    </row>
    <row r="42" spans="1:17" x14ac:dyDescent="0.3">
      <c r="A42">
        <v>2</v>
      </c>
      <c r="E42">
        <v>11500</v>
      </c>
      <c r="O42">
        <f t="shared" ref="O42:O48" si="4">ROUND(LOG((E42*100/6)/(3.1415926*0.35*0.35)), 2)</f>
        <v>5.7</v>
      </c>
    </row>
    <row r="43" spans="1:17" x14ac:dyDescent="0.3">
      <c r="A43">
        <v>3</v>
      </c>
      <c r="E43">
        <v>5500</v>
      </c>
      <c r="O43">
        <f t="shared" si="4"/>
        <v>5.38</v>
      </c>
    </row>
    <row r="44" spans="1:17" x14ac:dyDescent="0.3">
      <c r="A44">
        <v>4</v>
      </c>
      <c r="E44">
        <v>40000</v>
      </c>
      <c r="O44">
        <f t="shared" si="4"/>
        <v>6.24</v>
      </c>
    </row>
    <row r="45" spans="1:17" x14ac:dyDescent="0.3">
      <c r="A45">
        <v>5</v>
      </c>
      <c r="E45">
        <v>6500</v>
      </c>
      <c r="O45">
        <f t="shared" si="4"/>
        <v>5.45</v>
      </c>
    </row>
    <row r="46" spans="1:17" x14ac:dyDescent="0.3">
      <c r="A46">
        <v>6</v>
      </c>
      <c r="E46">
        <v>20000</v>
      </c>
      <c r="O46">
        <f t="shared" si="4"/>
        <v>5.94</v>
      </c>
    </row>
    <row r="47" spans="1:17" x14ac:dyDescent="0.3">
      <c r="A47">
        <v>7</v>
      </c>
      <c r="E47">
        <v>10500</v>
      </c>
      <c r="O47">
        <f t="shared" si="4"/>
        <v>5.66</v>
      </c>
    </row>
    <row r="48" spans="1:17" x14ac:dyDescent="0.3">
      <c r="A48">
        <v>8</v>
      </c>
      <c r="E48">
        <v>6500</v>
      </c>
      <c r="O48">
        <f t="shared" si="4"/>
        <v>5.45</v>
      </c>
    </row>
    <row r="49" spans="1:17" x14ac:dyDescent="0.3">
      <c r="A49" s="1" t="s">
        <v>44</v>
      </c>
      <c r="B49" t="s">
        <v>2</v>
      </c>
      <c r="C49" t="s">
        <v>3</v>
      </c>
      <c r="D49" t="s">
        <v>4</v>
      </c>
      <c r="K49" t="s">
        <v>6</v>
      </c>
      <c r="M49" t="s">
        <v>7</v>
      </c>
      <c r="N49" t="s">
        <v>8</v>
      </c>
      <c r="O49" t="s">
        <v>11</v>
      </c>
      <c r="P49" t="s">
        <v>15</v>
      </c>
    </row>
    <row r="50" spans="1:17" x14ac:dyDescent="0.3">
      <c r="A50">
        <v>1</v>
      </c>
      <c r="E50">
        <v>3500</v>
      </c>
      <c r="G50">
        <v>6</v>
      </c>
      <c r="H50">
        <v>200</v>
      </c>
      <c r="I50">
        <f>E50*H50/G50</f>
        <v>116666.66666666667</v>
      </c>
      <c r="J50">
        <f>I50/2</f>
        <v>58333.333333333336</v>
      </c>
      <c r="K50">
        <f>3.1415926*0.35*0.35</f>
        <v>0.3848450934999999</v>
      </c>
      <c r="L50">
        <f>J50/K50</f>
        <v>151576.13886360577</v>
      </c>
      <c r="M50">
        <f>LOG(L50)</f>
        <v>5.1806308399802123</v>
      </c>
      <c r="N50">
        <f>ROUND(M50, 2)</f>
        <v>5.18</v>
      </c>
      <c r="O50">
        <f>ROUND(LOG((E50*100/6)/(3.1415926*0.35*0.35)), 2)</f>
        <v>5.18</v>
      </c>
      <c r="P50">
        <f>AVERAGE(O50:O57)</f>
        <v>4.8099999999999996</v>
      </c>
      <c r="Q50">
        <f>STDEV(O50:O57)</f>
        <v>0.30085592185344417</v>
      </c>
    </row>
    <row r="51" spans="1:17" x14ac:dyDescent="0.3">
      <c r="A51">
        <v>2</v>
      </c>
      <c r="E51">
        <v>4500</v>
      </c>
      <c r="O51">
        <f t="shared" ref="O51:O57" si="5">ROUND(LOG((E51*100/6)/(3.1415926*0.35*0.35)), 2)</f>
        <v>5.29</v>
      </c>
    </row>
    <row r="52" spans="1:17" x14ac:dyDescent="0.3">
      <c r="A52">
        <v>3</v>
      </c>
      <c r="E52">
        <v>2000</v>
      </c>
      <c r="O52">
        <f t="shared" si="5"/>
        <v>4.9400000000000004</v>
      </c>
    </row>
    <row r="53" spans="1:17" x14ac:dyDescent="0.3">
      <c r="A53">
        <v>4</v>
      </c>
      <c r="E53">
        <v>1000</v>
      </c>
      <c r="O53">
        <f t="shared" si="5"/>
        <v>4.6399999999999997</v>
      </c>
    </row>
    <row r="54" spans="1:17" x14ac:dyDescent="0.3">
      <c r="A54">
        <v>5</v>
      </c>
      <c r="E54">
        <v>850</v>
      </c>
      <c r="O54">
        <f t="shared" si="5"/>
        <v>4.57</v>
      </c>
    </row>
    <row r="55" spans="1:17" x14ac:dyDescent="0.3">
      <c r="A55">
        <v>6</v>
      </c>
      <c r="E55">
        <v>1500</v>
      </c>
      <c r="O55">
        <f t="shared" si="5"/>
        <v>4.8099999999999996</v>
      </c>
    </row>
    <row r="56" spans="1:17" x14ac:dyDescent="0.3">
      <c r="A56">
        <v>7</v>
      </c>
      <c r="E56">
        <v>800</v>
      </c>
      <c r="O56">
        <f t="shared" si="5"/>
        <v>4.54</v>
      </c>
    </row>
    <row r="57" spans="1:17" x14ac:dyDescent="0.3">
      <c r="A57">
        <v>8</v>
      </c>
      <c r="E57">
        <v>750</v>
      </c>
      <c r="O57">
        <f t="shared" si="5"/>
        <v>4.51</v>
      </c>
    </row>
    <row r="59" spans="1:17" x14ac:dyDescent="0.3">
      <c r="A59" s="1" t="s">
        <v>47</v>
      </c>
      <c r="B59" t="s">
        <v>2</v>
      </c>
      <c r="C59" t="s">
        <v>3</v>
      </c>
      <c r="D59" t="s">
        <v>4</v>
      </c>
      <c r="K59" t="s">
        <v>6</v>
      </c>
      <c r="M59" t="s">
        <v>7</v>
      </c>
      <c r="N59" t="s">
        <v>8</v>
      </c>
      <c r="O59" t="s">
        <v>11</v>
      </c>
      <c r="P59" t="s">
        <v>15</v>
      </c>
    </row>
    <row r="60" spans="1:17" x14ac:dyDescent="0.3">
      <c r="A60">
        <v>1</v>
      </c>
      <c r="E60" s="5">
        <v>550000</v>
      </c>
      <c r="G60">
        <v>6</v>
      </c>
      <c r="H60">
        <v>200</v>
      </c>
      <c r="I60">
        <f>E60*H60/G60</f>
        <v>18333333.333333332</v>
      </c>
      <c r="J60">
        <f>I60/2</f>
        <v>9166666.666666666</v>
      </c>
      <c r="K60">
        <f>3.1415926*0.35*0.35</f>
        <v>0.3848450934999999</v>
      </c>
      <c r="L60">
        <f>J60/K60</f>
        <v>23819107.535709478</v>
      </c>
      <c r="M60">
        <f>LOG(L60)</f>
        <v>7.3769254851241808</v>
      </c>
      <c r="N60">
        <f>ROUND(M60, 2)</f>
        <v>7.38</v>
      </c>
      <c r="O60">
        <f>ROUND(LOG((E60*100/6)/(3.1415926*0.35*0.35)), 2)</f>
        <v>7.38</v>
      </c>
      <c r="P60">
        <f>AVERAGE(O60:O67)</f>
        <v>7.3324999999999996</v>
      </c>
      <c r="Q60">
        <f>STDEV(O60:O67)</f>
        <v>0.11707750790456233</v>
      </c>
    </row>
    <row r="61" spans="1:17" x14ac:dyDescent="0.3">
      <c r="A61">
        <v>2</v>
      </c>
      <c r="E61" s="5">
        <v>500000</v>
      </c>
      <c r="O61">
        <f t="shared" ref="O61:O67" si="6">ROUND(LOG((E61*100/6)/(3.1415926*0.35*0.35)), 2)</f>
        <v>7.34</v>
      </c>
    </row>
    <row r="62" spans="1:17" x14ac:dyDescent="0.3">
      <c r="A62">
        <v>3</v>
      </c>
      <c r="E62" s="5">
        <v>300000</v>
      </c>
      <c r="O62">
        <f t="shared" si="6"/>
        <v>7.11</v>
      </c>
    </row>
    <row r="63" spans="1:17" x14ac:dyDescent="0.3">
      <c r="A63">
        <v>4</v>
      </c>
      <c r="E63" s="5">
        <v>600000</v>
      </c>
      <c r="O63">
        <f t="shared" si="6"/>
        <v>7.41</v>
      </c>
    </row>
    <row r="64" spans="1:17" x14ac:dyDescent="0.3">
      <c r="A64">
        <v>5</v>
      </c>
      <c r="E64" s="5">
        <v>700000</v>
      </c>
      <c r="O64">
        <f t="shared" si="6"/>
        <v>7.48</v>
      </c>
    </row>
    <row r="65" spans="1:17" x14ac:dyDescent="0.3">
      <c r="A65">
        <v>6</v>
      </c>
      <c r="E65" s="5">
        <v>600000</v>
      </c>
      <c r="O65">
        <f t="shared" si="6"/>
        <v>7.41</v>
      </c>
    </row>
    <row r="66" spans="1:17" x14ac:dyDescent="0.3">
      <c r="A66">
        <v>7</v>
      </c>
      <c r="E66" s="5">
        <v>400000</v>
      </c>
      <c r="O66">
        <f t="shared" si="6"/>
        <v>7.24</v>
      </c>
    </row>
    <row r="67" spans="1:17" x14ac:dyDescent="0.3">
      <c r="A67">
        <v>8</v>
      </c>
      <c r="E67" s="5">
        <v>450000</v>
      </c>
      <c r="O67">
        <f t="shared" si="6"/>
        <v>7.29</v>
      </c>
    </row>
    <row r="68" spans="1:17" x14ac:dyDescent="0.3">
      <c r="A68" s="1" t="s">
        <v>46</v>
      </c>
      <c r="B68" t="s">
        <v>2</v>
      </c>
      <c r="C68" t="s">
        <v>3</v>
      </c>
      <c r="D68" t="s">
        <v>4</v>
      </c>
      <c r="K68" t="s">
        <v>6</v>
      </c>
      <c r="M68" t="s">
        <v>7</v>
      </c>
      <c r="N68" t="s">
        <v>8</v>
      </c>
      <c r="O68" t="s">
        <v>11</v>
      </c>
      <c r="P68" t="s">
        <v>15</v>
      </c>
    </row>
    <row r="69" spans="1:17" x14ac:dyDescent="0.3">
      <c r="A69">
        <v>1</v>
      </c>
      <c r="E69" s="5">
        <v>550000</v>
      </c>
      <c r="G69">
        <v>6</v>
      </c>
      <c r="H69">
        <v>200</v>
      </c>
      <c r="I69">
        <f>E69*H69/G69</f>
        <v>18333333.333333332</v>
      </c>
      <c r="J69">
        <f>I69/2</f>
        <v>9166666.666666666</v>
      </c>
      <c r="K69">
        <f>3.1415926*0.35*0.35</f>
        <v>0.3848450934999999</v>
      </c>
      <c r="L69">
        <f>J69/K69</f>
        <v>23819107.535709478</v>
      </c>
      <c r="M69">
        <f>LOG(L69)</f>
        <v>7.3769254851241808</v>
      </c>
      <c r="N69">
        <f>ROUND(M69, 2)</f>
        <v>7.38</v>
      </c>
      <c r="O69">
        <f>ROUND(LOG((E69*100/6)/(3.1415926*0.35*0.35)), 2)</f>
        <v>7.38</v>
      </c>
      <c r="P69">
        <f>AVERAGE(O69:O76)</f>
        <v>7.2324999999999999</v>
      </c>
      <c r="Q69">
        <f>STDEV(O69:O76)</f>
        <v>0.18437151933760565</v>
      </c>
    </row>
    <row r="70" spans="1:17" x14ac:dyDescent="0.3">
      <c r="A70">
        <v>2</v>
      </c>
      <c r="E70" s="5">
        <v>600000</v>
      </c>
      <c r="O70">
        <f t="shared" ref="O70:O76" si="7">ROUND(LOG((E70*100/6)/(3.1415926*0.35*0.35)), 2)</f>
        <v>7.41</v>
      </c>
    </row>
    <row r="71" spans="1:17" x14ac:dyDescent="0.3">
      <c r="A71">
        <v>3</v>
      </c>
      <c r="E71" s="5">
        <v>300000</v>
      </c>
      <c r="O71">
        <f t="shared" si="7"/>
        <v>7.11</v>
      </c>
    </row>
    <row r="72" spans="1:17" x14ac:dyDescent="0.3">
      <c r="A72">
        <v>4</v>
      </c>
      <c r="E72" s="5">
        <v>400000</v>
      </c>
      <c r="O72">
        <f t="shared" si="7"/>
        <v>7.24</v>
      </c>
    </row>
    <row r="73" spans="1:17" x14ac:dyDescent="0.3">
      <c r="A73">
        <v>5</v>
      </c>
      <c r="E73" s="5">
        <v>200000</v>
      </c>
      <c r="O73">
        <f t="shared" si="7"/>
        <v>6.94</v>
      </c>
    </row>
    <row r="74" spans="1:17" x14ac:dyDescent="0.3">
      <c r="A74">
        <v>6</v>
      </c>
      <c r="E74" s="5">
        <v>250000</v>
      </c>
      <c r="O74">
        <f t="shared" si="7"/>
        <v>7.03</v>
      </c>
    </row>
    <row r="75" spans="1:17" x14ac:dyDescent="0.3">
      <c r="A75">
        <v>7</v>
      </c>
      <c r="E75" s="5">
        <v>600000</v>
      </c>
      <c r="O75">
        <f t="shared" si="7"/>
        <v>7.41</v>
      </c>
    </row>
    <row r="76" spans="1:17" x14ac:dyDescent="0.3">
      <c r="A76">
        <v>8</v>
      </c>
      <c r="E76" s="5">
        <v>500000</v>
      </c>
      <c r="O76">
        <f t="shared" si="7"/>
        <v>7.34</v>
      </c>
    </row>
    <row r="78" spans="1:17" x14ac:dyDescent="0.3">
      <c r="A78" s="1" t="s">
        <v>48</v>
      </c>
      <c r="B78" t="s">
        <v>2</v>
      </c>
      <c r="C78" t="s">
        <v>3</v>
      </c>
      <c r="D78" t="s">
        <v>4</v>
      </c>
      <c r="K78" t="s">
        <v>6</v>
      </c>
      <c r="M78" t="s">
        <v>7</v>
      </c>
      <c r="N78" t="s">
        <v>8</v>
      </c>
      <c r="O78" t="s">
        <v>11</v>
      </c>
      <c r="P78" t="s">
        <v>15</v>
      </c>
    </row>
    <row r="79" spans="1:17" x14ac:dyDescent="0.3">
      <c r="A79">
        <v>1</v>
      </c>
      <c r="E79" s="5">
        <v>400000</v>
      </c>
      <c r="G79">
        <v>6</v>
      </c>
      <c r="H79">
        <v>200</v>
      </c>
      <c r="I79">
        <f>E79*H79/G79</f>
        <v>13333333.333333334</v>
      </c>
      <c r="J79">
        <f>I79/2</f>
        <v>6666666.666666667</v>
      </c>
      <c r="K79">
        <f>3.1415926*0.35*0.35</f>
        <v>0.3848450934999999</v>
      </c>
      <c r="L79">
        <f>J79/K79</f>
        <v>17322987.298697803</v>
      </c>
      <c r="M79">
        <f>LOG(L79)</f>
        <v>7.2386227869578992</v>
      </c>
      <c r="N79">
        <f>ROUND(M79, 2)</f>
        <v>7.24</v>
      </c>
      <c r="O79">
        <f>ROUND(LOG((E79*100/6)/(3.1415926*0.35*0.35)), 2)</f>
        <v>7.24</v>
      </c>
      <c r="P79">
        <f>AVERAGE(O79:O86)</f>
        <v>7.1812500000000004</v>
      </c>
      <c r="Q79">
        <f>STDEV(O79:O86)</f>
        <v>0.26411239490576183</v>
      </c>
    </row>
    <row r="80" spans="1:17" x14ac:dyDescent="0.3">
      <c r="A80">
        <v>2</v>
      </c>
      <c r="E80" s="5">
        <v>250000</v>
      </c>
      <c r="O80">
        <f t="shared" ref="O80:O86" si="8">ROUND(LOG((E80*100/6)/(3.1415926*0.35*0.35)), 2)</f>
        <v>7.03</v>
      </c>
    </row>
    <row r="81" spans="1:17" x14ac:dyDescent="0.3">
      <c r="A81">
        <v>3</v>
      </c>
      <c r="E81" s="5">
        <v>200000</v>
      </c>
      <c r="O81">
        <f t="shared" si="8"/>
        <v>6.94</v>
      </c>
    </row>
    <row r="82" spans="1:17" x14ac:dyDescent="0.3">
      <c r="A82">
        <v>4</v>
      </c>
      <c r="E82" s="5">
        <v>300000</v>
      </c>
      <c r="O82">
        <f t="shared" si="8"/>
        <v>7.11</v>
      </c>
    </row>
    <row r="83" spans="1:17" x14ac:dyDescent="0.3">
      <c r="A83">
        <v>5</v>
      </c>
      <c r="E83" s="5">
        <v>150000</v>
      </c>
      <c r="O83">
        <f t="shared" si="8"/>
        <v>6.81</v>
      </c>
    </row>
    <row r="84" spans="1:17" x14ac:dyDescent="0.3">
      <c r="A84">
        <v>6</v>
      </c>
      <c r="E84" s="5">
        <v>500000</v>
      </c>
      <c r="O84">
        <f t="shared" si="8"/>
        <v>7.34</v>
      </c>
    </row>
    <row r="85" spans="1:17" x14ac:dyDescent="0.3">
      <c r="A85">
        <v>7</v>
      </c>
      <c r="E85" s="5">
        <v>1000000</v>
      </c>
      <c r="O85">
        <f t="shared" si="8"/>
        <v>7.64</v>
      </c>
    </row>
    <row r="86" spans="1:17" x14ac:dyDescent="0.3">
      <c r="A86">
        <v>8</v>
      </c>
      <c r="E86" s="5">
        <v>500000</v>
      </c>
      <c r="O86">
        <f t="shared" si="8"/>
        <v>7.34</v>
      </c>
    </row>
    <row r="87" spans="1:17" x14ac:dyDescent="0.3">
      <c r="A87" s="1" t="s">
        <v>49</v>
      </c>
      <c r="B87" t="s">
        <v>2</v>
      </c>
      <c r="C87" t="s">
        <v>3</v>
      </c>
      <c r="D87" t="s">
        <v>4</v>
      </c>
      <c r="K87" t="s">
        <v>6</v>
      </c>
      <c r="M87" t="s">
        <v>7</v>
      </c>
      <c r="N87" t="s">
        <v>8</v>
      </c>
      <c r="O87" t="s">
        <v>11</v>
      </c>
      <c r="P87" t="s">
        <v>15</v>
      </c>
    </row>
    <row r="88" spans="1:17" x14ac:dyDescent="0.3">
      <c r="A88">
        <v>1</v>
      </c>
      <c r="E88" s="5">
        <v>350000</v>
      </c>
      <c r="G88">
        <v>6</v>
      </c>
      <c r="H88">
        <v>200</v>
      </c>
      <c r="I88">
        <f>E88*H88/G88</f>
        <v>11666666.666666666</v>
      </c>
      <c r="J88">
        <f>I88/2</f>
        <v>5833333.333333333</v>
      </c>
      <c r="K88">
        <f>3.1415926*0.35*0.35</f>
        <v>0.3848450934999999</v>
      </c>
      <c r="L88">
        <f>J88/K88</f>
        <v>15157613.886360576</v>
      </c>
      <c r="M88">
        <f>LOG(L88)</f>
        <v>7.1806308399802123</v>
      </c>
      <c r="N88">
        <f>ROUND(M88, 2)</f>
        <v>7.18</v>
      </c>
      <c r="O88">
        <f>ROUND(LOG((E88*100/6)/(3.1415926*0.35*0.35)), 2)</f>
        <v>7.18</v>
      </c>
      <c r="P88">
        <f>AVERAGE(O88:O95)</f>
        <v>7.1437500000000007</v>
      </c>
      <c r="Q88">
        <f>STDEV(O88:O95)</f>
        <v>0.25806629823693411</v>
      </c>
    </row>
    <row r="89" spans="1:17" x14ac:dyDescent="0.3">
      <c r="A89">
        <v>2</v>
      </c>
      <c r="E89" s="5">
        <v>250000</v>
      </c>
      <c r="O89">
        <f t="shared" ref="O89:O95" si="9">ROUND(LOG((E89*100/6)/(3.1415926*0.35*0.35)), 2)</f>
        <v>7.03</v>
      </c>
    </row>
    <row r="90" spans="1:17" x14ac:dyDescent="0.3">
      <c r="A90">
        <v>3</v>
      </c>
      <c r="E90" s="5">
        <v>350000</v>
      </c>
      <c r="O90">
        <f t="shared" si="9"/>
        <v>7.18</v>
      </c>
    </row>
    <row r="91" spans="1:17" x14ac:dyDescent="0.3">
      <c r="A91">
        <v>4</v>
      </c>
      <c r="E91" s="5">
        <v>250000</v>
      </c>
      <c r="O91">
        <f t="shared" si="9"/>
        <v>7.03</v>
      </c>
    </row>
    <row r="92" spans="1:17" x14ac:dyDescent="0.3">
      <c r="A92">
        <v>5</v>
      </c>
      <c r="E92" s="5">
        <v>1000000</v>
      </c>
      <c r="O92">
        <f t="shared" si="9"/>
        <v>7.64</v>
      </c>
    </row>
    <row r="93" spans="1:17" x14ac:dyDescent="0.3">
      <c r="A93">
        <v>6</v>
      </c>
      <c r="E93" s="5">
        <v>500000</v>
      </c>
      <c r="O93">
        <f t="shared" si="9"/>
        <v>7.34</v>
      </c>
    </row>
    <row r="94" spans="1:17" x14ac:dyDescent="0.3">
      <c r="A94">
        <v>7</v>
      </c>
      <c r="E94" s="5">
        <v>200000</v>
      </c>
      <c r="O94">
        <f t="shared" si="9"/>
        <v>6.94</v>
      </c>
    </row>
    <row r="95" spans="1:17" x14ac:dyDescent="0.3">
      <c r="A95">
        <v>8</v>
      </c>
      <c r="E95" s="5">
        <v>150000</v>
      </c>
      <c r="O95">
        <f t="shared" si="9"/>
        <v>6.81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4CC8-99F4-E247-8C97-A4DACE7CB777}">
  <dimension ref="A1:R54"/>
  <sheetViews>
    <sheetView topLeftCell="H1" zoomScale="84" workbookViewId="0">
      <selection activeCell="S12" sqref="S12"/>
    </sheetView>
  </sheetViews>
  <sheetFormatPr baseColWidth="10" defaultColWidth="10.69921875" defaultRowHeight="15.6" x14ac:dyDescent="0.3"/>
  <sheetData>
    <row r="1" spans="1:18" x14ac:dyDescent="0.3">
      <c r="A1" s="1" t="s">
        <v>52</v>
      </c>
      <c r="E1" t="s">
        <v>58</v>
      </c>
    </row>
    <row r="2" spans="1:18" x14ac:dyDescent="0.3">
      <c r="A2">
        <v>1</v>
      </c>
      <c r="E2">
        <v>59</v>
      </c>
      <c r="G2">
        <v>10</v>
      </c>
      <c r="H2">
        <v>200</v>
      </c>
      <c r="I2">
        <f>E2*H2/G2</f>
        <v>1180</v>
      </c>
      <c r="J2">
        <f>I2/2</f>
        <v>590</v>
      </c>
      <c r="K2">
        <f>3.1415926*0.35*0.35</f>
        <v>0.3848450934999999</v>
      </c>
      <c r="L2">
        <f>J2/K2</f>
        <v>1533.0843759347556</v>
      </c>
      <c r="M2">
        <f>LOG(L2)</f>
        <v>3.1855660576557243</v>
      </c>
      <c r="N2">
        <f>ROUND(M2, 2)</f>
        <v>3.19</v>
      </c>
      <c r="O2">
        <f>ROUND(LOG((E2*100/10)/(3.1415926*0.35*0.35)), 2)</f>
        <v>3.19</v>
      </c>
      <c r="P2">
        <f>AVERAGE(O2:O5)</f>
        <v>3.1725000000000003</v>
      </c>
      <c r="Q2">
        <f>STDEV(O2:O5)</f>
        <v>7.6757192931129661E-2</v>
      </c>
    </row>
    <row r="3" spans="1:18" x14ac:dyDescent="0.3">
      <c r="A3">
        <v>2</v>
      </c>
      <c r="E3">
        <v>44</v>
      </c>
      <c r="O3">
        <f t="shared" ref="O3:O9" si="0">ROUND(LOG((E3*100/10)/(3.1415926*0.35*0.35)), 2)</f>
        <v>3.06</v>
      </c>
    </row>
    <row r="4" spans="1:18" x14ac:dyDescent="0.3">
      <c r="A4">
        <v>3</v>
      </c>
      <c r="E4">
        <v>63</v>
      </c>
      <c r="O4">
        <f t="shared" si="0"/>
        <v>3.21</v>
      </c>
    </row>
    <row r="5" spans="1:18" x14ac:dyDescent="0.3">
      <c r="A5">
        <v>4</v>
      </c>
      <c r="E5">
        <v>65</v>
      </c>
      <c r="O5">
        <f t="shared" si="0"/>
        <v>3.23</v>
      </c>
    </row>
    <row r="6" spans="1:18" x14ac:dyDescent="0.3">
      <c r="A6" t="s">
        <v>54</v>
      </c>
      <c r="E6">
        <v>52</v>
      </c>
      <c r="O6">
        <f t="shared" si="0"/>
        <v>3.13</v>
      </c>
      <c r="P6">
        <f>AVERAGE(O6:O9)</f>
        <v>3.1775000000000002</v>
      </c>
      <c r="Q6">
        <f>STDEV(O6:O9)</f>
        <v>4.9916597106239781E-2</v>
      </c>
      <c r="R6" t="s">
        <v>52</v>
      </c>
    </row>
    <row r="7" spans="1:18" x14ac:dyDescent="0.3">
      <c r="A7">
        <v>6</v>
      </c>
      <c r="E7">
        <v>65</v>
      </c>
      <c r="O7">
        <f t="shared" si="0"/>
        <v>3.23</v>
      </c>
      <c r="R7" t="s">
        <v>89</v>
      </c>
    </row>
    <row r="8" spans="1:18" x14ac:dyDescent="0.3">
      <c r="A8">
        <v>7</v>
      </c>
      <c r="E8">
        <v>63</v>
      </c>
      <c r="O8">
        <f t="shared" si="0"/>
        <v>3.21</v>
      </c>
      <c r="R8" t="s">
        <v>90</v>
      </c>
    </row>
    <row r="9" spans="1:18" x14ac:dyDescent="0.3">
      <c r="A9">
        <v>8</v>
      </c>
      <c r="E9">
        <v>53</v>
      </c>
      <c r="O9">
        <f t="shared" si="0"/>
        <v>3.14</v>
      </c>
      <c r="R9" t="s">
        <v>82</v>
      </c>
    </row>
    <row r="10" spans="1:18" x14ac:dyDescent="0.3">
      <c r="R10" t="s">
        <v>57</v>
      </c>
    </row>
    <row r="13" spans="1:18" x14ac:dyDescent="0.3">
      <c r="A13" s="1" t="s">
        <v>59</v>
      </c>
    </row>
    <row r="14" spans="1:18" x14ac:dyDescent="0.3">
      <c r="A14">
        <v>1</v>
      </c>
      <c r="E14">
        <v>53</v>
      </c>
      <c r="G14">
        <v>10</v>
      </c>
      <c r="H14">
        <v>200</v>
      </c>
      <c r="I14">
        <f>E14*H14/G14</f>
        <v>1060</v>
      </c>
      <c r="J14">
        <f>I14/2</f>
        <v>530</v>
      </c>
      <c r="K14">
        <f>3.1415926*0.35*0.35</f>
        <v>0.3848450934999999</v>
      </c>
      <c r="L14">
        <f>J14/K14</f>
        <v>1377.1774902464754</v>
      </c>
      <c r="M14">
        <f>LOG(L14)</f>
        <v>3.1389899156143692</v>
      </c>
      <c r="N14">
        <f>ROUND(M14, 2)</f>
        <v>3.14</v>
      </c>
      <c r="O14">
        <f>ROUND(LOG((E14*100/10)/(3.1415926*0.35*0.35)), 2)</f>
        <v>3.14</v>
      </c>
      <c r="P14">
        <f>AVERAGE(O14:O17)</f>
        <v>3.1974999999999998</v>
      </c>
      <c r="Q14">
        <f>STDEV(O14:O17)</f>
        <v>4.5734742446707423E-2</v>
      </c>
    </row>
    <row r="15" spans="1:18" x14ac:dyDescent="0.3">
      <c r="A15">
        <v>2</v>
      </c>
      <c r="E15">
        <v>63</v>
      </c>
      <c r="O15">
        <f t="shared" ref="O15:O21" si="1">ROUND(LOG((E15*100/10)/(3.1415926*0.35*0.35)), 2)</f>
        <v>3.21</v>
      </c>
    </row>
    <row r="16" spans="1:18" x14ac:dyDescent="0.3">
      <c r="A16">
        <v>3</v>
      </c>
      <c r="E16">
        <v>60</v>
      </c>
      <c r="O16">
        <f t="shared" si="1"/>
        <v>3.19</v>
      </c>
    </row>
    <row r="17" spans="1:17" x14ac:dyDescent="0.3">
      <c r="A17">
        <v>4</v>
      </c>
      <c r="E17">
        <v>69</v>
      </c>
      <c r="O17">
        <f t="shared" si="1"/>
        <v>3.25</v>
      </c>
    </row>
    <row r="18" spans="1:17" x14ac:dyDescent="0.3">
      <c r="A18" t="s">
        <v>60</v>
      </c>
      <c r="E18">
        <v>54</v>
      </c>
      <c r="O18">
        <f t="shared" si="1"/>
        <v>3.15</v>
      </c>
      <c r="P18">
        <f>AVERAGE(O18:O21)</f>
        <v>3.1974999999999998</v>
      </c>
      <c r="Q18">
        <f>STDEV(O18:O21)</f>
        <v>6.7019897542943657E-2</v>
      </c>
    </row>
    <row r="19" spans="1:17" x14ac:dyDescent="0.3">
      <c r="A19">
        <v>6</v>
      </c>
      <c r="E19">
        <v>52</v>
      </c>
      <c r="O19">
        <f t="shared" si="1"/>
        <v>3.13</v>
      </c>
    </row>
    <row r="20" spans="1:17" x14ac:dyDescent="0.3">
      <c r="A20">
        <v>7</v>
      </c>
      <c r="E20">
        <v>69</v>
      </c>
      <c r="O20">
        <f t="shared" si="1"/>
        <v>3.25</v>
      </c>
    </row>
    <row r="21" spans="1:17" x14ac:dyDescent="0.3">
      <c r="A21">
        <v>8</v>
      </c>
      <c r="E21">
        <v>70</v>
      </c>
      <c r="O21">
        <f t="shared" si="1"/>
        <v>3.26</v>
      </c>
    </row>
    <row r="23" spans="1:17" x14ac:dyDescent="0.3">
      <c r="A23" s="1" t="s">
        <v>61</v>
      </c>
    </row>
    <row r="24" spans="1:17" x14ac:dyDescent="0.3">
      <c r="A24">
        <v>1</v>
      </c>
      <c r="E24">
        <v>58</v>
      </c>
      <c r="G24">
        <v>10</v>
      </c>
      <c r="H24">
        <v>200</v>
      </c>
      <c r="I24">
        <f>E24*H24/G24</f>
        <v>1160</v>
      </c>
      <c r="J24">
        <f>I24/2</f>
        <v>580</v>
      </c>
      <c r="K24">
        <f>3.1415926*0.35*0.35</f>
        <v>0.3848450934999999</v>
      </c>
      <c r="L24">
        <f>J24/K24</f>
        <v>1507.0998949867089</v>
      </c>
      <c r="M24">
        <f>LOG(L24)</f>
        <v>3.1781420395765174</v>
      </c>
      <c r="N24">
        <f>ROUND(M24, 2)</f>
        <v>3.18</v>
      </c>
      <c r="O24">
        <f>ROUND(LOG((E24*100/10)/(3.1415926*0.35*0.35)), 2)</f>
        <v>3.18</v>
      </c>
      <c r="P24">
        <f>AVERAGE(O24:O27)</f>
        <v>3.1974999999999998</v>
      </c>
      <c r="Q24">
        <f>STDEV(O24:O27)</f>
        <v>4.3493294502332802E-2</v>
      </c>
    </row>
    <row r="25" spans="1:17" x14ac:dyDescent="0.3">
      <c r="A25">
        <v>2</v>
      </c>
      <c r="E25">
        <v>70</v>
      </c>
      <c r="O25">
        <f t="shared" ref="O25:O31" si="2">ROUND(LOG((E25*100/10)/(3.1415926*0.35*0.35)), 2)</f>
        <v>3.26</v>
      </c>
    </row>
    <row r="26" spans="1:17" x14ac:dyDescent="0.3">
      <c r="A26">
        <v>3</v>
      </c>
      <c r="E26">
        <v>60</v>
      </c>
      <c r="O26">
        <f t="shared" si="2"/>
        <v>3.19</v>
      </c>
    </row>
    <row r="27" spans="1:17" x14ac:dyDescent="0.3">
      <c r="A27">
        <v>4</v>
      </c>
      <c r="E27">
        <v>56</v>
      </c>
      <c r="O27">
        <f t="shared" si="2"/>
        <v>3.16</v>
      </c>
    </row>
    <row r="28" spans="1:17" x14ac:dyDescent="0.3">
      <c r="A28" t="s">
        <v>61</v>
      </c>
      <c r="E28">
        <v>65</v>
      </c>
      <c r="O28">
        <f t="shared" si="2"/>
        <v>3.23</v>
      </c>
      <c r="P28">
        <f>AVERAGE(O28:O31)</f>
        <v>3.19</v>
      </c>
      <c r="Q28">
        <f>STDEV(O28:O31)</f>
        <v>3.1622776601683771E-2</v>
      </c>
    </row>
    <row r="29" spans="1:17" x14ac:dyDescent="0.3">
      <c r="A29">
        <v>6</v>
      </c>
      <c r="E29">
        <v>61</v>
      </c>
      <c r="O29">
        <f t="shared" si="2"/>
        <v>3.2</v>
      </c>
    </row>
    <row r="30" spans="1:17" x14ac:dyDescent="0.3">
      <c r="A30">
        <v>7</v>
      </c>
      <c r="E30">
        <v>55</v>
      </c>
      <c r="O30">
        <f t="shared" si="2"/>
        <v>3.16</v>
      </c>
    </row>
    <row r="31" spans="1:17" x14ac:dyDescent="0.3">
      <c r="A31">
        <v>8</v>
      </c>
      <c r="E31">
        <v>57</v>
      </c>
      <c r="O31">
        <f t="shared" si="2"/>
        <v>3.17</v>
      </c>
    </row>
    <row r="34" spans="1:17" x14ac:dyDescent="0.3">
      <c r="A34" s="1" t="s">
        <v>55</v>
      </c>
      <c r="E34">
        <v>67</v>
      </c>
    </row>
    <row r="35" spans="1:17" x14ac:dyDescent="0.3">
      <c r="A35">
        <v>1</v>
      </c>
      <c r="E35">
        <v>66</v>
      </c>
      <c r="G35">
        <v>10</v>
      </c>
      <c r="H35">
        <v>200</v>
      </c>
      <c r="I35">
        <f>E35*H35/G35</f>
        <v>1320</v>
      </c>
      <c r="J35">
        <f>I35/2</f>
        <v>660</v>
      </c>
      <c r="K35">
        <f>3.1415926*0.35*0.35</f>
        <v>0.3848450934999999</v>
      </c>
      <c r="L35">
        <f>J35/K35</f>
        <v>1714.9757425710825</v>
      </c>
      <c r="M35">
        <f>LOG(L35)</f>
        <v>3.2342579815554489</v>
      </c>
      <c r="N35">
        <f>ROUND(M35, 2)</f>
        <v>3.23</v>
      </c>
      <c r="O35">
        <f>ROUND(LOG((E35*100/10)/(3.1415926*0.35*0.35)), 2)</f>
        <v>3.23</v>
      </c>
      <c r="P35">
        <f>AVERAGE(O35:O38)</f>
        <v>3.1749999999999998</v>
      </c>
      <c r="Q35">
        <f>STDEV(O35:O38)</f>
        <v>4.203173404306166E-2</v>
      </c>
    </row>
    <row r="36" spans="1:17" x14ac:dyDescent="0.3">
      <c r="A36">
        <v>2</v>
      </c>
      <c r="E36">
        <v>56</v>
      </c>
      <c r="O36">
        <f t="shared" ref="O36:O42" si="3">ROUND(LOG((E36*100/10)/(3.1415926*0.35*0.35)), 2)</f>
        <v>3.16</v>
      </c>
    </row>
    <row r="37" spans="1:17" x14ac:dyDescent="0.3">
      <c r="A37">
        <v>3</v>
      </c>
      <c r="E37">
        <v>58</v>
      </c>
      <c r="O37">
        <f t="shared" si="3"/>
        <v>3.18</v>
      </c>
    </row>
    <row r="38" spans="1:17" x14ac:dyDescent="0.3">
      <c r="A38">
        <v>4</v>
      </c>
      <c r="E38">
        <v>52</v>
      </c>
      <c r="O38">
        <f t="shared" si="3"/>
        <v>3.13</v>
      </c>
    </row>
    <row r="39" spans="1:17" x14ac:dyDescent="0.3">
      <c r="A39" t="s">
        <v>56</v>
      </c>
      <c r="E39">
        <v>63</v>
      </c>
      <c r="O39">
        <f t="shared" si="3"/>
        <v>3.21</v>
      </c>
      <c r="P39">
        <f>AVERAGE(O39:O42)</f>
        <v>3.1875</v>
      </c>
      <c r="Q39">
        <f>STDEV(O39:O42)</f>
        <v>5.3150729063673255E-2</v>
      </c>
    </row>
    <row r="40" spans="1:17" x14ac:dyDescent="0.3">
      <c r="A40">
        <v>6</v>
      </c>
      <c r="E40">
        <v>68</v>
      </c>
      <c r="O40">
        <f t="shared" si="3"/>
        <v>3.25</v>
      </c>
    </row>
    <row r="41" spans="1:17" x14ac:dyDescent="0.3">
      <c r="A41">
        <v>7</v>
      </c>
      <c r="E41">
        <v>55</v>
      </c>
      <c r="O41">
        <f t="shared" si="3"/>
        <v>3.16</v>
      </c>
    </row>
    <row r="42" spans="1:17" x14ac:dyDescent="0.3">
      <c r="A42">
        <v>8</v>
      </c>
      <c r="E42">
        <v>52</v>
      </c>
      <c r="O42">
        <f t="shared" si="3"/>
        <v>3.13</v>
      </c>
    </row>
    <row r="46" spans="1:17" x14ac:dyDescent="0.3">
      <c r="A46" s="1" t="s">
        <v>62</v>
      </c>
    </row>
    <row r="47" spans="1:17" x14ac:dyDescent="0.3">
      <c r="A47">
        <v>1</v>
      </c>
      <c r="E47">
        <v>66</v>
      </c>
      <c r="G47">
        <v>10</v>
      </c>
      <c r="H47">
        <v>200</v>
      </c>
      <c r="I47">
        <f>E47*H47/G47</f>
        <v>1320</v>
      </c>
      <c r="J47">
        <f>I47/2</f>
        <v>660</v>
      </c>
      <c r="K47">
        <f>3.1415926*0.35*0.35</f>
        <v>0.3848450934999999</v>
      </c>
      <c r="L47">
        <f>J47/K47</f>
        <v>1714.9757425710825</v>
      </c>
      <c r="M47">
        <f>LOG(L47)</f>
        <v>3.2342579815554489</v>
      </c>
      <c r="N47">
        <f>ROUND(M47, 2)</f>
        <v>3.23</v>
      </c>
      <c r="O47">
        <f>ROUND(LOG((E47*100/10)/(3.1415926*0.35*0.35)), 2)</f>
        <v>3.23</v>
      </c>
      <c r="P47">
        <f>AVERAGE(O47:O50)</f>
        <v>3.19</v>
      </c>
      <c r="Q47">
        <f>STDEV(O47:O50)</f>
        <v>2.9439202887759416E-2</v>
      </c>
    </row>
    <row r="48" spans="1:17" x14ac:dyDescent="0.3">
      <c r="A48">
        <v>2</v>
      </c>
      <c r="E48">
        <v>60</v>
      </c>
      <c r="O48">
        <f t="shared" ref="O48:O54" si="4">ROUND(LOG((E48*100/10)/(3.1415926*0.35*0.35)), 2)</f>
        <v>3.19</v>
      </c>
    </row>
    <row r="49" spans="1:17" x14ac:dyDescent="0.3">
      <c r="A49">
        <v>3</v>
      </c>
      <c r="E49">
        <v>55</v>
      </c>
      <c r="O49">
        <f t="shared" si="4"/>
        <v>3.16</v>
      </c>
    </row>
    <row r="50" spans="1:17" x14ac:dyDescent="0.3">
      <c r="A50">
        <v>4</v>
      </c>
      <c r="E50">
        <v>58</v>
      </c>
      <c r="O50">
        <f t="shared" si="4"/>
        <v>3.18</v>
      </c>
    </row>
    <row r="51" spans="1:17" x14ac:dyDescent="0.3">
      <c r="A51" t="s">
        <v>62</v>
      </c>
      <c r="E51">
        <v>69</v>
      </c>
      <c r="O51">
        <f t="shared" si="4"/>
        <v>3.25</v>
      </c>
      <c r="P51">
        <f>AVERAGE(O51:O54)</f>
        <v>3.1900000000000004</v>
      </c>
      <c r="Q51">
        <f>STDEV(O51:O54)</f>
        <v>6.9761498454854437E-2</v>
      </c>
    </row>
    <row r="52" spans="1:17" x14ac:dyDescent="0.3">
      <c r="A52">
        <v>6</v>
      </c>
      <c r="E52">
        <v>68</v>
      </c>
      <c r="O52">
        <f t="shared" si="4"/>
        <v>3.25</v>
      </c>
    </row>
    <row r="53" spans="1:17" x14ac:dyDescent="0.3">
      <c r="A53">
        <v>7</v>
      </c>
      <c r="E53">
        <v>53</v>
      </c>
      <c r="O53">
        <f t="shared" si="4"/>
        <v>3.14</v>
      </c>
    </row>
    <row r="54" spans="1:17" x14ac:dyDescent="0.3">
      <c r="A54">
        <v>8</v>
      </c>
      <c r="E54">
        <v>51</v>
      </c>
      <c r="O54">
        <f t="shared" si="4"/>
        <v>3.12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cloloniescount</vt:lpstr>
      <vt:lpstr>cfu count_3dpi</vt:lpstr>
      <vt:lpstr>CFUcount_0dpi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Hoang Hung Nguyen</cp:lastModifiedBy>
  <dcterms:created xsi:type="dcterms:W3CDTF">2022-10-10T10:14:36Z</dcterms:created>
  <dcterms:modified xsi:type="dcterms:W3CDTF">2023-09-04T13:58:05Z</dcterms:modified>
</cp:coreProperties>
</file>