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/>
  <mc:AlternateContent xmlns:mc="http://schemas.openxmlformats.org/markup-compatibility/2006">
    <mc:Choice Requires="x15">
      <x15ac:absPath xmlns:x15ac="http://schemas.microsoft.com/office/spreadsheetml/2010/11/ac" url="/Users/dinhnguyen/Documents/BA Journey/BABOK PostCards/"/>
    </mc:Choice>
  </mc:AlternateContent>
  <xr:revisionPtr revIDLastSave="0" documentId="13_ncr:1_{3A90F27E-7F0A-524F-BD60-D498552ECB96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Cover Sheet" sheetId="3" r:id="rId1"/>
    <sheet name="Work History" sheetId="1" r:id="rId2"/>
    <sheet name="BA Hrs" sheetId="2" r:id="rId3"/>
  </sheets>
  <definedNames>
    <definedName name="_xlnm.Print_Area" localSheetId="1">'Work History'!$A$1:$W$24</definedName>
    <definedName name="_xlnm.Print_Titles" localSheetId="1">'Work History'!$2:$2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L3" i="2" l="1"/>
  <c r="L2" i="2"/>
  <c r="I6" i="2"/>
  <c r="M3" i="2" s="1"/>
  <c r="D6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E14" i="1"/>
  <c r="E15" i="1"/>
  <c r="E16" i="1"/>
  <c r="E17" i="1"/>
  <c r="E18" i="1"/>
  <c r="E19" i="1"/>
  <c r="E20" i="1"/>
  <c r="E21" i="1"/>
  <c r="E22" i="1"/>
  <c r="E23" i="1"/>
  <c r="F19" i="1"/>
  <c r="O19" i="1"/>
  <c r="F23" i="1"/>
  <c r="O23" i="1"/>
  <c r="O3" i="1"/>
  <c r="O4" i="1"/>
  <c r="F20" i="1"/>
  <c r="O20" i="1"/>
  <c r="F21" i="1"/>
  <c r="O21" i="1"/>
  <c r="F22" i="1"/>
  <c r="O22" i="1"/>
  <c r="O6" i="1"/>
  <c r="O7" i="1"/>
  <c r="O8" i="1"/>
  <c r="O9" i="1"/>
  <c r="O10" i="1"/>
  <c r="O11" i="1"/>
  <c r="O12" i="1"/>
  <c r="O13" i="1"/>
  <c r="O14" i="1"/>
  <c r="O15" i="1"/>
  <c r="O17" i="1"/>
  <c r="O16" i="1"/>
  <c r="O18" i="1"/>
  <c r="O5" i="1"/>
  <c r="F13" i="1"/>
  <c r="F17" i="1"/>
  <c r="F18" i="1"/>
  <c r="F15" i="1"/>
  <c r="F16" i="1"/>
  <c r="F14" i="1"/>
  <c r="M2" i="2" l="1"/>
  <c r="M5" i="2" s="1"/>
  <c r="M8" i="2" s="1"/>
  <c r="G23" i="1" l="1"/>
  <c r="T23" i="1" s="1"/>
  <c r="G13" i="1"/>
  <c r="G14" i="1"/>
  <c r="R14" i="1" s="1"/>
  <c r="G20" i="1"/>
  <c r="R20" i="1" s="1"/>
  <c r="G15" i="1"/>
  <c r="Q15" i="1" s="1"/>
  <c r="G10" i="1"/>
  <c r="R10" i="1" s="1"/>
  <c r="G21" i="1"/>
  <c r="S21" i="1" s="1"/>
  <c r="G5" i="1"/>
  <c r="U5" i="1" s="1"/>
  <c r="G17" i="1"/>
  <c r="G16" i="1"/>
  <c r="G18" i="1"/>
  <c r="G9" i="1"/>
  <c r="G3" i="1"/>
  <c r="R3" i="1" s="1"/>
  <c r="G4" i="1"/>
  <c r="G19" i="1"/>
  <c r="T19" i="1" s="1"/>
  <c r="G11" i="1"/>
  <c r="S11" i="1" s="1"/>
  <c r="G8" i="1"/>
  <c r="S8" i="1" s="1"/>
  <c r="G12" i="1"/>
  <c r="S12" i="1" s="1"/>
  <c r="G7" i="1"/>
  <c r="R7" i="1" s="1"/>
  <c r="G6" i="1"/>
  <c r="G22" i="1"/>
  <c r="R22" i="1"/>
  <c r="U7" i="1"/>
  <c r="V7" i="1"/>
  <c r="S9" i="1"/>
  <c r="V23" i="1"/>
  <c r="R9" i="1"/>
  <c r="Q6" i="1"/>
  <c r="U6" i="1"/>
  <c r="V4" i="1"/>
  <c r="Q21" i="1"/>
  <c r="Q5" i="1"/>
  <c r="T4" i="1"/>
  <c r="V20" i="1"/>
  <c r="S6" i="1"/>
  <c r="V6" i="1"/>
  <c r="U23" i="1"/>
  <c r="T8" i="1"/>
  <c r="T9" i="1"/>
  <c r="Q8" i="1"/>
  <c r="U14" i="1"/>
  <c r="T22" i="1"/>
  <c r="V9" i="1"/>
  <c r="Q20" i="1"/>
  <c r="U20" i="1"/>
  <c r="Q10" i="1"/>
  <c r="S10" i="1"/>
  <c r="S22" i="1"/>
  <c r="S20" i="1"/>
  <c r="V22" i="1"/>
  <c r="V21" i="1"/>
  <c r="T20" i="1"/>
  <c r="T10" i="1"/>
  <c r="Q22" i="1"/>
  <c r="V10" i="1"/>
  <c r="T12" i="1"/>
  <c r="U22" i="1"/>
  <c r="U10" i="1"/>
  <c r="U21" i="1"/>
  <c r="R12" i="1"/>
  <c r="Q14" i="1"/>
  <c r="U15" i="1"/>
  <c r="R8" i="1"/>
  <c r="S14" i="1"/>
  <c r="V14" i="1"/>
  <c r="S7" i="1"/>
  <c r="Q7" i="1"/>
  <c r="S23" i="1"/>
  <c r="U8" i="1"/>
  <c r="U12" i="1"/>
  <c r="T14" i="1"/>
  <c r="T7" i="1"/>
  <c r="R11" i="1"/>
  <c r="S4" i="1"/>
  <c r="U3" i="1"/>
  <c r="Q3" i="1"/>
  <c r="T15" i="1"/>
  <c r="S15" i="1"/>
  <c r="T3" i="1"/>
  <c r="V3" i="1"/>
  <c r="R23" i="1"/>
  <c r="V12" i="1"/>
  <c r="R15" i="1"/>
  <c r="V15" i="1"/>
  <c r="S3" i="1"/>
  <c r="Q23" i="1"/>
  <c r="Q12" i="1"/>
  <c r="U11" i="1" l="1"/>
  <c r="R21" i="1"/>
  <c r="R4" i="1"/>
  <c r="U4" i="1"/>
  <c r="U24" i="1" s="1"/>
  <c r="T21" i="1"/>
  <c r="S5" i="1"/>
  <c r="S24" i="1" s="1"/>
  <c r="Q19" i="1"/>
  <c r="W19" i="1" s="1"/>
  <c r="T5" i="1"/>
  <c r="T24" i="1" s="1"/>
  <c r="T11" i="1"/>
  <c r="V19" i="1"/>
  <c r="V8" i="1"/>
  <c r="T6" i="1"/>
  <c r="R6" i="1"/>
  <c r="Q9" i="1"/>
  <c r="U9" i="1"/>
  <c r="W9" i="1" s="1"/>
  <c r="G24" i="1"/>
  <c r="R19" i="1"/>
  <c r="V5" i="1"/>
  <c r="Q18" i="1"/>
  <c r="U18" i="1"/>
  <c r="T18" i="1"/>
  <c r="V18" i="1"/>
  <c r="S18" i="1"/>
  <c r="R18" i="1"/>
  <c r="S19" i="1"/>
  <c r="Q4" i="1"/>
  <c r="U19" i="1"/>
  <c r="R16" i="1"/>
  <c r="R24" i="1" s="1"/>
  <c r="Q16" i="1"/>
  <c r="V16" i="1"/>
  <c r="S16" i="1"/>
  <c r="U16" i="1"/>
  <c r="T16" i="1"/>
  <c r="U13" i="1"/>
  <c r="T13" i="1"/>
  <c r="S13" i="1"/>
  <c r="R13" i="1"/>
  <c r="Q13" i="1"/>
  <c r="V13" i="1"/>
  <c r="Q11" i="1"/>
  <c r="Q24" i="1" s="1"/>
  <c r="V11" i="1"/>
  <c r="R5" i="1"/>
  <c r="Q17" i="1"/>
  <c r="V17" i="1"/>
  <c r="U17" i="1"/>
  <c r="R17" i="1"/>
  <c r="S17" i="1"/>
  <c r="T17" i="1"/>
  <c r="V24" i="1"/>
  <c r="W6" i="1"/>
  <c r="W23" i="1"/>
  <c r="W7" i="1"/>
  <c r="W20" i="1"/>
  <c r="W22" i="1"/>
  <c r="W14" i="1"/>
  <c r="W11" i="1"/>
  <c r="W10" i="1"/>
  <c r="W21" i="1"/>
  <c r="W8" i="1"/>
  <c r="W15" i="1"/>
  <c r="W12" i="1"/>
  <c r="W3" i="1"/>
  <c r="W13" i="1" l="1"/>
  <c r="W4" i="1"/>
  <c r="W16" i="1"/>
  <c r="W17" i="1"/>
  <c r="W18" i="1"/>
  <c r="W5" i="1"/>
  <c r="W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Thuy An (DTL.BA)</author>
  </authors>
  <commentList>
    <comment ref="G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Calculated by the number of weeks * % actual hour working as BA
</t>
        </r>
      </text>
    </comment>
    <comment ref="I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BA Planning &amp; Monitoring</t>
        </r>
      </text>
    </comment>
    <comment ref="J2" authorId="0" shapeId="0" xr:uid="{00000000-0006-0000-0100-000003000000}">
      <text>
        <r>
          <rPr>
            <sz val="9"/>
            <color indexed="81"/>
            <rFont val="Tahoma"/>
            <family val="2"/>
          </rPr>
          <t>Elicitation &amp; Collaboration</t>
        </r>
      </text>
    </comment>
    <comment ref="K2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Requirement Life Cycle Management </t>
        </r>
      </text>
    </comment>
    <comment ref="L2" authorId="0" shapeId="0" xr:uid="{00000000-0006-0000-0100-000005000000}">
      <text>
        <r>
          <rPr>
            <sz val="9"/>
            <color indexed="81"/>
            <rFont val="Tahoma"/>
            <family val="2"/>
          </rPr>
          <t>Strategy Analysis</t>
        </r>
      </text>
    </comment>
    <comment ref="M2" authorId="0" shapeId="0" xr:uid="{00000000-0006-0000-0100-000006000000}">
      <text>
        <r>
          <rPr>
            <sz val="9"/>
            <color indexed="81"/>
            <rFont val="Tahoma"/>
            <family val="2"/>
          </rPr>
          <t>Requirement Analysis &amp; Design Definition</t>
        </r>
      </text>
    </comment>
    <comment ref="N2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Solution Evaluation </t>
        </r>
      </text>
    </comment>
    <comment ref="Q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BA Planning &amp; Monitoring</t>
        </r>
      </text>
    </comment>
    <comment ref="R2" authorId="0" shapeId="0" xr:uid="{00000000-0006-0000-0100-000009000000}">
      <text>
        <r>
          <rPr>
            <sz val="9"/>
            <color indexed="81"/>
            <rFont val="Tahoma"/>
            <family val="2"/>
          </rPr>
          <t>Elicitation &amp; Collaboration</t>
        </r>
      </text>
    </comment>
    <comment ref="S2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Requirement Life Cycle Management </t>
        </r>
      </text>
    </comment>
    <comment ref="T2" authorId="0" shapeId="0" xr:uid="{00000000-0006-0000-0100-00000B000000}">
      <text>
        <r>
          <rPr>
            <sz val="9"/>
            <color indexed="81"/>
            <rFont val="Tahoma"/>
            <family val="2"/>
          </rPr>
          <t>Strategy Analysis</t>
        </r>
      </text>
    </comment>
    <comment ref="U2" authorId="0" shapeId="0" xr:uid="{00000000-0006-0000-0100-00000C000000}">
      <text>
        <r>
          <rPr>
            <sz val="9"/>
            <color indexed="81"/>
            <rFont val="Tahoma"/>
            <family val="2"/>
          </rPr>
          <t>Requirement Analysis &amp; Design Definition</t>
        </r>
      </text>
    </comment>
    <comment ref="V2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Solution Evaluation </t>
        </r>
      </text>
    </comment>
  </commentList>
</comments>
</file>

<file path=xl/sharedStrings.xml><?xml version="1.0" encoding="utf-8"?>
<sst xmlns="http://schemas.openxmlformats.org/spreadsheetml/2006/main" count="67" uniqueCount="59">
  <si>
    <t>Project</t>
  </si>
  <si>
    <t>Weeks</t>
  </si>
  <si>
    <t>Totals</t>
  </si>
  <si>
    <t>Hrs / Week</t>
  </si>
  <si>
    <t>Webtribe - Clinical Management Information System</t>
  </si>
  <si>
    <t>Webtribe - Body Corporate Facilities Booking System</t>
  </si>
  <si>
    <t>Webtribe - Online Tours Booking System</t>
  </si>
  <si>
    <t>Logica - Powercor - Smart Meter Project</t>
  </si>
  <si>
    <t xml:space="preserve">Logica - Myer - Ecommerce Project </t>
  </si>
  <si>
    <t>Logica - Alinta Energy - SCADA IT Support Service Level Specification</t>
  </si>
  <si>
    <t>Logica - Integral Energy - DR Strategic and Tactical Planning</t>
  </si>
  <si>
    <t>UXC - Transport Accident Commission - EDI Process Review</t>
  </si>
  <si>
    <t>UXC - Transport Accident Commission - Provider Admininstration Project Business Case</t>
  </si>
  <si>
    <t>UXC - Melbourne Water Corporation - CISCO Unified Communication Project (RFP)</t>
  </si>
  <si>
    <t>Webtribe - Online Chat System</t>
  </si>
  <si>
    <t>Webtribe - RFID for Inventory Tracking</t>
  </si>
  <si>
    <t>Webtribe - Online Gaming Solution (POC)</t>
  </si>
  <si>
    <t>Webtribe - Desktop Support and ITAM Deployment</t>
  </si>
  <si>
    <t>Webtribe - SOE Desktop Refresh</t>
  </si>
  <si>
    <t>Webtribe - Independent Hotel Reservation System</t>
  </si>
  <si>
    <t>Logica - Transurban - CML &amp; M2 Upgrade</t>
  </si>
  <si>
    <t>Logica - Transurban - NASH, OSCA SP4 &amp; PACKARD Release</t>
  </si>
  <si>
    <t>UXC - Telstra - EPM Programme of Works</t>
  </si>
  <si>
    <t>RM</t>
  </si>
  <si>
    <t>RA</t>
  </si>
  <si>
    <t>Total</t>
  </si>
  <si>
    <t>Hours</t>
  </si>
  <si>
    <t>Webtribe - Warehouse Inventory Management System</t>
  </si>
  <si>
    <t>BA      Hours</t>
  </si>
  <si>
    <t>End    Date</t>
  </si>
  <si>
    <t>Start     date</t>
  </si>
  <si>
    <t>UXC - Medibank Project THRIVE MOE Business Requirements Documentation</t>
  </si>
  <si>
    <t>Weekly Hrs</t>
  </si>
  <si>
    <t>Weeks pa</t>
  </si>
  <si>
    <t>Annual Leave</t>
  </si>
  <si>
    <t>Sick Leave</t>
  </si>
  <si>
    <t>Public Holiday</t>
  </si>
  <si>
    <t>Paid Hrs pa</t>
  </si>
  <si>
    <t>Work time</t>
  </si>
  <si>
    <t>Non-work time</t>
  </si>
  <si>
    <t>Non-Work Hrs pa</t>
  </si>
  <si>
    <t>Productive hrs</t>
  </si>
  <si>
    <t>Non-BA hrs</t>
  </si>
  <si>
    <t>BA Hrs</t>
  </si>
  <si>
    <t>pa</t>
  </si>
  <si>
    <t>E&amp;C</t>
  </si>
  <si>
    <t>SA</t>
  </si>
  <si>
    <t>SV</t>
  </si>
  <si>
    <t>PM</t>
  </si>
  <si>
    <t>Purpose</t>
  </si>
  <si>
    <t>Allow member to draft out the Work History for IIBA Certification Application.</t>
  </si>
  <si>
    <t>How to use</t>
  </si>
  <si>
    <t>Other notes</t>
  </si>
  <si>
    <t>Other checklist will be provided.</t>
  </si>
  <si>
    <r>
      <rPr>
        <b/>
        <sz val="11"/>
        <color theme="1"/>
        <rFont val="Calibri"/>
        <family val="2"/>
        <scheme val="minor"/>
      </rPr>
      <t xml:space="preserve">In Sheet BA Hrs: 
- </t>
    </r>
    <r>
      <rPr>
        <sz val="11"/>
        <color theme="1"/>
        <rFont val="Calibri"/>
        <family val="2"/>
        <scheme val="minor"/>
      </rPr>
      <t xml:space="preserve">Fill average non working hour per year in highlighted in yellow cell.
</t>
    </r>
    <r>
      <rPr>
        <i/>
        <sz val="11"/>
        <color theme="1"/>
        <rFont val="Calibri"/>
        <family val="2"/>
        <scheme val="minor"/>
      </rPr>
      <t xml:space="preserve">(Default value is norm of European style)
- </t>
    </r>
    <r>
      <rPr>
        <sz val="11"/>
        <color theme="1"/>
        <rFont val="Calibri"/>
        <family val="2"/>
        <scheme val="minor"/>
      </rPr>
      <t xml:space="preserve">Then excel will calculate the % of working hours to be used in </t>
    </r>
    <r>
      <rPr>
        <b/>
        <sz val="11"/>
        <color theme="1"/>
        <rFont val="Calibri"/>
        <family val="2"/>
        <scheme val="minor"/>
      </rPr>
      <t>Work History sheet.
In Sheet Work History:</t>
    </r>
    <r>
      <rPr>
        <sz val="11"/>
        <color theme="1"/>
        <rFont val="Calibri"/>
        <family val="2"/>
        <scheme val="minor"/>
      </rPr>
      <t xml:space="preserve">
- Fill list of projects.
- Fill weight of each Knowledge Area for each project.
- The number of hours for each area will be auto calculated.
</t>
    </r>
    <r>
      <rPr>
        <i/>
        <sz val="11"/>
        <color theme="1"/>
        <rFont val="Calibri"/>
        <family val="2"/>
        <scheme val="minor"/>
      </rPr>
      <t xml:space="preserve">(List of fields to be filled manually are highlighted in yellow)
</t>
    </r>
    <r>
      <rPr>
        <sz val="11"/>
        <color theme="1"/>
        <rFont val="Calibri"/>
        <family val="2"/>
        <scheme val="minor"/>
      </rPr>
      <t xml:space="preserve">
If </t>
    </r>
    <r>
      <rPr>
        <b/>
        <sz val="11"/>
        <color theme="1"/>
        <rFont val="Calibri"/>
        <family val="2"/>
        <scheme val="minor"/>
      </rPr>
      <t xml:space="preserve">BA Hours (highlighted in red) in sheet BA Hrs </t>
    </r>
    <r>
      <rPr>
        <sz val="11"/>
        <color theme="1"/>
        <rFont val="Calibri"/>
        <family val="2"/>
        <scheme val="minor"/>
      </rPr>
      <t>meets requirement, you are pretty good to go. This number is only 75% the actual working hours you declare, but it is how normally IIBA considers in this part.</t>
    </r>
  </si>
  <si>
    <t>Make sure the weight of knowledge areas is suitable for each project type and your corresponding level of experience at that moment.</t>
  </si>
  <si>
    <t>% for each KA</t>
  </si>
  <si>
    <t>Hours for each KA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</si>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</sst>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\-mmm\-yy;;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1" fillId="2" borderId="1" applyFill="0" applyBorder="0" applyProtection="0">
      <alignment horizontal="center"/>
    </xf>
    <xf numFmtId="164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166" fontId="0" fillId="0" borderId="0" xfId="3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9" fontId="0" fillId="0" borderId="6" xfId="1" applyFont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  <xf numFmtId="14" fontId="0" fillId="0" borderId="0" xfId="0" applyNumberFormat="1" applyFill="1"/>
    <xf numFmtId="9" fontId="2" fillId="0" borderId="0" xfId="1" applyFont="1" applyFill="1"/>
    <xf numFmtId="17" fontId="0" fillId="0" borderId="2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9" fontId="2" fillId="0" borderId="2" xfId="1" applyFont="1" applyFill="1" applyBorder="1" applyAlignment="1">
      <alignment horizontal="center" vertical="center" wrapText="1"/>
    </xf>
    <xf numFmtId="9" fontId="2" fillId="0" borderId="2" xfId="1" applyNumberFormat="1" applyFont="1" applyFill="1" applyBorder="1" applyAlignment="1">
      <alignment horizontal="center" vertical="center" wrapText="1"/>
    </xf>
    <xf numFmtId="1" fontId="2" fillId="0" borderId="2" xfId="1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0" fontId="3" fillId="0" borderId="0" xfId="0" applyFont="1" applyFill="1" applyAlignment="1">
      <alignment horizontal="right" wrapText="1"/>
    </xf>
    <xf numFmtId="1" fontId="2" fillId="0" borderId="0" xfId="1" applyNumberFormat="1" applyFont="1" applyFill="1"/>
    <xf numFmtId="9" fontId="2" fillId="0" borderId="0" xfId="1" applyNumberFormat="1" applyFont="1" applyFill="1"/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9" fontId="3" fillId="0" borderId="2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center" vertical="center" wrapText="1"/>
    </xf>
    <xf numFmtId="9" fontId="0" fillId="0" borderId="0" xfId="1" applyNumberFormat="1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" fontId="0" fillId="0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66" fontId="0" fillId="0" borderId="13" xfId="3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1" fontId="0" fillId="0" borderId="5" xfId="0" applyNumberForma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 wrapText="1"/>
    </xf>
    <xf numFmtId="9" fontId="3" fillId="0" borderId="10" xfId="1" applyFont="1" applyFill="1" applyBorder="1" applyAlignment="1">
      <alignment horizontal="center" vertical="center" wrapText="1"/>
    </xf>
    <xf numFmtId="9" fontId="2" fillId="0" borderId="9" xfId="1" applyFont="1" applyFill="1" applyBorder="1" applyAlignment="1">
      <alignment horizontal="center" vertical="center" wrapText="1"/>
    </xf>
    <xf numFmtId="9" fontId="2" fillId="0" borderId="10" xfId="1" applyFont="1" applyFill="1" applyBorder="1" applyAlignment="1">
      <alignment horizontal="center" vertical="center" wrapText="1"/>
    </xf>
    <xf numFmtId="166" fontId="0" fillId="0" borderId="11" xfId="3" applyNumberFormat="1" applyFont="1" applyFill="1" applyBorder="1" applyAlignment="1">
      <alignment horizontal="center" vertical="center"/>
    </xf>
    <xf numFmtId="166" fontId="0" fillId="0" borderId="12" xfId="3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vertical="center" wrapText="1"/>
    </xf>
    <xf numFmtId="9" fontId="2" fillId="0" borderId="5" xfId="1" applyFont="1" applyFill="1" applyBorder="1" applyAlignment="1">
      <alignment horizontal="center" vertical="center" wrapText="1"/>
    </xf>
    <xf numFmtId="9" fontId="3" fillId="0" borderId="3" xfId="1" applyFont="1" applyFill="1" applyBorder="1" applyAlignment="1">
      <alignment horizontal="center" vertical="center" wrapText="1"/>
    </xf>
    <xf numFmtId="1" fontId="2" fillId="0" borderId="3" xfId="1" applyNumberFormat="1" applyFont="1" applyFill="1" applyBorder="1" applyAlignment="1">
      <alignment horizontal="center" vertical="center" wrapText="1"/>
    </xf>
    <xf numFmtId="1" fontId="2" fillId="0" borderId="9" xfId="1" applyNumberFormat="1" applyFont="1" applyFill="1" applyBorder="1" applyAlignment="1">
      <alignment horizontal="center" vertical="center" wrapText="1"/>
    </xf>
    <xf numFmtId="1" fontId="2" fillId="0" borderId="10" xfId="1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9" fontId="3" fillId="7" borderId="14" xfId="1" applyFont="1" applyFill="1" applyBorder="1" applyAlignment="1">
      <alignment horizontal="center"/>
    </xf>
    <xf numFmtId="9" fontId="3" fillId="7" borderId="15" xfId="1" applyFont="1" applyFill="1" applyBorder="1" applyAlignment="1">
      <alignment horizontal="center"/>
    </xf>
    <xf numFmtId="9" fontId="3" fillId="7" borderId="16" xfId="1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5" xfId="0" applyNumberFormat="1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Percent" xfId="1" builtinId="5"/>
    <cellStyle name="Short_date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showGridLines="0" zoomScale="120" zoomScaleNormal="100" zoomScaleSheetLayoutView="100" workbookViewId="0">
      <selection activeCell="A2" sqref="A2:B5"/>
    </sheetView>
  </sheetViews>
  <sheetFormatPr baseColWidth="10" defaultColWidth="8.83203125" defaultRowHeight="15" x14ac:dyDescent="0.2"/>
  <cols>
    <col min="1" max="1" width="14.1640625" style="36" customWidth="1"/>
    <col min="2" max="2" width="93.6640625" style="36" customWidth="1"/>
  </cols>
  <sheetData>
    <row r="2" spans="1:2" ht="25.5" customHeight="1" x14ac:dyDescent="0.2">
      <c r="A2" s="37" t="s">
        <v>49</v>
      </c>
      <c r="B2" s="38" t="s">
        <v>50</v>
      </c>
    </row>
    <row r="3" spans="1:2" ht="221.25" customHeight="1" x14ac:dyDescent="0.2">
      <c r="A3" s="39" t="s">
        <v>51</v>
      </c>
      <c r="B3" s="38" t="s">
        <v>54</v>
      </c>
    </row>
    <row r="4" spans="1:2" ht="36.75" customHeight="1" x14ac:dyDescent="0.2">
      <c r="A4" s="70" t="s">
        <v>52</v>
      </c>
      <c r="B4" s="38" t="s">
        <v>55</v>
      </c>
    </row>
    <row r="5" spans="1:2" ht="22.5" customHeight="1" x14ac:dyDescent="0.2">
      <c r="A5" s="71"/>
      <c r="B5" s="38" t="s">
        <v>53</v>
      </c>
    </row>
  </sheetData>
  <mergeCells count="1"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"/>
  <sheetViews>
    <sheetView tabSelected="1" zoomScale="110" workbookViewId="0">
      <pane ySplit="2" topLeftCell="A3" activePane="bottomLeft" state="frozen"/>
      <selection pane="bottomLeft" activeCell="B7" sqref="B7"/>
    </sheetView>
  </sheetViews>
  <sheetFormatPr baseColWidth="10" defaultColWidth="9.1640625" defaultRowHeight="15" x14ac:dyDescent="0.2"/>
  <cols>
    <col min="1" max="1" width="3" style="16" bestFit="1" customWidth="1"/>
    <col min="2" max="2" width="32.6640625" style="17" customWidth="1"/>
    <col min="3" max="4" width="9" style="18" customWidth="1"/>
    <col min="5" max="7" width="9" style="1" customWidth="1"/>
    <col min="8" max="8" width="1" style="1" customWidth="1"/>
    <col min="9" max="15" width="6.6640625" style="1" customWidth="1"/>
    <col min="16" max="16" width="1.1640625" style="1" customWidth="1"/>
    <col min="17" max="17" width="7.1640625" style="19" customWidth="1"/>
    <col min="18" max="18" width="7.1640625" style="29" customWidth="1"/>
    <col min="19" max="22" width="7.1640625" style="19" customWidth="1"/>
    <col min="23" max="23" width="8.1640625" style="19" customWidth="1"/>
    <col min="24" max="16384" width="9.1640625" style="1"/>
  </cols>
  <sheetData>
    <row r="1" spans="1:24" x14ac:dyDescent="0.2">
      <c r="C1" s="78" t="s">
        <v>58</v>
      </c>
      <c r="D1" s="79"/>
      <c r="E1" s="79"/>
      <c r="F1" s="79"/>
      <c r="G1" s="80"/>
      <c r="I1" s="72" t="s">
        <v>56</v>
      </c>
      <c r="J1" s="73"/>
      <c r="K1" s="73"/>
      <c r="L1" s="73"/>
      <c r="M1" s="73"/>
      <c r="N1" s="73"/>
      <c r="O1" s="74"/>
      <c r="Q1" s="75" t="s">
        <v>57</v>
      </c>
      <c r="R1" s="76"/>
      <c r="S1" s="76"/>
      <c r="T1" s="76"/>
      <c r="U1" s="76"/>
      <c r="V1" s="77"/>
    </row>
    <row r="2" spans="1:24" s="34" customFormat="1" ht="32" x14ac:dyDescent="0.2">
      <c r="A2" s="16">
        <v>40</v>
      </c>
      <c r="B2" s="45" t="s">
        <v>0</v>
      </c>
      <c r="C2" s="47" t="s">
        <v>30</v>
      </c>
      <c r="D2" s="30" t="s">
        <v>29</v>
      </c>
      <c r="E2" s="31" t="s">
        <v>1</v>
      </c>
      <c r="F2" s="31" t="s">
        <v>3</v>
      </c>
      <c r="G2" s="48" t="s">
        <v>28</v>
      </c>
      <c r="H2" s="56"/>
      <c r="I2" s="58" t="s">
        <v>48</v>
      </c>
      <c r="J2" s="33" t="s">
        <v>45</v>
      </c>
      <c r="K2" s="32" t="s">
        <v>23</v>
      </c>
      <c r="L2" s="32" t="s">
        <v>46</v>
      </c>
      <c r="M2" s="32" t="s">
        <v>24</v>
      </c>
      <c r="N2" s="32" t="s">
        <v>47</v>
      </c>
      <c r="O2" s="59" t="s">
        <v>25</v>
      </c>
      <c r="P2" s="64"/>
      <c r="Q2" s="58" t="s">
        <v>48</v>
      </c>
      <c r="R2" s="33" t="s">
        <v>45</v>
      </c>
      <c r="S2" s="32" t="s">
        <v>23</v>
      </c>
      <c r="T2" s="32" t="s">
        <v>46</v>
      </c>
      <c r="U2" s="32" t="s">
        <v>24</v>
      </c>
      <c r="V2" s="59" t="s">
        <v>47</v>
      </c>
      <c r="W2" s="66" t="s">
        <v>25</v>
      </c>
    </row>
    <row r="3" spans="1:24" ht="32" x14ac:dyDescent="0.2">
      <c r="A3" s="16">
        <v>1</v>
      </c>
      <c r="B3" s="46" t="s">
        <v>27</v>
      </c>
      <c r="C3" s="49">
        <v>37623.333333333336</v>
      </c>
      <c r="D3" s="20">
        <v>37755.708333333336</v>
      </c>
      <c r="E3" s="21">
        <f>(D3-C3)/7</f>
        <v>18.910714285714285</v>
      </c>
      <c r="F3" s="22">
        <f t="shared" ref="F3:F23" si="0">$A$2</f>
        <v>40</v>
      </c>
      <c r="G3" s="50">
        <f>(E3*F3)*'BA Hrs'!$O$8</f>
        <v>480.0412087912087</v>
      </c>
      <c r="H3" s="57"/>
      <c r="I3" s="60">
        <v>0.15</v>
      </c>
      <c r="J3" s="24">
        <v>0.1</v>
      </c>
      <c r="K3" s="23">
        <v>0.15</v>
      </c>
      <c r="L3" s="23">
        <v>0.2</v>
      </c>
      <c r="M3" s="23">
        <v>0.1</v>
      </c>
      <c r="N3" s="23">
        <v>0.3</v>
      </c>
      <c r="O3" s="61">
        <f t="shared" ref="O3:O23" si="1">SUM(I3:N3)</f>
        <v>1</v>
      </c>
      <c r="P3" s="65"/>
      <c r="Q3" s="68">
        <f t="shared" ref="Q3:V3" si="2">I3*$G$3</f>
        <v>72.0061813186813</v>
      </c>
      <c r="R3" s="25">
        <f t="shared" si="2"/>
        <v>48.004120879120876</v>
      </c>
      <c r="S3" s="25">
        <f t="shared" si="2"/>
        <v>72.0061813186813</v>
      </c>
      <c r="T3" s="25">
        <f t="shared" si="2"/>
        <v>96.008241758241752</v>
      </c>
      <c r="U3" s="25">
        <f t="shared" si="2"/>
        <v>48.004120879120876</v>
      </c>
      <c r="V3" s="69">
        <f t="shared" si="2"/>
        <v>144.0123626373626</v>
      </c>
      <c r="W3" s="67">
        <f>SUM(Q3:V3)</f>
        <v>480.04120879120876</v>
      </c>
      <c r="X3" s="26"/>
    </row>
    <row r="4" spans="1:24" ht="32" x14ac:dyDescent="0.2">
      <c r="A4" s="16">
        <v>2</v>
      </c>
      <c r="B4" s="46" t="s">
        <v>5</v>
      </c>
      <c r="C4" s="49">
        <v>37726.333333333336</v>
      </c>
      <c r="D4" s="20">
        <v>37897.708333333336</v>
      </c>
      <c r="E4" s="21">
        <f t="shared" ref="E4:E23" si="3">(D4-C4)/7</f>
        <v>24.482142857142858</v>
      </c>
      <c r="F4" s="22">
        <f t="shared" si="0"/>
        <v>40</v>
      </c>
      <c r="G4" s="50">
        <f>(E4*F4)*'BA Hrs'!$O$8</f>
        <v>621.4697802197802</v>
      </c>
      <c r="H4" s="57"/>
      <c r="I4" s="60">
        <v>0.1</v>
      </c>
      <c r="J4" s="24">
        <v>0.21</v>
      </c>
      <c r="K4" s="23">
        <v>0.1</v>
      </c>
      <c r="L4" s="23">
        <v>0.2</v>
      </c>
      <c r="M4" s="23">
        <v>0.19</v>
      </c>
      <c r="N4" s="23">
        <v>0.2</v>
      </c>
      <c r="O4" s="61">
        <f t="shared" si="1"/>
        <v>1</v>
      </c>
      <c r="P4" s="65"/>
      <c r="Q4" s="68">
        <f t="shared" ref="Q4:V4" si="4">I4*$G$4</f>
        <v>62.146978021978022</v>
      </c>
      <c r="R4" s="25">
        <f t="shared" si="4"/>
        <v>130.50865384615383</v>
      </c>
      <c r="S4" s="25">
        <f t="shared" si="4"/>
        <v>62.146978021978022</v>
      </c>
      <c r="T4" s="25">
        <f t="shared" si="4"/>
        <v>124.29395604395604</v>
      </c>
      <c r="U4" s="25">
        <f t="shared" si="4"/>
        <v>118.07925824175824</v>
      </c>
      <c r="V4" s="69">
        <f t="shared" si="4"/>
        <v>124.29395604395604</v>
      </c>
      <c r="W4" s="67">
        <f>SUM(Q4:V4)</f>
        <v>621.4697802197802</v>
      </c>
      <c r="X4" s="26"/>
    </row>
    <row r="5" spans="1:24" ht="16" x14ac:dyDescent="0.2">
      <c r="A5" s="16">
        <v>3</v>
      </c>
      <c r="B5" s="46" t="s">
        <v>14</v>
      </c>
      <c r="C5" s="49">
        <v>37900.333333333336</v>
      </c>
      <c r="D5" s="20">
        <v>37981.708333333336</v>
      </c>
      <c r="E5" s="21">
        <f t="shared" si="3"/>
        <v>11.625</v>
      </c>
      <c r="F5" s="22">
        <f t="shared" si="0"/>
        <v>40</v>
      </c>
      <c r="G5" s="50">
        <f>(E5*F5)*'BA Hrs'!$O$8</f>
        <v>295.09615384615381</v>
      </c>
      <c r="H5" s="57"/>
      <c r="I5" s="60">
        <v>0.1</v>
      </c>
      <c r="J5" s="24">
        <v>0.15</v>
      </c>
      <c r="K5" s="23">
        <v>0.23</v>
      </c>
      <c r="L5" s="23">
        <v>0.2</v>
      </c>
      <c r="M5" s="23">
        <v>0.12</v>
      </c>
      <c r="N5" s="23">
        <v>0.2</v>
      </c>
      <c r="O5" s="61">
        <f t="shared" si="1"/>
        <v>1</v>
      </c>
      <c r="P5" s="65"/>
      <c r="Q5" s="68">
        <f t="shared" ref="Q5:V5" si="5">I5*$G$5</f>
        <v>29.509615384615383</v>
      </c>
      <c r="R5" s="25">
        <f t="shared" si="5"/>
        <v>44.264423076923073</v>
      </c>
      <c r="S5" s="25">
        <f t="shared" si="5"/>
        <v>67.872115384615384</v>
      </c>
      <c r="T5" s="25">
        <f t="shared" si="5"/>
        <v>59.019230769230766</v>
      </c>
      <c r="U5" s="25">
        <f t="shared" si="5"/>
        <v>35.411538461538456</v>
      </c>
      <c r="V5" s="69">
        <f t="shared" si="5"/>
        <v>59.019230769230766</v>
      </c>
      <c r="W5" s="67">
        <f>SUM(Q5:V5)</f>
        <v>295.09615384615381</v>
      </c>
      <c r="X5" s="26"/>
    </row>
    <row r="6" spans="1:24" ht="16" x14ac:dyDescent="0.2">
      <c r="A6" s="16">
        <v>4</v>
      </c>
      <c r="B6" s="46" t="s">
        <v>15</v>
      </c>
      <c r="C6" s="49">
        <v>37984.333333333336</v>
      </c>
      <c r="D6" s="20">
        <v>38198.708333333336</v>
      </c>
      <c r="E6" s="21">
        <f t="shared" si="3"/>
        <v>30.625</v>
      </c>
      <c r="F6" s="22">
        <f t="shared" si="0"/>
        <v>40</v>
      </c>
      <c r="G6" s="50">
        <f>(E6*F6)*'BA Hrs'!$O$8</f>
        <v>777.40384615384608</v>
      </c>
      <c r="H6" s="57"/>
      <c r="I6" s="60">
        <v>5.9405940594059403E-2</v>
      </c>
      <c r="J6" s="24">
        <v>0.14851485148514851</v>
      </c>
      <c r="K6" s="23">
        <v>0.19801980198019803</v>
      </c>
      <c r="L6" s="23">
        <v>4.9504950495049507E-2</v>
      </c>
      <c r="M6" s="23">
        <v>0.45</v>
      </c>
      <c r="N6" s="23">
        <v>0.09</v>
      </c>
      <c r="O6" s="61">
        <f t="shared" si="1"/>
        <v>0.99544554455445544</v>
      </c>
      <c r="P6" s="65"/>
      <c r="Q6" s="68">
        <f t="shared" ref="Q6:V6" si="6">I6*$G$6</f>
        <v>46.182406702208674</v>
      </c>
      <c r="R6" s="25">
        <f t="shared" si="6"/>
        <v>115.45601675552169</v>
      </c>
      <c r="S6" s="25">
        <f t="shared" si="6"/>
        <v>153.94135567402893</v>
      </c>
      <c r="T6" s="25">
        <f t="shared" si="6"/>
        <v>38.485338918507232</v>
      </c>
      <c r="U6" s="25">
        <f t="shared" si="6"/>
        <v>349.83173076923072</v>
      </c>
      <c r="V6" s="69">
        <f t="shared" si="6"/>
        <v>69.966346153846146</v>
      </c>
      <c r="W6" s="67">
        <f t="shared" ref="W6:W23" si="7">SUM(Q6:V6)</f>
        <v>773.86319497334352</v>
      </c>
      <c r="X6" s="26"/>
    </row>
    <row r="7" spans="1:24" ht="32" x14ac:dyDescent="0.2">
      <c r="A7" s="16">
        <v>5</v>
      </c>
      <c r="B7" s="46" t="s">
        <v>4</v>
      </c>
      <c r="C7" s="49">
        <v>38201.333333333336</v>
      </c>
      <c r="D7" s="20">
        <v>38289.708333333336</v>
      </c>
      <c r="E7" s="21">
        <f t="shared" si="3"/>
        <v>12.625</v>
      </c>
      <c r="F7" s="22">
        <f t="shared" si="0"/>
        <v>40</v>
      </c>
      <c r="G7" s="50">
        <f>(E7*F7)*'BA Hrs'!$O$8</f>
        <v>320.48076923076923</v>
      </c>
      <c r="H7" s="57"/>
      <c r="I7" s="60">
        <v>0.05</v>
      </c>
      <c r="J7" s="24">
        <v>0.2</v>
      </c>
      <c r="K7" s="23">
        <v>0.14000000000000001</v>
      </c>
      <c r="L7" s="23">
        <v>0.15</v>
      </c>
      <c r="M7" s="23">
        <v>0.26</v>
      </c>
      <c r="N7" s="23">
        <v>0.2</v>
      </c>
      <c r="O7" s="61">
        <f t="shared" si="1"/>
        <v>1</v>
      </c>
      <c r="P7" s="65"/>
      <c r="Q7" s="68">
        <f t="shared" ref="Q7:V7" si="8">I7*$G$7</f>
        <v>16.024038461538463</v>
      </c>
      <c r="R7" s="25">
        <f t="shared" si="8"/>
        <v>64.096153846153854</v>
      </c>
      <c r="S7" s="25">
        <f t="shared" si="8"/>
        <v>44.867307692307698</v>
      </c>
      <c r="T7" s="25">
        <f t="shared" si="8"/>
        <v>48.07211538461538</v>
      </c>
      <c r="U7" s="25">
        <f t="shared" si="8"/>
        <v>83.325000000000003</v>
      </c>
      <c r="V7" s="69">
        <f t="shared" si="8"/>
        <v>64.096153846153854</v>
      </c>
      <c r="W7" s="67">
        <f t="shared" si="7"/>
        <v>320.48076923076928</v>
      </c>
      <c r="X7" s="26"/>
    </row>
    <row r="8" spans="1:24" ht="16" x14ac:dyDescent="0.2">
      <c r="A8" s="16">
        <v>6</v>
      </c>
      <c r="B8" s="46" t="s">
        <v>6</v>
      </c>
      <c r="C8" s="49">
        <v>38292.333333333336</v>
      </c>
      <c r="D8" s="20">
        <v>38386.708333333336</v>
      </c>
      <c r="E8" s="21">
        <f t="shared" si="3"/>
        <v>13.482142857142858</v>
      </c>
      <c r="F8" s="22">
        <f t="shared" si="0"/>
        <v>40</v>
      </c>
      <c r="G8" s="50">
        <f>(E8*F8)*'BA Hrs'!$O$8</f>
        <v>342.23901098901098</v>
      </c>
      <c r="H8" s="57"/>
      <c r="I8" s="60">
        <v>0.09</v>
      </c>
      <c r="J8" s="24">
        <v>0.3</v>
      </c>
      <c r="K8" s="23">
        <v>0.25</v>
      </c>
      <c r="L8" s="23">
        <v>0.15</v>
      </c>
      <c r="M8" s="23">
        <v>0.15</v>
      </c>
      <c r="N8" s="23">
        <v>0.06</v>
      </c>
      <c r="O8" s="61">
        <f t="shared" si="1"/>
        <v>1</v>
      </c>
      <c r="P8" s="65"/>
      <c r="Q8" s="68">
        <f t="shared" ref="Q8:V8" si="9">I8*$G$8</f>
        <v>30.801510989010985</v>
      </c>
      <c r="R8" s="25">
        <f t="shared" si="9"/>
        <v>102.67170329670328</v>
      </c>
      <c r="S8" s="25">
        <f t="shared" si="9"/>
        <v>85.559752747252745</v>
      </c>
      <c r="T8" s="25">
        <f t="shared" si="9"/>
        <v>51.335851648351642</v>
      </c>
      <c r="U8" s="25">
        <f t="shared" si="9"/>
        <v>51.335851648351642</v>
      </c>
      <c r="V8" s="69">
        <f t="shared" si="9"/>
        <v>20.534340659340657</v>
      </c>
      <c r="W8" s="67">
        <f t="shared" si="7"/>
        <v>342.23901098901098</v>
      </c>
      <c r="X8" s="26"/>
    </row>
    <row r="9" spans="1:24" ht="16" x14ac:dyDescent="0.2">
      <c r="A9" s="16">
        <v>7</v>
      </c>
      <c r="B9" s="46" t="s">
        <v>16</v>
      </c>
      <c r="C9" s="49">
        <v>38387.333333333336</v>
      </c>
      <c r="D9" s="20">
        <v>38485.708333333336</v>
      </c>
      <c r="E9" s="21">
        <f t="shared" si="3"/>
        <v>14.053571428571429</v>
      </c>
      <c r="F9" s="22">
        <f t="shared" si="0"/>
        <v>40</v>
      </c>
      <c r="G9" s="50">
        <f>(E9*F9)*'BA Hrs'!$O$8</f>
        <v>356.74450549450546</v>
      </c>
      <c r="H9" s="57"/>
      <c r="I9" s="60">
        <v>0.08</v>
      </c>
      <c r="J9" s="24">
        <v>0.23</v>
      </c>
      <c r="K9" s="23">
        <v>0.25</v>
      </c>
      <c r="L9" s="23">
        <v>0.15</v>
      </c>
      <c r="M9" s="23">
        <v>0.12</v>
      </c>
      <c r="N9" s="23">
        <v>0.17</v>
      </c>
      <c r="O9" s="61">
        <f t="shared" si="1"/>
        <v>1</v>
      </c>
      <c r="P9" s="65"/>
      <c r="Q9" s="68">
        <f t="shared" ref="Q9:V9" si="10">I9*$G$9</f>
        <v>28.539560439560436</v>
      </c>
      <c r="R9" s="25">
        <f t="shared" si="10"/>
        <v>82.051236263736257</v>
      </c>
      <c r="S9" s="25">
        <f t="shared" si="10"/>
        <v>89.186126373626365</v>
      </c>
      <c r="T9" s="25">
        <f t="shared" si="10"/>
        <v>53.511675824175818</v>
      </c>
      <c r="U9" s="25">
        <f t="shared" si="10"/>
        <v>42.809340659340656</v>
      </c>
      <c r="V9" s="69">
        <f t="shared" si="10"/>
        <v>60.646565934065933</v>
      </c>
      <c r="W9" s="67">
        <f t="shared" si="7"/>
        <v>356.74450549450546</v>
      </c>
      <c r="X9" s="26"/>
    </row>
    <row r="10" spans="1:24" ht="32" x14ac:dyDescent="0.2">
      <c r="A10" s="16">
        <v>8</v>
      </c>
      <c r="B10" s="46" t="s">
        <v>17</v>
      </c>
      <c r="C10" s="49">
        <v>38488.333333333336</v>
      </c>
      <c r="D10" s="20">
        <v>38751.708333333336</v>
      </c>
      <c r="E10" s="21">
        <f t="shared" si="3"/>
        <v>37.625</v>
      </c>
      <c r="F10" s="22">
        <f t="shared" si="0"/>
        <v>40</v>
      </c>
      <c r="G10" s="50">
        <f>(E10*F10)*'BA Hrs'!$O$8</f>
        <v>955.09615384615381</v>
      </c>
      <c r="H10" s="57"/>
      <c r="I10" s="60">
        <v>0.1</v>
      </c>
      <c r="J10" s="24">
        <v>0.2</v>
      </c>
      <c r="K10" s="23">
        <v>0.25</v>
      </c>
      <c r="L10" s="23">
        <v>0.15</v>
      </c>
      <c r="M10" s="23">
        <v>0.15</v>
      </c>
      <c r="N10" s="23">
        <v>0.15</v>
      </c>
      <c r="O10" s="61">
        <f t="shared" si="1"/>
        <v>1</v>
      </c>
      <c r="P10" s="65"/>
      <c r="Q10" s="68">
        <f t="shared" ref="Q10:V10" si="11">I10*$G$10</f>
        <v>95.509615384615387</v>
      </c>
      <c r="R10" s="25">
        <f t="shared" si="11"/>
        <v>191.01923076923077</v>
      </c>
      <c r="S10" s="25">
        <f t="shared" si="11"/>
        <v>238.77403846153845</v>
      </c>
      <c r="T10" s="25">
        <f t="shared" si="11"/>
        <v>143.26442307692307</v>
      </c>
      <c r="U10" s="25">
        <f t="shared" si="11"/>
        <v>143.26442307692307</v>
      </c>
      <c r="V10" s="69">
        <f t="shared" si="11"/>
        <v>143.26442307692307</v>
      </c>
      <c r="W10" s="67">
        <f t="shared" si="7"/>
        <v>955.09615384615392</v>
      </c>
      <c r="X10" s="26"/>
    </row>
    <row r="11" spans="1:24" ht="16" x14ac:dyDescent="0.2">
      <c r="A11" s="16">
        <v>9</v>
      </c>
      <c r="B11" s="46" t="s">
        <v>18</v>
      </c>
      <c r="C11" s="49">
        <v>38754.333333333336</v>
      </c>
      <c r="D11" s="20">
        <v>38891.708333333336</v>
      </c>
      <c r="E11" s="21">
        <f t="shared" si="3"/>
        <v>19.625</v>
      </c>
      <c r="F11" s="22">
        <f t="shared" si="0"/>
        <v>40</v>
      </c>
      <c r="G11" s="50">
        <f>(E11*F11)*'BA Hrs'!$O$8</f>
        <v>498.17307692307691</v>
      </c>
      <c r="H11" s="57"/>
      <c r="I11" s="60">
        <v>0.06</v>
      </c>
      <c r="J11" s="24">
        <v>0.2</v>
      </c>
      <c r="K11" s="23">
        <v>0.24</v>
      </c>
      <c r="L11" s="23">
        <v>0.15</v>
      </c>
      <c r="M11" s="23">
        <v>0.15</v>
      </c>
      <c r="N11" s="23">
        <v>0.2</v>
      </c>
      <c r="O11" s="61">
        <f t="shared" si="1"/>
        <v>1</v>
      </c>
      <c r="P11" s="65"/>
      <c r="Q11" s="68">
        <f t="shared" ref="Q11:V11" si="12">I11*$G$11</f>
        <v>29.890384615384612</v>
      </c>
      <c r="R11" s="25">
        <f t="shared" si="12"/>
        <v>99.634615384615387</v>
      </c>
      <c r="S11" s="25">
        <f t="shared" si="12"/>
        <v>119.56153846153845</v>
      </c>
      <c r="T11" s="25">
        <f t="shared" si="12"/>
        <v>74.725961538461533</v>
      </c>
      <c r="U11" s="25">
        <f t="shared" si="12"/>
        <v>74.725961538461533</v>
      </c>
      <c r="V11" s="69">
        <f t="shared" si="12"/>
        <v>99.634615384615387</v>
      </c>
      <c r="W11" s="67">
        <f t="shared" si="7"/>
        <v>498.17307692307691</v>
      </c>
      <c r="X11" s="26"/>
    </row>
    <row r="12" spans="1:24" ht="32" x14ac:dyDescent="0.2">
      <c r="A12" s="16">
        <v>10</v>
      </c>
      <c r="B12" s="46" t="s">
        <v>19</v>
      </c>
      <c r="C12" s="49">
        <v>38894.333333333336</v>
      </c>
      <c r="D12" s="20">
        <v>39171.708333333336</v>
      </c>
      <c r="E12" s="21">
        <f t="shared" si="3"/>
        <v>39.625</v>
      </c>
      <c r="F12" s="22">
        <f t="shared" si="0"/>
        <v>40</v>
      </c>
      <c r="G12" s="50">
        <f>(E12*F12)*'BA Hrs'!$O$8</f>
        <v>1005.8653846153845</v>
      </c>
      <c r="H12" s="57"/>
      <c r="I12" s="60">
        <v>0.05</v>
      </c>
      <c r="J12" s="24">
        <v>0.28999999999999998</v>
      </c>
      <c r="K12" s="23">
        <v>0.25</v>
      </c>
      <c r="L12" s="23">
        <v>0.16</v>
      </c>
      <c r="M12" s="23">
        <v>0.13</v>
      </c>
      <c r="N12" s="23">
        <v>0.12</v>
      </c>
      <c r="O12" s="61">
        <f t="shared" si="1"/>
        <v>1</v>
      </c>
      <c r="P12" s="65"/>
      <c r="Q12" s="68">
        <f t="shared" ref="Q12:V12" si="13">I12*$G$12</f>
        <v>50.293269230769226</v>
      </c>
      <c r="R12" s="25">
        <f t="shared" si="13"/>
        <v>291.70096153846151</v>
      </c>
      <c r="S12" s="25">
        <f t="shared" si="13"/>
        <v>251.46634615384613</v>
      </c>
      <c r="T12" s="25">
        <f t="shared" si="13"/>
        <v>160.93846153846152</v>
      </c>
      <c r="U12" s="25">
        <f t="shared" si="13"/>
        <v>130.76249999999999</v>
      </c>
      <c r="V12" s="69">
        <f t="shared" si="13"/>
        <v>120.70384615384614</v>
      </c>
      <c r="W12" s="67">
        <f t="shared" si="7"/>
        <v>1005.8653846153845</v>
      </c>
      <c r="X12" s="26"/>
    </row>
    <row r="13" spans="1:24" ht="16" x14ac:dyDescent="0.2">
      <c r="A13" s="16">
        <v>11</v>
      </c>
      <c r="B13" s="46" t="s">
        <v>8</v>
      </c>
      <c r="C13" s="49">
        <v>39230.333333333336</v>
      </c>
      <c r="D13" s="20">
        <v>39493.708333333336</v>
      </c>
      <c r="E13" s="21">
        <f t="shared" si="3"/>
        <v>37.625</v>
      </c>
      <c r="F13" s="22">
        <f t="shared" si="0"/>
        <v>40</v>
      </c>
      <c r="G13" s="50">
        <f>(E13*F13)*'BA Hrs'!$O$8</f>
        <v>955.09615384615381</v>
      </c>
      <c r="H13" s="57"/>
      <c r="I13" s="60">
        <v>0.09</v>
      </c>
      <c r="J13" s="24">
        <v>0.25</v>
      </c>
      <c r="K13" s="23">
        <v>0.25</v>
      </c>
      <c r="L13" s="23">
        <v>0.15</v>
      </c>
      <c r="M13" s="23">
        <v>0.15</v>
      </c>
      <c r="N13" s="23">
        <v>0.11</v>
      </c>
      <c r="O13" s="61">
        <f t="shared" si="1"/>
        <v>1</v>
      </c>
      <c r="P13" s="65"/>
      <c r="Q13" s="68">
        <f t="shared" ref="Q13:V13" si="14">I13*$G$13</f>
        <v>85.958653846153837</v>
      </c>
      <c r="R13" s="25">
        <f t="shared" si="14"/>
        <v>238.77403846153845</v>
      </c>
      <c r="S13" s="25">
        <f t="shared" si="14"/>
        <v>238.77403846153845</v>
      </c>
      <c r="T13" s="25">
        <f t="shared" si="14"/>
        <v>143.26442307692307</v>
      </c>
      <c r="U13" s="25">
        <f t="shared" si="14"/>
        <v>143.26442307692307</v>
      </c>
      <c r="V13" s="69">
        <f t="shared" si="14"/>
        <v>105.06057692307692</v>
      </c>
      <c r="W13" s="67">
        <f t="shared" si="7"/>
        <v>955.09615384615381</v>
      </c>
      <c r="X13" s="26"/>
    </row>
    <row r="14" spans="1:24" ht="32" x14ac:dyDescent="0.2">
      <c r="A14" s="16">
        <v>12</v>
      </c>
      <c r="B14" s="46" t="s">
        <v>10</v>
      </c>
      <c r="C14" s="49">
        <v>39496.333333333336</v>
      </c>
      <c r="D14" s="20">
        <v>39598.708333333336</v>
      </c>
      <c r="E14" s="21">
        <f t="shared" si="3"/>
        <v>14.625</v>
      </c>
      <c r="F14" s="22">
        <f t="shared" si="0"/>
        <v>40</v>
      </c>
      <c r="G14" s="50">
        <f>(E14*F14)*'BA Hrs'!$O$8</f>
        <v>371.25</v>
      </c>
      <c r="H14" s="57"/>
      <c r="I14" s="60">
        <v>0.1</v>
      </c>
      <c r="J14" s="24">
        <v>0.05</v>
      </c>
      <c r="K14" s="23">
        <v>0.25</v>
      </c>
      <c r="L14" s="23">
        <v>0.15</v>
      </c>
      <c r="M14" s="23">
        <v>0.35</v>
      </c>
      <c r="N14" s="23">
        <v>0.1</v>
      </c>
      <c r="O14" s="61">
        <f t="shared" si="1"/>
        <v>1</v>
      </c>
      <c r="P14" s="65"/>
      <c r="Q14" s="68">
        <f t="shared" ref="Q14:V14" si="15">I14*$G$14</f>
        <v>37.125</v>
      </c>
      <c r="R14" s="25">
        <f t="shared" si="15"/>
        <v>18.5625</v>
      </c>
      <c r="S14" s="25">
        <f t="shared" si="15"/>
        <v>92.8125</v>
      </c>
      <c r="T14" s="25">
        <f t="shared" si="15"/>
        <v>55.6875</v>
      </c>
      <c r="U14" s="25">
        <f t="shared" si="15"/>
        <v>129.9375</v>
      </c>
      <c r="V14" s="69">
        <f t="shared" si="15"/>
        <v>37.125</v>
      </c>
      <c r="W14" s="67">
        <f t="shared" si="7"/>
        <v>371.25</v>
      </c>
      <c r="X14" s="26"/>
    </row>
    <row r="15" spans="1:24" ht="32" x14ac:dyDescent="0.2">
      <c r="A15" s="16">
        <v>13</v>
      </c>
      <c r="B15" s="46" t="s">
        <v>9</v>
      </c>
      <c r="C15" s="49">
        <v>39618.333333333336</v>
      </c>
      <c r="D15" s="20">
        <v>39654.708333333336</v>
      </c>
      <c r="E15" s="21">
        <f t="shared" si="3"/>
        <v>5.1964285714285712</v>
      </c>
      <c r="F15" s="22">
        <f t="shared" si="0"/>
        <v>40</v>
      </c>
      <c r="G15" s="50">
        <f>(E15*F15)*'BA Hrs'!$O$8</f>
        <v>131.90934065934064</v>
      </c>
      <c r="H15" s="57"/>
      <c r="I15" s="60">
        <v>0.09</v>
      </c>
      <c r="J15" s="24">
        <v>0.2</v>
      </c>
      <c r="K15" s="23">
        <v>0.25</v>
      </c>
      <c r="L15" s="23">
        <v>0.15</v>
      </c>
      <c r="M15" s="23">
        <v>0.11</v>
      </c>
      <c r="N15" s="23">
        <v>0.2</v>
      </c>
      <c r="O15" s="61">
        <f t="shared" si="1"/>
        <v>1</v>
      </c>
      <c r="P15" s="65"/>
      <c r="Q15" s="68">
        <f t="shared" ref="Q15:V15" si="16">I15*$G$15</f>
        <v>11.871840659340657</v>
      </c>
      <c r="R15" s="25">
        <f t="shared" si="16"/>
        <v>26.381868131868131</v>
      </c>
      <c r="S15" s="25">
        <f t="shared" si="16"/>
        <v>32.977335164835161</v>
      </c>
      <c r="T15" s="25">
        <f t="shared" si="16"/>
        <v>19.786401098901095</v>
      </c>
      <c r="U15" s="25">
        <f t="shared" si="16"/>
        <v>14.51002747252747</v>
      </c>
      <c r="V15" s="69">
        <f t="shared" si="16"/>
        <v>26.381868131868131</v>
      </c>
      <c r="W15" s="67">
        <f t="shared" si="7"/>
        <v>131.90934065934064</v>
      </c>
      <c r="X15" s="26"/>
    </row>
    <row r="16" spans="1:24" ht="16" x14ac:dyDescent="0.2">
      <c r="A16" s="16">
        <v>14</v>
      </c>
      <c r="B16" s="46" t="s">
        <v>7</v>
      </c>
      <c r="C16" s="49">
        <v>39657.333333333336</v>
      </c>
      <c r="D16" s="20">
        <v>39899.708333333336</v>
      </c>
      <c r="E16" s="21">
        <f t="shared" si="3"/>
        <v>34.625</v>
      </c>
      <c r="F16" s="22">
        <f t="shared" si="0"/>
        <v>40</v>
      </c>
      <c r="G16" s="50">
        <f>(E16*F16)*'BA Hrs'!$O$8</f>
        <v>878.94230769230762</v>
      </c>
      <c r="H16" s="57"/>
      <c r="I16" s="60">
        <v>7.0000000000000007E-2</v>
      </c>
      <c r="J16" s="24">
        <v>0.2</v>
      </c>
      <c r="K16" s="23">
        <v>0.25</v>
      </c>
      <c r="L16" s="23">
        <v>0.15</v>
      </c>
      <c r="M16" s="23">
        <v>0.13</v>
      </c>
      <c r="N16" s="23">
        <v>0.2</v>
      </c>
      <c r="O16" s="61">
        <f t="shared" si="1"/>
        <v>1</v>
      </c>
      <c r="P16" s="65"/>
      <c r="Q16" s="68">
        <f>I16*$G$16</f>
        <v>61.525961538461537</v>
      </c>
      <c r="R16" s="25">
        <f t="shared" ref="R16:V16" si="17">J16*$G$16</f>
        <v>175.78846153846155</v>
      </c>
      <c r="S16" s="25">
        <f t="shared" si="17"/>
        <v>219.73557692307691</v>
      </c>
      <c r="T16" s="25">
        <f t="shared" si="17"/>
        <v>131.84134615384613</v>
      </c>
      <c r="U16" s="25">
        <f t="shared" si="17"/>
        <v>114.26249999999999</v>
      </c>
      <c r="V16" s="69">
        <f t="shared" si="17"/>
        <v>175.78846153846155</v>
      </c>
      <c r="W16" s="67">
        <f t="shared" si="7"/>
        <v>878.94230769230774</v>
      </c>
      <c r="X16" s="26"/>
    </row>
    <row r="17" spans="1:24" ht="16" x14ac:dyDescent="0.2">
      <c r="A17" s="16">
        <v>15</v>
      </c>
      <c r="B17" s="46" t="s">
        <v>20</v>
      </c>
      <c r="C17" s="49">
        <v>39902.333333333336</v>
      </c>
      <c r="D17" s="20">
        <v>40011.708333333336</v>
      </c>
      <c r="E17" s="21">
        <f t="shared" si="3"/>
        <v>15.625</v>
      </c>
      <c r="F17" s="22">
        <f t="shared" si="0"/>
        <v>40</v>
      </c>
      <c r="G17" s="50">
        <f>(E17*F17)*'BA Hrs'!$O$8</f>
        <v>396.63461538461536</v>
      </c>
      <c r="H17" s="57"/>
      <c r="I17" s="60">
        <v>0.05</v>
      </c>
      <c r="J17" s="24">
        <v>0.2</v>
      </c>
      <c r="K17" s="23">
        <v>0.1</v>
      </c>
      <c r="L17" s="23">
        <v>0.35</v>
      </c>
      <c r="M17" s="23">
        <v>0.2</v>
      </c>
      <c r="N17" s="23">
        <v>0.1</v>
      </c>
      <c r="O17" s="61">
        <f t="shared" si="1"/>
        <v>0.99999999999999989</v>
      </c>
      <c r="P17" s="65"/>
      <c r="Q17" s="68">
        <f>I17*$G$17</f>
        <v>19.83173076923077</v>
      </c>
      <c r="R17" s="25">
        <f t="shared" ref="R17:V17" si="18">J17*$G$17</f>
        <v>79.32692307692308</v>
      </c>
      <c r="S17" s="25">
        <f t="shared" si="18"/>
        <v>39.66346153846154</v>
      </c>
      <c r="T17" s="25">
        <f t="shared" si="18"/>
        <v>138.82211538461536</v>
      </c>
      <c r="U17" s="25">
        <f t="shared" si="18"/>
        <v>79.32692307692308</v>
      </c>
      <c r="V17" s="69">
        <f t="shared" si="18"/>
        <v>39.66346153846154</v>
      </c>
      <c r="W17" s="67">
        <f t="shared" si="7"/>
        <v>396.63461538461536</v>
      </c>
      <c r="X17" s="26"/>
    </row>
    <row r="18" spans="1:24" ht="32" x14ac:dyDescent="0.2">
      <c r="A18" s="16">
        <v>16</v>
      </c>
      <c r="B18" s="46" t="s">
        <v>21</v>
      </c>
      <c r="C18" s="49">
        <v>40014.333333333336</v>
      </c>
      <c r="D18" s="20">
        <v>40724.708333333336</v>
      </c>
      <c r="E18" s="21">
        <f t="shared" si="3"/>
        <v>101.48214285714286</v>
      </c>
      <c r="F18" s="22">
        <f t="shared" si="0"/>
        <v>40</v>
      </c>
      <c r="G18" s="50">
        <f>(E18*F18)*'BA Hrs'!$O$8</f>
        <v>2576.085164835165</v>
      </c>
      <c r="H18" s="57"/>
      <c r="I18" s="60">
        <v>0.21</v>
      </c>
      <c r="J18" s="24">
        <v>0.1</v>
      </c>
      <c r="K18" s="23">
        <v>0.19</v>
      </c>
      <c r="L18" s="23">
        <v>0.25</v>
      </c>
      <c r="M18" s="23">
        <v>0.19</v>
      </c>
      <c r="N18" s="23">
        <v>0.06</v>
      </c>
      <c r="O18" s="61">
        <f t="shared" si="1"/>
        <v>1</v>
      </c>
      <c r="P18" s="65"/>
      <c r="Q18" s="68">
        <f>I18*$G$18</f>
        <v>540.9778846153846</v>
      </c>
      <c r="R18" s="25">
        <f t="shared" ref="R18:V18" si="19">J18*$G$18</f>
        <v>257.6085164835165</v>
      </c>
      <c r="S18" s="25">
        <f t="shared" si="19"/>
        <v>489.45618131868133</v>
      </c>
      <c r="T18" s="25">
        <f t="shared" si="19"/>
        <v>644.02129120879124</v>
      </c>
      <c r="U18" s="25">
        <f t="shared" si="19"/>
        <v>489.45618131868133</v>
      </c>
      <c r="V18" s="69">
        <f t="shared" si="19"/>
        <v>154.56510989010988</v>
      </c>
      <c r="W18" s="67">
        <f t="shared" si="7"/>
        <v>2576.085164835165</v>
      </c>
      <c r="X18" s="26"/>
    </row>
    <row r="19" spans="1:24" ht="48" x14ac:dyDescent="0.2">
      <c r="A19" s="16">
        <v>17</v>
      </c>
      <c r="B19" s="46" t="s">
        <v>13</v>
      </c>
      <c r="C19" s="49">
        <v>40728.333333333336</v>
      </c>
      <c r="D19" s="20">
        <v>40967.708333333336</v>
      </c>
      <c r="E19" s="21">
        <f t="shared" si="3"/>
        <v>34.196428571428569</v>
      </c>
      <c r="F19" s="22">
        <f t="shared" si="0"/>
        <v>40</v>
      </c>
      <c r="G19" s="50">
        <f>(E19*F19)*'BA Hrs'!$O$8</f>
        <v>868.06318681318669</v>
      </c>
      <c r="H19" s="57"/>
      <c r="I19" s="60">
        <v>0.05</v>
      </c>
      <c r="J19" s="24">
        <v>0.22</v>
      </c>
      <c r="K19" s="23">
        <v>0.2</v>
      </c>
      <c r="L19" s="23">
        <v>0.19</v>
      </c>
      <c r="M19" s="23">
        <v>0.24</v>
      </c>
      <c r="N19" s="23">
        <v>0.1</v>
      </c>
      <c r="O19" s="61">
        <f t="shared" si="1"/>
        <v>1</v>
      </c>
      <c r="P19" s="65"/>
      <c r="Q19" s="68">
        <f t="shared" ref="Q19:V19" si="20">I19*$G$19</f>
        <v>43.403159340659336</v>
      </c>
      <c r="R19" s="25">
        <f t="shared" si="20"/>
        <v>190.97390109890108</v>
      </c>
      <c r="S19" s="25">
        <f t="shared" si="20"/>
        <v>173.61263736263734</v>
      </c>
      <c r="T19" s="25">
        <f t="shared" si="20"/>
        <v>164.93200549450546</v>
      </c>
      <c r="U19" s="25">
        <f t="shared" si="20"/>
        <v>208.33516483516479</v>
      </c>
      <c r="V19" s="69">
        <f t="shared" si="20"/>
        <v>86.806318681318672</v>
      </c>
      <c r="W19" s="67">
        <f t="shared" si="7"/>
        <v>868.06318681318669</v>
      </c>
      <c r="X19" s="26"/>
    </row>
    <row r="20" spans="1:24" ht="48" x14ac:dyDescent="0.2">
      <c r="A20" s="16">
        <v>18</v>
      </c>
      <c r="B20" s="46" t="s">
        <v>12</v>
      </c>
      <c r="C20" s="49">
        <v>40968.333333333336</v>
      </c>
      <c r="D20" s="20">
        <v>41117.708333333336</v>
      </c>
      <c r="E20" s="21">
        <f t="shared" si="3"/>
        <v>21.339285714285715</v>
      </c>
      <c r="F20" s="22">
        <f t="shared" si="0"/>
        <v>40</v>
      </c>
      <c r="G20" s="50">
        <f>(E20*F20)*'BA Hrs'!$O$8</f>
        <v>541.68956043956052</v>
      </c>
      <c r="H20" s="57"/>
      <c r="I20" s="60">
        <v>0.09</v>
      </c>
      <c r="J20" s="24">
        <v>0.04</v>
      </c>
      <c r="K20" s="23">
        <v>0.04</v>
      </c>
      <c r="L20" s="23">
        <v>0.7</v>
      </c>
      <c r="M20" s="23">
        <v>0.08</v>
      </c>
      <c r="N20" s="23">
        <v>0.05</v>
      </c>
      <c r="O20" s="61">
        <f t="shared" si="1"/>
        <v>1</v>
      </c>
      <c r="P20" s="65"/>
      <c r="Q20" s="68">
        <f t="shared" ref="Q20:V20" si="21">I20*$G$20</f>
        <v>48.752060439560445</v>
      </c>
      <c r="R20" s="25">
        <f t="shared" si="21"/>
        <v>21.66758241758242</v>
      </c>
      <c r="S20" s="25">
        <f t="shared" si="21"/>
        <v>21.66758241758242</v>
      </c>
      <c r="T20" s="25">
        <f t="shared" si="21"/>
        <v>379.18269230769232</v>
      </c>
      <c r="U20" s="25">
        <f t="shared" si="21"/>
        <v>43.335164835164839</v>
      </c>
      <c r="V20" s="69">
        <f t="shared" si="21"/>
        <v>27.084478021978029</v>
      </c>
      <c r="W20" s="67">
        <f t="shared" si="7"/>
        <v>541.68956043956052</v>
      </c>
      <c r="X20" s="26"/>
    </row>
    <row r="21" spans="1:24" ht="32" x14ac:dyDescent="0.2">
      <c r="A21" s="16">
        <v>19</v>
      </c>
      <c r="B21" s="46" t="s">
        <v>11</v>
      </c>
      <c r="C21" s="49">
        <v>41092.333333333336</v>
      </c>
      <c r="D21" s="20">
        <v>41151.708333333336</v>
      </c>
      <c r="E21" s="21">
        <f t="shared" si="3"/>
        <v>8.4821428571428577</v>
      </c>
      <c r="F21" s="22">
        <f t="shared" si="0"/>
        <v>40</v>
      </c>
      <c r="G21" s="50">
        <f>(E21*F21)*'BA Hrs'!$O$8</f>
        <v>215.31593406593407</v>
      </c>
      <c r="H21" s="57"/>
      <c r="I21" s="60">
        <v>0.1</v>
      </c>
      <c r="J21" s="24">
        <v>0.4</v>
      </c>
      <c r="K21" s="23">
        <v>0.25</v>
      </c>
      <c r="L21" s="23">
        <v>0.05</v>
      </c>
      <c r="M21" s="23">
        <v>0.14000000000000001</v>
      </c>
      <c r="N21" s="23">
        <v>0.06</v>
      </c>
      <c r="O21" s="61">
        <f t="shared" si="1"/>
        <v>1</v>
      </c>
      <c r="P21" s="65"/>
      <c r="Q21" s="68">
        <f t="shared" ref="Q21:V21" si="22">I21*$G$21</f>
        <v>21.531593406593409</v>
      </c>
      <c r="R21" s="25">
        <f t="shared" si="22"/>
        <v>86.126373626373635</v>
      </c>
      <c r="S21" s="25">
        <f t="shared" si="22"/>
        <v>53.828983516483518</v>
      </c>
      <c r="T21" s="25">
        <f t="shared" si="22"/>
        <v>10.765796703296704</v>
      </c>
      <c r="U21" s="25">
        <f t="shared" si="22"/>
        <v>30.144230769230774</v>
      </c>
      <c r="V21" s="69">
        <f t="shared" si="22"/>
        <v>12.918956043956044</v>
      </c>
      <c r="W21" s="67">
        <f t="shared" si="7"/>
        <v>215.31593406593407</v>
      </c>
      <c r="X21" s="26"/>
    </row>
    <row r="22" spans="1:24" ht="32" x14ac:dyDescent="0.2">
      <c r="A22" s="16">
        <v>20</v>
      </c>
      <c r="B22" s="46" t="s">
        <v>31</v>
      </c>
      <c r="C22" s="49">
        <v>41157.333333333336</v>
      </c>
      <c r="D22" s="20">
        <v>41187.708333333336</v>
      </c>
      <c r="E22" s="21">
        <f t="shared" si="3"/>
        <v>4.3392857142857144</v>
      </c>
      <c r="F22" s="22">
        <f t="shared" si="0"/>
        <v>40</v>
      </c>
      <c r="G22" s="50">
        <f>(E22*F22)*'BA Hrs'!$O$8</f>
        <v>110.15109890109891</v>
      </c>
      <c r="H22" s="57"/>
      <c r="I22" s="60">
        <v>0.1</v>
      </c>
      <c r="J22" s="24">
        <v>0.15</v>
      </c>
      <c r="K22" s="23">
        <v>0.25</v>
      </c>
      <c r="L22" s="23">
        <v>0.25</v>
      </c>
      <c r="M22" s="23">
        <v>0.2</v>
      </c>
      <c r="N22" s="23">
        <v>0.05</v>
      </c>
      <c r="O22" s="61">
        <f t="shared" si="1"/>
        <v>1</v>
      </c>
      <c r="P22" s="65"/>
      <c r="Q22" s="68">
        <f t="shared" ref="Q22:V22" si="23">I22*$G$22</f>
        <v>11.015109890109891</v>
      </c>
      <c r="R22" s="25">
        <f t="shared" si="23"/>
        <v>16.522664835164836</v>
      </c>
      <c r="S22" s="25">
        <f t="shared" si="23"/>
        <v>27.537774725274726</v>
      </c>
      <c r="T22" s="25">
        <f t="shared" si="23"/>
        <v>27.537774725274726</v>
      </c>
      <c r="U22" s="25">
        <f t="shared" si="23"/>
        <v>22.030219780219781</v>
      </c>
      <c r="V22" s="69">
        <f t="shared" si="23"/>
        <v>5.5075549450549453</v>
      </c>
      <c r="W22" s="67">
        <f t="shared" si="7"/>
        <v>110.15109890109891</v>
      </c>
      <c r="X22" s="26"/>
    </row>
    <row r="23" spans="1:24" ht="16" x14ac:dyDescent="0.2">
      <c r="A23" s="16">
        <v>21</v>
      </c>
      <c r="B23" s="46" t="s">
        <v>22</v>
      </c>
      <c r="C23" s="49">
        <v>41309.333333333336</v>
      </c>
      <c r="D23" s="20">
        <v>41547.708333333336</v>
      </c>
      <c r="E23" s="21">
        <f t="shared" si="3"/>
        <v>34.053571428571431</v>
      </c>
      <c r="F23" s="22">
        <f t="shared" si="0"/>
        <v>40</v>
      </c>
      <c r="G23" s="50">
        <f>(E23*F23)*'BA Hrs'!$O$8</f>
        <v>864.43681318681331</v>
      </c>
      <c r="H23" s="57"/>
      <c r="I23" s="60">
        <v>0.1</v>
      </c>
      <c r="J23" s="24">
        <v>0.3</v>
      </c>
      <c r="K23" s="23">
        <v>0.25</v>
      </c>
      <c r="L23" s="23">
        <v>0.05</v>
      </c>
      <c r="M23" s="23">
        <v>0.1</v>
      </c>
      <c r="N23" s="23">
        <v>0.2</v>
      </c>
      <c r="O23" s="61">
        <f t="shared" si="1"/>
        <v>1</v>
      </c>
      <c r="P23" s="65"/>
      <c r="Q23" s="68">
        <f t="shared" ref="Q23:V23" si="24">I23*$G$23</f>
        <v>86.443681318681342</v>
      </c>
      <c r="R23" s="25">
        <f t="shared" si="24"/>
        <v>259.33104395604397</v>
      </c>
      <c r="S23" s="25">
        <f t="shared" si="24"/>
        <v>216.10920329670333</v>
      </c>
      <c r="T23" s="25">
        <f t="shared" si="24"/>
        <v>43.221840659340671</v>
      </c>
      <c r="U23" s="25">
        <f t="shared" si="24"/>
        <v>86.443681318681342</v>
      </c>
      <c r="V23" s="69">
        <f t="shared" si="24"/>
        <v>172.88736263736268</v>
      </c>
      <c r="W23" s="67">
        <f t="shared" si="7"/>
        <v>864.43681318681331</v>
      </c>
      <c r="X23" s="26"/>
    </row>
    <row r="24" spans="1:24" ht="17" thickBot="1" x14ac:dyDescent="0.25">
      <c r="B24" s="27" t="s">
        <v>2</v>
      </c>
      <c r="C24" s="51"/>
      <c r="D24" s="52"/>
      <c r="E24" s="53"/>
      <c r="F24" s="54"/>
      <c r="G24" s="55">
        <f>SUM(G3:G23)</f>
        <v>13562.184065934069</v>
      </c>
      <c r="H24" s="4"/>
      <c r="I24" s="62"/>
      <c r="J24" s="63"/>
      <c r="K24" s="63"/>
      <c r="L24" s="63"/>
      <c r="M24" s="63"/>
      <c r="N24" s="63"/>
      <c r="O24" s="55"/>
      <c r="P24" s="4"/>
      <c r="Q24" s="62">
        <f t="shared" ref="Q24:V24" si="25">SUM(Q3:Q23)</f>
        <v>1429.3402363725381</v>
      </c>
      <c r="R24" s="63">
        <f t="shared" si="25"/>
        <v>2540.4709892829937</v>
      </c>
      <c r="S24" s="63">
        <f t="shared" si="25"/>
        <v>2791.5570150146887</v>
      </c>
      <c r="T24" s="63">
        <f t="shared" si="25"/>
        <v>2608.7184433141119</v>
      </c>
      <c r="U24" s="63">
        <f t="shared" si="25"/>
        <v>2438.5957417582422</v>
      </c>
      <c r="V24" s="55">
        <f t="shared" si="25"/>
        <v>1749.9609890109889</v>
      </c>
      <c r="W24" s="4">
        <f>SUM(W3:W23)</f>
        <v>13558.643414753566</v>
      </c>
    </row>
    <row r="25" spans="1:24" x14ac:dyDescent="0.2">
      <c r="Q25" s="28"/>
      <c r="R25" s="28"/>
      <c r="S25" s="28"/>
      <c r="T25" s="28"/>
      <c r="U25" s="28"/>
      <c r="V25" s="28"/>
      <c r="W25" s="28"/>
    </row>
    <row r="26" spans="1:24" x14ac:dyDescent="0.2">
      <c r="Q26" s="28"/>
      <c r="R26" s="28"/>
      <c r="S26" s="28"/>
      <c r="T26" s="28"/>
      <c r="U26" s="28"/>
      <c r="V26" s="28"/>
    </row>
    <row r="27" spans="1:24" x14ac:dyDescent="0.2">
      <c r="Q27" s="28"/>
      <c r="R27" s="28"/>
      <c r="S27" s="28"/>
      <c r="T27" s="28"/>
      <c r="U27" s="28"/>
      <c r="V27" s="28"/>
    </row>
    <row r="28" spans="1:24" x14ac:dyDescent="0.2">
      <c r="R28" s="19"/>
    </row>
  </sheetData>
  <sortState xmlns:xlrd2="http://schemas.microsoft.com/office/spreadsheetml/2017/richdata2" ref="B3:X37">
    <sortCondition ref="C3:C37"/>
    <sortCondition ref="B3:B37"/>
  </sortState>
  <mergeCells count="3">
    <mergeCell ref="I1:O1"/>
    <mergeCell ref="Q1:V1"/>
    <mergeCell ref="C1:G1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8"/>
  <sheetViews>
    <sheetView showGridLines="0" workbookViewId="0">
      <selection activeCell="M8" sqref="M8"/>
    </sheetView>
  </sheetViews>
  <sheetFormatPr baseColWidth="10" defaultColWidth="9.1640625" defaultRowHeight="15" x14ac:dyDescent="0.2"/>
  <cols>
    <col min="1" max="1" width="5.6640625" style="2" customWidth="1"/>
    <col min="2" max="2" width="5.33203125" style="2" customWidth="1"/>
    <col min="3" max="3" width="11" style="2" bestFit="1" customWidth="1"/>
    <col min="4" max="4" width="9.5" style="2" bestFit="1" customWidth="1"/>
    <col min="5" max="5" width="9.5" style="2" customWidth="1"/>
    <col min="6" max="6" width="7.1640625" style="2" customWidth="1"/>
    <col min="7" max="7" width="11.33203125" style="2" customWidth="1"/>
    <col min="8" max="11" width="9.1640625" style="2"/>
    <col min="12" max="12" width="12.6640625" style="2" customWidth="1"/>
    <col min="13" max="13" width="9.5" style="2" bestFit="1" customWidth="1"/>
    <col min="14" max="16384" width="9.1640625" style="2"/>
  </cols>
  <sheetData>
    <row r="2" spans="1:15" x14ac:dyDescent="0.2">
      <c r="A2" s="12">
        <v>1</v>
      </c>
      <c r="C2" s="7" t="s">
        <v>38</v>
      </c>
      <c r="D2" s="10" t="s">
        <v>26</v>
      </c>
      <c r="E2" s="10"/>
      <c r="F2" s="12">
        <v>2</v>
      </c>
      <c r="H2" s="7" t="s">
        <v>39</v>
      </c>
      <c r="I2" s="10" t="s">
        <v>26</v>
      </c>
      <c r="K2" s="12">
        <v>3</v>
      </c>
      <c r="L2" s="5" t="str">
        <f>C6</f>
        <v>Paid Hrs pa</v>
      </c>
      <c r="M2" s="3">
        <f>D6</f>
        <v>2080</v>
      </c>
    </row>
    <row r="3" spans="1:15" x14ac:dyDescent="0.2">
      <c r="C3" s="5" t="s">
        <v>32</v>
      </c>
      <c r="D3" s="2">
        <v>40</v>
      </c>
      <c r="H3" s="5" t="s">
        <v>34</v>
      </c>
      <c r="I3" s="43">
        <v>160</v>
      </c>
      <c r="L3" s="5" t="str">
        <f>H6</f>
        <v>Non-Work Hrs pa</v>
      </c>
      <c r="M3" s="13">
        <f>I6</f>
        <v>320</v>
      </c>
    </row>
    <row r="4" spans="1:15" x14ac:dyDescent="0.2">
      <c r="C4" s="5" t="s">
        <v>33</v>
      </c>
      <c r="D4" s="11">
        <v>52</v>
      </c>
      <c r="E4" s="11"/>
      <c r="F4" s="11"/>
      <c r="H4" s="5" t="s">
        <v>35</v>
      </c>
      <c r="I4" s="43">
        <v>80</v>
      </c>
    </row>
    <row r="5" spans="1:15" x14ac:dyDescent="0.2">
      <c r="D5" s="6"/>
      <c r="E5" s="11"/>
      <c r="F5" s="11"/>
      <c r="H5" s="5" t="s">
        <v>36</v>
      </c>
      <c r="I5" s="44">
        <v>80</v>
      </c>
      <c r="L5" s="14" t="s">
        <v>41</v>
      </c>
      <c r="M5" s="8">
        <f>M2-M3</f>
        <v>1760</v>
      </c>
    </row>
    <row r="6" spans="1:15" x14ac:dyDescent="0.2">
      <c r="C6" s="5" t="s">
        <v>37</v>
      </c>
      <c r="D6" s="3">
        <f>D4*D3</f>
        <v>2080</v>
      </c>
      <c r="E6" s="3"/>
      <c r="F6" s="3"/>
      <c r="H6" s="5" t="s">
        <v>40</v>
      </c>
      <c r="I6" s="2">
        <f>SUM(I3:I5)</f>
        <v>320</v>
      </c>
      <c r="L6" s="5" t="s">
        <v>42</v>
      </c>
      <c r="M6" s="15">
        <v>0.25</v>
      </c>
    </row>
    <row r="7" spans="1:15" x14ac:dyDescent="0.2">
      <c r="D7" s="9"/>
      <c r="E7" s="9"/>
      <c r="F7" s="9"/>
    </row>
    <row r="8" spans="1:15" x14ac:dyDescent="0.2">
      <c r="L8" s="41" t="s">
        <v>43</v>
      </c>
      <c r="M8" s="42">
        <f>M5-(M5*M6)</f>
        <v>1320</v>
      </c>
      <c r="N8" s="35" t="s">
        <v>44</v>
      </c>
      <c r="O8" s="40">
        <f>M8/D6</f>
        <v>0.63461538461538458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Sheet</vt:lpstr>
      <vt:lpstr>Work History</vt:lpstr>
      <vt:lpstr>BA Hrs</vt:lpstr>
      <vt:lpstr>'Work History'!Print_Area</vt:lpstr>
      <vt:lpstr>'Work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 Walden</dc:creator>
  <cp:lastModifiedBy>Dinh Nguyen Ngoc</cp:lastModifiedBy>
  <cp:lastPrinted>2014-04-10T04:32:59Z</cp:lastPrinted>
  <dcterms:created xsi:type="dcterms:W3CDTF">2013-04-09T23:04:57Z</dcterms:created>
  <dcterms:modified xsi:type="dcterms:W3CDTF">2022-07-19T02:31:23Z</dcterms:modified>
</cp:coreProperties>
</file>