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800" activeTab="2"/>
  </bookViews>
  <sheets>
    <sheet name="Bảng Nguồn Vốn" sheetId="1" r:id="rId1"/>
    <sheet name="Nguồn thu dự án " sheetId="3" r:id="rId2"/>
    <sheet name="Bảng Doanh Thu Từng Năm" sheetId="2" r:id="rId3"/>
    <sheet name="Bảng Báo Cáo Thu Nhập" sheetId="6" r:id="rId4"/>
    <sheet name="Bảng Kế Hoạch Trả Nợ" sheetId="5" r:id="rId5"/>
    <sheet name="Bảng Dòng Tiền Sau Thuế" sheetId="7" r:id="rId6"/>
    <sheet name="Khấu Hao" sheetId="8" r:id="rId7"/>
  </sheets>
  <definedNames>
    <definedName name="_Toc419810933" localSheetId="1">'Nguồn thu dự án 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3" i="2" l="1"/>
  <c r="B4" i="2"/>
  <c r="B5" i="2"/>
  <c r="B6" i="2"/>
  <c r="B7" i="2"/>
  <c r="B8" i="2"/>
  <c r="B9" i="2"/>
  <c r="B10" i="2"/>
  <c r="B11" i="2" l="1"/>
  <c r="B21" i="1"/>
  <c r="B3" i="1"/>
  <c r="B3" i="8" s="1"/>
  <c r="B11" i="1"/>
  <c r="B4" i="8" s="1"/>
  <c r="C4" i="8" s="1"/>
  <c r="B17" i="1"/>
  <c r="B5" i="8" l="1"/>
  <c r="C3" i="8"/>
  <c r="C5" i="8" s="1"/>
  <c r="B16" i="2"/>
  <c r="B15" i="2"/>
  <c r="D6" i="6" s="1"/>
  <c r="E5" i="6" l="1"/>
  <c r="D5" i="6"/>
  <c r="D3" i="6"/>
  <c r="E6" i="6"/>
  <c r="E3" i="6"/>
  <c r="D7" i="6" l="1"/>
  <c r="D4" i="6" l="1"/>
  <c r="D8" i="6" s="1"/>
  <c r="D10" i="6" s="1"/>
  <c r="D11" i="6" s="1"/>
  <c r="E7" i="6" l="1"/>
  <c r="E4" i="6" l="1"/>
  <c r="E8" i="6" s="1"/>
  <c r="E10" i="6" s="1"/>
  <c r="E11" i="6" s="1"/>
</calcChain>
</file>

<file path=xl/sharedStrings.xml><?xml version="1.0" encoding="utf-8"?>
<sst xmlns="http://schemas.openxmlformats.org/spreadsheetml/2006/main" count="135" uniqueCount="97">
  <si>
    <t xml:space="preserve">  NỘI DUNG ĐẦU TƯ  </t>
  </si>
  <si>
    <t xml:space="preserve">CHI PHÍ ĐẦU TƯ  </t>
  </si>
  <si>
    <t>1/- Chí phí xây dựng HTKT</t>
  </si>
  <si>
    <t>Chi phí san lắp mặt bằng</t>
  </si>
  <si>
    <t>Chi phí thoát nước mưa</t>
  </si>
  <si>
    <t>Chi phí đầu tư giao thông</t>
  </si>
  <si>
    <t>Chi phí đầu tư vỉa hè</t>
  </si>
  <si>
    <t>Chi phí xây dựng hệ thống lưới điện</t>
  </si>
  <si>
    <t>Chi phí đầu tư hệ thống cấp nước</t>
  </si>
  <si>
    <t>Cp đầu tư hệ thống thoát nước bẩn</t>
  </si>
  <si>
    <t>2/- Chi phí xây dựng công trình</t>
  </si>
  <si>
    <t>Cây xanh</t>
  </si>
  <si>
    <t>Nhà lồng chợ</t>
  </si>
  <si>
    <t>Kiosque lẻ</t>
  </si>
  <si>
    <t>Cảng phục vụ kho bãi &amp; khu vực chợ</t>
  </si>
  <si>
    <t>Bãi đậu xe</t>
  </si>
  <si>
    <t>3/- Chi phí chuẩn bị đầu đư</t>
  </si>
  <si>
    <t>Cp kiến thiết cơ bản</t>
  </si>
  <si>
    <t>Cp đền bù giải phóng mặt bằng</t>
  </si>
  <si>
    <t>TỔNG MỨC ĐẦU TƯ</t>
  </si>
  <si>
    <t xml:space="preserve">Cp đóng tiền sử dụng đất  </t>
  </si>
  <si>
    <t>Bảng Nguồn Vốn</t>
  </si>
  <si>
    <t>Nội dung</t>
  </si>
  <si>
    <t>Số nền</t>
  </si>
  <si>
    <t>(m2/nền)</t>
  </si>
  <si>
    <t>Nền nhà kinh doanh</t>
  </si>
  <si>
    <t>Nền nhà tái định cư</t>
  </si>
  <si>
    <t>Số sạp</t>
  </si>
  <si>
    <t>(m2 /sạp)</t>
  </si>
  <si>
    <t>Sạp</t>
  </si>
  <si>
    <t>Kiosque</t>
  </si>
  <si>
    <t>Kho</t>
  </si>
  <si>
    <t>Bãi xe</t>
  </si>
  <si>
    <t>Cây xăng</t>
  </si>
  <si>
    <t>Khu hành chính trung tâm</t>
  </si>
  <si>
    <t>Đơn giá kinh doanh (chưa có thuế) được chọn theo các phương án sau (tính trên/ 1m2)</t>
  </si>
  <si>
    <t>Giá nền nhà kinh doanh</t>
  </si>
  <si>
    <t>Giá nền nhà tái định cư</t>
  </si>
  <si>
    <t>Giá đất kho</t>
  </si>
  <si>
    <t>Giá đất bãi</t>
  </si>
  <si>
    <t>Giá đất cây xăng</t>
  </si>
  <si>
    <t>Giá đất khu hành chính trung tâm</t>
  </si>
  <si>
    <t>Giá sạp lồng chợ</t>
  </si>
  <si>
    <t>Giá kiosque</t>
  </si>
  <si>
    <t>Số lượng nền nhà phố chợ :</t>
  </si>
  <si>
    <t>Số lượng sạp chợ và kiosque  :</t>
  </si>
  <si>
    <t>Số lượng đất kho-bãi, cây xăng, khu hành chính trung tâm</t>
  </si>
  <si>
    <t xml:space="preserve">Nguồn thu dự án và chi phí điều hành </t>
  </si>
  <si>
    <t>Doanh Thu</t>
  </si>
  <si>
    <t>Nguồn Thu</t>
  </si>
  <si>
    <t>TỔNG</t>
  </si>
  <si>
    <t>BẢNG DOANH THU THEO NĂM</t>
  </si>
  <si>
    <t>Năm</t>
  </si>
  <si>
    <t>Kế Hoạch Trả Nợ</t>
  </si>
  <si>
    <t>TT</t>
  </si>
  <si>
    <t>Năm 1</t>
  </si>
  <si>
    <t>Năm 2</t>
  </si>
  <si>
    <t>I</t>
  </si>
  <si>
    <t>Doanh thu</t>
  </si>
  <si>
    <t>II</t>
  </si>
  <si>
    <t>L·i vay</t>
  </si>
  <si>
    <t>III</t>
  </si>
  <si>
    <t>IV</t>
  </si>
  <si>
    <t>V</t>
  </si>
  <si>
    <t>VI</t>
  </si>
  <si>
    <t>Lîi nhuËn sau thuÕ</t>
  </si>
  <si>
    <t>Báo Cáo Thu Nhập</t>
  </si>
  <si>
    <t>Chi phí điều hành và quảng cáo</t>
  </si>
  <si>
    <t>ChØ tiªu (tr.®)</t>
  </si>
  <si>
    <t>Vèn ®Çu t­</t>
  </si>
  <si>
    <t>Dßng tiÒn</t>
  </si>
  <si>
    <t>NPV</t>
  </si>
  <si>
    <t>IRR</t>
  </si>
  <si>
    <t xml:space="preserve">Chi phí </t>
  </si>
  <si>
    <t>Chỉ Tiêu</t>
  </si>
  <si>
    <t>Lãi vay</t>
  </si>
  <si>
    <t>Đơn vị</t>
  </si>
  <si>
    <t>Tr.đ</t>
  </si>
  <si>
    <t>Lợi nhuận trước thuế</t>
  </si>
  <si>
    <t>Thuế suất</t>
  </si>
  <si>
    <t>Thuế thu nhập doanh nghiệp</t>
  </si>
  <si>
    <t>Lợi nhuận sau thuế</t>
  </si>
  <si>
    <r>
      <t xml:space="preserve">  DT </t>
    </r>
    <r>
      <rPr>
        <sz val="14"/>
        <color theme="1"/>
        <rFont val="Times New Roman"/>
        <family val="1"/>
      </rPr>
      <t>(m2)</t>
    </r>
  </si>
  <si>
    <t>Chi phí vốn</t>
  </si>
  <si>
    <t>Bảng Doanh Thu 2 năm</t>
  </si>
  <si>
    <t>Khấu Hao</t>
  </si>
  <si>
    <t>Khấu hao</t>
  </si>
  <si>
    <t>Chỉ tiêu</t>
  </si>
  <si>
    <t>Nợ đầu năm</t>
  </si>
  <si>
    <t>Trả lãi vay</t>
  </si>
  <si>
    <t>Trả gốc vay</t>
  </si>
  <si>
    <t>Nợ cuối năm</t>
  </si>
  <si>
    <t>Tổng lãi vay</t>
  </si>
  <si>
    <t>Năm 0</t>
  </si>
  <si>
    <t>Vốn tự có của công ty</t>
  </si>
  <si>
    <t>Vay ngân hàng</t>
  </si>
  <si>
    <t>lãi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</si>
</sst>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4"/>
      <name val=".VnTime"/>
      <family val="2"/>
    </font>
    <font>
      <sz val="14"/>
      <name val=".VnTime"/>
      <family val="2"/>
    </font>
    <font>
      <b/>
      <sz val="14"/>
      <color indexed="10"/>
      <name val=".VnTime"/>
      <family val="2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theme="1" tint="0.34998626667073579"/>
      <name val="Times New Roman"/>
      <family val="1"/>
    </font>
    <font>
      <b/>
      <sz val="24"/>
      <color theme="1"/>
      <name val="Times New Roman"/>
      <family val="1"/>
    </font>
    <font>
      <b/>
      <sz val="3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6" fillId="0" borderId="0" xfId="0" applyFont="1" applyBorder="1"/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3" fontId="6" fillId="0" borderId="4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horizontal="right" vertical="center"/>
    </xf>
    <xf numFmtId="9" fontId="10" fillId="0" borderId="0" xfId="0" applyNumberFormat="1" applyFont="1" applyAlignment="1">
      <alignment horizontal="center"/>
    </xf>
    <xf numFmtId="0" fontId="4" fillId="0" borderId="0" xfId="0" applyFont="1"/>
    <xf numFmtId="43" fontId="10" fillId="0" borderId="0" xfId="2" applyFont="1" applyAlignment="1">
      <alignment horizontal="center"/>
    </xf>
    <xf numFmtId="0" fontId="11" fillId="0" borderId="0" xfId="0" applyFont="1"/>
    <xf numFmtId="0" fontId="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left"/>
    </xf>
    <xf numFmtId="3" fontId="14" fillId="0" borderId="0" xfId="0" applyNumberFormat="1" applyFont="1" applyAlignment="1">
      <alignment horizontal="center"/>
    </xf>
    <xf numFmtId="9" fontId="14" fillId="0" borderId="0" xfId="3" applyFont="1" applyAlignment="1">
      <alignment horizontal="center"/>
    </xf>
    <xf numFmtId="0" fontId="12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2" fontId="4" fillId="0" borderId="4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justify" vertical="center"/>
    </xf>
    <xf numFmtId="2" fontId="4" fillId="0" borderId="7" xfId="0" applyNumberFormat="1" applyFont="1" applyBorder="1" applyAlignment="1">
      <alignment horizontal="right" vertical="center" wrapText="1"/>
    </xf>
    <xf numFmtId="0" fontId="15" fillId="0" borderId="1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15" fillId="0" borderId="14" xfId="0" applyFont="1" applyBorder="1" applyAlignment="1">
      <alignment horizontal="center"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15" fillId="0" borderId="0" xfId="0" applyFont="1"/>
    <xf numFmtId="9" fontId="15" fillId="0" borderId="0" xfId="0" applyNumberFormat="1" applyFont="1"/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3" fontId="4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3" fontId="15" fillId="0" borderId="1" xfId="0" applyNumberFormat="1" applyFont="1" applyBorder="1"/>
    <xf numFmtId="0" fontId="12" fillId="4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vertical="center"/>
    </xf>
    <xf numFmtId="3" fontId="14" fillId="0" borderId="0" xfId="2" applyNumberFormat="1" applyFont="1" applyAlignment="1">
      <alignment horizontal="center"/>
    </xf>
    <xf numFmtId="43" fontId="14" fillId="0" borderId="0" xfId="2" applyNumberFormat="1" applyFont="1" applyAlignment="1">
      <alignment horizontal="center"/>
    </xf>
    <xf numFmtId="43" fontId="14" fillId="0" borderId="0" xfId="2" applyFont="1" applyAlignment="1">
      <alignment horizontal="center"/>
    </xf>
    <xf numFmtId="9" fontId="14" fillId="0" borderId="0" xfId="0" applyNumberFormat="1" applyFont="1" applyAlignment="1">
      <alignment horizontal="center"/>
    </xf>
    <xf numFmtId="43" fontId="14" fillId="8" borderId="0" xfId="0" applyNumberFormat="1" applyFont="1" applyFill="1" applyAlignment="1">
      <alignment horizontal="center"/>
    </xf>
    <xf numFmtId="9" fontId="14" fillId="9" borderId="0" xfId="0" applyNumberFormat="1" applyFont="1" applyFill="1" applyAlignment="1">
      <alignment horizontal="center"/>
    </xf>
    <xf numFmtId="0" fontId="15" fillId="0" borderId="1" xfId="0" applyFont="1" applyBorder="1" applyAlignment="1">
      <alignment vertical="center" wrapText="1"/>
    </xf>
    <xf numFmtId="3" fontId="15" fillId="0" borderId="1" xfId="0" applyNumberFormat="1" applyFont="1" applyBorder="1" applyAlignment="1">
      <alignment vertical="center" wrapText="1"/>
    </xf>
    <xf numFmtId="0" fontId="16" fillId="0" borderId="1" xfId="0" applyFont="1" applyBorder="1"/>
    <xf numFmtId="0" fontId="4" fillId="0" borderId="1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vertical="center"/>
    </xf>
    <xf numFmtId="3" fontId="4" fillId="0" borderId="4" xfId="1" applyNumberFormat="1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3" fontId="4" fillId="0" borderId="11" xfId="0" applyNumberFormat="1" applyFont="1" applyBorder="1" applyAlignment="1">
      <alignment horizontal="right" vertical="center"/>
    </xf>
    <xf numFmtId="0" fontId="12" fillId="7" borderId="5" xfId="0" applyFont="1" applyFill="1" applyBorder="1" applyAlignment="1">
      <alignment vertical="center" wrapText="1"/>
    </xf>
    <xf numFmtId="3" fontId="12" fillId="7" borderId="7" xfId="0" applyNumberFormat="1" applyFont="1" applyFill="1" applyBorder="1" applyAlignment="1">
      <alignment horizontal="right" vertical="center"/>
    </xf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4" fillId="5" borderId="0" xfId="0" applyFont="1" applyFill="1" applyBorder="1"/>
    <xf numFmtId="0" fontId="18" fillId="4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5" fillId="0" borderId="1" xfId="0" applyFont="1" applyBorder="1"/>
    <xf numFmtId="164" fontId="13" fillId="0" borderId="1" xfId="0" applyNumberFormat="1" applyFont="1" applyBorder="1" applyAlignment="1">
      <alignment horizontal="center"/>
    </xf>
    <xf numFmtId="0" fontId="19" fillId="10" borderId="0" xfId="0" applyFont="1" applyFill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vertical="center" wrapText="1"/>
    </xf>
    <xf numFmtId="3" fontId="15" fillId="10" borderId="1" xfId="0" applyNumberFormat="1" applyFont="1" applyFill="1" applyBorder="1" applyAlignment="1">
      <alignment vertical="center" wrapText="1"/>
    </xf>
    <xf numFmtId="0" fontId="4" fillId="0" borderId="0" xfId="0" applyFont="1" applyAlignment="1"/>
    <xf numFmtId="0" fontId="15" fillId="3" borderId="15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8" zoomScale="85" zoomScaleNormal="115" workbookViewId="0">
      <selection activeCell="A21" sqref="A21:B21"/>
    </sheetView>
  </sheetViews>
  <sheetFormatPr defaultRowHeight="15"/>
  <cols>
    <col min="1" max="1" width="41.7109375" customWidth="1"/>
    <col min="2" max="2" width="41.5703125" customWidth="1"/>
  </cols>
  <sheetData>
    <row r="1" spans="1:2" ht="79.5" customHeight="1">
      <c r="A1" s="97" t="s">
        <v>21</v>
      </c>
      <c r="B1" s="97"/>
    </row>
    <row r="2" spans="1:2" ht="39.75" customHeight="1">
      <c r="A2" s="1" t="s">
        <v>0</v>
      </c>
      <c r="B2" s="2" t="s">
        <v>1</v>
      </c>
    </row>
    <row r="3" spans="1:2" ht="39" customHeight="1">
      <c r="A3" s="72" t="s">
        <v>2</v>
      </c>
      <c r="B3" s="73">
        <f>B4+B5+B6+B7+B8+B9+B10</f>
        <v>62035270</v>
      </c>
    </row>
    <row r="4" spans="1:2" ht="31.5" customHeight="1">
      <c r="A4" s="91" t="s">
        <v>3</v>
      </c>
      <c r="B4" s="92">
        <v>26116900</v>
      </c>
    </row>
    <row r="5" spans="1:2" ht="33" customHeight="1">
      <c r="A5" s="91" t="s">
        <v>4</v>
      </c>
      <c r="B5" s="92">
        <v>2853500</v>
      </c>
    </row>
    <row r="6" spans="1:2" ht="30" customHeight="1">
      <c r="A6" s="91" t="s">
        <v>5</v>
      </c>
      <c r="B6" s="92">
        <v>12181570</v>
      </c>
    </row>
    <row r="7" spans="1:2" ht="26.25" customHeight="1">
      <c r="A7" s="91" t="s">
        <v>6</v>
      </c>
      <c r="B7" s="92">
        <v>5370600</v>
      </c>
    </row>
    <row r="8" spans="1:2" ht="31.5" customHeight="1">
      <c r="A8" s="91" t="s">
        <v>7</v>
      </c>
      <c r="B8" s="92">
        <v>5064200</v>
      </c>
    </row>
    <row r="9" spans="1:2" ht="31.5" customHeight="1">
      <c r="A9" s="91" t="s">
        <v>8</v>
      </c>
      <c r="B9" s="92">
        <v>6058500</v>
      </c>
    </row>
    <row r="10" spans="1:2" ht="30.75" customHeight="1">
      <c r="A10" s="91" t="s">
        <v>9</v>
      </c>
      <c r="B10" s="92">
        <v>4390000</v>
      </c>
    </row>
    <row r="11" spans="1:2" ht="33.75" customHeight="1">
      <c r="A11" s="72" t="s">
        <v>10</v>
      </c>
      <c r="B11" s="73">
        <f>B12+B13+B14+B15+B16</f>
        <v>34295150</v>
      </c>
    </row>
    <row r="12" spans="1:2" ht="18.75">
      <c r="A12" s="91" t="s">
        <v>11</v>
      </c>
      <c r="B12" s="92">
        <v>1733700</v>
      </c>
    </row>
    <row r="13" spans="1:2" ht="26.25" customHeight="1">
      <c r="A13" s="91" t="s">
        <v>12</v>
      </c>
      <c r="B13" s="92">
        <v>21864650</v>
      </c>
    </row>
    <row r="14" spans="1:2" ht="23.25" customHeight="1">
      <c r="A14" s="91" t="s">
        <v>13</v>
      </c>
      <c r="B14" s="92">
        <v>312000</v>
      </c>
    </row>
    <row r="15" spans="1:2" ht="28.5" customHeight="1">
      <c r="A15" s="91" t="s">
        <v>14</v>
      </c>
      <c r="B15" s="92">
        <v>3326000</v>
      </c>
    </row>
    <row r="16" spans="1:2" ht="27.75" customHeight="1">
      <c r="A16" s="91" t="s">
        <v>15</v>
      </c>
      <c r="B16" s="92">
        <v>7058800</v>
      </c>
    </row>
    <row r="17" spans="1:2" ht="36" customHeight="1">
      <c r="A17" s="72" t="s">
        <v>16</v>
      </c>
      <c r="B17" s="73">
        <f>B18+B19+B20</f>
        <v>90999675</v>
      </c>
    </row>
    <row r="18" spans="1:2" ht="30.75" customHeight="1">
      <c r="A18" s="91" t="s">
        <v>17</v>
      </c>
      <c r="B18" s="92">
        <v>4393121</v>
      </c>
    </row>
    <row r="19" spans="1:2" ht="30.75" customHeight="1">
      <c r="A19" s="91" t="s">
        <v>18</v>
      </c>
      <c r="B19" s="92">
        <v>68697635</v>
      </c>
    </row>
    <row r="20" spans="1:2" ht="29.25" customHeight="1">
      <c r="A20" s="93" t="s">
        <v>20</v>
      </c>
      <c r="B20" s="92">
        <v>17908919</v>
      </c>
    </row>
    <row r="21" spans="1:2" ht="39" customHeight="1">
      <c r="A21" s="98" t="s">
        <v>19</v>
      </c>
      <c r="B21" s="99">
        <f>B17+B11+B3</f>
        <v>187330095</v>
      </c>
    </row>
    <row r="22" spans="1:2" ht="18.75">
      <c r="A22" s="22"/>
      <c r="B22" s="22"/>
    </row>
    <row r="23" spans="1:2" ht="25.5" customHeight="1">
      <c r="A23" s="94" t="s">
        <v>94</v>
      </c>
      <c r="B23" s="95">
        <f>0.4*B21</f>
        <v>74932038</v>
      </c>
    </row>
    <row r="24" spans="1:2" ht="29.25" customHeight="1">
      <c r="A24" s="94" t="s">
        <v>95</v>
      </c>
      <c r="B24" s="95">
        <f>0.6*B21</f>
        <v>112398057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zoomScale="79" workbookViewId="0">
      <selection activeCell="F8" sqref="F8:G16"/>
    </sheetView>
  </sheetViews>
  <sheetFormatPr defaultRowHeight="18.75"/>
  <cols>
    <col min="1" max="1" width="24.42578125" style="19" customWidth="1"/>
    <col min="2" max="2" width="20.7109375" style="19" customWidth="1"/>
    <col min="3" max="3" width="19" style="19" customWidth="1"/>
    <col min="4" max="4" width="22.7109375" style="19" customWidth="1"/>
    <col min="5" max="5" width="30.140625" style="19" customWidth="1"/>
    <col min="6" max="6" width="43.42578125" style="19" customWidth="1"/>
    <col min="7" max="7" width="23.7109375" style="19" customWidth="1"/>
    <col min="8" max="8" width="35.42578125" style="19" customWidth="1"/>
    <col min="9" max="9" width="14.85546875" style="19" customWidth="1"/>
    <col min="10" max="16384" width="9.140625" style="19"/>
  </cols>
  <sheetData>
    <row r="2" spans="1:24" ht="54" customHeight="1">
      <c r="J2" s="90"/>
      <c r="K2" s="90"/>
      <c r="L2" s="90"/>
      <c r="M2" s="90"/>
      <c r="N2" s="90"/>
    </row>
    <row r="3" spans="1:24" ht="30" customHeight="1"/>
    <row r="4" spans="1:24" ht="55.5" customHeight="1">
      <c r="Q4" s="50"/>
      <c r="R4" s="51"/>
      <c r="S4" s="50"/>
      <c r="T4" s="89"/>
      <c r="U4" s="89"/>
      <c r="V4" s="89"/>
      <c r="W4" s="89"/>
      <c r="X4" s="89"/>
    </row>
    <row r="5" spans="1:24" ht="29.25" customHeight="1">
      <c r="C5" s="90" t="s">
        <v>47</v>
      </c>
      <c r="D5" s="90"/>
      <c r="E5" s="90"/>
      <c r="F5" s="90"/>
      <c r="G5" s="90"/>
      <c r="H5" s="90"/>
      <c r="I5" s="90"/>
      <c r="J5" s="90"/>
    </row>
    <row r="6" spans="1:24" ht="25.5" customHeight="1" thickBot="1">
      <c r="B6" s="30"/>
      <c r="C6" s="30"/>
      <c r="D6" s="30"/>
    </row>
    <row r="7" spans="1:24" ht="27.75" customHeight="1" thickBot="1">
      <c r="B7" s="101" t="s">
        <v>44</v>
      </c>
      <c r="C7" s="102"/>
      <c r="D7" s="103"/>
      <c r="E7" s="31"/>
    </row>
    <row r="8" spans="1:24" ht="66.75" customHeight="1">
      <c r="B8" s="32" t="s">
        <v>22</v>
      </c>
      <c r="C8" s="33" t="s">
        <v>23</v>
      </c>
      <c r="D8" s="34" t="s">
        <v>24</v>
      </c>
      <c r="E8" s="86"/>
      <c r="F8" s="107" t="s">
        <v>35</v>
      </c>
      <c r="G8" s="107"/>
    </row>
    <row r="9" spans="1:24" ht="51.75" customHeight="1">
      <c r="B9" s="35" t="s">
        <v>25</v>
      </c>
      <c r="C9" s="36">
        <v>299</v>
      </c>
      <c r="D9" s="37">
        <v>120</v>
      </c>
      <c r="E9" s="86"/>
      <c r="F9" s="91" t="s">
        <v>36</v>
      </c>
      <c r="G9" s="92">
        <v>3200</v>
      </c>
    </row>
    <row r="10" spans="1:24" ht="36" customHeight="1" thickBot="1">
      <c r="B10" s="39" t="s">
        <v>26</v>
      </c>
      <c r="C10" s="40">
        <v>34</v>
      </c>
      <c r="D10" s="41">
        <v>90</v>
      </c>
      <c r="E10" s="86"/>
      <c r="F10" s="91" t="s">
        <v>37</v>
      </c>
      <c r="G10" s="92">
        <v>1600</v>
      </c>
    </row>
    <row r="11" spans="1:24" ht="33.75" customHeight="1" thickBot="1">
      <c r="B11" s="42"/>
      <c r="C11" s="87"/>
      <c r="D11" s="88"/>
      <c r="E11" s="86"/>
      <c r="F11" s="91" t="s">
        <v>38</v>
      </c>
      <c r="G11" s="92">
        <v>2000</v>
      </c>
    </row>
    <row r="12" spans="1:24" ht="42" customHeight="1" thickBot="1">
      <c r="B12" s="104" t="s">
        <v>45</v>
      </c>
      <c r="C12" s="105"/>
      <c r="D12" s="106"/>
      <c r="E12" s="86"/>
      <c r="F12" s="91" t="s">
        <v>39</v>
      </c>
      <c r="G12" s="92">
        <v>600</v>
      </c>
    </row>
    <row r="13" spans="1:24" ht="40.5" customHeight="1">
      <c r="B13" s="44" t="s">
        <v>22</v>
      </c>
      <c r="C13" s="33" t="s">
        <v>27</v>
      </c>
      <c r="D13" s="34" t="s">
        <v>28</v>
      </c>
      <c r="E13" s="86"/>
      <c r="F13" s="91" t="s">
        <v>40</v>
      </c>
      <c r="G13" s="92">
        <v>2200</v>
      </c>
    </row>
    <row r="14" spans="1:24" ht="40.5" customHeight="1">
      <c r="A14" s="31"/>
      <c r="B14" s="35" t="s">
        <v>29</v>
      </c>
      <c r="C14" s="45">
        <v>336</v>
      </c>
      <c r="D14" s="46">
        <v>56</v>
      </c>
      <c r="E14" s="86"/>
      <c r="F14" s="91" t="s">
        <v>41</v>
      </c>
      <c r="G14" s="92">
        <v>600</v>
      </c>
    </row>
    <row r="15" spans="1:24" ht="60" customHeight="1" thickBot="1">
      <c r="A15" s="31"/>
      <c r="B15" s="39" t="s">
        <v>30</v>
      </c>
      <c r="C15" s="40">
        <v>13</v>
      </c>
      <c r="D15" s="47">
        <v>16</v>
      </c>
      <c r="E15" s="86"/>
      <c r="F15" s="91" t="s">
        <v>42</v>
      </c>
      <c r="G15" s="92">
        <v>3800</v>
      </c>
    </row>
    <row r="16" spans="1:24" ht="50.25" customHeight="1" thickBot="1">
      <c r="A16" s="31"/>
      <c r="B16" s="100"/>
      <c r="C16" s="100"/>
      <c r="D16" s="100"/>
      <c r="E16" s="100"/>
      <c r="F16" s="91" t="s">
        <v>43</v>
      </c>
      <c r="G16" s="92">
        <v>2800</v>
      </c>
      <c r="H16" s="100"/>
    </row>
    <row r="17" spans="1:8" ht="55.5" customHeight="1" thickBot="1">
      <c r="A17" s="31"/>
      <c r="B17" s="104" t="s">
        <v>46</v>
      </c>
      <c r="C17" s="106"/>
      <c r="D17" s="100"/>
      <c r="E17" s="100"/>
      <c r="F17" s="100"/>
      <c r="G17" s="100"/>
      <c r="H17" s="100"/>
    </row>
    <row r="18" spans="1:8" ht="33" customHeight="1">
      <c r="A18" s="31"/>
      <c r="B18" s="32" t="s">
        <v>22</v>
      </c>
      <c r="C18" s="49" t="s">
        <v>82</v>
      </c>
      <c r="D18" s="100"/>
      <c r="E18" s="100"/>
      <c r="F18" s="100"/>
      <c r="G18" s="100"/>
      <c r="H18" s="100"/>
    </row>
    <row r="19" spans="1:8" ht="30.75" customHeight="1">
      <c r="A19" s="31"/>
      <c r="B19" s="35" t="s">
        <v>31</v>
      </c>
      <c r="C19" s="38">
        <v>12.9</v>
      </c>
      <c r="D19" s="100"/>
      <c r="E19" s="100"/>
      <c r="F19" s="100"/>
      <c r="G19" s="100"/>
      <c r="H19" s="100"/>
    </row>
    <row r="20" spans="1:8" ht="46.5" customHeight="1">
      <c r="A20" s="31"/>
      <c r="B20" s="35" t="s">
        <v>32</v>
      </c>
      <c r="C20" s="38">
        <v>20.167999999999999</v>
      </c>
      <c r="D20" s="100"/>
      <c r="E20" s="100"/>
      <c r="F20" s="100"/>
      <c r="G20" s="100"/>
      <c r="H20" s="100"/>
    </row>
    <row r="21" spans="1:8" ht="33" customHeight="1">
      <c r="A21" s="31"/>
      <c r="B21" s="35" t="s">
        <v>33</v>
      </c>
      <c r="C21" s="38">
        <v>2</v>
      </c>
      <c r="D21" s="100"/>
      <c r="E21" s="100"/>
      <c r="F21" s="100"/>
      <c r="G21" s="100"/>
      <c r="H21" s="100"/>
    </row>
    <row r="22" spans="1:8" ht="87.75" customHeight="1" thickBot="1">
      <c r="A22" s="31"/>
      <c r="B22" s="39" t="s">
        <v>34</v>
      </c>
      <c r="C22" s="43">
        <v>4</v>
      </c>
      <c r="D22" s="100"/>
      <c r="E22" s="100"/>
      <c r="F22" s="100"/>
      <c r="G22" s="100"/>
      <c r="H22" s="100"/>
    </row>
    <row r="23" spans="1:8">
      <c r="C23" s="86"/>
      <c r="D23" s="86"/>
      <c r="E23" s="86"/>
      <c r="F23" s="86"/>
    </row>
    <row r="24" spans="1:8">
      <c r="C24" s="86"/>
      <c r="D24" s="86"/>
      <c r="E24" s="86"/>
      <c r="F24" s="86"/>
    </row>
    <row r="25" spans="1:8">
      <c r="C25" s="86"/>
      <c r="D25" s="86"/>
      <c r="E25" s="86"/>
      <c r="F25" s="86"/>
    </row>
    <row r="26" spans="1:8">
      <c r="C26" s="86"/>
      <c r="D26" s="86"/>
      <c r="E26" s="86"/>
      <c r="F26" s="86"/>
    </row>
    <row r="27" spans="1:8">
      <c r="C27" s="86"/>
      <c r="D27" s="86"/>
      <c r="E27" s="86"/>
      <c r="F27" s="86"/>
    </row>
    <row r="28" spans="1:8">
      <c r="C28" s="86"/>
      <c r="D28" s="86"/>
      <c r="E28" s="86"/>
      <c r="F28" s="86"/>
    </row>
    <row r="29" spans="1:8">
      <c r="C29" s="86"/>
      <c r="D29" s="86"/>
      <c r="E29" s="86"/>
      <c r="F29" s="86"/>
    </row>
    <row r="30" spans="1:8">
      <c r="C30" s="86"/>
      <c r="D30" s="86"/>
      <c r="E30" s="86"/>
      <c r="F30" s="86"/>
    </row>
    <row r="31" spans="1:8">
      <c r="A31" s="48"/>
    </row>
  </sheetData>
  <mergeCells count="4">
    <mergeCell ref="B7:D7"/>
    <mergeCell ref="B12:D12"/>
    <mergeCell ref="B17:C17"/>
    <mergeCell ref="F8:G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10" workbookViewId="0">
      <selection activeCell="B3" sqref="B3"/>
    </sheetView>
  </sheetViews>
  <sheetFormatPr defaultRowHeight="21"/>
  <cols>
    <col min="1" max="1" width="42" style="4" customWidth="1"/>
    <col min="2" max="2" width="44.140625" style="4" customWidth="1"/>
    <col min="3" max="3" width="35" style="4" customWidth="1"/>
    <col min="4" max="16384" width="9.140625" style="4"/>
  </cols>
  <sheetData>
    <row r="1" spans="1:3" ht="38.25" customHeight="1">
      <c r="A1" s="76" t="s">
        <v>84</v>
      </c>
      <c r="B1" s="77"/>
      <c r="C1" s="3"/>
    </row>
    <row r="2" spans="1:3" ht="29.25" customHeight="1">
      <c r="A2" s="78" t="s">
        <v>49</v>
      </c>
      <c r="B2" s="79" t="s">
        <v>48</v>
      </c>
      <c r="C2" s="5"/>
    </row>
    <row r="3" spans="1:3" ht="33" customHeight="1">
      <c r="A3" s="35" t="s">
        <v>36</v>
      </c>
      <c r="B3" s="80" t="e">
        <f>'Nguồn thu dự án '!#REF!*'Nguồn thu dự án '!#REF!*'Nguồn thu dự án '!#REF!*2</f>
        <v>#REF!</v>
      </c>
      <c r="C3" s="5"/>
    </row>
    <row r="4" spans="1:3" ht="33" customHeight="1">
      <c r="A4" s="35" t="s">
        <v>37</v>
      </c>
      <c r="B4" s="81" t="e">
        <f>'Nguồn thu dự án '!#REF!*'Nguồn thu dự án '!#REF!*'Nguồn thu dự án '!#REF!*2</f>
        <v>#REF!</v>
      </c>
      <c r="C4" s="5"/>
    </row>
    <row r="5" spans="1:3" ht="31.5" customHeight="1">
      <c r="A5" s="35" t="s">
        <v>38</v>
      </c>
      <c r="B5" s="81" t="e">
        <f>'Nguồn thu dự án '!#REF!*'Nguồn thu dự án '!#REF!*2</f>
        <v>#REF!</v>
      </c>
      <c r="C5" s="6"/>
    </row>
    <row r="6" spans="1:3" ht="32.25" customHeight="1">
      <c r="A6" s="35" t="s">
        <v>39</v>
      </c>
      <c r="B6" s="81" t="e">
        <f>'Nguồn thu dự án '!#REF!*'Nguồn thu dự án '!#REF!*2</f>
        <v>#REF!</v>
      </c>
      <c r="C6" s="6"/>
    </row>
    <row r="7" spans="1:3" ht="28.5" customHeight="1">
      <c r="A7" s="35" t="s">
        <v>40</v>
      </c>
      <c r="B7" s="81" t="e">
        <f>'Nguồn thu dự án '!#REF!*'Nguồn thu dự án '!#REF!*2</f>
        <v>#REF!</v>
      </c>
      <c r="C7" s="6"/>
    </row>
    <row r="8" spans="1:3" ht="28.5" customHeight="1">
      <c r="A8" s="35" t="s">
        <v>41</v>
      </c>
      <c r="B8" s="81" t="e">
        <f>'Nguồn thu dự án '!#REF!*'Nguồn thu dự án '!#REF!*2</f>
        <v>#REF!</v>
      </c>
      <c r="C8" s="6"/>
    </row>
    <row r="9" spans="1:3" ht="30" customHeight="1">
      <c r="A9" s="35" t="s">
        <v>42</v>
      </c>
      <c r="B9" s="81" t="e">
        <f>'Nguồn thu dự án '!#REF!*'Nguồn thu dự án '!#REF!*'Nguồn thu dự án '!#REF!*2</f>
        <v>#REF!</v>
      </c>
      <c r="C9" s="6"/>
    </row>
    <row r="10" spans="1:3" ht="35.25" customHeight="1">
      <c r="A10" s="82" t="s">
        <v>43</v>
      </c>
      <c r="B10" s="83" t="e">
        <f>'Nguồn thu dự án '!#REF!*'Nguồn thu dự án '!#REF!*'Nguồn thu dự án '!#REF!*2</f>
        <v>#REF!</v>
      </c>
      <c r="C10" s="6"/>
    </row>
    <row r="11" spans="1:3" ht="37.5" customHeight="1" thickBot="1">
      <c r="A11" s="84" t="s">
        <v>50</v>
      </c>
      <c r="B11" s="85" t="e">
        <f>B3+B4+B5+B6+B7+B8+B9+B10</f>
        <v>#REF!</v>
      </c>
      <c r="C11" s="7"/>
    </row>
    <row r="12" spans="1:3" ht="28.5" customHeight="1" thickBot="1"/>
    <row r="13" spans="1:3" ht="28.5" customHeight="1">
      <c r="A13" s="52" t="s">
        <v>51</v>
      </c>
      <c r="B13" s="53"/>
    </row>
    <row r="14" spans="1:3" ht="25.5" customHeight="1">
      <c r="A14" s="8" t="s">
        <v>52</v>
      </c>
      <c r="B14" s="9" t="s">
        <v>48</v>
      </c>
    </row>
    <row r="15" spans="1:3" ht="23.25" customHeight="1">
      <c r="A15" s="10">
        <v>1</v>
      </c>
      <c r="B15" s="16" t="e">
        <f>0.7*B11</f>
        <v>#REF!</v>
      </c>
    </row>
    <row r="16" spans="1:3" ht="23.25" customHeight="1" thickBot="1">
      <c r="A16" s="11">
        <v>2</v>
      </c>
      <c r="B16" s="17" t="e">
        <f>0.3*B11</f>
        <v>#REF!</v>
      </c>
    </row>
  </sheetData>
  <mergeCells count="2">
    <mergeCell ref="A13:B13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5"/>
  <cols>
    <col min="1" max="1" width="7.28515625" customWidth="1"/>
    <col min="2" max="2" width="39.5703125" customWidth="1"/>
    <col min="4" max="4" width="20.28515625" customWidth="1"/>
    <col min="5" max="5" width="22" customWidth="1"/>
  </cols>
  <sheetData>
    <row r="1" spans="1:5" ht="30">
      <c r="A1" s="96" t="s">
        <v>66</v>
      </c>
      <c r="B1" s="96"/>
      <c r="C1" s="96"/>
      <c r="D1" s="96"/>
      <c r="E1" s="96"/>
    </row>
    <row r="2" spans="1:5" ht="18.75">
      <c r="A2" s="23" t="s">
        <v>54</v>
      </c>
      <c r="B2" s="24" t="s">
        <v>74</v>
      </c>
      <c r="C2" s="23" t="s">
        <v>76</v>
      </c>
      <c r="D2" s="23" t="s">
        <v>55</v>
      </c>
      <c r="E2" s="23" t="s">
        <v>56</v>
      </c>
    </row>
    <row r="3" spans="1:5" ht="18.75">
      <c r="A3" s="23" t="s">
        <v>57</v>
      </c>
      <c r="B3" s="27" t="s">
        <v>58</v>
      </c>
      <c r="C3" s="25" t="s">
        <v>77</v>
      </c>
      <c r="D3" s="28" t="e">
        <f>'Bảng Doanh Thu Từng Năm'!B15</f>
        <v>#REF!</v>
      </c>
      <c r="E3" s="28" t="e">
        <f>'Bảng Doanh Thu Từng Năm'!B16</f>
        <v>#REF!</v>
      </c>
    </row>
    <row r="4" spans="1:5" ht="18.75">
      <c r="A4" s="23" t="s">
        <v>59</v>
      </c>
      <c r="B4" s="24" t="s">
        <v>73</v>
      </c>
      <c r="C4" s="25" t="s">
        <v>77</v>
      </c>
      <c r="D4" s="28" t="e">
        <f>D5+D6+D7</f>
        <v>#REF!</v>
      </c>
      <c r="E4" s="28" t="e">
        <f>E5+E6+E7</f>
        <v>#REF!</v>
      </c>
    </row>
    <row r="5" spans="1:5" ht="18.75">
      <c r="A5" s="23">
        <v>1</v>
      </c>
      <c r="B5" s="24" t="s">
        <v>86</v>
      </c>
      <c r="C5" s="25" t="s">
        <v>77</v>
      </c>
      <c r="D5" s="28">
        <f>'Khấu Hao'!B5</f>
        <v>48165210</v>
      </c>
      <c r="E5" s="28">
        <f>'Khấu Hao'!C5</f>
        <v>48165210</v>
      </c>
    </row>
    <row r="6" spans="1:5" ht="18.75">
      <c r="A6" s="25">
        <v>2</v>
      </c>
      <c r="B6" s="19" t="s">
        <v>67</v>
      </c>
      <c r="C6" s="25" t="s">
        <v>77</v>
      </c>
      <c r="D6" s="28" t="e">
        <f>'Bảng Doanh Thu Từng Năm'!B15*0.1</f>
        <v>#REF!</v>
      </c>
      <c r="E6" s="28" t="e">
        <f>'Bảng Doanh Thu Từng Năm'!B16*0.1</f>
        <v>#REF!</v>
      </c>
    </row>
    <row r="7" spans="1:5" ht="18.75">
      <c r="A7" s="25">
        <v>3</v>
      </c>
      <c r="B7" s="26" t="s">
        <v>75</v>
      </c>
      <c r="C7" s="25" t="s">
        <v>77</v>
      </c>
      <c r="D7" s="28">
        <f>'Bảng Kế Hoạch Trả Nợ'!C6</f>
        <v>13487767</v>
      </c>
      <c r="E7" s="28">
        <f>'Bảng Kế Hoạch Trả Nợ'!D6</f>
        <v>6743883</v>
      </c>
    </row>
    <row r="8" spans="1:5" ht="18.75">
      <c r="A8" s="23" t="s">
        <v>61</v>
      </c>
      <c r="B8" s="24" t="s">
        <v>78</v>
      </c>
      <c r="C8" s="25" t="s">
        <v>77</v>
      </c>
      <c r="D8" s="28" t="e">
        <f>D3-D4</f>
        <v>#REF!</v>
      </c>
      <c r="E8" s="28" t="e">
        <f>E3-E4</f>
        <v>#REF!</v>
      </c>
    </row>
    <row r="9" spans="1:5" ht="18.75">
      <c r="A9" s="23" t="s">
        <v>62</v>
      </c>
      <c r="B9" s="24" t="s">
        <v>79</v>
      </c>
      <c r="C9" s="25"/>
      <c r="D9" s="29">
        <v>0.28000000000000003</v>
      </c>
      <c r="E9" s="29">
        <v>0.28000000000000003</v>
      </c>
    </row>
    <row r="10" spans="1:5" ht="18.75">
      <c r="A10" s="23" t="s">
        <v>63</v>
      </c>
      <c r="B10" s="24" t="s">
        <v>80</v>
      </c>
      <c r="C10" s="25" t="s">
        <v>77</v>
      </c>
      <c r="D10" s="28" t="e">
        <f>D8*D9</f>
        <v>#REF!</v>
      </c>
      <c r="E10" s="28" t="e">
        <f>E8*E9</f>
        <v>#REF!</v>
      </c>
    </row>
    <row r="11" spans="1:5" ht="18.75">
      <c r="A11" s="23" t="s">
        <v>64</v>
      </c>
      <c r="B11" s="24" t="s">
        <v>81</v>
      </c>
      <c r="C11" s="25" t="s">
        <v>77</v>
      </c>
      <c r="D11" s="28" t="e">
        <f>D8-D10</f>
        <v>#REF!</v>
      </c>
      <c r="E11" s="28" t="e">
        <f>E8-E10</f>
        <v>#REF!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2" workbookViewId="0">
      <selection activeCell="E8" sqref="E8"/>
    </sheetView>
  </sheetViews>
  <sheetFormatPr defaultRowHeight="18.75"/>
  <cols>
    <col min="1" max="1" width="15" style="19" customWidth="1"/>
    <col min="2" max="2" width="18.42578125" style="19" customWidth="1"/>
    <col min="3" max="3" width="17.28515625" style="19" customWidth="1"/>
    <col min="4" max="4" width="23.42578125" style="19" customWidth="1"/>
    <col min="5" max="5" width="22" style="19" customWidth="1"/>
    <col min="6" max="6" width="8.85546875" style="19" customWidth="1"/>
    <col min="7" max="16384" width="9.140625" style="19"/>
  </cols>
  <sheetData>
    <row r="1" spans="1:5" s="65" customFormat="1" ht="42" customHeight="1">
      <c r="A1" s="64" t="s">
        <v>53</v>
      </c>
      <c r="B1" s="64"/>
      <c r="C1" s="64"/>
    </row>
    <row r="2" spans="1:5" ht="11.25" customHeight="1"/>
    <row r="3" spans="1:5" ht="24" customHeight="1">
      <c r="A3" s="54" t="s">
        <v>96</v>
      </c>
      <c r="B3" s="55">
        <v>0.12</v>
      </c>
    </row>
    <row r="4" spans="1:5">
      <c r="A4" s="56" t="s">
        <v>54</v>
      </c>
      <c r="B4" s="56" t="s">
        <v>87</v>
      </c>
      <c r="C4" s="57" t="s">
        <v>55</v>
      </c>
      <c r="D4" s="57" t="s">
        <v>56</v>
      </c>
      <c r="E4" s="56" t="s">
        <v>76</v>
      </c>
    </row>
    <row r="5" spans="1:5">
      <c r="A5" s="58">
        <v>1</v>
      </c>
      <c r="B5" s="59" t="s">
        <v>88</v>
      </c>
      <c r="C5" s="60">
        <v>112398057</v>
      </c>
      <c r="D5" s="60">
        <v>56199029</v>
      </c>
      <c r="E5" s="58" t="s">
        <v>77</v>
      </c>
    </row>
    <row r="6" spans="1:5">
      <c r="A6" s="58">
        <v>2</v>
      </c>
      <c r="B6" s="59" t="s">
        <v>89</v>
      </c>
      <c r="C6" s="60">
        <v>13487767</v>
      </c>
      <c r="D6" s="60">
        <v>6743883</v>
      </c>
      <c r="E6" s="58" t="s">
        <v>77</v>
      </c>
    </row>
    <row r="7" spans="1:5">
      <c r="A7" s="58">
        <v>3</v>
      </c>
      <c r="B7" s="59" t="s">
        <v>90</v>
      </c>
      <c r="C7" s="60">
        <v>56199029</v>
      </c>
      <c r="D7" s="60">
        <v>56199029</v>
      </c>
      <c r="E7" s="58" t="s">
        <v>77</v>
      </c>
    </row>
    <row r="8" spans="1:5">
      <c r="A8" s="58">
        <v>4</v>
      </c>
      <c r="B8" s="59" t="s">
        <v>91</v>
      </c>
      <c r="C8" s="60">
        <v>56199029</v>
      </c>
      <c r="D8" s="60">
        <v>0</v>
      </c>
      <c r="E8" s="58" t="s">
        <v>77</v>
      </c>
    </row>
    <row r="9" spans="1:5">
      <c r="A9" s="61"/>
      <c r="B9" s="62" t="s">
        <v>92</v>
      </c>
      <c r="C9" s="63">
        <v>13487767</v>
      </c>
      <c r="D9" s="63">
        <v>6743883</v>
      </c>
      <c r="E9" s="61" t="s">
        <v>77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C1" workbookViewId="0">
      <selection activeCell="K8" sqref="K8"/>
    </sheetView>
  </sheetViews>
  <sheetFormatPr defaultRowHeight="15"/>
  <cols>
    <col min="1" max="1" width="7.5703125" customWidth="1"/>
    <col min="2" max="2" width="26.42578125" customWidth="1"/>
    <col min="3" max="3" width="12" customWidth="1"/>
    <col min="4" max="4" width="23.140625" customWidth="1"/>
    <col min="5" max="5" width="22.5703125" customWidth="1"/>
    <col min="6" max="6" width="22.140625" customWidth="1"/>
    <col min="7" max="7" width="17.85546875" customWidth="1"/>
    <col min="8" max="8" width="14" customWidth="1"/>
    <col min="9" max="9" width="15.140625" customWidth="1"/>
  </cols>
  <sheetData>
    <row r="1" spans="1:9" ht="18.75">
      <c r="A1" s="12" t="s">
        <v>54</v>
      </c>
      <c r="B1" s="12" t="s">
        <v>68</v>
      </c>
      <c r="D1" s="23" t="s">
        <v>93</v>
      </c>
      <c r="E1" s="23" t="s">
        <v>55</v>
      </c>
      <c r="F1" s="23" t="s">
        <v>56</v>
      </c>
      <c r="G1" s="23" t="s">
        <v>76</v>
      </c>
      <c r="H1" s="12"/>
      <c r="I1" s="12"/>
    </row>
    <row r="2" spans="1:9" ht="18.75">
      <c r="A2" s="14">
        <v>1</v>
      </c>
      <c r="B2" s="15" t="s">
        <v>65</v>
      </c>
      <c r="D2" s="66"/>
      <c r="E2" s="66">
        <v>129647015</v>
      </c>
      <c r="F2" s="66">
        <v>35052806</v>
      </c>
      <c r="G2" s="25" t="s">
        <v>77</v>
      </c>
      <c r="H2" s="20"/>
      <c r="I2" s="20"/>
    </row>
    <row r="3" spans="1:9" ht="18.75">
      <c r="A3" s="14">
        <v>2</v>
      </c>
      <c r="B3" s="15" t="s">
        <v>86</v>
      </c>
      <c r="D3" s="66"/>
      <c r="E3" s="66">
        <v>48165210</v>
      </c>
      <c r="F3" s="66">
        <v>48165210</v>
      </c>
      <c r="G3" s="25" t="s">
        <v>77</v>
      </c>
      <c r="H3" s="20"/>
      <c r="I3" s="20"/>
    </row>
    <row r="4" spans="1:9" ht="18.75">
      <c r="A4" s="14">
        <v>3</v>
      </c>
      <c r="B4" s="15" t="s">
        <v>60</v>
      </c>
      <c r="D4" s="66"/>
      <c r="E4" s="66">
        <v>13487767</v>
      </c>
      <c r="F4" s="66">
        <v>6743883</v>
      </c>
      <c r="G4" s="25" t="s">
        <v>77</v>
      </c>
      <c r="H4" s="20"/>
      <c r="I4" s="20"/>
    </row>
    <row r="5" spans="1:9" ht="18.75">
      <c r="A5" s="14">
        <v>4</v>
      </c>
      <c r="B5" s="15" t="s">
        <v>69</v>
      </c>
      <c r="D5" s="66">
        <v>187330095</v>
      </c>
      <c r="E5" s="66"/>
      <c r="F5" s="66"/>
      <c r="G5" s="25" t="s">
        <v>77</v>
      </c>
      <c r="H5" s="20"/>
      <c r="I5" s="20"/>
    </row>
    <row r="6" spans="1:9" ht="18.75">
      <c r="A6" s="14">
        <v>5</v>
      </c>
      <c r="B6" s="15" t="s">
        <v>70</v>
      </c>
      <c r="C6" s="14"/>
      <c r="D6" s="67">
        <v>-187330095</v>
      </c>
      <c r="E6" s="66">
        <v>191299992</v>
      </c>
      <c r="F6" s="66">
        <v>89961899</v>
      </c>
      <c r="G6" s="68"/>
      <c r="H6" s="20"/>
      <c r="I6" s="20"/>
    </row>
    <row r="7" spans="1:9" ht="18.75">
      <c r="A7" s="14"/>
      <c r="B7" s="15"/>
      <c r="C7" s="14"/>
      <c r="D7" s="68"/>
      <c r="E7" s="68"/>
      <c r="F7" s="68"/>
      <c r="G7" s="68"/>
      <c r="H7" s="20"/>
      <c r="I7" s="20"/>
    </row>
    <row r="8" spans="1:9" ht="18.75">
      <c r="A8" s="14"/>
      <c r="B8" s="26" t="s">
        <v>83</v>
      </c>
      <c r="C8" s="18"/>
      <c r="D8" s="69">
        <v>0.15</v>
      </c>
      <c r="E8" s="25"/>
      <c r="F8" s="25"/>
      <c r="G8" s="25"/>
      <c r="H8" s="14"/>
      <c r="I8" s="14"/>
    </row>
    <row r="9" spans="1:9" ht="18.75">
      <c r="A9" s="14"/>
      <c r="B9" s="13" t="s">
        <v>71</v>
      </c>
      <c r="D9" s="70">
        <v>47041844.340000004</v>
      </c>
      <c r="E9" s="25"/>
      <c r="F9" s="25"/>
      <c r="G9" s="25"/>
      <c r="H9" s="14"/>
      <c r="I9" s="14"/>
    </row>
    <row r="10" spans="1:9" ht="18.75">
      <c r="A10" s="14"/>
      <c r="B10" s="21" t="s">
        <v>72</v>
      </c>
      <c r="D10" s="71">
        <v>0.37</v>
      </c>
      <c r="E10" s="25"/>
      <c r="F10" s="25"/>
      <c r="G10" s="25"/>
      <c r="H10" s="14"/>
      <c r="I10" s="1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E2" sqref="E2"/>
    </sheetView>
  </sheetViews>
  <sheetFormatPr defaultRowHeight="15"/>
  <cols>
    <col min="1" max="1" width="51" customWidth="1"/>
    <col min="2" max="3" width="14.28515625" bestFit="1" customWidth="1"/>
  </cols>
  <sheetData>
    <row r="2" spans="1:3" ht="18.75">
      <c r="A2" s="74"/>
      <c r="B2" s="75">
        <v>1</v>
      </c>
      <c r="C2" s="75">
        <v>2</v>
      </c>
    </row>
    <row r="3" spans="1:3" ht="18.75">
      <c r="A3" s="72" t="s">
        <v>2</v>
      </c>
      <c r="B3" s="63">
        <f>'Bảng Nguồn Vốn'!B3/2</f>
        <v>31017635</v>
      </c>
      <c r="C3" s="63">
        <f>B3</f>
        <v>31017635</v>
      </c>
    </row>
    <row r="4" spans="1:3" ht="18.75">
      <c r="A4" s="72" t="s">
        <v>10</v>
      </c>
      <c r="B4" s="63">
        <f>'Bảng Nguồn Vốn'!B11/2</f>
        <v>17147575</v>
      </c>
      <c r="C4" s="63">
        <f>B4</f>
        <v>17147575</v>
      </c>
    </row>
    <row r="5" spans="1:3" ht="18.75">
      <c r="A5" s="73" t="s">
        <v>85</v>
      </c>
      <c r="B5" s="63">
        <f>B3+B4</f>
        <v>48165210</v>
      </c>
      <c r="C5" s="63">
        <f>C3+C4</f>
        <v>48165210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Bảng Nguồn Vốn</vt:lpstr>
      <vt:lpstr>Nguồn thu dự án </vt:lpstr>
      <vt:lpstr>Bảng Doanh Thu Từng Năm</vt:lpstr>
      <vt:lpstr>Bảng Báo Cáo Thu Nhập</vt:lpstr>
      <vt:lpstr>Bảng Kế Hoạch Trả Nợ</vt:lpstr>
      <vt:lpstr>Bảng Dòng Tiền Sau Thuế</vt:lpstr>
      <vt:lpstr>Khấu Hao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2018-05-04T10:09:48Z</dcterms:modified>
</cp:coreProperties>
</file>