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0" windowWidth="20280" windowHeight="7635" tabRatio="929" firstSheet="7" activeTab="15"/>
  </bookViews>
  <sheets>
    <sheet name="Tổng dự toán" sheetId="23" r:id="rId1"/>
    <sheet name="Máy chủ" sheetId="2" r:id="rId2"/>
    <sheet name="Phan mềm" sheetId="14" r:id="rId3"/>
    <sheet name="Đào tạo" sheetId="22" r:id="rId4"/>
    <sheet name="Kế hoạch đấu thầu" sheetId="11" r:id="rId5"/>
    <sheet name="Thời gian thực hiện" sheetId="12" r:id="rId6"/>
    <sheet name="Nhu cầu vốn" sheetId="13" r:id="rId7"/>
    <sheet name="Tỷ giá" sheetId="9" r:id="rId8"/>
    <sheet name="Ds_tac_nhan" sheetId="15" r:id="rId9"/>
    <sheet name="TAW" sheetId="16" r:id="rId10"/>
    <sheet name="TBF" sheetId="17" r:id="rId11"/>
    <sheet name="TFW" sheetId="18" r:id="rId12"/>
    <sheet name="EFW_P" sheetId="19" r:id="rId13"/>
    <sheet name="G_Giatriphanmem" sheetId="20" r:id="rId14"/>
    <sheet name="Nhập liệu" sheetId="24" r:id="rId15"/>
    <sheet name="Danh mục phân hệ" sheetId="26" r:id="rId16"/>
    <sheet name="Thứ tự ưu tiên chức năng" sheetId="27" r:id="rId17"/>
    <sheet name="Chuyển đổi chức năng sang UC" sheetId="28" r:id="rId18"/>
    <sheet name="Sheet1" sheetId="25" r:id="rId19"/>
  </sheets>
  <externalReferences>
    <externalReference r:id="rId20"/>
    <externalReference r:id="rId21"/>
    <externalReference r:id="rId22"/>
  </externalReferences>
  <definedNames>
    <definedName name="_Toc216835905_2">#REF!</definedName>
    <definedName name="_Toc216835913_2">#REF!</definedName>
    <definedName name="_Toc269788426" localSheetId="15">'Danh mục phân hệ'!$C$70</definedName>
    <definedName name="LINKAGE_FN">'[1]Linkage Quote'!$B$1</definedName>
    <definedName name="NVU">[2]ChiPhiKhac!#REF!</definedName>
    <definedName name="QUOTEHOME">#REF!</definedName>
    <definedName name="X255QTY">[3]xSeries255!$D$13:$D$57,[3]xSeries255!$D$60:$D$426</definedName>
    <definedName name="X360HOME">#REF!</definedName>
    <definedName name="X360QTY">#REF!</definedName>
    <definedName name="X450HOME">#REF!</definedName>
    <definedName name="X450QTY">#REF!</definedName>
    <definedName name="XSER255">[3]xSeries255!$A$13:$M$57,[3]xSeries255!$A$60:$M$425</definedName>
    <definedName name="XSER360">#REF!</definedName>
    <definedName name="XSER450">#REF!</definedName>
  </definedNames>
  <calcPr calcId="124519" concurrentCalc="0"/>
</workbook>
</file>

<file path=xl/calcChain.xml><?xml version="1.0" encoding="utf-8"?>
<calcChain xmlns="http://schemas.openxmlformats.org/spreadsheetml/2006/main">
  <c r="F7" i="17"/>
  <c r="F5"/>
  <c r="F6"/>
  <c r="F4"/>
  <c r="F13"/>
  <c r="F14"/>
  <c r="F15"/>
  <c r="F12"/>
  <c r="F9"/>
  <c r="F10"/>
  <c r="F11"/>
  <c r="F8"/>
  <c r="F16"/>
  <c r="D6" i="20"/>
  <c r="D7"/>
  <c r="F7" i="18"/>
  <c r="F8"/>
  <c r="F9"/>
  <c r="F10"/>
  <c r="F11"/>
  <c r="F12"/>
  <c r="F13"/>
  <c r="F14"/>
  <c r="F15"/>
  <c r="F16"/>
  <c r="F17"/>
  <c r="F18"/>
  <c r="F19"/>
  <c r="F20"/>
  <c r="F21"/>
  <c r="D8" i="20"/>
  <c r="O6" i="19"/>
  <c r="P6"/>
  <c r="O7"/>
  <c r="P7"/>
  <c r="O8"/>
  <c r="P8"/>
  <c r="O9"/>
  <c r="P9"/>
  <c r="O10"/>
  <c r="P10"/>
  <c r="O12"/>
  <c r="P12"/>
  <c r="O13"/>
  <c r="P13"/>
  <c r="O14"/>
  <c r="P14"/>
  <c r="P15"/>
  <c r="P16"/>
  <c r="D10" i="20"/>
  <c r="D12"/>
  <c r="D14"/>
  <c r="D13"/>
  <c r="D16"/>
  <c r="F21"/>
  <c r="G21"/>
  <c r="G22"/>
  <c r="G20"/>
  <c r="G23"/>
  <c r="G24"/>
  <c r="G25"/>
  <c r="G27"/>
  <c r="G28"/>
  <c r="I16" i="17"/>
  <c r="E28" i="2"/>
  <c r="F28"/>
  <c r="H28"/>
  <c r="F26"/>
  <c r="H26"/>
  <c r="E3"/>
  <c r="F3"/>
  <c r="H3"/>
  <c r="E5"/>
  <c r="F5"/>
  <c r="H5"/>
  <c r="E7"/>
  <c r="F7"/>
  <c r="H7"/>
  <c r="E9"/>
  <c r="F9"/>
  <c r="H9"/>
  <c r="F11"/>
  <c r="H11"/>
  <c r="F13"/>
  <c r="H13"/>
  <c r="E15"/>
  <c r="F15"/>
  <c r="H15"/>
  <c r="E17"/>
  <c r="F17"/>
  <c r="H17"/>
  <c r="F19"/>
  <c r="H19"/>
  <c r="F21"/>
  <c r="H21"/>
  <c r="D24"/>
  <c r="F24"/>
  <c r="H24"/>
  <c r="F31"/>
  <c r="H31"/>
  <c r="F33"/>
  <c r="H33"/>
  <c r="F35"/>
  <c r="H35"/>
  <c r="F37"/>
  <c r="H37"/>
  <c r="H38"/>
  <c r="O7" i="23"/>
  <c r="O6"/>
  <c r="F3" i="14"/>
  <c r="H3"/>
  <c r="F5"/>
  <c r="H5"/>
  <c r="F7"/>
  <c r="H7"/>
  <c r="F9"/>
  <c r="H9"/>
  <c r="F11"/>
  <c r="H11"/>
  <c r="E13"/>
  <c r="F13"/>
  <c r="H13"/>
  <c r="F15"/>
  <c r="H15"/>
  <c r="F17"/>
  <c r="H17"/>
  <c r="F30" i="22"/>
  <c r="E31"/>
  <c r="F31"/>
  <c r="E32"/>
  <c r="F32"/>
  <c r="E33"/>
  <c r="F33"/>
  <c r="E34"/>
  <c r="F34"/>
  <c r="E35"/>
  <c r="F35"/>
  <c r="F25"/>
  <c r="F19"/>
  <c r="E20"/>
  <c r="F20"/>
  <c r="E21"/>
  <c r="F21"/>
  <c r="F22"/>
  <c r="E23"/>
  <c r="F23"/>
  <c r="E24"/>
  <c r="F24"/>
  <c r="F14"/>
  <c r="F8"/>
  <c r="E9"/>
  <c r="F9"/>
  <c r="E10"/>
  <c r="F10"/>
  <c r="F11"/>
  <c r="E12"/>
  <c r="F12"/>
  <c r="E13"/>
  <c r="F13"/>
  <c r="F3"/>
  <c r="F36"/>
  <c r="E19" i="14"/>
  <c r="F19"/>
  <c r="H19"/>
  <c r="F22"/>
  <c r="H22"/>
  <c r="F24"/>
  <c r="H24"/>
  <c r="F27"/>
  <c r="H27"/>
  <c r="H29"/>
  <c r="O5" i="23"/>
  <c r="O4"/>
  <c r="O3"/>
  <c r="F38" i="2"/>
  <c r="M7" i="23"/>
  <c r="M6"/>
  <c r="F29" i="14"/>
  <c r="M5" i="23"/>
  <c r="M4"/>
  <c r="M3"/>
  <c r="N3"/>
  <c r="N6"/>
  <c r="N4"/>
  <c r="N5"/>
  <c r="N7"/>
  <c r="C1" i="25"/>
  <c r="C2"/>
  <c r="C3"/>
  <c r="J23" i="23"/>
  <c r="F22"/>
  <c r="P4"/>
  <c r="G22"/>
  <c r="J22"/>
  <c r="K22"/>
  <c r="P6"/>
  <c r="G23"/>
  <c r="F16"/>
  <c r="G16"/>
  <c r="J16"/>
  <c r="K16"/>
  <c r="J19"/>
  <c r="F19"/>
  <c r="G19"/>
  <c r="J15"/>
  <c r="F15"/>
  <c r="G15"/>
  <c r="K15"/>
  <c r="G14"/>
  <c r="J14"/>
  <c r="F14"/>
  <c r="K14"/>
  <c r="J12"/>
  <c r="G12"/>
  <c r="F12"/>
  <c r="K12"/>
  <c r="M12"/>
  <c r="O12"/>
  <c r="C2" i="11"/>
  <c r="F2" i="24"/>
  <c r="H2"/>
  <c r="H3"/>
  <c r="J30" i="23"/>
  <c r="F30"/>
  <c r="J29"/>
  <c r="F29"/>
  <c r="J28"/>
  <c r="F28"/>
  <c r="J27"/>
  <c r="F27"/>
  <c r="J26"/>
  <c r="F26"/>
  <c r="K23"/>
  <c r="F23"/>
  <c r="K19"/>
  <c r="J13"/>
  <c r="F13"/>
  <c r="J11"/>
  <c r="F11"/>
  <c r="J8"/>
  <c r="F8"/>
  <c r="E12" i="17"/>
  <c r="E8"/>
  <c r="E4"/>
  <c r="E16"/>
  <c r="D11" i="20"/>
  <c r="D9"/>
  <c r="C3" i="11"/>
  <c r="Q17" i="19"/>
  <c r="F7" i="16"/>
  <c r="F6"/>
  <c r="F5"/>
  <c r="F8"/>
  <c r="M22" i="23"/>
  <c r="M16"/>
  <c r="M15"/>
  <c r="M14"/>
  <c r="N12"/>
  <c r="O14"/>
  <c r="N14"/>
  <c r="O15"/>
  <c r="N15"/>
  <c r="M18"/>
  <c r="M17"/>
  <c r="O16"/>
  <c r="N16"/>
  <c r="O22"/>
  <c r="N22"/>
  <c r="M19"/>
  <c r="M23"/>
  <c r="C4" i="11"/>
  <c r="O17" i="23"/>
  <c r="N17"/>
  <c r="O18"/>
  <c r="N18"/>
  <c r="O23"/>
  <c r="N23"/>
  <c r="M21"/>
  <c r="M20"/>
  <c r="O19"/>
  <c r="N19"/>
  <c r="M25"/>
  <c r="P3"/>
  <c r="G30"/>
  <c r="K30"/>
  <c r="M30"/>
  <c r="G29"/>
  <c r="K29"/>
  <c r="M29"/>
  <c r="G28"/>
  <c r="K28"/>
  <c r="M28"/>
  <c r="G27"/>
  <c r="K27"/>
  <c r="M27"/>
  <c r="G26"/>
  <c r="K26"/>
  <c r="M26"/>
  <c r="G13"/>
  <c r="K13"/>
  <c r="M13"/>
  <c r="G11"/>
  <c r="K11"/>
  <c r="M11"/>
  <c r="G8"/>
  <c r="K8"/>
  <c r="M8"/>
  <c r="N8"/>
  <c r="O8"/>
  <c r="O25"/>
  <c r="N25"/>
  <c r="M24"/>
  <c r="O20"/>
  <c r="N20"/>
  <c r="O21"/>
  <c r="N21"/>
  <c r="O11"/>
  <c r="O9"/>
  <c r="N11"/>
  <c r="N9"/>
  <c r="M9"/>
  <c r="O13"/>
  <c r="N13"/>
  <c r="O26"/>
  <c r="N26"/>
  <c r="O27"/>
  <c r="N27"/>
  <c r="O28"/>
  <c r="N28"/>
  <c r="O29"/>
  <c r="N29"/>
  <c r="O30"/>
  <c r="N30"/>
  <c r="N24"/>
  <c r="O24"/>
  <c r="O32"/>
</calcChain>
</file>

<file path=xl/comments1.xml><?xml version="1.0" encoding="utf-8"?>
<comments xmlns="http://schemas.openxmlformats.org/spreadsheetml/2006/main">
  <authors>
    <author>HABV</author>
  </authors>
  <commentList>
    <comment ref="D2" authorId="0">
      <text>
        <r>
          <rPr>
            <b/>
            <sz val="9"/>
            <color indexed="81"/>
            <rFont val="Tahoma"/>
          </rPr>
          <t>HABV:</t>
        </r>
        <r>
          <rPr>
            <sz val="9"/>
            <color indexed="81"/>
            <rFont val="Tahoma"/>
          </rPr>
          <t xml:space="preserve">
Tổng mức đầu tư của dự án cận trên, đơn vị: tỷ đồng.</t>
        </r>
      </text>
    </comment>
    <comment ref="E2" authorId="0">
      <text>
        <r>
          <rPr>
            <b/>
            <sz val="9"/>
            <color indexed="81"/>
            <rFont val="Tahoma"/>
          </rPr>
          <t>HABV:</t>
        </r>
        <r>
          <rPr>
            <sz val="9"/>
            <color indexed="81"/>
            <rFont val="Tahoma"/>
          </rPr>
          <t xml:space="preserve">
Tổng mức đầu tư của dự án cận dưới, đơn vị: tỷ đồng.</t>
        </r>
      </text>
    </comment>
    <comment ref="H2" authorId="0">
      <text>
        <r>
          <rPr>
            <b/>
            <sz val="9"/>
            <color indexed="81"/>
            <rFont val="Tahoma"/>
          </rPr>
          <t>HABV:</t>
        </r>
        <r>
          <rPr>
            <sz val="9"/>
            <color indexed="81"/>
            <rFont val="Tahoma"/>
          </rPr>
          <t xml:space="preserve">
Định mức chi phí tương ứng với dự án cận trên (đơn vị tính: %)</t>
        </r>
      </text>
    </comment>
    <comment ref="I2" authorId="0">
      <text>
        <r>
          <rPr>
            <b/>
            <sz val="9"/>
            <color indexed="81"/>
            <rFont val="Tahoma"/>
          </rPr>
          <t>HABV:</t>
        </r>
        <r>
          <rPr>
            <sz val="9"/>
            <color indexed="81"/>
            <rFont val="Tahoma"/>
          </rPr>
          <t xml:space="preserve">
Định mức chi phí tương ứng với dự án cận dưới (đơn vị tính: %).</t>
        </r>
      </text>
    </comment>
  </commentList>
</comments>
</file>

<file path=xl/sharedStrings.xml><?xml version="1.0" encoding="utf-8"?>
<sst xmlns="http://schemas.openxmlformats.org/spreadsheetml/2006/main" count="1931" uniqueCount="913">
  <si>
    <t>STT</t>
  </si>
  <si>
    <t>Hạng mục</t>
  </si>
  <si>
    <t>Cách tính</t>
  </si>
  <si>
    <t>Thuế GTGT</t>
  </si>
  <si>
    <t>ĐVT</t>
  </si>
  <si>
    <t>SL</t>
  </si>
  <si>
    <t>Đơn giá</t>
  </si>
  <si>
    <t>Thành tiền trước thuế</t>
  </si>
  <si>
    <t>Thành tiền sau thuế</t>
  </si>
  <si>
    <t>Theo VCB</t>
  </si>
  <si>
    <t>Số gói thầu</t>
  </si>
  <si>
    <t>Tên gói thầu</t>
  </si>
  <si>
    <t>Giá gói thầu</t>
  </si>
  <si>
    <t>Nguồn vốn</t>
  </si>
  <si>
    <t>Phương thức đấu thầu</t>
  </si>
  <si>
    <t>Hình thức lựa chọn nhà thầu</t>
  </si>
  <si>
    <t>Thời gian tổ chức đấu thầu</t>
  </si>
  <si>
    <t>Loại hợp đồng</t>
  </si>
  <si>
    <t>Thời gian thực hiện hợp đồng</t>
  </si>
  <si>
    <t>Bộ</t>
  </si>
  <si>
    <t>HT</t>
  </si>
  <si>
    <t>I</t>
  </si>
  <si>
    <t>II</t>
  </si>
  <si>
    <t>III</t>
  </si>
  <si>
    <t>Cái</t>
  </si>
  <si>
    <t>Tổng cộng</t>
  </si>
  <si>
    <t>IV</t>
  </si>
  <si>
    <t>V</t>
  </si>
  <si>
    <t>Chi phí quản lý dự án</t>
  </si>
  <si>
    <t>Chi phí tư vấn đầu tư xây dựng</t>
  </si>
  <si>
    <t>Chi phí giám sát lắp đặt thiết bị</t>
  </si>
  <si>
    <t>Chi phí thẩm tra phê duyệt, quyết toán vốn</t>
  </si>
  <si>
    <t>Dự phòng phí</t>
  </si>
  <si>
    <t>Ghi chú</t>
  </si>
  <si>
    <t>Một túi hồ sơ</t>
  </si>
  <si>
    <t>Đấu thầu rộng rãi một giai đoạn</t>
  </si>
  <si>
    <t>Hợp đồng trọn gói</t>
  </si>
  <si>
    <t>Thời gian</t>
  </si>
  <si>
    <t>Q4</t>
  </si>
  <si>
    <t>Q1</t>
  </si>
  <si>
    <t>Q2</t>
  </si>
  <si>
    <t>Q3</t>
  </si>
  <si>
    <t>60 ngày</t>
  </si>
  <si>
    <t>150 ngày</t>
  </si>
  <si>
    <t>120 ngày</t>
  </si>
  <si>
    <t>Thành tiền</t>
  </si>
  <si>
    <t>DANH SÁCH TÁC NHÂN</t>
  </si>
  <si>
    <t>Mã tác nhân</t>
  </si>
  <si>
    <t>Tên tác nhân</t>
  </si>
  <si>
    <t>Diễn giải</t>
  </si>
  <si>
    <t>AC1</t>
  </si>
  <si>
    <t>AC2</t>
  </si>
  <si>
    <t>AC3</t>
  </si>
  <si>
    <t>AC4</t>
  </si>
  <si>
    <t>BẢNG TÍNH TOÁN ĐIỂM CÁC TÁC NHÂN (ACTORS) TƯƠNG TÁC, TRAO ĐỔI THÔNG TIN VỚI PHẦN MỀM</t>
  </si>
  <si>
    <t>Điểm của từng loại tác nhân = số tác nhân * trọng số</t>
  </si>
  <si>
    <t>TT</t>
  </si>
  <si>
    <t>Loại Actor</t>
  </si>
  <si>
    <t>Mô tả</t>
  </si>
  <si>
    <t>Trọng số</t>
  </si>
  <si>
    <t>Đếm số Actor</t>
  </si>
  <si>
    <t>Kết quả</t>
  </si>
  <si>
    <t>Loại actor</t>
  </si>
  <si>
    <t>Đơn giản (simple actor)</t>
  </si>
  <si>
    <t>Thuộc loại giao diện của chương trình</t>
  </si>
  <si>
    <t>Đơn giản</t>
  </si>
  <si>
    <t>Trung bình (average actor)</t>
  </si>
  <si>
    <t>Giao diện tương tác hoặc phục vụ một giao thức hoạt động</t>
  </si>
  <si>
    <t>Trung bình</t>
  </si>
  <si>
    <t>Phức tạp (complex actor)</t>
  </si>
  <si>
    <t>Tham khảo danh sách tác nhân</t>
  </si>
  <si>
    <t>Phức tạp</t>
  </si>
  <si>
    <t>Cộng (1+2+3)</t>
  </si>
  <si>
    <t>TAW</t>
  </si>
  <si>
    <t>BẢNG TÍNH TOÁN ĐIỂM CÁC TRƯỜNG HỢP SỬ DỤNG (USE-CASE)</t>
  </si>
  <si>
    <t>Loại</t>
  </si>
  <si>
    <t>Trọng số UCP chuẩn</t>
  </si>
  <si>
    <t>Hệ số BMT</t>
  </si>
  <si>
    <t>Đếm số Use case</t>
  </si>
  <si>
    <t>B</t>
  </si>
  <si>
    <t>M</t>
  </si>
  <si>
    <t>Các chức năng không phải là cốt lõi hay các chức năng phụ trợ hoặc theo yêu cầu của bên đặt hàng
Use-case trung bình từ 4 đến 7 transactions</t>
  </si>
  <si>
    <t>T</t>
  </si>
  <si>
    <t>Các yêu cầu được tư vấn thêm hoặc đưa ra để bên đặt hàng lựa chọn thêm nếu muốn
Use-case phức tạp &gt;7 transactions</t>
  </si>
  <si>
    <t>TBF</t>
  </si>
  <si>
    <t>BẢNG TÍNH TOÁN HỆ SỐ PHỨC TẠP KỸ THUẬT – CÔNG NGHỆ</t>
  </si>
  <si>
    <t>Các hệ số</t>
  </si>
  <si>
    <t>Mức xếp hạng 
(Từ 0 đến 5)</t>
  </si>
  <si>
    <t>Trọng số chuẩn</t>
  </si>
  <si>
    <t>Giá trị xếp hạng</t>
  </si>
  <si>
    <t>Hệ số KT-CN (TFW)</t>
  </si>
  <si>
    <t>Thứ tự các hệ số KT-CN thành phần</t>
  </si>
  <si>
    <t>Hệ số phân tán (Distributed System)</t>
  </si>
  <si>
    <t>0 = Không quan trọng
5 = Có vai trò tác động căn bản</t>
  </si>
  <si>
    <t>Tính chất đáp ứng tức thời hoặc yêu cầu đảm bảo thông lượng (response throughput performance objectives)</t>
  </si>
  <si>
    <t>1 = Không quan trọng
5 = Có vai trò tác động căn bản</t>
  </si>
  <si>
    <t>Hiệu quả sử dụng trực tuyến (end user efficiency online)</t>
  </si>
  <si>
    <t>2 = Không quan trọng
5 = Có vai trò tác động căn bản</t>
  </si>
  <si>
    <t>Độ phức tạp của xử lý bên trong (complex internal processing)</t>
  </si>
  <si>
    <t>3 = Không quan trọng
5 = Có vai trò tác động căn bản</t>
  </si>
  <si>
    <t>Mã nguồn phải tái sử dụng được (Code must be reuseable)</t>
  </si>
  <si>
    <t>4 = Không quan trọng
5 = Có vai trò tác động căn bản</t>
  </si>
  <si>
    <t>Dễ cài đặt (Easy to install)</t>
  </si>
  <si>
    <t>5 = Không quan trọng
5 = Có vai trò tác động căn bản</t>
  </si>
  <si>
    <t>Dễ sử dụng (Easy to use)</t>
  </si>
  <si>
    <t>6 = Không quan trọng
5 = Có vai trò tác động căn bản</t>
  </si>
  <si>
    <t>Khả năng chuyển đổi (Portable)</t>
  </si>
  <si>
    <t>7 = Không quan trọng
5 = Có vai trò tác động căn bản</t>
  </si>
  <si>
    <t>Khả năng dễ thay đổi (Easy to change)</t>
  </si>
  <si>
    <t>8 = Không quan trọng
5 = Có vai trò tác động căn bản</t>
  </si>
  <si>
    <t>Sử dụng đồng thời (Concurrent)</t>
  </si>
  <si>
    <t>9 = Không quan trọng
5 = Có vai trò tác động căn bản</t>
  </si>
  <si>
    <t>Có các tính năng bảo mật đặc biệt</t>
  </si>
  <si>
    <t>10 = Không quan trọng
5 = Có vai trò tác động căn bản</t>
  </si>
  <si>
    <t>Cung cấp truy nhập trực tiếp tới các phần mềm third party</t>
  </si>
  <si>
    <t>11 = Không quan trọng
5 = Có vai trò tác động căn bản</t>
  </si>
  <si>
    <t>Yêu cầu phương tiện đào tạo đặc biệt cho người sử dụng</t>
  </si>
  <si>
    <t>12 = Không quan trọng
5 = Có vai trò tác động căn bản</t>
  </si>
  <si>
    <t>Cộng I</t>
  </si>
  <si>
    <t>Hệ số phức tạp về KT-CN (TCF) =0.6 + (0.01 x TFW)</t>
  </si>
  <si>
    <t>Các hệ số tác động môi trường</t>
  </si>
  <si>
    <t>Mức độ xếp hạng
(Từ 0 đến 5)</t>
  </si>
  <si>
    <t>NV 1</t>
  </si>
  <si>
    <t>NV 2</t>
  </si>
  <si>
    <t>NV 3</t>
  </si>
  <si>
    <t>NV 4</t>
  </si>
  <si>
    <t>NV 5</t>
  </si>
  <si>
    <t>NV 6</t>
  </si>
  <si>
    <t>NV 7</t>
  </si>
  <si>
    <t>NV 8</t>
  </si>
  <si>
    <t>NV 9</t>
  </si>
  <si>
    <t>NV 10</t>
  </si>
  <si>
    <t>TB cộng giá trị xếp hạng</t>
  </si>
  <si>
    <t>Diễn giải lý do</t>
  </si>
  <si>
    <t>Hệ số tác động môi trường và nhóm làm việc (EFW)</t>
  </si>
  <si>
    <t>Đánh giá cho từng thành viên</t>
  </si>
  <si>
    <t>Có áp dụng quy trình phát triển phần mềm theo mẫu RUP và có hiểu biết về RUP</t>
  </si>
  <si>
    <t>0 = Không có KN
3 = Trung bình
5 = Trình độ chuyên gia</t>
  </si>
  <si>
    <t>Có kinh nghiệm về ứng dụng tương tự (application experiences)</t>
  </si>
  <si>
    <t>1 = Không có KN
3 = Trung bình
5 = Trình độ chuyên gia</t>
  </si>
  <si>
    <t>Có kinh nghiệm về hướng đối tượng (Object Oriented)</t>
  </si>
  <si>
    <t>Có khả năng lãnh đạo nhóm</t>
  </si>
  <si>
    <t>Tính chất năng động</t>
  </si>
  <si>
    <t>Đánh giá chung cho dự án</t>
  </si>
  <si>
    <t>Độ ổn định của các yêu cầu</t>
  </si>
  <si>
    <t>Có sử dụng các nhân viên làm Part-time (một phần thời gian)</t>
  </si>
  <si>
    <t>Không</t>
  </si>
  <si>
    <t>Dùng ngôn ngữ lập trình loại khó</t>
  </si>
  <si>
    <t>Dễ</t>
  </si>
  <si>
    <t>EFW</t>
  </si>
  <si>
    <t>Hệ số phức tạp về môi trường (EF)</t>
  </si>
  <si>
    <t>EF = 1.4 + (-0.03 x EFW)</t>
  </si>
  <si>
    <t>Độ ổn định kinh nghiệm (ES)</t>
  </si>
  <si>
    <t>ES</t>
  </si>
  <si>
    <t>Nội suy thời gian lao động (P)</t>
  </si>
  <si>
    <t>P = người/giờ/1đ AUCP (nội suy từ ES)</t>
  </si>
  <si>
    <t>Giá trị</t>
  </si>
  <si>
    <t>[1]</t>
  </si>
  <si>
    <t>[2]</t>
  </si>
  <si>
    <t>[3]</t>
  </si>
  <si>
    <t>[4]</t>
  </si>
  <si>
    <t>[5]</t>
  </si>
  <si>
    <t>Tính điểm trường hợp sử dụng (Use-case)</t>
  </si>
  <si>
    <t>1</t>
  </si>
  <si>
    <t>Điểm Actor (TAW)</t>
  </si>
  <si>
    <t>Xem phụ lục III</t>
  </si>
  <si>
    <t>2</t>
  </si>
  <si>
    <t>Điểm Use-case (TBF)</t>
  </si>
  <si>
    <t>Xem phụ lục IV</t>
  </si>
  <si>
    <t>3</t>
  </si>
  <si>
    <t>Tính điểm UUCP</t>
  </si>
  <si>
    <t>UUCP=TAW + TBF</t>
  </si>
  <si>
    <t>4</t>
  </si>
  <si>
    <t>Hệ số phức tạp kỹ thuật-công nghệ (TCF)</t>
  </si>
  <si>
    <t>TCF=0.6 + (0.01 x TFW)</t>
  </si>
  <si>
    <t>Hệ số kỹ thuật – công nghệ (TFW)</t>
  </si>
  <si>
    <t>Xem phụ lục V</t>
  </si>
  <si>
    <t>5</t>
  </si>
  <si>
    <t>Hệ số phức tạp môi trường (EF)</t>
  </si>
  <si>
    <t>EF=1.4 + (-0.03 x EFW)</t>
  </si>
  <si>
    <t>Xem phụ lục VI</t>
  </si>
  <si>
    <t>6</t>
  </si>
  <si>
    <t>Tính điểm AUCP</t>
  </si>
  <si>
    <t>AUCP=UUCP x TCF x EF</t>
  </si>
  <si>
    <t>Giá trị nổ lực thực tế (E)</t>
  </si>
  <si>
    <t>E=10/6 x AUCP</t>
  </si>
  <si>
    <t>Mức lương lao động bình quân (H)</t>
  </si>
  <si>
    <t>H=gnc x (1+f)</t>
  </si>
  <si>
    <t>Định giá phần mềm nội bộ (G)</t>
  </si>
  <si>
    <t>G=1.4 x E x P x H</t>
  </si>
  <si>
    <t>Chi phí thẩm tra hiệu quả dự án đầu tư</t>
  </si>
  <si>
    <t>Chi phí giám sát thi công xây dựng</t>
  </si>
  <si>
    <t>(được tính theo Thông tư 51/2008/TT-BTC, 23/2007/TT-BTC)</t>
  </si>
  <si>
    <t>Lớp</t>
  </si>
  <si>
    <t>Chi phí thù lao cho giảng viên chính 200.000 đồng / buổi / lớp x 06 buổi x 01 giảng viên chính = 1.200.000 đồng / lớp</t>
  </si>
  <si>
    <t>Chi phí thù lao cho trợ giảng: 150.000 đồng / buổi / lớp x 06 buổi x 02 trợ giảng = 1.800.000 đồng / lớp</t>
  </si>
  <si>
    <t>Chi phí hỗ trợ tiền ăn cho học viên (ăn trưa): 25.000 đồng / người x 20 người x 03 ngày = 1.500.000 đồng / lớp</t>
  </si>
  <si>
    <t>Chi phí hỗ trợ đi lại cho học viên:  25.000 đồng / người x 20 người x 03 ngày = 1.500.000 đồng / lớp</t>
  </si>
  <si>
    <t>Chi phí thuê phòng học, thuê thiết bị, điện, văn phòng phẩm, đi thực tế tại các trung tâm máy tính, khai giảng, bế giảng, quản lý lớp, in ấn và cấp chứng nhận, bằng khen, ...: được tính theo mức đơn giá thực tế hiện nay, bình quân 12.000.000 đồng / lớp</t>
  </si>
  <si>
    <t>Đào tạo quản trị và vận hành phần mềm hệ thống, phần mềm quản trị CSDL</t>
  </si>
  <si>
    <r>
      <rPr>
        <b/>
        <i/>
        <sz val="13"/>
        <rFont val="Times New Roman"/>
        <family val="1"/>
      </rPr>
      <t>Nội dung đào tạo</t>
    </r>
    <r>
      <rPr>
        <sz val="13"/>
        <rFont val="Times New Roman"/>
      </rPr>
      <t xml:space="preserve">
- Kiến thức và nền tảng về nguyên lý hoạt động, vận hành của phần mềm hệ thống, phần mềm quản trị CSDL
- Tạo ra nền tảng kiến thức, cũng như các kỹ năng nâng cao, chuyên sâu về quản trị phần mềm hệ thống, phần mềm quản trị CSDL
- Nâng cao các kỹ năng chuyên sâu về cấu hình phần mềm hệ thống, phần mềm quản trị CSDL đồng nhất nhằm đảm bảo hoạt động trao đổi dữ liệu, ứng dụng được thông suốt và có hiệu năng cao nhất, đáp ứng nền tảng tốt cho phần mềm ứng dụng của dự án
- Cung cấp nền tảng kiến thức phân tích và đánh giá hoạt động của phần mềm hệ thống, phần mềm quản trị CSDL, cũng như có khả năng đưa ra các cảnh báo và đánh giá cảnh báo về các trường hợp sự cố có thể xảy ra
- Nâng cao các kỹ năng chuyên sâu cho việc xử lý sự cố, khôi phục hoạt động của phần mềm hệ thống, phần mềm quản trị CSDL trong thời gian ngắn nhất</t>
    </r>
  </si>
  <si>
    <t>Chi phí thuê phòng học, thuê thiết bị, điện, văn phòng phẩm, đi thực tế tại các trung tâm máy tính, khai giảng, bế giảng, quản lý lớp, in ấn và cấp chứng nhận, bằng khen, ...: được tính theo mức đơn giá thực tế hiện nay, bình quân 15.000.000 đồng / lớp</t>
  </si>
  <si>
    <t>Chi phí tài liệu cho học viên: 75.000 đồng / người x 20 người = 1.500.000 đồng / lớp</t>
  </si>
  <si>
    <t>Chi phí thuê phòng học, thuê thiết bị, điện, văn phòng phẩm, đi thực tế tại các trung tâm máy tính, khai giảng, bế giảng, quản lý lớp, in ấn và cấp chứng nhận, bằng khen, ...: được tính theo mức đơn giá thực tế hiện nay, bình quân 15.400.000 đồng / lớp</t>
  </si>
  <si>
    <r>
      <rPr>
        <b/>
        <i/>
        <sz val="13"/>
        <rFont val="Times New Roman"/>
        <family val="1"/>
      </rPr>
      <t>Mục tiêu đào tạo</t>
    </r>
    <r>
      <rPr>
        <sz val="13"/>
        <rFont val="Times New Roman"/>
      </rPr>
      <t xml:space="preserve">
- Đào tạo cán bộ vận hành các thiết bị hệ thống máy chủ, hạ tầng mạng
- Đào tạo chuyên sâu đội ngũ quản trị thiết bị máy chủ có khả năng ứng phó và xử lý tốt tình huống
- Đảm bảo hoạt động ổn định và liên tục các thiết bị máy chủ, hạ tầng mạng đáp ứng nhu cầu vận hành hệ thống phần mềm hệ thống và ứng dụng của dự án</t>
    </r>
  </si>
  <si>
    <r>
      <rPr>
        <b/>
        <i/>
        <sz val="13"/>
        <rFont val="Times New Roman"/>
        <family val="1"/>
      </rPr>
      <t>Nội dung đào tạo</t>
    </r>
    <r>
      <rPr>
        <sz val="13"/>
        <rFont val="Times New Roman"/>
      </rPr>
      <t xml:space="preserve">
- Kiến thức và nền tảng về nguyên lý hoạt động, vận hành của các thiết bị máy chủ, hạ tầng mạng
- Tạo ra nền tảng kiến thức, cũng như các kỹ năng nâng cao, chuyên sâu về quản trị các thiết bị máy chủ, hạ tầng mạng
- Nâng cao các kỹ năng chuyên sâu về cấu hình hệ thống thiết bị đồng nhất nhằm đảm bảo hoạt động trao đổi dữ liệu, ứng dụng được thông suốt và có hiệu năng cao nhất, đáp ứng nền tảng tốt cho phần mềm hệ thống và phần mềm ứng dụng của dự án
- Cung cấp nền tảng kiến thức phân tích và đánh giá hoạt động của các thiết bị, cũng như có khả năng đưa ra các cảnh báo và đánh giá cảnh báo về các trường hợp sự cố có thể xảy ra đối với các thiết bị máy chủ, hạ tầng mạng
- Nâng cao các kỹ năng chuyên sâu cho việc xử lý sự cố, khôi phục hoạt động của các thiết bị máy chủ, hạ tầng mạng trong thời gian ngắn nhất</t>
    </r>
  </si>
  <si>
    <r>
      <rPr>
        <b/>
        <i/>
        <sz val="13"/>
        <rFont val="Times New Roman"/>
        <family val="1"/>
      </rPr>
      <t>Đối tượng đào tạo</t>
    </r>
    <r>
      <rPr>
        <sz val="13"/>
        <rFont val="Times New Roman"/>
      </rPr>
      <t xml:space="preserve">
- Cán bộ của TTCNTT &amp; Văn phòng Bộ để vận hành và quản trị máy chủ, hạ tầng mạng
- Số lượng: 10 người</t>
    </r>
  </si>
  <si>
    <t>Chi phí tài liệu cho học viên: 50.000 đồng / người x 10 người = 1.000.000 đồng / lớp</t>
  </si>
  <si>
    <t>Chi phí hỗ trợ tiền ăn cho học viên (ăn trưa): 25.000 đồng / người x 10 người x 03 ngày = 1.500.000 đồng / lớp</t>
  </si>
  <si>
    <t>Chi phí hỗ trợ đi lại cho học viên:  25.000 đồng / người x 10 người x 03 ngày = 1.500.000 đồng / lớp</t>
  </si>
  <si>
    <t>Đào tạo sử dụng phần mềm ứng dụng cho người sử dụng</t>
  </si>
  <si>
    <r>
      <rPr>
        <b/>
        <i/>
        <sz val="13"/>
        <rFont val="Times New Roman"/>
        <family val="1"/>
      </rPr>
      <t>Mục tiêu đào tạo</t>
    </r>
    <r>
      <rPr>
        <sz val="13"/>
        <rFont val="Times New Roman"/>
      </rPr>
      <t xml:space="preserve">
- Đào tạo cán bộ vận hành phần mềm hệ thống
- Đào tạo chuyên sâu đội ngũ quản trị phần mềm hệ thống có khả năng ứng phó và xử lý tốt tình huống
- Đào tạo chuyên sâu đội ngũ quản trị phần mềm CSDL có khả năng ứng phó và xử lý tốt tình huống
- Đảm bảo hoạt động ổn định và liên tục phần mềm hệ thống đáp ứng nhu cầu  nhu cầu vận hành phần mềm ứng dụng và các công tác khai thác dịch vụ và dữ liệu</t>
    </r>
  </si>
  <si>
    <r>
      <rPr>
        <b/>
        <i/>
        <sz val="13"/>
        <rFont val="Times New Roman"/>
        <family val="1"/>
      </rPr>
      <t>Đối tượng đào tạo</t>
    </r>
    <r>
      <rPr>
        <sz val="13"/>
        <rFont val="Times New Roman"/>
      </rPr>
      <t xml:space="preserve">
- Cán bộ của TTCNTT &amp; VP Bộ để vận hành và quản trị phần mềm hệ thống, phần mềm quản trị CSDL
- Số lượng: 10 người</t>
    </r>
  </si>
  <si>
    <t>Đào tạo quản trị thiết bị máy chủ, hạ tầng mạng</t>
  </si>
  <si>
    <r>
      <rPr>
        <b/>
        <i/>
        <sz val="13"/>
        <rFont val="Times New Roman"/>
        <family val="1"/>
      </rPr>
      <t>Nội dung đào tạo</t>
    </r>
    <r>
      <rPr>
        <sz val="13"/>
        <rFont val="Times New Roman"/>
      </rPr>
      <t xml:space="preserve">
- Kiến thức và nền tảng về phần mềm ứng dụng
- Chuyển giao kiến thức về việc sử dụng các chức năng của phần mềm ứng dụng nhằm phục vụ công tác tác nghiệp hàng ngày trong hệ thống</t>
    </r>
  </si>
  <si>
    <r>
      <rPr>
        <b/>
        <i/>
        <sz val="13"/>
        <rFont val="Times New Roman"/>
        <family val="1"/>
      </rPr>
      <t>Đối tượng đào tạo</t>
    </r>
    <r>
      <rPr>
        <sz val="13"/>
        <rFont val="Times New Roman"/>
      </rPr>
      <t xml:space="preserve">
- Cán bộ chuyên trách nghiệp vụ của các Vụ, Cục, Tổng cục
- Số lượng: 60 người</t>
    </r>
  </si>
  <si>
    <t>Chi phí thù lao cho giảng viên chính 200.000 đồng / buổi / lớp x 04 buổi x 01 giảng viên chính = 800.000 đồng / lớp</t>
  </si>
  <si>
    <t>Chi phí thù lao cho trợ giảng: 150.000 đồng / buổi / lớp x 04 buổi x 02 trợ giảng = 1.200.000 đồng / lớp</t>
  </si>
  <si>
    <t>Chi phí tài liệu cho học viên: 25.000 đồng / người x 15 người = 375.000 đồng / lớp</t>
  </si>
  <si>
    <t>Chi phí hỗ trợ tiền ăn cho học viên (ăn trưa): 25.000 đồng / người x 15 người x 02 ngày = 750.000 đồng / lớp</t>
  </si>
  <si>
    <t>Chi phí hỗ trợ đi lại cho học viên:  25.000 đồng / người x 15 người x 02 ngày = 750.000 đồng / lớp</t>
  </si>
  <si>
    <r>
      <rPr>
        <b/>
        <i/>
        <sz val="13"/>
        <rFont val="Times New Roman"/>
        <family val="1"/>
      </rPr>
      <t>Mục tiêu đào tạo</t>
    </r>
    <r>
      <rPr>
        <sz val="13"/>
        <rFont val="Times New Roman"/>
      </rPr>
      <t xml:space="preserve">
- Đào tạo đội ngũ cán bộ của các đơn vị tham gia hệ thống để đáp ứng sử dụng thành thạo phần mềm ứng dụng</t>
    </r>
  </si>
  <si>
    <t>Đánh giá độ ổn định KN (ESNV)</t>
  </si>
  <si>
    <t>Ngân sách NN</t>
  </si>
  <si>
    <t>Bộ lưu điện cho máy chủ (UPS)</t>
  </si>
  <si>
    <t>TỔNG GIÁ TRỊ PHẦN MỀM NGHIỆP VỤ</t>
  </si>
  <si>
    <r>
      <t xml:space="preserve">Chi phí đào tạo
</t>
    </r>
    <r>
      <rPr>
        <sz val="13"/>
        <rFont val="Times New Roman"/>
      </rPr>
      <t>- Khoá học được chia thành 03 mức đào tạo: (trình độ cơ bản, nâng cao và chuyên sâu)
- Mức cơ bản được tổ chức 02 lớp
- Mức nâng cao được tổ chức 02 lớp
- Mức chuyên sâu được tổ chức 02 lớp
Tổng số lớp là: 06 lớp</t>
    </r>
    <r>
      <rPr>
        <b/>
        <i/>
        <sz val="13"/>
        <rFont val="Times New Roman"/>
        <family val="1"/>
      </rPr>
      <t xml:space="preserve">
</t>
    </r>
    <r>
      <rPr>
        <sz val="13"/>
        <rFont val="Times New Roman"/>
      </rPr>
      <t>- Mỗi lớp học được tổ chức trong 03 ngày
- Mỗi lớp học có 01 giảng viên chính và 02 trợ giảng
- Mỗi lớp có 10 học viên</t>
    </r>
  </si>
  <si>
    <r>
      <t xml:space="preserve">Chi phí đào tạo
</t>
    </r>
    <r>
      <rPr>
        <sz val="13"/>
        <rFont val="Times New Roman"/>
      </rPr>
      <t>- Khoá học: 06 lớp</t>
    </r>
    <r>
      <rPr>
        <b/>
        <i/>
        <sz val="13"/>
        <rFont val="Times New Roman"/>
        <family val="1"/>
      </rPr>
      <t xml:space="preserve">
</t>
    </r>
    <r>
      <rPr>
        <sz val="13"/>
        <rFont val="Times New Roman"/>
      </rPr>
      <t>- Mỗi lớp học được tổ chức trong 03 ngày
- Mỗi lớp học có 01 giảng viên chính và 02 trợ giảng
- Mỗi lớp có 10 học viên</t>
    </r>
  </si>
  <si>
    <r>
      <t xml:space="preserve">Chi phí đào tạo
</t>
    </r>
    <r>
      <rPr>
        <sz val="13"/>
        <rFont val="Times New Roman"/>
      </rPr>
      <t>- Khoá học được chia thành 01 mức duy nhất và tổng số lớp là 11 lớp
- Lớp học được tổ chức trong 02 ngày
- Mỗi lớp học có 01 giảng viên chính và 02 trợ giảng
- Mỗi lớp có 15 học viên</t>
    </r>
  </si>
  <si>
    <t>Tính cho Công trình Hạ tầng kỹ thuật, thiết kế 2 bước</t>
  </si>
  <si>
    <t>DVT:đồng</t>
  </si>
  <si>
    <t>tỷ đồng</t>
  </si>
  <si>
    <t>Nội dung</t>
  </si>
  <si>
    <t>Ga</t>
  </si>
  <si>
    <t>Gb</t>
  </si>
  <si>
    <t>Ga-Gb</t>
  </si>
  <si>
    <t>Gi-Gb</t>
  </si>
  <si>
    <t>Na</t>
  </si>
  <si>
    <t>Nb</t>
  </si>
  <si>
    <t>Nb-Na</t>
  </si>
  <si>
    <t>Tỷ lệ
(%)</t>
  </si>
  <si>
    <t>Giá trị 
(Trước thuế)</t>
  </si>
  <si>
    <t>Thuế 
VAT</t>
  </si>
  <si>
    <t>Giá trị 
(Sau thuế)</t>
  </si>
  <si>
    <t>Tổng chi phí trực tiếp</t>
  </si>
  <si>
    <t xml:space="preserve"> = Gi</t>
  </si>
  <si>
    <t>Chi phí xây dựng (Gxd)</t>
  </si>
  <si>
    <t>Chi phí thiết bị (Gtb)</t>
  </si>
  <si>
    <t xml:space="preserve">(Gxd + Gtb) x Tỉ lệ </t>
  </si>
  <si>
    <t>957_Bảng 01, Chi phí Trực tiếp</t>
  </si>
  <si>
    <t>Trong đó bao gồm:</t>
  </si>
  <si>
    <t>Chi phí lập dự án đầu tư xây dựng công trình</t>
  </si>
  <si>
    <t>957_Bảng 02, Chi phí Trực tiếp</t>
  </si>
  <si>
    <t>Chi phí thiết kế kỹ thuật thi công và tổng dự toán</t>
  </si>
  <si>
    <t xml:space="preserve">Gxd  x Tỉ lệ </t>
  </si>
  <si>
    <t>957_Bảng 13</t>
  </si>
  <si>
    <t>Chi phí thẩm tra thiết kế kỹ thuật</t>
  </si>
  <si>
    <t xml:space="preserve">Gxd x Tỉ lệ </t>
  </si>
  <si>
    <t>957_Bảng 15</t>
  </si>
  <si>
    <t>Chi phí thẩm tra dự toán công trình</t>
  </si>
  <si>
    <t>957_Bảng 16</t>
  </si>
  <si>
    <t>Chi phí lập hồ sơ mời thầu, đánh giá hồ sơ
dự thầu thi công xây dựng</t>
  </si>
  <si>
    <t>957_Bảng 17_xây dựng</t>
  </si>
  <si>
    <t>Lập hồ sơ mời thầu (40%)</t>
  </si>
  <si>
    <t>Phân tích đánh giá hồ sơ dự thầu (60%)</t>
  </si>
  <si>
    <t>Chi phí lập hồ sơ mời thầu, đánh giá hồ sơ
dự thầu mua sắm thiết bị</t>
  </si>
  <si>
    <t xml:space="preserve">Gtb x Tỉ lệ </t>
  </si>
  <si>
    <t>957_bảng 18_Thiết bị</t>
  </si>
  <si>
    <t>957_Bảng 19_xây dựng</t>
  </si>
  <si>
    <t>957_bảng 20_Thiết bị &lt; 10</t>
  </si>
  <si>
    <t>Chi phí quản lý khác</t>
  </si>
  <si>
    <t>Chi phí bảo hiểm công trình (tạm tính)</t>
  </si>
  <si>
    <t>do 33/2004/QĐ-BTC hết hiệu lực</t>
  </si>
  <si>
    <t>33/QĐ-BTC</t>
  </si>
  <si>
    <t xml:space="preserve">Chi phí kiểm toán </t>
  </si>
  <si>
    <t>Chi phí thẩm định dự án đầu tư</t>
  </si>
  <si>
    <t xml:space="preserve">109/BTC </t>
  </si>
  <si>
    <t>Chi phí thẩm định thiết kế</t>
  </si>
  <si>
    <t>Chi phí thẩm định tổng dự toán</t>
  </si>
  <si>
    <t xml:space="preserve">Nt = </t>
  </si>
  <si>
    <t>Nb -</t>
  </si>
  <si>
    <t>(Nb – Na) x ( Gi – Gb)</t>
  </si>
  <si>
    <t>Ga- Gb</t>
  </si>
  <si>
    <t>TỔNG MỨC ĐẦU TƯ DỰ ÁN</t>
  </si>
  <si>
    <t>DPP</t>
  </si>
  <si>
    <t>Trang bị hệ thống máy chủ và hạ tầng mạng - Giai đoạn 1</t>
  </si>
  <si>
    <t>Thiết kế kỹ thuật thi công và tổng dự toán chi tiết</t>
  </si>
  <si>
    <t>Cung cấp phần mềm nền; Xây dựng phần mềm nghiệp vụ; Triển khai phần mềm; Đào tạo quản trị và sử dụng hệ thống - Giai đoạn 1</t>
  </si>
  <si>
    <t>Năm 2011</t>
  </si>
  <si>
    <t>Các yêu cầu phải thỏa mãn thì phần mềm mới được chấp nhận.
Use-case đơn giản &lt;=3 transactions hoặc đường chỉ thị</t>
  </si>
  <si>
    <t>Số lượng</t>
  </si>
  <si>
    <t>Trường</t>
  </si>
  <si>
    <r>
      <rPr>
        <b/>
        <sz val="12"/>
        <rFont val="Times New Roman"/>
        <family val="1"/>
      </rPr>
      <t>Nhập liệu các trường thông tin cơ bản của các bộ hồ sơ theo nghiệp vụ GĐ 1 đã được xác định trong phần mềm nghiệp vụ.</t>
    </r>
    <r>
      <rPr>
        <sz val="12"/>
        <rFont val="Times New Roman"/>
        <family val="1"/>
      </rPr>
      <t xml:space="preserve">
- Số bộ hồ sơ (tạm tính cho Giai đoạn 1): 123.000 bộ trong tổng số 255.800 bộ hồ sơ (dựa theo thông số tổng hợp từ khảo sát)
- Số trường thông tin trong mỗi hồ sơ: 50
- Tổng số trường: 6.150.000 trường
- Đơn giá nhập liệu theo Thông tư 137/2007/TT-BTC</t>
    </r>
  </si>
  <si>
    <t>Tổng cộng 2 Giai đoạn</t>
  </si>
  <si>
    <t>Chi phí cập nhật dữ liệu</t>
  </si>
  <si>
    <t>Cung cấp phần mềm nền; Xây dựng phần mềm nghiệp vụ; Triển khai phần mềm; Đào tạo quản trị và sử dụng hệ thống</t>
  </si>
  <si>
    <t>Trang bị hệ thống máy chủ và hạ tầng mạng</t>
  </si>
  <si>
    <t xml:space="preserve">957_Bảng 14 </t>
  </si>
  <si>
    <t>CPU: Core 2 Duo E7500_2.93 Ghz
Công nghệ chip: Intel G41
Ổ cứng(HDD): 320 GB
RAM: 2 GB DDR3
Card màn hình (Vga): ATI 4350  512MB
DVD: DVDRW Card Reader
Case/ sound: 10/100 Case Dos
KB/ MOUSE: Optical
Màn hình: 17" LCD
Bảo Hành: 12 THÁNG</t>
  </si>
  <si>
    <t>Vật tư mạng</t>
  </si>
  <si>
    <t>Cáp RJ45
Nẹp, đầu RJ45, đinh, ốc, vít,…
Patch panel cho Switch
Ổ cắm
Thi công hệ thống mạng toàn thư viện tỉnh</t>
  </si>
  <si>
    <t>TRANG BỊ KHÁC</t>
  </si>
  <si>
    <t>Bàn 2 chỗ ngồi</t>
  </si>
  <si>
    <t>Ghế ngồi</t>
  </si>
  <si>
    <t>Phần mềm thư viện điện tử</t>
  </si>
  <si>
    <t>Phần mềm hệ điều hành máy chủ</t>
  </si>
  <si>
    <t>Windows Server 2008 Enterprise Edition</t>
  </si>
  <si>
    <t xml:space="preserve">Tổng cộng </t>
  </si>
  <si>
    <t>Đào tạo</t>
  </si>
  <si>
    <t>Chuyển đổi dữ liệu</t>
  </si>
  <si>
    <t>Số hoá tài liệu</t>
  </si>
  <si>
    <t>Cài đặt và cấu hình hệ thống</t>
  </si>
  <si>
    <t>Chuyển đổi tất cả biểu ghi hiện có sang phần mềm Thư viện</t>
  </si>
  <si>
    <t>Số hóa một phần dữ liệu tại các tỉnh (2,000 trang/ tỉnh)</t>
  </si>
  <si>
    <t>Trang bị hệ thống thiết bị máy chủ và máy trạm</t>
  </si>
  <si>
    <t>Chìa khoá xác thực USB Token</t>
  </si>
  <si>
    <t>- Có khả năng quản lý tối thiểu 5000 người sử dụng
- Quản lý theo cơ chế LDAP v2/v3
- Hỗ trợ tương thích với Portal theo chuẩn JSR168 tương ứng một portlet
- Tương thích phần mềm ứng dụng nền tảng EJB
- Quản lý khoá đăng nhập
- Quản lý khoá xác thực
- Hỗ trợ cơ chế quản lý khoá, quyền truy cập theo cơ chế đăng nhập một lần giữa các thành phần trong hệ thống
- Có khả năng quản lý từng người sử dụng
- Có khả năng quản lý nhóm người sử dụng
- Hỗ trợ quản lý một người sử dụng trong một hoặc nhiều nhóm khác nhau
- Quản lý khoá đăng nhập người sử dụng theo nhiều phương thức: thời gian, nơi truy cập, trình duyệt truy cập, thao tác
- Có khả năng phân quyền trên từng thành phần thông tin và trên từng ứng dụng trong hệ thống
- Thuật toán mã hoá áp dụng: DES/3DES/AES-128, 256, 512-bit
- Hỗ trợ chứng chỉ số X.509v3
- Hỗ trợ xác thực với thiết bị xác thực USB Token hoặc SmartCard
- Hỗ trợ phân quyền đa cấp, đa lớp theo chiều dọc và chiều ngang trong tổ chức cơ sở dữ liệu quản lý người sử dụng
- Loại chìa khoá xác thực tương thích: USB Token, Smartcard, Badges, Proximity, Magstrip
- Chuẩn mã hoá: RSA1024, 3xDES, SHA1, DESX
- Lưu trữ các khoá riêng bảo mật, tài khoản và chứng chỉ số
- Hỗ trợ các chuẩn CAPI và PKCS11, Microsoft Gina API, WSO, CheckPoint SAA API.
- Kiến trúc mở với các kết nối các phân hệ phần mềm khác nhau
- Tích hợp Active Directory, hỗ trợ hoàn toàn các phần mềm quản lý người sử dụng LDAP v2/v3
- Phân phối và quản trị thiết bị và các thông tin cá nhân riêng
- Cá nhân hoá USB Token và SmartCard
- User repository support Microsoft Active Directory, OpenLDAP, IBM Tivoli Directory Server, Oracle Directory Server, …
- Configuration support Production Domain, ADAM, LDAP compliant repositories (v2, v3); MS SQL Server, Open LDAP, …
- Applications support Microsoft CA, Check Point VPN, Cisco Integrated Services Routers, Windows Logon, SSO and other security applications
- Connector support Microsoft CA, P12 Connector, …</t>
  </si>
  <si>
    <t>Phần mềm quản lý người sử dụng, phân quyền và xác thực</t>
  </si>
  <si>
    <r>
      <t>G</t>
    </r>
    <r>
      <rPr>
        <b/>
        <sz val="9"/>
        <rFont val="Times New Roman"/>
        <family val="1"/>
      </rPr>
      <t>TV</t>
    </r>
  </si>
  <si>
    <r>
      <t>G</t>
    </r>
    <r>
      <rPr>
        <b/>
        <sz val="10"/>
        <rFont val="Times New Roman"/>
        <family val="1"/>
      </rPr>
      <t>K</t>
    </r>
  </si>
  <si>
    <t>HỆ THỐNG TRUNG TÂM</t>
  </si>
  <si>
    <t>Máy chủ ứng dụng</t>
  </si>
  <si>
    <t>Máy chủ cơ sở dữ liệu</t>
  </si>
  <si>
    <t>Máy chủ HTTP Proxy</t>
  </si>
  <si>
    <t>Bộ vi xử lý: 2 x Intel Xeon E5649, 2.53 GHz 12MB L3 5.86 GT/sec QPI, Intel Turbo Boost and Intel HT Technology Processor
Bộ nhớ: 16 GB (4 x 4 GB DIMM) DDR3-1333 Low Voltage
Mạng:  4 x 10/100/1000 Ethernet, 3 PCIe 2.0
Lưu trữ: 2 x 300 GB 10,000 RPM 2.5-inch SAS disk
Ổ quang: DVD+/-RW
Kết nối lưu trữ: 6 Gb SAS PCIe RAID HBA, Internal: 8 port and 512 MB cache
Vi xử lý dịch vụ: 1
Nguồn: 2 High Efficiency 760W Power Supply
Dây nguồn: Power cord, North America/Asia, 2.5 meters, NEMA 5-15P plug, IEC60320-C13 connector, 15 A, 125 VAC rated
Hỗ trợ hệ điều hành: Oracle Solaris 10, Linux &amp; Windows, VMware
Quản trị hệ thống và mạng: Integrated Lights Out Manager
Bảo hành: tối thiểu 1 năm</t>
  </si>
  <si>
    <t>(cấu hình tương đương Sun Fire X4470 M2)
Bộ vi xử lý: 4 x Intel Xeon X7550, 8-Core, 2.00 GHz, 130W
Bộ nhớ: 128 GB (16 x 2 x 4 GB DIMMs) DDR3 1066 MHz
Mạng:  4 x 10/100/1000 Ethernet
Khe I/O:  10 PCIe 2.0
Lưu trữ: 2 x 300 GB 10,000 RPM 2.5-inch SAS disk
Ổ quang: DVD+/-RW
Kết nối lưu trữ: 6 Gb SAS PCIe RAID HBA, Internal: 8 port and 512 MB cache
Vi xử lý dịch vụ: 1
Nguồn: 2 High Efficiency 760W Power Supply
Dây nguồn: Power cord, North America/Asia, 2.5 meters, NEMA 5-15P plug, IEC60320-C13 connector, 15 A, 125 VAC rated
Hỗ trợ hệ điều hành: Oracle Solaris 10, Linux &amp; Windows, VMware
Quản trị hệ thống và mạng: Integrated Lights Out Manager
Bảo hành: tối thiểu 1 năm</t>
  </si>
  <si>
    <t>Máy trạm quản trị</t>
  </si>
  <si>
    <t>(cấu hình tương đương Sun Fire X4270 M2)
Bộ vi xử lý: 2 x Quad-Core Intel Xeon E5620, 2.40 GHz
Bộ nhớ: 12 GB (3 x 4 GB) DDR3-1333 Low Voltage
Mạng:  4 x 10/100/1000 Ethernet, 6 PCIe 2.0
Khe I/O:  3 PCIe 2.0 (One x16, Two x8)
Lưu trữ: 24 Disk Chassis: 1200 GB (4 x 300 GB) 10000 rpm 2.5-Inch SAS Disks
Vi xử lý dịch vụ: 1
Nguồn: 1 High Efficiency 760W Power Supply
Dây nguồn: Power cord, North America/Asia, 2.5 meters, NEMA 5-15P plug, IEC60320-C13 connector, 15 A, 125 VAC rated
Hỗ trợ hệ điều hành: Oracle Solaris 10, Linux &amp; Windows, VMware
Quản trị hệ thống và mạng: Integrated Lights Out Manager</t>
  </si>
  <si>
    <t>Thư viện Tỉnh: 18 * 10 = 180 cái
Chân Inox
Nệm bọc simili cao cấp
Màu nâu đen</t>
  </si>
  <si>
    <t>Chi phí cài đặt và cấu hình hệ thống cho Trung tâm và 18 Thư viện Tỉnh</t>
  </si>
  <si>
    <t>Tủ rack máy chủ</t>
  </si>
  <si>
    <t>42U Standard Rack Cabinet</t>
  </si>
  <si>
    <t>Bộ KVM cho máy chủ</t>
  </si>
  <si>
    <t>Bộ chuyển mạch máy chủ</t>
  </si>
  <si>
    <t>Loại: switch gigabit ethernet
Port: 48 10/100/1000Mbps
Thông lượng: 32Gbps
Bảng địa chỉ MAC: 8.000</t>
  </si>
  <si>
    <t>Hệ thống lưu trữ tập trung</t>
  </si>
  <si>
    <t>6 x 1000 GB/7.2K SATA EV-DDM
4 x 1m Fiber Optic Cable LC-LC
Bộ chuyển mạch 24 port (20 copper ports, 4 fiber LC-LC ports)</t>
  </si>
  <si>
    <t>Số lượng: 100 cái
Type USB Token support OTP function
Smartcard support RSA 1024-bit and 2048-bit keys, 3DES, SHA1
Authentication protocols support OATH OTP Protocol,  CAPI, PKCS#11 and RADIUS OTP
 Smartcard chip based for PKI and OTP
 Two-factor authentication support
 Non-Repudiation with PKI digital signing technology
 VPN
 Remote Access Server (RAS)
Secure network logon Windows and web-based application authentication
Encryption and signing Email encryption and digital signing
 Strong authentication and secure transaction signing for online finance services, eBanking, eCommerce applications
 PC Security: boot protection, disk encryption, file encryption
 Secure phisycal access
Security Clients support Network Security Clients: Windows Smartcard and NT Novell network logon, Check Point VPN client, Cisco VPN client, RAS Dialup / RADIUS
 PKI &amp; CA Support: Baltimore, Entrust, Microsoft, VeriSign, DST, RSA Keon
 Email clients: Microsoft Outlook, Internet Explorer, Netscape Messeger, Lotus Notes, Mozilla
 eBusiness Security clients: Web Browser SLL interoperability: Microsoft Internet Explorer PKI authentication, Netscape navigator PKI authentication and signing, …
OS support Windows 2000/XP/Vista/2003/2008 (32-bit and 64-bit), MacOS X, Linux
API &amp; Standards PKCS#11, Microsoft CAPI, PC/SC, X.509v3 certificate storage, SSL v3, IPSec/IKE
Memory size At least 72KB support JVM
Onboard security algorithm RSA 1024-bit / 2048-bit, DES, 3DES, SHA1
OTP security algorithm OATH compliant (based on HMAC/SHA1)
Security certifications Common Criteria EAL+4 (smartcard chip), FIPS 140-2 (complete device)
ISO Specifications support ISO 7816-1 to 4 specifications
Operating temperature 0°C - 70°C
Storage temperature -40°C to 85°C
Humidity rating 0-100% without condensation
Connector type USB type A, support USB 1.1, 2.0 (full and high speed)
Battery lifetime At least 10,000 OTP generations / 5 years
Memory data retention At least 10 years
Memory cell rewrite times At least 500000</t>
  </si>
  <si>
    <t>Máy trạm thư viện Tỉnh</t>
  </si>
  <si>
    <t>Trung tâm: 3 cái
Thư viện Tỉnh: 18 * 5 = 90 cái
Khay bàn phím trượt
Chất liệu gỗ MFC chân inox
Màu vàng</t>
  </si>
  <si>
    <t>THƯ VIỆN TỈNH</t>
  </si>
  <si>
    <t>Phần mềm cơ sở dữ liệu</t>
  </si>
  <si>
    <t>Phần mềm máy chủ Web, HTTP Proxy</t>
  </si>
  <si>
    <t>Phần mềm máy chủ Cổng thông tin tích hợp</t>
  </si>
  <si>
    <t>Công cụ kết nối cluster</t>
  </si>
  <si>
    <t>Công cụ phân tích dữ liệu OLAP</t>
  </si>
  <si>
    <t>- Tính năng cơ bản: lưu trữ dữ liệu, khả năng cập nhật nhanh, truy vấn nhanh, cung cấp các chức năng tính toán phân tích và từ điển dữ liệu.
- Tính năng tính toán như time series, chia sẻ, chức năng về phân tích tài chính, hệ thống các phương trình (mô hình) phụ thuộc, các hàm – chức năng thống kê, dự báo thống kê.</t>
  </si>
  <si>
    <t>- Kiến trúc chia sẻ hệ thống lưu trữ, toàn bộ các tệp CSDL được lưu trữ tập trung trên các thiết bị lưu trữ dùng chung (shared storage).
- Hỗ trợ tối thiểu hai card mạng (network card), một cho kết nối từ phía ứng dụng (public network card), và một cho các máy chủ kết nối với nhau (private network card)
- Hỗ trợ giám sát và quản lý cơ sở dữ liệu
Hỗ trợ tối thiểu 8 máy chủ, hệ thống các máy chủ cần được thống nhất về hệ điều hành, phiên bản cơ sở dữ liệu và kiến trúc phần cứng (ví dụ: 32bit hoặc 64bit)</t>
  </si>
  <si>
    <t>- Kiến trúc CSDL: có khả năng tạo lập, tổ chức dữ liệu thành kho dữ liệu tập trung, CSDL vận hành, CSDL nội bộ
- Cơ chế đồng bộ: dữ liệu giữa các kho dữ liệu này phải được thường xuyên đồng bộ, tạo nên sự nhất quán dữ liệu trong toàn hệ thống
- Các bảng view, procedure, script hỗ trợ dữ liệu được kết xuất tức thời
- Tính chất bảo mật, mã hoá dữ liệu: đa lớp (từ 3 trở lên)
- Phân quyền người sử dụng trong hệ thống đồng nhất với trong CSDL, cũng như phân quyền đối với mỗi phân hệ phần mềm truy cập
- CSDL quan hệ.
- Thuật toán mã hoá hỗ trợ: BlowFish, DES, 3DES, AES-128/256/512-bit 
- Hỗ trợ xác thực qua LDAPv2/v3, chứng chỉ số chuẩn X.509v3</t>
  </si>
  <si>
    <t>- Cơ chế phân loại (categorization).
- Công cụ tìm kiếm (search engine).
- Cơ chế xác thực và phân quyền theo vai trò, quản trị người dùng.
- Cơ chế cá nhân hoá (personalization).
- Cơ chế đăng nhập một lần (single sign-on).
- Giao diện quản trị trên Web.
- Quản lý cổng thông tin và trang thông tin.
Cung cấp khả năng quản lý nhiều cổng và trang thông tin hoạt động trong hệ thống, bao gồm:
- Quản trị cổng
- Quản trị kênh thông tin
- Quản trị các trang
- Quản trị các module chức năng
- Quản trị các mẫu giao diện
- Quản trị các mẫu hiển thị nội dung
- Quản trị ngôn ngữ
- Quản trị các quy trình và luồng kiểm duyệt các nội dung thông tin
- Thiết lập và quản trị danh sách danh mục nội dung thông tin
- Thiết lập và quản trị các loại menu
- Quản lý cấu hình
- Tích hợp các kênh thông tin
- Lưu các sự kiện (event log) diễn ra trong toàn bộ hệ thống để phục vụ theo dõi, giám sát và có phương án nhanh nhất khi hệ thống gặp sự cố.
- Cơ chế xác thực bên ngoài qua LDAP 
- Cơ chế truyền thông bảo mật (SSL)
- Cơ chế trao đổi thông tin với các nguồn tin trên Internet
- Thu thập và xuất bản thông tintừ nhiều nguồn khác nhau
- Tiêu chuẩn kỹ thuật
- Có khả năng chạy trên các hệ điều hành khác nhau như Window Server 2003 trở lên, Unix/Linux
- Hỗ trợ làm việc được với nhiều hệ quản trị Cơ sở dữ liệu khác nhau:  Oracle 10G, Oracle 11G hoặc MySQL, hoặc SQL2005.
- Hỗ trợ đa ngôn ngữ cho các portal như tích hợp tiếng Anh, tiếng Việt hoặc một số ngôn ngữ khác cho cổng. Với chuẩn tiếng Việt tuân theo chuẩn: Unicode, TCVN 6909-2001</t>
  </si>
  <si>
    <t>- Đáp ứng truy cập đồng thời tối thiểu: 500
- Hỗ trợ HTTP/HTTPS
- Hỗ trợ các cơ chế: Transparent Proxy, Reverse Proxy
- Hỗ trợ chống tấn công tràn bộ đệm, từ chối dịch vụ
- Tương thích quản lý người sử dụng theo LDAP v2/v3
- Hỗ trợ quản lý khoá phiên làm việc
- Quản lý băng thông và ghi nhận hệ thống
- Hỗ trợ các cơ chế xác thực, mã hoá theo SSLv3, kết hợp chứng chỉ số 2 chiều Server-authentication và client-authentication theo chuẩn X.509v3 và thiết bị ngoại vi xác thực theo chuẩn PKCS#11
- Hỗ trợ web theo phương thức XHTML
- Hỗ trợ ngôn ngữ JSP, JavaScript, ActionScript
- Tương thích các định dạng nội dung XML/XSL, hình ảnh GIF, JPEG, BMP, PNG, ... âm thanh: OGG, MP3, FLA, ...</t>
  </si>
  <si>
    <t>- Đào tạo tập trung tại Trung tâm dữ liệu tại Vụ Thư viện
- Đào tạo ứng dụng phần mềm thư viện
- Định từ khoá cho bài trích/ tóm tắt
- Mô tả tài liệu sách, báo, tạp chí
- Biên mục tài liệu theo chuẩn Dublin core</t>
  </si>
  <si>
    <t>Cài đặt hệ điều hành Windows
Cài đặt phần mềm nền, hệ CSDL, phần mềm Thư viện</t>
  </si>
  <si>
    <t>Bộ chuyển mạch thư viện Tỉnh</t>
  </si>
  <si>
    <t>Số cổng kết nối: 24 port 10/100/1000 Mbps</t>
  </si>
  <si>
    <t>Công suất: 10.000VA Online
Thời gian lưu điện tối đa : 30 phút
Dải điện áp hoạt động : 162V - 268V(45Hz - 55Hz)
Điện áp vào: 220V
Điện áp ra: 220V</t>
  </si>
  <si>
    <t>TẠO LẬP DỮ LIỆU</t>
  </si>
  <si>
    <t>CHI PHÍ KHÁC</t>
  </si>
  <si>
    <t>Xây dựng phần mềm Thư viện
(đã bao gồm đào tạo, chuyển đổi dữ liệu và xây dựng dữ liệu ban đầu)</t>
  </si>
  <si>
    <t>1U Flat Panel, 17 inch LCD
Keyboard
Trackpad</t>
  </si>
  <si>
    <t>Năm 2012</t>
  </si>
  <si>
    <t>Đấu nối mạng Internet</t>
  </si>
  <si>
    <t>Đấu nối mạng Internet theo gói dịch vụ của nhà cung cấp (tương đương gói MegaFamily của VNPT) cho 12 tháng
Trang bị ADSL:
- 4 port 10/100 Mbps, hỗ trợ ADSL 2/2+
- Download tối đa: 24Mbps
- Tính năng: tường lửa, QoS, SPI, DoS, Access Control</t>
  </si>
  <si>
    <t>Bằng chữ: Hai mươi ba tỷ một trăm ba mươi triệu đồng</t>
  </si>
  <si>
    <t>Làm tròn</t>
  </si>
  <si>
    <t>Phân hệ</t>
  </si>
  <si>
    <t>Quy trình con</t>
  </si>
  <si>
    <t>MÔ TẢ YÊU CẦU</t>
  </si>
  <si>
    <t>PHÂN LOẠI</t>
  </si>
  <si>
    <t>MỨC ĐỘ</t>
  </si>
  <si>
    <t>Dữ liệu đầu vào (Input)</t>
  </si>
  <si>
    <t>Truy vấn (Query)</t>
  </si>
  <si>
    <t>Dữ liệu đầu ra (Output)</t>
  </si>
  <si>
    <t>MÃ SỐ</t>
  </si>
  <si>
    <t>TÊN TRƯỜNG HỢP SỬ DỤNG (USE-CASE)</t>
  </si>
  <si>
    <t>TÊN TÁC NHÂN CHÍNH</t>
  </si>
  <si>
    <t>TÊN TÁC NHÂN PHỤ</t>
  </si>
  <si>
    <t>MÔ TẢ TRƯỜNG HỢP SỬ DỤNG</t>
  </si>
  <si>
    <t>MỨC ĐỘ CẦN THIẾT</t>
  </si>
  <si>
    <t>Ký hiệu</t>
  </si>
  <si>
    <t>Công thức tính toán</t>
  </si>
  <si>
    <t>Chi phí trực tiếp</t>
  </si>
  <si>
    <t>NC + VL + TT</t>
  </si>
  <si>
    <r>
      <t xml:space="preserve">Chi phí nhân công lao động kỹ thuật lập trình xây dựng phần mềm </t>
    </r>
    <r>
      <rPr>
        <sz val="13"/>
        <color indexed="8"/>
        <rFont val="Times New Roman"/>
        <family val="2"/>
      </rPr>
      <t>(Được xác định theo 3364/QĐ-BTTTT và công văn số 2496/BTTTT-ƯDCNTT V/v sửa đổi giá grị trọng số BMT tại công văn số 3364/BTTTT-ƯDCNTT ngày 17/08/2010)</t>
    </r>
  </si>
  <si>
    <t>NC</t>
  </si>
  <si>
    <t>Chi phí trực tiếp khác</t>
  </si>
  <si>
    <t>2,5% * (NC + VL)</t>
  </si>
  <si>
    <t>Chi phí chung</t>
  </si>
  <si>
    <t>C</t>
  </si>
  <si>
    <t>T * 6,5%</t>
  </si>
  <si>
    <t>Thu nhập chịu thuế tính trước</t>
  </si>
  <si>
    <t>TL</t>
  </si>
  <si>
    <t>(T + C) * 5,5%</t>
  </si>
  <si>
    <t>Tổng giá trị dự toán trước thuế</t>
  </si>
  <si>
    <t>DTTT</t>
  </si>
  <si>
    <t>T + C + TL</t>
  </si>
  <si>
    <t>*</t>
  </si>
  <si>
    <t>Thuế VAT 0%</t>
  </si>
  <si>
    <t>VAT</t>
  </si>
  <si>
    <t>DTTT * 0%</t>
  </si>
  <si>
    <t>Tổng giá trị dự toán sau thuế</t>
  </si>
  <si>
    <t>DT</t>
  </si>
  <si>
    <t>DTTT + VAT</t>
  </si>
  <si>
    <t>TỔNG CỘNG</t>
  </si>
  <si>
    <t>THU VIEN DIEN TU</t>
  </si>
  <si>
    <t>1. Thư viện điện tử
- Bổ sung
- Biên mục
- Tra cứu mục lục trực tuyến
- Quản lý độc giả
- Lưu hành
- Ấn phẩm liên tục
- Hành chính, trang thiết bị
- Quản lý Internet
- Kiểm kê 
- Mượn Liên Thư viện 
2. Thư viện so
- Tài nguyên số
- Quản lý người sử dụng
- Quản lý quy trình kiểm soát tài nguyên
- Tìm kiếm và khai thác thông tin
- Môi trường cộng tác</t>
  </si>
  <si>
    <t xml:space="preserve">Bổ sung </t>
  </si>
  <si>
    <t xml:space="preserve">Biên mục </t>
  </si>
  <si>
    <t>Tra cứu OPAC</t>
  </si>
  <si>
    <t>Quản lý độc giả</t>
  </si>
  <si>
    <t>Lưu hành</t>
  </si>
  <si>
    <t xml:space="preserve">Quản lý ấn phẩm liên tục </t>
  </si>
  <si>
    <t>Quản lý hành chính</t>
  </si>
  <si>
    <t>Quản lý Internet</t>
  </si>
  <si>
    <t>Thiết lập tỷ giá</t>
  </si>
  <si>
    <t>Tham khảo trực tuyến</t>
  </si>
  <si>
    <t>Kiểm kê</t>
  </si>
  <si>
    <t>THƯ VIỆN SỐ</t>
  </si>
  <si>
    <t>Tạo mới bộ sưu tập số</t>
  </si>
  <si>
    <t>Biên mục tài nguyên số</t>
  </si>
  <si>
    <t>Thiết lập các thuộc tính cho bộ sưu tập</t>
  </si>
  <si>
    <t>Định dạng truy xuất tài nguyên số</t>
  </si>
  <si>
    <t>Xuất bản bộ sưu tập số</t>
  </si>
  <si>
    <t>Thống kê theo loại tài liệu</t>
  </si>
  <si>
    <t>Thống kê theo nhà cung cấp</t>
  </si>
  <si>
    <t>Thống kê tổng hợp</t>
  </si>
  <si>
    <t>Tìm kiếm nhà cung cấp</t>
  </si>
  <si>
    <t>Tìm kiếm đơn đặt hàng</t>
  </si>
  <si>
    <t>Tìm kiếm đơn nhận hàng</t>
  </si>
  <si>
    <t>Tìm kiếm biểu ghi sách</t>
  </si>
  <si>
    <t>Tìm kiếm biểu ghi luận văn</t>
  </si>
  <si>
    <t>Tìm kiếm biểu ghi công trình nghiên cứu</t>
  </si>
  <si>
    <t>Xóa biểu ghi sách</t>
  </si>
  <si>
    <t>Xóa biểu ghi luận văn</t>
  </si>
  <si>
    <t>Xóa biểu ghi công trình nghiên cứu</t>
  </si>
  <si>
    <t>Tìm kiếm nhà xuất bản</t>
  </si>
  <si>
    <t>Xóa nhà xuất bản</t>
  </si>
  <si>
    <t>Tạo mới tác giả</t>
  </si>
  <si>
    <t>Tìm kiếm tác giả</t>
  </si>
  <si>
    <t>Xóa tác giả</t>
  </si>
  <si>
    <t>Tìm kiếm đề mục</t>
  </si>
  <si>
    <t>Xóa đề mục</t>
  </si>
  <si>
    <t>Tìm kiếm nơi xuất bản</t>
  </si>
  <si>
    <t>Xóa nơi xuất bản</t>
  </si>
  <si>
    <t>Tìm kiếm nơi bảo vệ</t>
  </si>
  <si>
    <t>Xóa nơi bảo vệ</t>
  </si>
  <si>
    <t>Tìm kiếm số phân loại</t>
  </si>
  <si>
    <t>Xóa số phân loại</t>
  </si>
  <si>
    <t>Tìm kiếm nhãn</t>
  </si>
  <si>
    <t>Tìm kiếm số cá biệt</t>
  </si>
  <si>
    <t>Xóa số cá biệt</t>
  </si>
  <si>
    <t>Thống kê độc giả</t>
  </si>
  <si>
    <t>In thẻ độc giả</t>
  </si>
  <si>
    <t>Tra cứu mượn trả</t>
  </si>
  <si>
    <t xml:space="preserve">Truy hồi thông tin </t>
  </si>
  <si>
    <t>Truy hồi thông tin</t>
  </si>
  <si>
    <t>Kết nhập tài nguyên số vào bộ sưu tập</t>
  </si>
  <si>
    <t>Hoàn thành bộ sưu tập</t>
  </si>
  <si>
    <t>Cán bộ thư viện tìm kiếm thông tin độc giả đã tồn tại</t>
  </si>
  <si>
    <t>Cán bộ thư viện in thẻ độc giả</t>
  </si>
  <si>
    <t>Cán bộ biên mục tìm kiếm nhà xuất bản</t>
  </si>
  <si>
    <t>Cán bộ biên mục tìm kiếm nơi xuất bản</t>
  </si>
  <si>
    <t>Cán bộ biên mục tìm kiếm số phân loại</t>
  </si>
  <si>
    <t>Thiết lập quy định mượn trả</t>
  </si>
  <si>
    <t>Thêm mới nhà cung cấp</t>
  </si>
  <si>
    <t>Xóa nhà cung cấp</t>
  </si>
  <si>
    <t>Thêm mới ấn phẩm</t>
  </si>
  <si>
    <t>Tìm kiếm ấn phẩm</t>
  </si>
  <si>
    <t>Xóa ấn phẩm</t>
  </si>
  <si>
    <t>Thêm mới đơn đặt hàng</t>
  </si>
  <si>
    <t>Tìm kiếm đơn đặt hang</t>
  </si>
  <si>
    <t>Thêm mới đơn nhận hàng</t>
  </si>
  <si>
    <t>Xóa đơn đặt hàng – đơn nhận hàng</t>
  </si>
  <si>
    <t>Thiết lập thông tin giao dịch của thư viện</t>
  </si>
  <si>
    <t>Thêm mới biểu ghi sách</t>
  </si>
  <si>
    <t>Thêm mới biểu ghi luận văn</t>
  </si>
  <si>
    <t>Thêm mới biểu ghi công trình nghiên cứu</t>
  </si>
  <si>
    <t>Thêm mới biểu ghi ấn phẩm hội nghị</t>
  </si>
  <si>
    <t>Tìm kiếm ấn phẩm hội nghị</t>
  </si>
  <si>
    <t>Thêm mới biểu ghi ấn phẩm đa phương tiện</t>
  </si>
  <si>
    <t>Tìm kiếm ấn phẩm đa phương tiện</t>
  </si>
  <si>
    <t>Thêm mới đề mục</t>
  </si>
  <si>
    <t>Thêm mới nhà xuất bản</t>
  </si>
  <si>
    <t>Thêm mới nơi xuất bản</t>
  </si>
  <si>
    <t>Thêm mới số phân loại</t>
  </si>
  <si>
    <t>Thêm mới nơi bảo vệ</t>
  </si>
  <si>
    <t>Thêm mới nhãn</t>
  </si>
  <si>
    <t>Thêm mới số cá biệt</t>
  </si>
  <si>
    <t>Tìm kiếm sách dựa vào các trường chi tiết</t>
  </si>
  <si>
    <t>Tìm kiếm sách nâng cao</t>
  </si>
  <si>
    <t>Tra cứu ấn phẩm theo giao thức z39.50</t>
  </si>
  <si>
    <t>Thêm mới thông tin một độc giả</t>
  </si>
  <si>
    <t>Tìm kiếm thông tin độc giả đã tồn tại</t>
  </si>
  <si>
    <t>Xóa thông tin độc giả</t>
  </si>
  <si>
    <t>In thẻ</t>
  </si>
  <si>
    <t>Mượn trả sách</t>
  </si>
  <si>
    <t>Thống kê tài liệu mượn</t>
  </si>
  <si>
    <t>Thống kê tiền ký quỹ</t>
  </si>
  <si>
    <t>Thống kê tiền phạt</t>
  </si>
  <si>
    <t>Gia hạn thời gian mượn tài liệu liên thư viện cho độc giả</t>
  </si>
  <si>
    <t>Nhận tài liệu mượn liên thư viện do độc giả trả lại</t>
  </si>
  <si>
    <t>Thư điện tử</t>
  </si>
  <si>
    <t>Hỏi đáp trực tuyến</t>
  </si>
  <si>
    <t>Kết nhập tài nguyên vào bộ sưu tập</t>
  </si>
  <si>
    <t>Biên mục tài nguyên trong bộ sưu tập</t>
  </si>
  <si>
    <t>Thiết lập thuộc tính</t>
  </si>
  <si>
    <t>Định dạng truy xuất tài nguyên</t>
  </si>
  <si>
    <t>Hoàn thành việc xây dựng bộ sưu tập tài nguyên số</t>
  </si>
  <si>
    <t>Xuất bản bộ sưu tập</t>
  </si>
  <si>
    <t>Cán bộ bổ sung</t>
  </si>
  <si>
    <t>Cán bộ biên mục</t>
  </si>
  <si>
    <t>Độc giả</t>
  </si>
  <si>
    <t>Cán bộ thư viện</t>
  </si>
  <si>
    <t>Cán bộ lưu hành</t>
  </si>
  <si>
    <t>Tài liệu</t>
  </si>
  <si>
    <t>Cán bộ thư viện mượn</t>
  </si>
  <si>
    <t>Cán bộ thư viện cho mượn</t>
  </si>
  <si>
    <t>Cán bộ tham khảo</t>
  </si>
  <si>
    <t>Độc giả
Cán bộ tham khảo</t>
  </si>
  <si>
    <t>Cán bộ thư viện
Cộng tác viên</t>
  </si>
  <si>
    <t>Cán bộ bổ sung thêm mới thông tin nhà cung cấp</t>
  </si>
  <si>
    <t>Cán bộ bổ sung tìm kiếm nhà cung cấp</t>
  </si>
  <si>
    <t>Cán bộ bổ sung xóa nhà cung cấp</t>
  </si>
  <si>
    <t>Cán bộ bổ sung thêm mới ấn phẩm</t>
  </si>
  <si>
    <t>Cán bộ bổ sung tìm kiếm ấn phẩm</t>
  </si>
  <si>
    <t>Cán bộ bổ sung xóa ấn phẩm</t>
  </si>
  <si>
    <t>Cán bộ bổ sung thêm mới đơn đặt hàng</t>
  </si>
  <si>
    <t>Cán bộ bổ sung tìm kiếm đơn đặt hang</t>
  </si>
  <si>
    <t>Cán bộ bổ sung thêm mới đơn nhận hàng</t>
  </si>
  <si>
    <t>Cán bộ bổ sung tìm kiếm đơn nhận hàng</t>
  </si>
  <si>
    <t>Cán bộ bổ sung xóa đơn đặt hàng – đơn nhận hàng</t>
  </si>
  <si>
    <t>Cán bộ bổ sung thống kê theo nhà cung cấp</t>
  </si>
  <si>
    <t>Cán bộ bổ sung thống kê theo loại tài liệu</t>
  </si>
  <si>
    <t>Cán bộ bổ sung thống kê tổng hợp</t>
  </si>
  <si>
    <t>Cán bộ bổ sung thiết lập tỷ giá</t>
  </si>
  <si>
    <t>Cán bộ bổ sung thiết lập thông tin giao dịch của thư viện</t>
  </si>
  <si>
    <t>Cán bộ biên mục thêm mới biểu ghi sách</t>
  </si>
  <si>
    <t>Cán bộ biên mục tìm kiếm biểu ghi sách</t>
  </si>
  <si>
    <t>Cán bộ biên mục thêm mới biểu ghi luận văn</t>
  </si>
  <si>
    <t>Cán bộ biên mục tìm kiếm biểu ghi luận văn</t>
  </si>
  <si>
    <t>Cán bộ biên mục thêm mới biểu ghi công trình nghiên cứu</t>
  </si>
  <si>
    <t>Cán bộ biên mục tìm kiếm biểu ghi công trình nghiên cứu</t>
  </si>
  <si>
    <t>Cán bộ biên mục thêm mới biểu ghi ấn phẩm hội nghị</t>
  </si>
  <si>
    <t>Cán bộ biên mục tìm kiếm ấn phẩm hội nghị</t>
  </si>
  <si>
    <t>Cán bộ biên mục thêm mới biểu ghi ấn phẩm đa phương tiện</t>
  </si>
  <si>
    <t>Cán bộ biên mục tìm kiếm ấn phẩm đa phương tiện</t>
  </si>
  <si>
    <t>Cán bộ biên mục thêm mới đề mục</t>
  </si>
  <si>
    <t>Cán bộ biên mục tìm kiếm đề mục</t>
  </si>
  <si>
    <t>Cán bộ biên mục tạo mới tác giả</t>
  </si>
  <si>
    <t>Cán bộ biên mục tìm kiếm tác giả</t>
  </si>
  <si>
    <t>Cán bộ biên mục thêm mới nhà xuất bản</t>
  </si>
  <si>
    <t>Cán bộ biên mục thêm mới nơi xuất bản</t>
  </si>
  <si>
    <t>Cán bộ biên mục thêm mới số phân loại</t>
  </si>
  <si>
    <t>Cán bộ biên mục thêm mới nơi bảo vệ</t>
  </si>
  <si>
    <t>Cán bộ biên mục tìm kiếm nơi bảo vệ</t>
  </si>
  <si>
    <t>Cán bộ biên mục thêm mới nhãn</t>
  </si>
  <si>
    <t>Cán bộ biên mục tìm kiếm nhãn</t>
  </si>
  <si>
    <t>Cán bộ biên mục thêm mới số cá biệt</t>
  </si>
  <si>
    <t>Cán bộ biên mục tìm kiếm số cá biệt</t>
  </si>
  <si>
    <t>Độc giả tra cứu ấn phẩm theo giao thức z39.50</t>
  </si>
  <si>
    <t>Cán bộ thư viện thêm mới thông tin một độc giả</t>
  </si>
  <si>
    <t>Cán bộ thư viện xóa thông tin độc giả</t>
  </si>
  <si>
    <t>Cán bộ thư viện thống kê độc giả</t>
  </si>
  <si>
    <t>Cán bộ lưu hành và độc giả tham gia quy trình mượn trả sách</t>
  </si>
  <si>
    <t>Cán bộ thư viện tra cứu mượn trả</t>
  </si>
  <si>
    <t>Cán bộ thư viện thống kê tài liệu mượn</t>
  </si>
  <si>
    <t>Cán bộ thư viện thống kê tiền ký quỹ</t>
  </si>
  <si>
    <t>Cán bộ thư viện  thống kê tiền phạt</t>
  </si>
  <si>
    <t>Cán bộ thư viện thiết lập quy định mượn trả</t>
  </si>
  <si>
    <t>Độc giả gửi Thư điện tử cho cán bộ tham khảo của thư viện</t>
  </si>
  <si>
    <t>Độc giả và cán bộ tham khảo trao đổi trực tuyến</t>
  </si>
  <si>
    <t>Cán bộ thư viện tạo bộ sưu tập tài nguyên số</t>
  </si>
  <si>
    <t>Cán bộ thư viện Kết nhập tài nguyên vào bộ sưu tập</t>
  </si>
  <si>
    <t>Cán bộ thư viện biên mục tài nguyên trong bộ sưu tập</t>
  </si>
  <si>
    <t>Cán bộ thư viện thiết lập thuộc tính</t>
  </si>
  <si>
    <t>Cán bộ thư viện định dạng truy xuất tài nguyên</t>
  </si>
  <si>
    <t>Cán bộ thư viện hoàn thành việc xây dựng bộ sưu tập tài nguyên số</t>
  </si>
  <si>
    <t>Cán bộ thư viện xuất bản bộ sưu tập</t>
  </si>
  <si>
    <t>Được sử dụng trong trường hợp cần tạo thêm thông tin một nhà cung cấp mới</t>
  </si>
  <si>
    <t>Được sử dụng trong trường hợp tìm kiếm thông tin một nhà cung cấp đã có để chỉnh sửa, xóa</t>
  </si>
  <si>
    <t>Được sử dụng trong trường hợp xóa thông tin nhà cung cấp</t>
  </si>
  <si>
    <t>Được sử dụng trong trường hợp cần tạo thêm thông tin ấn phẩm bổ sung</t>
  </si>
  <si>
    <t>Được sử dụng trong trường hợp tìm kiếm thông tin ấn phẩm bổ sung</t>
  </si>
  <si>
    <t>Được sử dụng trong trường hợp xóa thông tin ấn phẩm bổ sung</t>
  </si>
  <si>
    <t>Được sử dụng trong trường hợp tạo mới đơn đặt hàng để gửi danh sách tài liệu cần bổ sung và yêu cầu bổ sung đến nhà cung cấp</t>
  </si>
  <si>
    <t>Được sử dụng trong trường hợp tìm kiếm đơn đặt hàng đã tạo</t>
  </si>
  <si>
    <t>Được sử dụng trong trường hợp nhận được tài liệu từ nhà cung cấp chuyển tới, đơn nhận hàng xác định số lượng tài liệu nhận được so với yêu cầu trong đơn đặt hàng</t>
  </si>
  <si>
    <t>Được sử dụng trong trường hợp tìm lại các đơn nhận hàng đã tạo</t>
  </si>
  <si>
    <t>Được sử dụng trong trường hợp cần xóa các đơn đặt hàng - đơn nhận hàng</t>
  </si>
  <si>
    <t>Được sử dụng trong trường hợp cần thống kê số tài liệu đã bổ sung từ các nhà cung cấp hoặc từ tất cả các nhà cung cấp của thư viện</t>
  </si>
  <si>
    <t>Được sử dụng trong trường hợp cần thống kê số tài liệu đã bổ sung theo loại hình tài liệu hoặc tất cả các loại tài liệu</t>
  </si>
  <si>
    <t xml:space="preserve">Được sử dụng trong trường hợp cần thống kê số tài liệu đã bổ sung và các nhà cung cấp tài liệu đó trong một khoảng thời gian nhất định </t>
  </si>
  <si>
    <t>Được sử dụng trong trường hợp thiết lập quy định chuyển đổi giữa ngoại tệ và tiền Việt Nam</t>
  </si>
  <si>
    <t>Được sử dụng trong trường hợp thiết lập thông tin giao dịch của thư viện</t>
  </si>
  <si>
    <t>Được sử dụng trong trường hợp cần tạo mới biểu ghi thư tịch mô tả tài liệu giúp độc giả của thư viện tra cứu, tìm kiếm</t>
  </si>
  <si>
    <t>Được sử dụng trong trường hợp tìm kiếm biểu ghi sách đã có</t>
  </si>
  <si>
    <t>Được sử dụng trong trường hợp tìm kiếm biểu ghi luận văn đã có</t>
  </si>
  <si>
    <t>Được sử dụng trong trường hợp tìm kiếm biểu ghi công trình nghiên cứu đã có</t>
  </si>
  <si>
    <t>Được sử dụng trong trường hợp tìm kiếm biểu ghi ấn phẩm hội nghị đã có</t>
  </si>
  <si>
    <t>Được sử dụng trong trường hợp tìm kiếm biểu ghi ấn phẩm đa phương tiện đã có</t>
  </si>
  <si>
    <t>Được sử dụng trong trường hợp tạo mới chủ đề của tài liệu</t>
  </si>
  <si>
    <t>Được sử dụng trong trường hợp tìm kiếm lại chủ đề đã tạo</t>
  </si>
  <si>
    <t xml:space="preserve">Được sử dụng trong trường hợp tạo mới thông tin tác giả </t>
  </si>
  <si>
    <t>Được sử dụng trong trường hợp tìm kiếm thông tin tác giả đã tạo</t>
  </si>
  <si>
    <t>Được sử dụng trong trường hợp tạo mới thông tin nhà xuất bản</t>
  </si>
  <si>
    <t>Được sử dụng trong trường hợp tìm kiếm thông tin nhà xuất bản đã tạo</t>
  </si>
  <si>
    <t>Được sử dụng trong trường hợp tạo mới tên nơi xuất bản</t>
  </si>
  <si>
    <t>Được sử dụng trong trường hợp tìm kiếm tên nơi xuất bản đã tạo</t>
  </si>
  <si>
    <t>Được sử dụng trong trường hợp tạo mới số phân loại chuyên ngành, lĩnh vực của nội dung tài liệu</t>
  </si>
  <si>
    <t>Được sử dụng trong trường hợp tìm kiếm số phân loại đã tạo</t>
  </si>
  <si>
    <t>Được sử dụng trong trường hợp thêm mới tên nơi bảo vệ luận văn, công trình nghiên cứu</t>
  </si>
  <si>
    <t>Được sử dụng trong trường hợp tìm kiếm tên nơi bảo vệ đã tạo</t>
  </si>
  <si>
    <t>Được sử dụng trong trường hợp tạo mới nhãn cho tài liệu</t>
  </si>
  <si>
    <t xml:space="preserve">Được sử dụng trong trường hợp tìm kiếm nhãn đã tạo </t>
  </si>
  <si>
    <t>Được sử dụng trong trường hợp tạo mới số cá biệt để xuất thành phiếu mã vạch cho từng bản tài liệu nhằm quản lý việc mượn - trả</t>
  </si>
  <si>
    <t>Được sử dụng trong trường hợp tìm kiếm số cá biệt đã tạo</t>
  </si>
  <si>
    <t>Được sử dụng trong trường hợp tìm chính xác tài liệu khi có nhiều thông tin về tài liệu cần tìm</t>
  </si>
  <si>
    <t xml:space="preserve">Được sử dụng trong trường hợp tìm chính xác các tài liệu cần tìm từ việc kết hợp từ khóa tìm kiếm và các toán tử </t>
  </si>
  <si>
    <t xml:space="preserve">Được sử dụng trong trường hợp tìm kiếm thông tin tài liệu tại các CSDL của các thư viện lớn trong và ngoài nước </t>
  </si>
  <si>
    <t>Được sử dụng trong trường hợp cần tạo thông tin một độc giả mới của thư viện</t>
  </si>
  <si>
    <t>Được sử dụng trong trường hợp tìm kiếm thông tin độc giả đã tạo</t>
  </si>
  <si>
    <t xml:space="preserve">Được sử dụng trong trường hợp xóa thông tin độc giả </t>
  </si>
  <si>
    <t xml:space="preserve">Được sử dụng trong trường hợp thống kê số lượng độc giả của thư viện theo từng nhóm </t>
  </si>
  <si>
    <t xml:space="preserve">Được sử dụng trong trường hợp cần tìm độc giả đã nhập thông tin vào để in thông tin ra thẻ độc giả </t>
  </si>
  <si>
    <t>Được sử dụng trong trường hợp cán bộ lưu hành cho độc giả mượn sách và nhận trả sách từ độc giả</t>
  </si>
  <si>
    <t>Được sử dụng trong trường hợp theo dõi các lượt mượn - trả tài liệu, tài liệu đang mượn, đã mượn quá hạn</t>
  </si>
  <si>
    <t>Được sử dụng trong trường hợp thống kê danh sách độc giả đã mượn - trả tài liệu tại thư viện</t>
  </si>
  <si>
    <t>Được sử dụng trong trường hợp thống kê danh sách tài liệu đã qua mượn - trả</t>
  </si>
  <si>
    <t>Được sử dụng trong trường hợp thống kê danh sách độc giả đã đóng tiền ký quỹ tại thư viện</t>
  </si>
  <si>
    <t>Được sử dụng trong trường hợp thống kê danh sách độc giả mượn sách quá hạn và phải đóng tiền phạt</t>
  </si>
  <si>
    <t>Được sử dụng trong trường hợp thiết lập quy định mượn trả tài liệu cho từng nhóm độc giả chuyên biệt</t>
  </si>
  <si>
    <t>AC5</t>
  </si>
  <si>
    <t>Admin</t>
  </si>
  <si>
    <t>AC6</t>
  </si>
  <si>
    <t>Superadmin</t>
  </si>
  <si>
    <t>Cán bộ bổ sung là những người tiếp nhận yêu cầu từ độc giả là cán bộ, giáo viên và học sinh - sinh viên về nội dung tài liệu cần bổ sung, từ đó lập kế hoạch bổ sung, liên hệ với nhà cung cấp, nhận tài liệu và nhập tài liệu vào kho tài liệu bổ sung.Báo cáo với các cấp lãnh đạo về tình hình bổ sung tài liệu của thư viện</t>
  </si>
  <si>
    <t>Cán bộ biên mục là những người có chuyên môn nghiệp vụ thư viện, phụ trách tạo các biểu ghi thư tịch nhằm mô tả tài liệu để phục vụ cho quá trình tìm kiếm tài liệu của độc giả</t>
  </si>
  <si>
    <t>Quản lý việc mượn trả tài liệu của độc giả, làm thẻ độc giả</t>
  </si>
  <si>
    <t>Quản trị hệ thống của một thư viện, tạo mới người dùng, cấp quyền cho người dùng, tạo mới kho tài liệu, nâng cấp độc giả từ độc giả bình thường thành độc giả có quyền mượn tài liệu liên thư viện</t>
  </si>
  <si>
    <t>Quản trị toàn bộ hệ thống liên thư viện, có quyền tạo mới người dùng cho các đơn vị, tạo mới đơn vị.</t>
  </si>
  <si>
    <t>Là các cán bộ, giáo viên, học sinh - sinh viên trong trường, tùy theo vai trò của độc giả có thể sử dụng tài liệu của thư viện theo nhiều hình thức khác nhau: đọc tại chỗ,mượn tài liệu về nhà, mượn tài liệu từ thư viện khác, trao đổi trực tuyến với cán bộ tham khảo của thư viện,...</t>
  </si>
  <si>
    <t>AC7</t>
  </si>
  <si>
    <t>Giữ vai trò là người tìm tin, cung cấp kiến thức theo yêu cầu của độc giả thư viện bằng cách trả lời qua email, hỏi đáp trực tuyến</t>
  </si>
  <si>
    <t>Xóa ấn phẩm hội nghị</t>
  </si>
  <si>
    <t>Xóa ấn phẩm đa phương tiện</t>
  </si>
  <si>
    <t>Xóa thông tin nhà xuất bản</t>
  </si>
  <si>
    <t>Cán bộ biên mục xóa biểu ghi sách</t>
  </si>
  <si>
    <t>Cán bộ biên mục xóa biểu ghi luận văn</t>
  </si>
  <si>
    <t>Cán bộ biên mục xóa biểu ghi công trình nghiên cứu</t>
  </si>
  <si>
    <t>Cán bộ biên mục xóa ấn phẩm hội nghị</t>
  </si>
  <si>
    <t>Cán bộ biên mục xóa ấn phẩm đa phương tiện</t>
  </si>
  <si>
    <t>Cán bộ biên mục xóa đề mục</t>
  </si>
  <si>
    <t>Cán bộ biên mục xóa tác giả</t>
  </si>
  <si>
    <t>Cán bộ biên mục xóa nhà xuất bản</t>
  </si>
  <si>
    <t>Cán bộ biên mục xóa nơi xuất bản</t>
  </si>
  <si>
    <t>Cán bộ biên mục xóa số phân loại</t>
  </si>
  <si>
    <t>Cán bộ biên mục xóa nơi bảo vệ</t>
  </si>
  <si>
    <t>Cán bộ biên mục xóa số cá biệt</t>
  </si>
  <si>
    <t>Thêm mới tác giả</t>
  </si>
  <si>
    <t>Được sử dụng trong trường hợp muốn xóa biểu ghi luận văn đã có</t>
  </si>
  <si>
    <t>Được sử dụng trong trường hợp muốn xóa biểu ghi sách đã có</t>
  </si>
  <si>
    <t>Được sử dụng trong trường hợp muốn xóa biểu ghi ấn phẩm đa phương tiện đã có</t>
  </si>
  <si>
    <t>Được sử dụng trong trường hợp muốn xóa thông tin nhà xuất bản đã tạo</t>
  </si>
  <si>
    <t>Được sử dụng trong trường hợp muốn xóa tên nơi xuất bản đã tạo</t>
  </si>
  <si>
    <t>Được sử dụng trong trường hợp muốn xóa số phân loại đã tạo</t>
  </si>
  <si>
    <t>Được sử dụng trong trường hợp muốn xóa tên nơi bảo vệ đã tạo</t>
  </si>
  <si>
    <t>Được sử dụng trong trường hợp muốn xóa thông tin tài liệu tại số cá biệt đã tạo</t>
  </si>
  <si>
    <t>Được sử dụng trong trường hợp cán bộ thư viện tiếp nhận yêu cầu mượn liên thư viện của độc giả, xem xét và duyệt những tài liệu nào được gửi yêu cầu mượn đến thư viện có tài liệu</t>
  </si>
  <si>
    <t>Được sử dụng trong trường hợp cán bộ thư viện có tài liệu nhận được yêu cầu mượn tài liệu từ một thư viện khác</t>
  </si>
  <si>
    <t>Được sử dụng trong trường hợp cán bộ thư viện mượn tài liệu nhận được tài liệu chuyển đến từ thư viện cho mượn</t>
  </si>
  <si>
    <t>Được sử dụng trong trường hợp cán bộ thư viện mượn tài liệu giúp độc giả của thư viện mình gia hạn thời gian mượn tài liệu liên thư viện</t>
  </si>
  <si>
    <t>Được sử dụng trong trường hợp cán bộ thư viện mượn tài liệu nhận lại tài liệu mượn liên thư viện từ độc giả gửi trả</t>
  </si>
  <si>
    <t>Được sử dụng trong trường hợp cán bộ thư viện mượn gửi trả lại tài liệu về thư viện cho mượn</t>
  </si>
  <si>
    <t>Được sử dụng trong trường hợp thư viện cho mượn tài liệu nhận lại tài liệu đã cho thư viện khác mượn và xác nhận đã nhận lại tài liệu</t>
  </si>
  <si>
    <t>Được sử dụng trong trường hợp độc giả có quyền sử dụng dịch vụ tham khảo của thư viện gửi các câu hỏi, yêu cầu tìm tim của mình đến cho cán bộ tham khảo qua email</t>
  </si>
  <si>
    <t>Được sử dụng trong trường hợp độc giả trao đổi trực tiếp các vấn đề, câu hỏi của mình với cán bộ tham khảo của thư viện để nhận được câu trả lời trực tiếp</t>
  </si>
  <si>
    <t>Tạo lập bộ sưu tập tài nguyên số</t>
  </si>
  <si>
    <t>Được sử dụng trong trường hợp cán bộ thư viện hoặc các cộng tác viên sử dụng phần mềm tạo bộ sưu tập số để tạo một bộ sưu tập mới</t>
  </si>
  <si>
    <t>Được sử dụng trong trường hợp cán bộ thư viện hoặc các cộng tác viên đưa các tập tin tài nguyên số từ nguồn các ổ đĩa bên ngoài vào bộ sưu tập số</t>
  </si>
  <si>
    <t>Được sử dụng trong trường hợp cán bộ thư viện/Cộng tác viên thực hiện biên mục cho các tài nguyên số đã đưa vào bộ sưu tập</t>
  </si>
  <si>
    <t>Được sử dụng trong trường hợp cán bộ thư viện/cộng tác viên thực hiện thiết lập các thuộc tính cho việc tìm kiếm, trình bày bộ sưu tập trên giao diện web</t>
  </si>
  <si>
    <t>Được sử dụng trong trường hợp cán bộ thư viện/cộng tác viên thực hiện định dạng truy xuất tài nguyên bộ sưu tập trên giao diện web</t>
  </si>
  <si>
    <t>Được sử dụng trong trường hợp cán bộ thư viện/ cộng tác viên nhấn nút hoàn thành việc xây dựng bộ sưu tập số</t>
  </si>
  <si>
    <t xml:space="preserve">Được sử dụng trong trường hợp cán bộ thư viện /cộng tác viên xuất bản bộ sưu tập lên web hoặc vào các thiết bị đa phương tiện </t>
  </si>
  <si>
    <t>Được sử dụng trong trường hợp muốn xóa chủ đề đã tạo</t>
  </si>
  <si>
    <t>Được sử dụng trong trường hợp muốn xóa thông tin tác giả đã tạo</t>
  </si>
  <si>
    <t>Cán bộ thư viện thêm mới thông tin tạp chí</t>
  </si>
  <si>
    <t>Cán bộ thư viện tìm kiếm thông tin tạp chí</t>
  </si>
  <si>
    <t>Cán bộ thư viện thêm mới thông tin kỳ tạp chí</t>
  </si>
  <si>
    <t>Cán bộ thư viện tìm kiếm thông tin kỳ tạp chí</t>
  </si>
  <si>
    <t>Cán bộ thư viện thêm mới thông tin bài tạp chí</t>
  </si>
  <si>
    <t>Cán bộ thư viện tìm kiếm thông tin bài tạp chí</t>
  </si>
  <si>
    <t>Cán bộ thư viện thêm mới thông tin chương</t>
  </si>
  <si>
    <t>Cán bộ thư viện tìm kiếm thông tin chương</t>
  </si>
  <si>
    <t>Cán bộ thư viện thêm mới thông tin đề mục</t>
  </si>
  <si>
    <t>Cán bộ thư viện tìm kiếm thông tin đề mục</t>
  </si>
  <si>
    <t>Cán bộ thư viện thêm mới thông tin tác giả</t>
  </si>
  <si>
    <t>Cán bộ thư viện tìm kiếm thông tin tác giả</t>
  </si>
  <si>
    <t>Cán bộ thư viện thêm mới thông tin nhà xuất bản</t>
  </si>
  <si>
    <t>Cán bộ thư viện tìm kiếm thông tin nhà xuất bản</t>
  </si>
  <si>
    <t>Cán bộ thư viện thêm mới số phân loại</t>
  </si>
  <si>
    <t>Cán bộ thư viện tìm kiếm số phân loại</t>
  </si>
  <si>
    <t>Cán bộ thư viện theo dõi tạp chí</t>
  </si>
  <si>
    <t>Cán bộ thư viện thống kê số lượng tạp chí nhập về thư viện</t>
  </si>
  <si>
    <t>Cán bộ thư viện thêm mới nhãn cho tạp chí</t>
  </si>
  <si>
    <t>Cán bộ thư viện tìm kiếm nhãn tạp chí đã tạo</t>
  </si>
  <si>
    <t>In nhãn</t>
  </si>
  <si>
    <t>Cán bộ thư viện truy hồi thông tin</t>
  </si>
  <si>
    <t>Cán bộ thư viện thêm mới thông tin học viên</t>
  </si>
  <si>
    <t>Cán bộ thư viện tìm kiếm thông tin học viên</t>
  </si>
  <si>
    <t>Cán bộ thư viện thêm mới thông tin nhân viên</t>
  </si>
  <si>
    <t>Cán bộ thư viện tìm kiếm thông tin nhân viên</t>
  </si>
  <si>
    <t>Cán bộ thư viện thêm mới thông tin phòng</t>
  </si>
  <si>
    <t>Cán bộ thư viện tìm kiếm thông tin phòng</t>
  </si>
  <si>
    <t>Cán bộ thư viện thêm mới thông tin thiết bị</t>
  </si>
  <si>
    <t>Cán bộ thư viện tìm kiếm thông tin thiết bị</t>
  </si>
  <si>
    <t>Cán bộ thư viện thêm mới người dùng</t>
  </si>
  <si>
    <t>Cán bộ thư viện tìm kiếm người dùng</t>
  </si>
  <si>
    <t>Cán bộ thư viện thiết lập vị trí máy</t>
  </si>
  <si>
    <t>Cán bộ thư viện thêm thông tin người sử dụng dịch vụ</t>
  </si>
  <si>
    <t>Cán bộ thư viện chỉnh sửa thông tin người sử dụng dịch vụ</t>
  </si>
  <si>
    <t>Cán bộ thư viện xóa thông tin người sử dụng dịch vụ</t>
  </si>
  <si>
    <t>Cán bộ thư viện in thẻ sử dụng dịch vụ</t>
  </si>
  <si>
    <t>Cán bộ thư viện thay đổi giá dịch vụ phòng Net</t>
  </si>
  <si>
    <t>Cán bộ thư viện thống kê hiệu suất sử dụng máy</t>
  </si>
  <si>
    <t>Cán bộ thư viện thống kê phiên sử dụng máy</t>
  </si>
  <si>
    <t>Cán bộ thư viện thống kê phiên sử dụng dịch vụ</t>
  </si>
  <si>
    <t>Cán bộ thư viện đổi mật khẩu</t>
  </si>
  <si>
    <t>Cán bộ thư viện theo dõi phòng Net</t>
  </si>
  <si>
    <t>Cán bộ thư viện thay đổi mật khẩu</t>
  </si>
  <si>
    <t>Cán bộ thư viện quản lý đơn vị - Thêm mới đơn vị</t>
  </si>
  <si>
    <t>Cán bộ thư viện quản lý đơn vị - Tìm kiếm đơn vị</t>
  </si>
  <si>
    <t>Cán bộ thư viện quản lý người dùng - Thêm mới người dùng</t>
  </si>
  <si>
    <t>Cán bộ thư viện quản lý người dùng - Tìm kiếm người dùng</t>
  </si>
  <si>
    <t>Cán bộ thư viện quản lý người dùng - Xóa người dùng</t>
  </si>
  <si>
    <t>Cán bộ thư viện quản lý Kho sách</t>
  </si>
  <si>
    <t>Cán bộ thư viện quản lý quyền độc giả liên thư viện</t>
  </si>
  <si>
    <t>Độc giả tra cứu và chọn tài liệu liên thư viện</t>
  </si>
  <si>
    <t>Độc giả gửi yêu cầu mượn liên thư viện</t>
  </si>
  <si>
    <t>Cán bộ thư viện duyệt danh sách tài liệu yêu cầu mượn liên thư viện</t>
  </si>
  <si>
    <t>Cán bộ thư viện duyệt danh sách tài liệu yêu cầu cho mượn liên thư viện</t>
  </si>
  <si>
    <t>Cán bộ thư viện xác nhận đã nhận được tài liệu mượn liên thư viện</t>
  </si>
  <si>
    <t>Độc giả xem thông tin cá nhân</t>
  </si>
  <si>
    <t>Độc giả xem giỏ hàng</t>
  </si>
  <si>
    <t>Độc giả đổi mật khẩu</t>
  </si>
  <si>
    <t>Độc giả xem sách chờ chấp thuận</t>
  </si>
  <si>
    <t>Độc giả xem lịch sử mượn - trả tài liệu</t>
  </si>
  <si>
    <t>Cán bộ thư viện tạo tập tin mã vạch</t>
  </si>
  <si>
    <t>Cán bộ thư viện thực hiện kiểm kê</t>
  </si>
  <si>
    <t>Cán bộ thư viện tìm kiếm kết quả kiểm kê</t>
  </si>
  <si>
    <t>Biên mục tạp chí - Thêm mới thông tin tạp chí</t>
  </si>
  <si>
    <t>Biên mục tạp chí - Tìm kiếm thông tin tạp chí</t>
  </si>
  <si>
    <t>Biên mục kỳ tạp chí - Thêm mới thông tin kỳ tạp chí</t>
  </si>
  <si>
    <t>Biên mục kỳ tạp chí - Tìm kiếm thông tin kỳ tạp chí</t>
  </si>
  <si>
    <t>Biên mục bài tạp chí - Thêm mới thông tin bài tạp chí</t>
  </si>
  <si>
    <t>Biên mục bài tạp chí - Tìm kiếm thông tin bài tạp chí</t>
  </si>
  <si>
    <t>Biên mục chương - Thêm mới thông tin chương</t>
  </si>
  <si>
    <t>Biên mục chương - Tìm kiếm thông tin chương</t>
  </si>
  <si>
    <t>Biên mục đề mục - Thêm mới thông tin đề mục</t>
  </si>
  <si>
    <t>Biên mục đề mục - Tìm kiếm thông tin đề mục</t>
  </si>
  <si>
    <t>Biên mục tác giả - Thêm mới thông tin tác giả</t>
  </si>
  <si>
    <t>Biên mục tác giả - Tìm kiếm thông tin tác giả</t>
  </si>
  <si>
    <t>Biên mục nhà xuất bản - Thêm mới thông tin nhà xuất bản</t>
  </si>
  <si>
    <t>Biên mục nhà xuất bản - Tìm kiếm thông tin nhà xuất bản</t>
  </si>
  <si>
    <t>Biên mục số phân loại - Thêm mới số phân loại</t>
  </si>
  <si>
    <t>Biên mục số phân loại - Tìm kiếm số phân loại</t>
  </si>
  <si>
    <t>Theo dõi tạp chí</t>
  </si>
  <si>
    <t>Thống kê</t>
  </si>
  <si>
    <t>Quản lý nhãn - Thêm mới nhãn</t>
  </si>
  <si>
    <t>Quản lý nhãn - Tìm kiếm nhãn</t>
  </si>
  <si>
    <t>Quản lý học viên - Thêm mới thông tin học viên</t>
  </si>
  <si>
    <t>Quản lý học viên - Tìm kiếm thông tin học viên</t>
  </si>
  <si>
    <t>Quản lý nhân viên - Thêm mới thông tin nhân viên</t>
  </si>
  <si>
    <t>Quản lý nhân viên - Tìm kiếm thông tin nhân viên</t>
  </si>
  <si>
    <t>Quản lý phòng - Thêm mới thông tin phòng</t>
  </si>
  <si>
    <t>Quản lý phòng - Tìm kiếm thông tin phòng</t>
  </si>
  <si>
    <t>Quản lý thiết bị - Thêm mới thông tin thiết bị</t>
  </si>
  <si>
    <t>Quản lý thiết bị - Tìm kiếm thông tin thiết bị</t>
  </si>
  <si>
    <t>Nhóm Quản trị - Tìm kiếm người dùng</t>
  </si>
  <si>
    <t>Nhóm Quản trị - Thiết lập vị trí máy</t>
  </si>
  <si>
    <t>Nhóm Quản lý hành chính - Thêm thông tin người sử dụng dịch vụ</t>
  </si>
  <si>
    <t>Nhóm Quản lý hành chính - Chỉnh sửa thông tin người sử dụng dịch vụ</t>
  </si>
  <si>
    <t>Nhóm Quản lý hành chính - Xóa thông tin người sử dụng dịch vụ</t>
  </si>
  <si>
    <t>Nhóm Quản lý hành chính - In thẻ sử dụng dịch vụ</t>
  </si>
  <si>
    <t>Nhóm Quản lý hành chính - Thay đổi giá dịch vụ phòng Net</t>
  </si>
  <si>
    <t>Nhóm Quản lý hành chính - Thống kê hiệu suất sử dụng máy</t>
  </si>
  <si>
    <t>Nhóm Quản lý hành chính - Thống kê phiên sử dụng máy</t>
  </si>
  <si>
    <t>Nhóm Quản lý hành chính - Thống kê phiên sử dụng dịch vụ</t>
  </si>
  <si>
    <t>Nhóm Quản lý hành chính - Đổi mật khẩu</t>
  </si>
  <si>
    <t>Nhóm quản lý phòng Net - Theo dõi phòng Net</t>
  </si>
  <si>
    <t>Nhóm quản lý phòng Net - Thống kê hiệu suất sử dụng máy</t>
  </si>
  <si>
    <t>Nhóm quản lý phòng Net - Thống kê phiên sử dụng máy</t>
  </si>
  <si>
    <t>Nhóm quản lý phòng Net - Thống kê phiên sử dụng dịch vụ</t>
  </si>
  <si>
    <t>Nhóm quản lý phòng Net - Thay đổi mật khẩu</t>
  </si>
  <si>
    <t>Quản trị hệ thống</t>
  </si>
  <si>
    <t>Tài khoản superadmin - Đổi mật khẩu</t>
  </si>
  <si>
    <t>Tài khoản superadmin - Quản lý đơn vị - Thêm mới đơn vị</t>
  </si>
  <si>
    <t>Tài khoản superadmin - Quản lý đơn vị - Tìm kiếm đơn vị</t>
  </si>
  <si>
    <t>Tài khoản superadmin - Quản lý người dùng - Thêm mới người dùng</t>
  </si>
  <si>
    <t>Tài khoản superadmin - Quản lý người dùng - Tìm kiếm người dùng</t>
  </si>
  <si>
    <t>Tài khoản admin - Đổi mật khẩu</t>
  </si>
  <si>
    <t>Tài khoản admin - Quản lý người dùng - Thêm mới người dùng</t>
  </si>
  <si>
    <t>Tài khoản admin - Quản lý người dùng - Tìm kiếm người dùng</t>
  </si>
  <si>
    <t>Tài khoản admin - Quản lý người dùng - Xóa người dùng</t>
  </si>
  <si>
    <t>Tài khoản admin - Quản lý Kho sách</t>
  </si>
  <si>
    <t>Tài khoản admin - Quản lý quyền độc giả liên thư viện</t>
  </si>
  <si>
    <t>Tài khoản người dùng nghiệp vụ - Đổi mật khẩu</t>
  </si>
  <si>
    <t>Liên thư viện</t>
  </si>
  <si>
    <t>Cho độc giả mượn tài liệu</t>
  </si>
  <si>
    <t>Chuyển trả tài liệu cho thư viện bạn</t>
  </si>
  <si>
    <t>Thư viện bạn xác nhận đã nhận lại sách</t>
  </si>
  <si>
    <t>Thống kê tài liệu cho mượn</t>
  </si>
  <si>
    <t>Thiết lập quy định mượn trả liên thư viện</t>
  </si>
  <si>
    <t>Xem thông tin cá nhân</t>
  </si>
  <si>
    <t>Giỏ hàng</t>
  </si>
  <si>
    <t>Đổi mật khẩu</t>
  </si>
  <si>
    <t>Sách chờ chấp thuận</t>
  </si>
  <si>
    <t>Lịch sử mượn - trả tài liệu</t>
  </si>
  <si>
    <t>Tạo tập tin mã vạch</t>
  </si>
  <si>
    <t>Tìm kiếm kết quả kiểm kê</t>
  </si>
  <si>
    <t xml:space="preserve">Cán bộ thư viện </t>
  </si>
  <si>
    <t>Được sử dụng trong trường hợp thư viện thống kê số lượng tài liệu đã mượn của thư viện khác</t>
  </si>
  <si>
    <t xml:space="preserve">Được sử dụng trong trường hợp thư viện cần thống kê số lượng tài liệu đã cho thư viện khác mượn </t>
  </si>
  <si>
    <t>Được sử dụng trong trường hợp thư viện cần thiết lập quy định mượn - trả tài liệu liên thư viện</t>
  </si>
  <si>
    <t>Được sử dụng trong trường hợp độc giả tra cứu tìm tài liệu trên CSDL của thư viện khác và chọn những tài liệu đó vào giỏ hàng</t>
  </si>
  <si>
    <t>Được sử dụng trong trường hợp độc giả gửi yêu cầu mượn những tài liệu đã chọn từ thư viện khác</t>
  </si>
  <si>
    <t>Được sử dụng trong trường hợp cán bộ thư viện tạo mới biểu ghi mô tả tên tạp chí</t>
  </si>
  <si>
    <t>Được sử dụng trong trường hợp cán bộ thư viện tìm kiếm biểu ghi mô tả tên tạp chí đã tạo</t>
  </si>
  <si>
    <t>Được sử dụng trong trường hợp cán bộ thư viện thêm mới biểu ghi mô tả kỳ tạp chí</t>
  </si>
  <si>
    <t>Được sử dụng trong trường hợp cán bộ thư viện tìm kiếm biểu ghi mô tả kỳ tạp chí đã tạo</t>
  </si>
  <si>
    <t>Được sử dụng trong trường hợp cán bộ thư viện tạo mới biểu ghi mô tả bài tạp chí</t>
  </si>
  <si>
    <t>Được sử dụng trong trường hợp cán bộ thư viện tìm kiếm biểu ghi mô tả bài tạp chí đã tạo</t>
  </si>
  <si>
    <t>Được sử dụng trong trường hợp cán bộ thư viện thêm mới thông tin chương</t>
  </si>
  <si>
    <t>Được sử dụng trong trường hợp cán bộ thư viện tìm kiếm thông tin chương đã tạo</t>
  </si>
  <si>
    <t>Biên mục đề mục - Xóa thông tin đề mục</t>
  </si>
  <si>
    <t>Biên mục tác giả - Xóa thông tin tác giả</t>
  </si>
  <si>
    <t>Biên mục nhà xuất bản - Xóa thông tin nhà xuất bản</t>
  </si>
  <si>
    <t>Biên mục số phân loại - Xóa số phân loại</t>
  </si>
  <si>
    <t>Được sử dụng trong trường hợp cán bộ thư viện theo dõi tình hình bổ sung tạp chí</t>
  </si>
  <si>
    <t>Được sử dụng trong trường hợp cán bộ thư viện cần thống kê số lượng tạp chí đã bổ sung</t>
  </si>
  <si>
    <t>Được sử dụng trong trường hợp cán bộ thư viện tạo mới nhãn cho kỳ tạp chí</t>
  </si>
  <si>
    <t>Được sử dụng trong trường hợp cán bộ thư viện tìm kiếm nhãn đã tạo</t>
  </si>
  <si>
    <t>Được sử dụng trong trường hợp cán bộ thư viện cần truy hồi thông tin biên mục một bộ sưu tập số từ 1 CSDL nguồn mở</t>
  </si>
  <si>
    <t>Được sử dụng trong trường hợp cán bộ thư viện  tạo mới thông tin học viên</t>
  </si>
  <si>
    <t>Được sử dụng trong trường hợp cán bộ thư viện  tìm kiếm thông tin học viên đã tạo</t>
  </si>
  <si>
    <t>Được sử dụng trong trường hợp cán bộ thư viện tạo mới thông tin nhân viên</t>
  </si>
  <si>
    <t>Được sử dụng trong trường hợp cán bộ thư viện tìm kiếm thông tin nhân viên đã tạo</t>
  </si>
  <si>
    <t>Được sử dụng trong trường hợp cán bộ thư viện tạo mới thông tin phòng</t>
  </si>
  <si>
    <t>Được sử dụng trong trường hợp cán bộ thư viện tìm kiếm thông tin phòng đã tạo</t>
  </si>
  <si>
    <t>Được sử dụng trong trường hợp cán bộ thư viện tạo mới thông tin thiết bị</t>
  </si>
  <si>
    <t>Được sử dụng trong trường hợp cán bộ thư viện tìm kiếm thông tin thiết bị đã tạo</t>
  </si>
  <si>
    <t>Nhóm Quản trị - Thêm mới người dùng</t>
  </si>
  <si>
    <t>Được sử dụng trong trường hợp cán bộ thư viện tạo mới người dùng có vai trò quản lý dịch vụ Internet</t>
  </si>
  <si>
    <t>Được sử dụng trong trường hợp cán bộ thư viện tìm kiếm người dùng có vai trò quản lý dịch vụ Internet đã tạo</t>
  </si>
  <si>
    <t>Được sử dụng trong trường hợp cán bộ thư viện thiết lập vị trí các máy trong phòng Internet</t>
  </si>
  <si>
    <t>Được sử dụng trong trường hợp cán bộ thư viện thêm người sử dụng dịch vụ internet</t>
  </si>
  <si>
    <t>Được sử dụng trong trường hợp cán bộ thư viện chỉnh sửa thông tin người sử dụng dịch vụ internet</t>
  </si>
  <si>
    <t>Được sử dụng trong trường hợp cán bộ thư viện xóa thông tin người sử dụng dịch vụ internet</t>
  </si>
  <si>
    <t>Được sử dụng trong trường hợp cán bộ thư viện in htẻ sử dụng dịch vụ Internet cho người dùng</t>
  </si>
  <si>
    <t>Được sử dụng trong trường hợp cán bộ thư viện thống kê phiên sử dụng dịch vụ</t>
  </si>
  <si>
    <t>Được sử dụng trong trường hợp superadmin cần thêm mới đơn vị</t>
  </si>
  <si>
    <t>Được sử dụng trong trường hợp superadmin cần tìm kiếm đơn vị đã tạo</t>
  </si>
  <si>
    <t>Được sử dụng trong trường hợp superadmin tìm kiếm người dùng đã tạo</t>
  </si>
  <si>
    <t>Được sử dụng trong trường hợp superadmin thêm mới người dùng cho các đơn vị</t>
  </si>
  <si>
    <t>Được sử dụng trong trường hợp admin tự đổi mật khẩu</t>
  </si>
  <si>
    <t>Được sử dụng trong trường hợp admin thư viện thêm mới người dùng trong đơn vị của mình</t>
  </si>
  <si>
    <t>Được sử dụng trong trường hợp admin tìm kiếm người dùng đã tạo trong đơn vị của mình</t>
  </si>
  <si>
    <t>Được sử dụng trong trường hợp admin của thư viện muốn xóa người dùng đã tạo</t>
  </si>
  <si>
    <t>Được sử dụng trong trường hợp admin của thư viện tạo mới, chỉnh sửa, xóa tên kho sách của đơn vị mình</t>
  </si>
  <si>
    <t>Được sử dụng trong trường hợp admin của thư viện nâng cấp độc giả bình thường thành độc giả được phép mượn tài liệu liên thư viện hoặc khóa quyền mượn liên thư viện của độc giả</t>
  </si>
  <si>
    <t>Được sử dụng trong trường hợp cán bộ thư viện tự đổi mật khẩu tài khoản của mình</t>
  </si>
  <si>
    <t>Được sử dụng trong trường hợp độc giả xem thông tin cá nhân, tiền ký quỹ của mình còn lại trong trang cá nhân</t>
  </si>
  <si>
    <t>Được sử dụng trong trường hợp độc giả quản lý các tài liệu chọn mượn từ các thư viện khác trong cùng hệ thống</t>
  </si>
  <si>
    <t>Được sử dụng trong trường hợp độc giả tự đổi mật khẩu cho tài khoản của mình</t>
  </si>
  <si>
    <t>Được sử dụng trong trường hợp độc giả xem danh sách những tài liệu mình đăng ký mượn liên thư viện đã được chấp nhận hay chưa</t>
  </si>
  <si>
    <t>Được sử dụng trong trường hợp độc giả muốn xem lịch sử mượn trả tài liệu liên thư viện của mình</t>
  </si>
  <si>
    <t>Được sử dụng trong trường hợp cán bộ thư viện tạo ra các tập tin chứa mã vạch của tất cả sách đang hiện hữu trong kho trong thời gian tiến hành kiểm kê</t>
  </si>
  <si>
    <t>Được sử dụng trong trường hợp cán bộ thư viện chọn những tập tin mã vạch đã tạo để đối chiếu với CSDL</t>
  </si>
  <si>
    <t xml:space="preserve">Được sử dụng trong trường hợp cán bộ thư viện tìm xem lại kết quả kiểm kê                                                                                                                                            </t>
  </si>
  <si>
    <t>Cán bộ thư viện xóa thông tin chương</t>
  </si>
  <si>
    <t>Cán bộ thư viện xóa thông tin đề mục</t>
  </si>
  <si>
    <t>Cán bộ thư viện xóa thông tin tác giả</t>
  </si>
  <si>
    <t>Cán bộ thư viện xóa thông tin nhà xuất bản</t>
  </si>
  <si>
    <t>Cán bộ thư viện xóa số phân loại</t>
  </si>
  <si>
    <t>Biên mục chương - Xóa thông tin chương</t>
  </si>
  <si>
    <t>Được sử dụng trong trường hợp cán bộ thư viện xóa thông tin chương đã tạo</t>
  </si>
  <si>
    <t>Được sử dụng trong trường hợp cán bộ thư viện in nhãn cho các kỳ tạp chí</t>
  </si>
  <si>
    <t>Được sử dụng trong trường hợp nhóm quản lý hành chính muốn thay đổi giá dịch vụ phòng Net</t>
  </si>
  <si>
    <t>Được sử dụng trong trường hợp nhóm quản lý hành chính cần thống kê phiên sử dụng máy</t>
  </si>
  <si>
    <t>Được sử dụng trong trường hợp nhóm quản lý hành chính muốn thống kê hiệu suất sử dụng máy</t>
  </si>
  <si>
    <t>Được sử dụng trong trường hợp nhóm quản lý hành chính thống kê phiên sử dụng dịch vụ</t>
  </si>
  <si>
    <t>Được sử dụng trong trường hợp nhóm quản lý hành chính cần đổi mật khẩu</t>
  </si>
  <si>
    <t>Được sử dụng trong trường hợp nhóm quản lý phòng Net cần theo dõi phòng Net</t>
  </si>
  <si>
    <t>Được sử dụng trong trường hợp nhóm quản lý phòng Net cần thống kê hiệu suất sử dụng máy</t>
  </si>
  <si>
    <t>Được sử dụng trong trường hợp nhóm quản lý phòng Net cần thống kê phiên sử dụng máy</t>
  </si>
  <si>
    <t>Được sử dụng trong trường hợp nhóm quản lý phòng Net thay đổi mật khẩu</t>
  </si>
  <si>
    <t>Được sử dụng trong trường hợp superadmin tự đổi mật khẩu của mình</t>
  </si>
  <si>
    <t>Nhận tài liệu mượn liên thư viện từ độc giả gửi trả</t>
  </si>
  <si>
    <t>Nhóm Quản lý hành chính - Thêm mới thông tin người sử dụng dịch vụ</t>
  </si>
  <si>
    <t>Tìm kiếm nâng cao</t>
  </si>
  <si>
    <t>Tìm kiếm chi tiết</t>
  </si>
  <si>
    <t>Tìm kiếm cơ bản</t>
  </si>
  <si>
    <t>Quản lý nhãn - In nhãn</t>
  </si>
  <si>
    <t>Độc giả tìm kiếm cơ bản</t>
  </si>
  <si>
    <t>Độc giả tìm kiếm chi tiết</t>
  </si>
  <si>
    <t>Độc giả tìm kiếm nâng cao</t>
  </si>
  <si>
    <t>Tra cứu cơ bản</t>
  </si>
  <si>
    <t>Được sử dụng trong trường hợp độc giả cần tìm tài liệu với từ khóa thuộc nhan đề, tên tác giả, đề mục của tài liệu</t>
  </si>
  <si>
    <t>Được sử dụng trong trường hợp muốn xóa biểu ghi công trình nghiên cứu đã có</t>
  </si>
  <si>
    <t>Cán bộ thư viện cho độc giả mượn tài liệu liên thư viện</t>
  </si>
  <si>
    <t>Được sử dụng trong trường hợp độc giả đến nhận tài liệu liên thư viện sau khi tài liệu được chuyển về</t>
  </si>
  <si>
    <t>Cán bộ thư viện mượn chuyển trả tài liệu cho thư viện bạn</t>
  </si>
  <si>
    <t>Thư viện cho mượn tài liệu xác nhận đã nhận lại sách</t>
  </si>
</sst>
</file>

<file path=xl/styles.xml><?xml version="1.0" encoding="utf-8"?>
<styleSheet xmlns="http://schemas.openxmlformats.org/spreadsheetml/2006/main">
  <numFmts count="17">
    <numFmt numFmtId="43" formatCode="_(* #,##0.00_);_(* \(#,##0.00\);_(* &quot;-&quot;??_);_(@_)"/>
    <numFmt numFmtId="164" formatCode="_-* #,##0.00\ _₫_-;\-* #,##0.00\ _₫_-;_-* &quot;-&quot;??\ _₫_-;_-@_-"/>
    <numFmt numFmtId="165" formatCode="_(* #,##0_);_(* \(#,##0\);_(* &quot;-&quot;??_);_(@_)"/>
    <numFmt numFmtId="166" formatCode="&quot;$&quot;#,##0"/>
    <numFmt numFmtId="167" formatCode="\$#,##0"/>
    <numFmt numFmtId="168" formatCode="\®#,##0_);&quot;(®&quot;#,##0\)"/>
    <numFmt numFmtId="169" formatCode="\\#,##0;[Red]&quot;\\-&quot;#,##0"/>
    <numFmt numFmtId="170" formatCode="\\#,##0.00;[Red]&quot;\\\\\\-&quot;#,##0.00"/>
    <numFmt numFmtId="171" formatCode="\\#,##0.00;[Red]&quot;\-&quot;#,##0.00"/>
    <numFmt numFmtId="172" formatCode="\\#,##0;[Red]&quot;\-&quot;#,##0"/>
    <numFmt numFmtId="173" formatCode="0.0"/>
    <numFmt numFmtId="174" formatCode="0.0000"/>
    <numFmt numFmtId="175" formatCode="_(* #,##0.00_);_(* \(#,##0.00\);_(* \-??_);_(@_)"/>
    <numFmt numFmtId="176" formatCode="_(* #,##0_);_(* \(#,##0\);_(* \-??_);_(@_)"/>
    <numFmt numFmtId="177" formatCode="0.000"/>
    <numFmt numFmtId="178" formatCode="0.0000%"/>
    <numFmt numFmtId="179" formatCode="#,##0.0000"/>
  </numFmts>
  <fonts count="45">
    <font>
      <sz val="13"/>
      <color theme="1"/>
      <name val="Times New Roman"/>
      <family val="2"/>
    </font>
    <font>
      <sz val="13"/>
      <color indexed="8"/>
      <name val="Times New Roman"/>
      <family val="2"/>
    </font>
    <font>
      <b/>
      <sz val="13"/>
      <color indexed="8"/>
      <name val="Times New Roman"/>
      <family val="2"/>
    </font>
    <font>
      <b/>
      <sz val="13"/>
      <name val="Times New Roman"/>
    </font>
    <font>
      <sz val="13"/>
      <name val="Times New Roman"/>
    </font>
    <font>
      <i/>
      <sz val="13"/>
      <name val="Times New Roman"/>
      <family val="1"/>
    </font>
    <font>
      <sz val="10"/>
      <name val="Arial"/>
    </font>
    <font>
      <b/>
      <sz val="18"/>
      <name val="Times New Roman"/>
      <family val="1"/>
    </font>
    <font>
      <sz val="12"/>
      <name val="Times New Roman"/>
      <family val="1"/>
    </font>
    <font>
      <sz val="11"/>
      <color indexed="8"/>
      <name val="Calibri"/>
      <family val="2"/>
    </font>
    <font>
      <b/>
      <sz val="12"/>
      <name val="Arial"/>
      <family val="2"/>
    </font>
    <font>
      <sz val="10"/>
      <name val="MS Sans Serif"/>
      <family val="2"/>
    </font>
    <font>
      <sz val="12"/>
      <name val="뼻뮝"/>
      <family val="1"/>
    </font>
    <font>
      <sz val="10"/>
      <name val="굴림체"/>
      <family val="3"/>
    </font>
    <font>
      <b/>
      <i/>
      <sz val="13"/>
      <name val="Times New Roman"/>
      <family val="1"/>
    </font>
    <font>
      <sz val="13"/>
      <name val="Arial"/>
      <family val="2"/>
    </font>
    <font>
      <i/>
      <sz val="11"/>
      <name val="Times New Roman"/>
      <family val="1"/>
    </font>
    <font>
      <b/>
      <sz val="12"/>
      <name val="Times New Roman"/>
      <family val="1"/>
    </font>
    <font>
      <b/>
      <sz val="12"/>
      <color indexed="51"/>
      <name val="Times New Roman"/>
      <family val="1"/>
    </font>
    <font>
      <sz val="12"/>
      <color indexed="13"/>
      <name val="Times New Roman"/>
      <family val="1"/>
    </font>
    <font>
      <b/>
      <i/>
      <sz val="12"/>
      <name val="Times New Roman"/>
      <family val="1"/>
    </font>
    <font>
      <sz val="12"/>
      <name val="Times New Roman"/>
      <family val="1"/>
    </font>
    <font>
      <sz val="12"/>
      <color indexed="51"/>
      <name val="Times New Roman"/>
      <family val="1"/>
    </font>
    <font>
      <i/>
      <sz val="12"/>
      <name val="Times New Roman"/>
      <family val="1"/>
    </font>
    <font>
      <b/>
      <sz val="11"/>
      <color indexed="10"/>
      <name val="Times New Roman"/>
      <family val="1"/>
    </font>
    <font>
      <b/>
      <sz val="11"/>
      <name val="Times New Roman"/>
      <family val="1"/>
    </font>
    <font>
      <sz val="11"/>
      <name val="Times New Roman"/>
      <family val="1"/>
    </font>
    <font>
      <b/>
      <sz val="9"/>
      <color indexed="81"/>
      <name val="Tahoma"/>
    </font>
    <font>
      <sz val="9"/>
      <color indexed="81"/>
      <name val="Tahoma"/>
    </font>
    <font>
      <b/>
      <sz val="12"/>
      <color indexed="10"/>
      <name val="Times New Roman"/>
      <family val="1"/>
    </font>
    <font>
      <sz val="12"/>
      <name val="Times New Roman"/>
      <family val="1"/>
    </font>
    <font>
      <sz val="13"/>
      <name val="Times New Roman"/>
    </font>
    <font>
      <b/>
      <sz val="13"/>
      <name val="Times New Roman"/>
    </font>
    <font>
      <sz val="13"/>
      <name val="Times New Roman"/>
    </font>
    <font>
      <b/>
      <sz val="9"/>
      <name val="Times New Roman"/>
      <family val="1"/>
    </font>
    <font>
      <b/>
      <sz val="10"/>
      <name val="Times New Roman"/>
      <family val="1"/>
    </font>
    <font>
      <b/>
      <i/>
      <sz val="13"/>
      <color indexed="8"/>
      <name val="Times New Roman"/>
      <family val="1"/>
    </font>
    <font>
      <sz val="13"/>
      <color theme="1"/>
      <name val="Times New Roman"/>
      <family val="2"/>
    </font>
    <font>
      <sz val="11"/>
      <color theme="1"/>
      <name val="Calibri"/>
      <family val="2"/>
      <scheme val="minor"/>
    </font>
    <font>
      <b/>
      <sz val="13"/>
      <color theme="1"/>
      <name val="Times New Roman"/>
      <family val="2"/>
    </font>
    <font>
      <b/>
      <i/>
      <sz val="13"/>
      <color theme="1"/>
      <name val="Times New Roman"/>
      <family val="1"/>
    </font>
    <font>
      <sz val="13"/>
      <color theme="1"/>
      <name val="Times New Roman"/>
      <family val="1"/>
    </font>
    <font>
      <b/>
      <sz val="13"/>
      <color theme="1"/>
      <name val="Times New Roman"/>
      <family val="1"/>
    </font>
    <font>
      <sz val="13"/>
      <name val="Times New Roman"/>
      <family val="1"/>
    </font>
    <font>
      <sz val="13"/>
      <name val="Times New Roman"/>
      <family val="2"/>
    </font>
  </fonts>
  <fills count="13">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13"/>
        <bgColor indexed="3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rgb="FFFFFF00"/>
        <bgColor indexed="64"/>
      </patternFill>
    </fill>
    <fill>
      <patternFill patternType="solid">
        <fgColor theme="3" tint="0.39997558519241921"/>
        <bgColor indexed="64"/>
      </patternFill>
    </fill>
    <fill>
      <patternFill patternType="solid">
        <fgColor theme="9" tint="0.79998168889431442"/>
        <bgColor indexed="64"/>
      </patternFill>
    </fill>
    <fill>
      <patternFill patternType="solid">
        <fgColor rgb="FF92D050"/>
        <bgColor indexed="64"/>
      </patternFill>
    </fill>
    <fill>
      <patternFill patternType="solid">
        <fgColor rgb="FF00B050"/>
        <bgColor indexed="64"/>
      </patternFill>
    </fill>
  </fills>
  <borders count="30">
    <border>
      <left/>
      <right/>
      <top/>
      <bottom/>
      <diagonal/>
    </border>
    <border>
      <left/>
      <right/>
      <top style="medium">
        <color indexed="8"/>
      </top>
      <bottom style="medium">
        <color indexed="8"/>
      </bottom>
      <diagonal/>
    </border>
    <border>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64"/>
      </left>
      <right/>
      <top style="thin">
        <color indexed="64"/>
      </top>
      <bottom style="thin">
        <color indexed="64"/>
      </bottom>
      <diagonal/>
    </border>
    <border>
      <left style="medium">
        <color indexed="10"/>
      </left>
      <right/>
      <top/>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medium">
        <color indexed="10"/>
      </bottom>
      <diagonal/>
    </border>
    <border>
      <left/>
      <right style="medium">
        <color indexed="10"/>
      </right>
      <top style="medium">
        <color indexed="64"/>
      </top>
      <bottom style="medium">
        <color indexed="10"/>
      </bottom>
      <diagonal/>
    </border>
    <border>
      <left style="medium">
        <color indexed="10"/>
      </left>
      <right/>
      <top style="medium">
        <color indexed="10"/>
      </top>
      <bottom/>
      <diagonal/>
    </border>
    <border>
      <left style="medium">
        <color indexed="10"/>
      </left>
      <right/>
      <top/>
      <bottom style="medium">
        <color indexed="10"/>
      </bottom>
      <diagonal/>
    </border>
    <border>
      <left/>
      <right/>
      <top style="medium">
        <color indexed="10"/>
      </top>
      <bottom/>
      <diagonal/>
    </border>
    <border>
      <left/>
      <right/>
      <top/>
      <bottom style="medium">
        <color indexed="10"/>
      </bottom>
      <diagonal/>
    </border>
    <border>
      <left/>
      <right/>
      <top style="medium">
        <color indexed="10"/>
      </top>
      <bottom style="medium">
        <color indexed="64"/>
      </bottom>
      <diagonal/>
    </border>
    <border>
      <left/>
      <right style="medium">
        <color indexed="10"/>
      </right>
      <top style="medium">
        <color indexed="10"/>
      </top>
      <bottom style="medium">
        <color indexed="64"/>
      </bottom>
      <diagonal/>
    </border>
    <border>
      <left/>
      <right/>
      <top/>
      <bottom style="thin">
        <color indexed="64"/>
      </bottom>
      <diagonal/>
    </border>
    <border>
      <left/>
      <right/>
      <top/>
      <bottom style="thin">
        <color indexed="8"/>
      </bottom>
      <diagonal/>
    </border>
    <border>
      <left style="thin">
        <color indexed="64"/>
      </left>
      <right/>
      <top style="thin">
        <color indexed="64"/>
      </top>
      <bottom/>
      <diagonal/>
    </border>
    <border>
      <left/>
      <right style="thin">
        <color indexed="64"/>
      </right>
      <top style="thin">
        <color indexed="64"/>
      </top>
      <bottom/>
      <diagonal/>
    </border>
  </borders>
  <cellStyleXfs count="29">
    <xf numFmtId="0" fontId="0" fillId="0" borderId="0"/>
    <xf numFmtId="0" fontId="8" fillId="0" borderId="0"/>
    <xf numFmtId="43" fontId="37" fillId="0" borderId="0" applyFont="0" applyFill="0" applyBorder="0" applyAlignment="0" applyProtection="0"/>
    <xf numFmtId="175" fontId="6" fillId="0" borderId="0" applyFill="0" applyBorder="0" applyAlignment="0" applyProtection="0"/>
    <xf numFmtId="43" fontId="6" fillId="0" borderId="0" applyFont="0" applyFill="0" applyBorder="0" applyAlignment="0" applyProtection="0"/>
    <xf numFmtId="167" fontId="6" fillId="0" borderId="0" applyFill="0" applyBorder="0" applyAlignment="0" applyProtection="0"/>
    <xf numFmtId="3" fontId="6" fillId="0" borderId="0" applyFill="0" applyBorder="0" applyAlignment="0" applyProtection="0"/>
    <xf numFmtId="168" fontId="6" fillId="0" borderId="0" applyFill="0" applyBorder="0" applyAlignment="0" applyProtection="0"/>
    <xf numFmtId="0" fontId="6" fillId="0" borderId="0" applyFill="0" applyBorder="0" applyAlignment="0" applyProtection="0"/>
    <xf numFmtId="0" fontId="9" fillId="0" borderId="0"/>
    <xf numFmtId="2" fontId="6" fillId="0" borderId="0" applyFill="0" applyBorder="0" applyAlignment="0" applyProtection="0"/>
    <xf numFmtId="0" fontId="10" fillId="0" borderId="1" applyNumberFormat="0" applyAlignment="0" applyProtection="0"/>
    <xf numFmtId="0" fontId="10" fillId="0" borderId="2">
      <alignment horizontal="left" vertical="center"/>
    </xf>
    <xf numFmtId="0" fontId="11" fillId="0" borderId="0"/>
    <xf numFmtId="0" fontId="6" fillId="0" borderId="0"/>
    <xf numFmtId="0" fontId="38" fillId="0" borderId="0"/>
    <xf numFmtId="0" fontId="6" fillId="0" borderId="0"/>
    <xf numFmtId="0" fontId="6" fillId="0" borderId="0"/>
    <xf numFmtId="40" fontId="6" fillId="0" borderId="0" applyFill="0" applyBorder="0" applyAlignment="0" applyProtection="0"/>
    <xf numFmtId="38" fontId="6" fillId="0" borderId="0" applyFill="0" applyBorder="0" applyAlignment="0" applyProtection="0"/>
    <xf numFmtId="0" fontId="6" fillId="0" borderId="0" applyFill="0" applyBorder="0" applyAlignment="0" applyProtection="0"/>
    <xf numFmtId="0" fontId="6" fillId="0" borderId="0" applyFill="0" applyBorder="0" applyAlignment="0" applyProtection="0"/>
    <xf numFmtId="10" fontId="6" fillId="0" borderId="0" applyFill="0" applyBorder="0" applyAlignment="0" applyProtection="0"/>
    <xf numFmtId="0" fontId="12" fillId="0" borderId="0"/>
    <xf numFmtId="169" fontId="6" fillId="0" borderId="0" applyFill="0" applyBorder="0" applyAlignment="0" applyProtection="0"/>
    <xf numFmtId="170" fontId="6" fillId="0" borderId="0" applyFill="0" applyBorder="0" applyAlignment="0" applyProtection="0"/>
    <xf numFmtId="171" fontId="6" fillId="0" borderId="0" applyFill="0" applyBorder="0" applyAlignment="0" applyProtection="0"/>
    <xf numFmtId="172" fontId="6" fillId="0" borderId="0" applyFill="0" applyBorder="0" applyAlignment="0" applyProtection="0"/>
    <xf numFmtId="0" fontId="13" fillId="0" borderId="0"/>
  </cellStyleXfs>
  <cellXfs count="345">
    <xf numFmtId="0" fontId="0" fillId="0" borderId="0" xfId="0"/>
    <xf numFmtId="0" fontId="0" fillId="0" borderId="0" xfId="0" applyAlignment="1">
      <alignment vertical="top" wrapText="1"/>
    </xf>
    <xf numFmtId="0" fontId="0" fillId="0" borderId="0" xfId="0" quotePrefix="1"/>
    <xf numFmtId="165" fontId="37" fillId="0" borderId="0" xfId="2" applyNumberFormat="1" applyFont="1"/>
    <xf numFmtId="0" fontId="0" fillId="0" borderId="0" xfId="0" applyAlignment="1">
      <alignment horizontal="center" vertical="top" wrapText="1"/>
    </xf>
    <xf numFmtId="0" fontId="40" fillId="5" borderId="0" xfId="0" applyFont="1" applyFill="1" applyAlignment="1">
      <alignment horizontal="left" vertical="top" wrapText="1"/>
    </xf>
    <xf numFmtId="0" fontId="40" fillId="5" borderId="0" xfId="0" applyFont="1" applyFill="1" applyAlignment="1">
      <alignment vertical="top" wrapText="1"/>
    </xf>
    <xf numFmtId="166" fontId="40" fillId="5" borderId="0" xfId="0" applyNumberFormat="1" applyFont="1" applyFill="1" applyAlignment="1">
      <alignment vertical="top" wrapText="1"/>
    </xf>
    <xf numFmtId="9" fontId="40" fillId="5" borderId="0" xfId="0" applyNumberFormat="1" applyFont="1" applyFill="1" applyAlignment="1">
      <alignment vertical="top" wrapText="1"/>
    </xf>
    <xf numFmtId="0" fontId="39" fillId="6" borderId="3" xfId="0" applyFont="1" applyFill="1" applyBorder="1" applyAlignment="1">
      <alignment horizontal="center" vertical="center" wrapText="1"/>
    </xf>
    <xf numFmtId="9" fontId="39" fillId="6" borderId="3" xfId="0" applyNumberFormat="1" applyFont="1" applyFill="1" applyBorder="1" applyAlignment="1">
      <alignment horizontal="center" vertical="center" wrapText="1"/>
    </xf>
    <xf numFmtId="0" fontId="39" fillId="7" borderId="3" xfId="0" applyFont="1" applyFill="1" applyBorder="1" applyAlignment="1">
      <alignment horizontal="left" vertical="top" wrapText="1"/>
    </xf>
    <xf numFmtId="0" fontId="39" fillId="7" borderId="3" xfId="0" applyFont="1" applyFill="1" applyBorder="1" applyAlignment="1">
      <alignment vertical="top" wrapText="1"/>
    </xf>
    <xf numFmtId="9" fontId="39" fillId="7" borderId="3" xfId="0" applyNumberFormat="1" applyFont="1" applyFill="1" applyBorder="1" applyAlignment="1">
      <alignment vertical="top" wrapText="1"/>
    </xf>
    <xf numFmtId="0" fontId="40" fillId="5" borderId="3" xfId="0" applyFont="1" applyFill="1" applyBorder="1" applyAlignment="1">
      <alignment horizontal="left" vertical="top" wrapText="1"/>
    </xf>
    <xf numFmtId="0" fontId="40" fillId="5" borderId="3" xfId="0" applyFont="1" applyFill="1" applyBorder="1" applyAlignment="1">
      <alignment vertical="top" wrapText="1"/>
    </xf>
    <xf numFmtId="9" fontId="40" fillId="5" borderId="3" xfId="0" applyNumberFormat="1" applyFont="1" applyFill="1" applyBorder="1" applyAlignment="1">
      <alignment vertical="top" wrapText="1"/>
    </xf>
    <xf numFmtId="0" fontId="0" fillId="0" borderId="3" xfId="0" applyBorder="1" applyAlignment="1">
      <alignment vertical="top" wrapText="1"/>
    </xf>
    <xf numFmtId="0" fontId="39" fillId="8" borderId="3" xfId="0" applyFont="1" applyFill="1" applyBorder="1" applyAlignment="1">
      <alignment horizontal="left" vertical="top" wrapText="1"/>
    </xf>
    <xf numFmtId="3" fontId="39" fillId="8" borderId="3" xfId="0" applyNumberFormat="1" applyFont="1" applyFill="1" applyBorder="1" applyAlignment="1">
      <alignment vertical="top" wrapText="1"/>
    </xf>
    <xf numFmtId="0" fontId="39" fillId="7" borderId="3" xfId="0" applyFont="1" applyFill="1" applyBorder="1" applyAlignment="1">
      <alignment horizontal="center" vertical="top" wrapText="1"/>
    </xf>
    <xf numFmtId="0" fontId="40" fillId="5" borderId="3" xfId="0" applyFont="1" applyFill="1" applyBorder="1" applyAlignment="1">
      <alignment horizontal="center" vertical="top" wrapText="1"/>
    </xf>
    <xf numFmtId="0" fontId="0" fillId="0" borderId="3" xfId="0" applyBorder="1" applyAlignment="1">
      <alignment horizontal="center" vertical="top" wrapText="1"/>
    </xf>
    <xf numFmtId="3" fontId="0" fillId="0" borderId="3" xfId="0" applyNumberFormat="1" applyBorder="1" applyAlignment="1">
      <alignment vertical="top" wrapText="1"/>
    </xf>
    <xf numFmtId="0" fontId="39" fillId="8" borderId="4" xfId="0" applyFont="1" applyFill="1" applyBorder="1" applyAlignment="1">
      <alignment vertical="top" wrapText="1"/>
    </xf>
    <xf numFmtId="0" fontId="0" fillId="0" borderId="3" xfId="0" applyFont="1" applyBorder="1" applyAlignment="1">
      <alignment horizontal="left" vertical="top" wrapText="1"/>
    </xf>
    <xf numFmtId="0" fontId="0" fillId="0" borderId="3" xfId="0" applyFont="1" applyBorder="1" applyAlignment="1">
      <alignment vertical="top" wrapText="1"/>
    </xf>
    <xf numFmtId="0" fontId="0" fillId="0" borderId="3" xfId="0" applyFont="1" applyBorder="1" applyAlignment="1">
      <alignment horizontal="center" vertical="top" wrapText="1"/>
    </xf>
    <xf numFmtId="9" fontId="0" fillId="0" borderId="3" xfId="0" applyNumberFormat="1" applyFont="1" applyBorder="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0" fillId="0" borderId="0" xfId="0" applyFont="1" applyAlignment="1">
      <alignment horizontal="center" vertical="top" wrapText="1"/>
    </xf>
    <xf numFmtId="9" fontId="0" fillId="0" borderId="0" xfId="0" applyNumberFormat="1" applyFont="1" applyAlignment="1">
      <alignment vertical="top" wrapText="1"/>
    </xf>
    <xf numFmtId="3" fontId="0" fillId="0" borderId="0" xfId="0" applyNumberFormat="1" applyFont="1" applyAlignment="1">
      <alignment vertical="top" wrapText="1"/>
    </xf>
    <xf numFmtId="0" fontId="0" fillId="0" borderId="3" xfId="0" applyBorder="1" applyAlignment="1">
      <alignment vertical="top"/>
    </xf>
    <xf numFmtId="0" fontId="0" fillId="9" borderId="3" xfId="0" applyFill="1" applyBorder="1" applyAlignment="1">
      <alignment vertical="top"/>
    </xf>
    <xf numFmtId="0" fontId="4" fillId="0" borderId="3" xfId="0" applyFont="1" applyBorder="1" applyAlignment="1">
      <alignment horizontal="center" vertical="top" wrapText="1"/>
    </xf>
    <xf numFmtId="3" fontId="3" fillId="3" borderId="3" xfId="0" applyNumberFormat="1" applyFont="1" applyFill="1" applyBorder="1" applyAlignment="1">
      <alignment horizontal="right" vertical="top" wrapText="1"/>
    </xf>
    <xf numFmtId="0" fontId="7" fillId="0" borderId="0" xfId="14" applyFont="1" applyBorder="1" applyAlignment="1">
      <alignment vertical="center"/>
    </xf>
    <xf numFmtId="0" fontId="8" fillId="0" borderId="0" xfId="14" applyFont="1"/>
    <xf numFmtId="0" fontId="8" fillId="0" borderId="0" xfId="14" applyFont="1" applyAlignment="1">
      <alignment wrapText="1"/>
    </xf>
    <xf numFmtId="0" fontId="8" fillId="0" borderId="0" xfId="14" applyFont="1" applyAlignment="1">
      <alignment horizontal="center" wrapText="1"/>
    </xf>
    <xf numFmtId="0" fontId="0" fillId="0" borderId="3" xfId="0" applyFont="1" applyBorder="1" applyAlignment="1">
      <alignment horizontal="center" vertical="top" wrapText="1"/>
    </xf>
    <xf numFmtId="0" fontId="0" fillId="0" borderId="3" xfId="0" applyFont="1" applyBorder="1" applyAlignment="1">
      <alignment vertical="top" wrapText="1"/>
    </xf>
    <xf numFmtId="0" fontId="4" fillId="0" borderId="0" xfId="14" applyFont="1" applyAlignment="1">
      <alignment wrapText="1"/>
    </xf>
    <xf numFmtId="0" fontId="5" fillId="0" borderId="0" xfId="14" applyFont="1" applyAlignment="1">
      <alignment wrapText="1"/>
    </xf>
    <xf numFmtId="3" fontId="4" fillId="0" borderId="3" xfId="14" applyNumberFormat="1" applyFont="1" applyBorder="1" applyAlignment="1">
      <alignment vertical="top" wrapText="1"/>
    </xf>
    <xf numFmtId="0" fontId="3" fillId="2" borderId="3" xfId="14" applyFont="1" applyFill="1" applyBorder="1" applyAlignment="1">
      <alignment horizontal="center" vertical="top" wrapText="1"/>
    </xf>
    <xf numFmtId="0" fontId="3" fillId="2" borderId="3" xfId="14" applyFont="1" applyFill="1" applyBorder="1" applyAlignment="1">
      <alignment vertical="top" wrapText="1"/>
    </xf>
    <xf numFmtId="0" fontId="4" fillId="2" borderId="3" xfId="14" applyFont="1" applyFill="1" applyBorder="1" applyAlignment="1">
      <alignment horizontal="center" vertical="top" wrapText="1"/>
    </xf>
    <xf numFmtId="3" fontId="4" fillId="2" borderId="3" xfId="14" applyNumberFormat="1" applyFont="1" applyFill="1" applyBorder="1" applyAlignment="1">
      <alignment horizontal="center" vertical="top" wrapText="1"/>
    </xf>
    <xf numFmtId="3" fontId="4" fillId="2" borderId="3" xfId="14" applyNumberFormat="1" applyFont="1" applyFill="1" applyBorder="1" applyAlignment="1">
      <alignment vertical="top" wrapText="1"/>
    </xf>
    <xf numFmtId="3" fontId="3" fillId="2" borderId="3" xfId="14" applyNumberFormat="1" applyFont="1" applyFill="1" applyBorder="1" applyAlignment="1">
      <alignment vertical="top" wrapText="1"/>
    </xf>
    <xf numFmtId="0" fontId="4" fillId="0" borderId="3" xfId="14" applyFont="1" applyBorder="1" applyAlignment="1">
      <alignment horizontal="center" vertical="top" wrapText="1"/>
    </xf>
    <xf numFmtId="0" fontId="4" fillId="0" borderId="3" xfId="14" applyFont="1" applyBorder="1" applyAlignment="1">
      <alignment horizontal="left" vertical="top" wrapText="1" indent="2"/>
    </xf>
    <xf numFmtId="0" fontId="3" fillId="0" borderId="3" xfId="14" applyFont="1" applyBorder="1" applyAlignment="1">
      <alignment horizontal="center" vertical="top" wrapText="1"/>
    </xf>
    <xf numFmtId="3" fontId="4" fillId="0" borderId="3" xfId="14" applyNumberFormat="1" applyFont="1" applyBorder="1" applyAlignment="1">
      <alignment horizontal="center" vertical="top" wrapText="1"/>
    </xf>
    <xf numFmtId="0" fontId="3" fillId="3" borderId="3" xfId="14" applyFont="1" applyFill="1" applyBorder="1" applyAlignment="1">
      <alignment horizontal="center" wrapText="1"/>
    </xf>
    <xf numFmtId="0" fontId="3" fillId="3" borderId="3" xfId="14" applyFont="1" applyFill="1" applyBorder="1" applyAlignment="1">
      <alignment wrapText="1"/>
    </xf>
    <xf numFmtId="0" fontId="3" fillId="3" borderId="3" xfId="14" applyFont="1" applyFill="1" applyBorder="1" applyAlignment="1">
      <alignment horizontal="center" vertical="top" wrapText="1"/>
    </xf>
    <xf numFmtId="3" fontId="3" fillId="3" borderId="3" xfId="14" applyNumberFormat="1" applyFont="1" applyFill="1" applyBorder="1" applyAlignment="1">
      <alignment wrapText="1"/>
    </xf>
    <xf numFmtId="0" fontId="2" fillId="6" borderId="3" xfId="14" applyFont="1" applyFill="1" applyBorder="1" applyAlignment="1">
      <alignment horizontal="center" vertical="center" wrapText="1"/>
    </xf>
    <xf numFmtId="0" fontId="1" fillId="0" borderId="3" xfId="14" applyFont="1" applyBorder="1" applyAlignment="1">
      <alignment horizontal="center" vertical="center" wrapText="1"/>
    </xf>
    <xf numFmtId="0" fontId="2" fillId="0" borderId="3" xfId="14" applyFont="1" applyBorder="1" applyAlignment="1">
      <alignment horizontal="center" vertical="center" wrapText="1"/>
    </xf>
    <xf numFmtId="0" fontId="1" fillId="0" borderId="3" xfId="14" applyFont="1" applyBorder="1" applyAlignment="1">
      <alignment vertical="center" wrapText="1"/>
    </xf>
    <xf numFmtId="0" fontId="1" fillId="0" borderId="3" xfId="14" applyFont="1" applyBorder="1" applyAlignment="1">
      <alignment horizontal="left" vertical="center" wrapText="1"/>
    </xf>
    <xf numFmtId="0" fontId="3" fillId="0" borderId="5" xfId="14" applyFont="1" applyBorder="1" applyAlignment="1">
      <alignment horizontal="center" vertical="center" wrapText="1"/>
    </xf>
    <xf numFmtId="0" fontId="3" fillId="0" borderId="0" xfId="14" applyFont="1" applyAlignment="1">
      <alignment horizontal="center" wrapText="1"/>
    </xf>
    <xf numFmtId="0" fontId="4" fillId="0" borderId="5" xfId="14" applyFont="1" applyBorder="1" applyAlignment="1">
      <alignment horizontal="center" vertical="center" wrapText="1"/>
    </xf>
    <xf numFmtId="0" fontId="4" fillId="0" borderId="5" xfId="14" applyFont="1" applyBorder="1" applyAlignment="1">
      <alignment vertical="center" wrapText="1"/>
    </xf>
    <xf numFmtId="0" fontId="4" fillId="0" borderId="5" xfId="14" applyFont="1" applyBorder="1" applyAlignment="1">
      <alignment wrapText="1"/>
    </xf>
    <xf numFmtId="0" fontId="3" fillId="0" borderId="5" xfId="14" applyFont="1" applyBorder="1" applyAlignment="1">
      <alignment vertical="center" wrapText="1"/>
    </xf>
    <xf numFmtId="0" fontId="3" fillId="0" borderId="5" xfId="14" applyFont="1" applyBorder="1" applyAlignment="1">
      <alignment horizontal="center" wrapText="1"/>
    </xf>
    <xf numFmtId="0" fontId="4" fillId="0" borderId="5" xfId="14" applyFont="1" applyBorder="1" applyAlignment="1">
      <alignment horizontal="left" vertical="top" wrapText="1"/>
    </xf>
    <xf numFmtId="0" fontId="4" fillId="0" borderId="5" xfId="14" applyFont="1" applyBorder="1" applyAlignment="1">
      <alignment horizontal="center" wrapText="1"/>
    </xf>
    <xf numFmtId="0" fontId="3" fillId="0" borderId="5" xfId="14" applyFont="1" applyBorder="1" applyAlignment="1">
      <alignment wrapText="1"/>
    </xf>
    <xf numFmtId="0" fontId="4" fillId="0" borderId="5" xfId="14" applyFont="1" applyBorder="1" applyAlignment="1">
      <alignment horizontal="center" vertical="top" wrapText="1"/>
    </xf>
    <xf numFmtId="0" fontId="4" fillId="0" borderId="5" xfId="14" applyFont="1" applyBorder="1" applyAlignment="1">
      <alignment vertical="top" wrapText="1"/>
    </xf>
    <xf numFmtId="0" fontId="3" fillId="0" borderId="5" xfId="14" applyFont="1" applyBorder="1" applyAlignment="1">
      <alignment horizontal="center" vertical="top" wrapText="1"/>
    </xf>
    <xf numFmtId="0" fontId="3" fillId="0" borderId="5" xfId="14" applyFont="1" applyBorder="1" applyAlignment="1">
      <alignment horizontal="left" wrapText="1"/>
    </xf>
    <xf numFmtId="0" fontId="4" fillId="0" borderId="0" xfId="14" applyFont="1" applyBorder="1" applyAlignment="1">
      <alignment wrapText="1"/>
    </xf>
    <xf numFmtId="0" fontId="4" fillId="0" borderId="0" xfId="14" applyFont="1" applyAlignment="1">
      <alignment horizontal="center" wrapText="1"/>
    </xf>
    <xf numFmtId="0" fontId="4" fillId="0" borderId="0" xfId="14" applyFont="1"/>
    <xf numFmtId="0" fontId="3" fillId="0" borderId="0" xfId="14" applyFont="1" applyAlignment="1">
      <alignment wrapText="1"/>
    </xf>
    <xf numFmtId="0" fontId="3" fillId="0" borderId="5" xfId="14" applyFont="1" applyBorder="1" applyAlignment="1">
      <alignment vertical="top" wrapText="1"/>
    </xf>
    <xf numFmtId="0" fontId="4" fillId="0" borderId="6" xfId="14" applyFont="1" applyBorder="1" applyAlignment="1">
      <alignment horizontal="center" vertical="top" wrapText="1"/>
    </xf>
    <xf numFmtId="0" fontId="4" fillId="0" borderId="3" xfId="14" applyFont="1" applyBorder="1" applyAlignment="1">
      <alignment vertical="top" wrapText="1"/>
    </xf>
    <xf numFmtId="0" fontId="5" fillId="0" borderId="5" xfId="14" applyFont="1" applyBorder="1" applyAlignment="1">
      <alignment vertical="top" wrapText="1"/>
    </xf>
    <xf numFmtId="2" fontId="4" fillId="0" borderId="3" xfId="14" applyNumberFormat="1" applyFont="1" applyBorder="1" applyAlignment="1">
      <alignment horizontal="center" vertical="top" wrapText="1"/>
    </xf>
    <xf numFmtId="1" fontId="4" fillId="0" borderId="5" xfId="14" applyNumberFormat="1" applyFont="1" applyBorder="1" applyAlignment="1">
      <alignment horizontal="center" vertical="top" wrapText="1"/>
    </xf>
    <xf numFmtId="173" fontId="4" fillId="0" borderId="5" xfId="14" applyNumberFormat="1" applyFont="1" applyBorder="1" applyAlignment="1">
      <alignment horizontal="center" vertical="top" wrapText="1"/>
    </xf>
    <xf numFmtId="173" fontId="4" fillId="0" borderId="6" xfId="14" applyNumberFormat="1" applyFont="1" applyBorder="1" applyAlignment="1">
      <alignment horizontal="center" vertical="top" wrapText="1"/>
    </xf>
    <xf numFmtId="0" fontId="3" fillId="0" borderId="6" xfId="14" applyFont="1" applyBorder="1" applyAlignment="1">
      <alignment horizontal="center" vertical="top" wrapText="1"/>
    </xf>
    <xf numFmtId="2" fontId="3" fillId="0" borderId="3" xfId="14" applyNumberFormat="1" applyFont="1" applyBorder="1" applyAlignment="1">
      <alignment horizontal="center" vertical="top" wrapText="1"/>
    </xf>
    <xf numFmtId="174" fontId="3" fillId="0" borderId="3" xfId="14" applyNumberFormat="1" applyFont="1" applyBorder="1" applyAlignment="1">
      <alignment horizontal="center" vertical="top" wrapText="1"/>
    </xf>
    <xf numFmtId="0" fontId="3" fillId="0" borderId="0" xfId="14" applyFont="1" applyAlignment="1">
      <alignment horizontal="center"/>
    </xf>
    <xf numFmtId="0" fontId="4" fillId="0" borderId="5" xfId="14" applyFont="1" applyFill="1" applyBorder="1" applyAlignment="1">
      <alignment horizontal="center"/>
    </xf>
    <xf numFmtId="0" fontId="4" fillId="0" borderId="0" xfId="14" applyFont="1" applyAlignment="1">
      <alignment horizontal="center"/>
    </xf>
    <xf numFmtId="0" fontId="4" fillId="0" borderId="5" xfId="14" applyFont="1" applyFill="1" applyBorder="1" applyAlignment="1">
      <alignment horizontal="left"/>
    </xf>
    <xf numFmtId="49" fontId="4" fillId="0" borderId="5" xfId="14" applyNumberFormat="1" applyFont="1" applyFill="1" applyBorder="1" applyAlignment="1">
      <alignment horizontal="center"/>
    </xf>
    <xf numFmtId="0" fontId="4" fillId="0" borderId="5" xfId="14" applyFont="1" applyFill="1" applyBorder="1"/>
    <xf numFmtId="0" fontId="4" fillId="0" borderId="0" xfId="14" applyFont="1" applyFill="1"/>
    <xf numFmtId="49" fontId="3" fillId="0" borderId="5" xfId="14" applyNumberFormat="1" applyFont="1" applyFill="1" applyBorder="1" applyAlignment="1">
      <alignment horizontal="center"/>
    </xf>
    <xf numFmtId="0" fontId="3" fillId="0" borderId="5" xfId="14" applyFont="1" applyFill="1" applyBorder="1"/>
    <xf numFmtId="0" fontId="3" fillId="0" borderId="0" xfId="14" applyFont="1"/>
    <xf numFmtId="3" fontId="3" fillId="0" borderId="5" xfId="14" applyNumberFormat="1" applyFont="1" applyFill="1" applyBorder="1"/>
    <xf numFmtId="0" fontId="2" fillId="0" borderId="5" xfId="14" applyFont="1" applyFill="1" applyBorder="1" applyAlignment="1">
      <alignment horizontal="center"/>
    </xf>
    <xf numFmtId="0" fontId="2" fillId="0" borderId="5" xfId="14" applyFont="1" applyFill="1" applyBorder="1"/>
    <xf numFmtId="3" fontId="2" fillId="0" borderId="5" xfId="14" applyNumberFormat="1" applyFont="1" applyFill="1" applyBorder="1"/>
    <xf numFmtId="0" fontId="1" fillId="0" borderId="5" xfId="14" applyFont="1" applyFill="1" applyBorder="1"/>
    <xf numFmtId="0" fontId="1" fillId="0" borderId="0" xfId="14" applyFont="1"/>
    <xf numFmtId="176" fontId="15" fillId="0" borderId="0" xfId="3" applyNumberFormat="1" applyFont="1" applyAlignment="1">
      <alignment horizontal="left"/>
    </xf>
    <xf numFmtId="0" fontId="3" fillId="6" borderId="5" xfId="14" applyFont="1" applyFill="1" applyBorder="1" applyAlignment="1">
      <alignment horizontal="center" vertical="center" wrapText="1"/>
    </xf>
    <xf numFmtId="0" fontId="3" fillId="6" borderId="7" xfId="14" applyFont="1" applyFill="1" applyBorder="1" applyAlignment="1">
      <alignment horizontal="center" vertical="center" wrapText="1"/>
    </xf>
    <xf numFmtId="0" fontId="3" fillId="6" borderId="5" xfId="14" applyFont="1" applyFill="1" applyBorder="1" applyAlignment="1">
      <alignment horizontal="center"/>
    </xf>
    <xf numFmtId="0" fontId="39" fillId="8" borderId="8" xfId="0" applyFont="1" applyFill="1" applyBorder="1" applyAlignment="1">
      <alignment horizontal="center" vertical="top" wrapText="1"/>
    </xf>
    <xf numFmtId="0" fontId="39" fillId="7" borderId="3" xfId="0" applyFont="1" applyFill="1" applyBorder="1" applyAlignment="1">
      <alignment horizontal="center" vertical="center"/>
    </xf>
    <xf numFmtId="0" fontId="4" fillId="10" borderId="0" xfId="14" applyFont="1" applyFill="1"/>
    <xf numFmtId="3" fontId="4" fillId="10" borderId="0" xfId="14" applyNumberFormat="1" applyFont="1" applyFill="1"/>
    <xf numFmtId="3" fontId="2" fillId="10" borderId="0" xfId="14" applyNumberFormat="1" applyFont="1" applyFill="1"/>
    <xf numFmtId="1" fontId="8" fillId="0" borderId="0" xfId="15" applyNumberFormat="1" applyFont="1" applyFill="1"/>
    <xf numFmtId="1" fontId="16" fillId="0" borderId="0" xfId="15" applyNumberFormat="1" applyFont="1" applyFill="1" applyAlignment="1">
      <alignment horizontal="center"/>
    </xf>
    <xf numFmtId="1" fontId="38" fillId="0" borderId="0" xfId="15" applyNumberFormat="1" applyFill="1"/>
    <xf numFmtId="1" fontId="38" fillId="2" borderId="0" xfId="15" applyNumberFormat="1" applyFill="1"/>
    <xf numFmtId="1" fontId="8" fillId="2" borderId="0" xfId="15" applyNumberFormat="1" applyFont="1" applyFill="1"/>
    <xf numFmtId="1" fontId="17" fillId="0" borderId="0" xfId="15" applyNumberFormat="1" applyFont="1" applyFill="1"/>
    <xf numFmtId="1" fontId="17" fillId="2" borderId="0" xfId="15" applyNumberFormat="1" applyFont="1" applyFill="1"/>
    <xf numFmtId="1" fontId="18" fillId="2" borderId="0" xfId="15" applyNumberFormat="1" applyFont="1" applyFill="1"/>
    <xf numFmtId="174" fontId="17" fillId="0" borderId="0" xfId="15" applyNumberFormat="1" applyFont="1" applyFill="1"/>
    <xf numFmtId="1" fontId="19" fillId="2" borderId="0" xfId="15" applyNumberFormat="1" applyFont="1" applyFill="1"/>
    <xf numFmtId="174" fontId="17" fillId="2" borderId="0" xfId="15" applyNumberFormat="1" applyFont="1" applyFill="1"/>
    <xf numFmtId="177" fontId="8" fillId="2" borderId="0" xfId="15" applyNumberFormat="1" applyFont="1" applyFill="1" applyBorder="1"/>
    <xf numFmtId="1" fontId="22" fillId="2" borderId="0" xfId="15" applyNumberFormat="1" applyFont="1" applyFill="1"/>
    <xf numFmtId="1" fontId="38" fillId="2" borderId="0" xfId="15" applyNumberFormat="1" applyFill="1" applyBorder="1"/>
    <xf numFmtId="1" fontId="21" fillId="2" borderId="0" xfId="15" applyNumberFormat="1" applyFont="1" applyFill="1" applyAlignment="1">
      <alignment horizontal="justify"/>
    </xf>
    <xf numFmtId="1" fontId="25" fillId="2" borderId="0" xfId="15" applyNumberFormat="1" applyFont="1" applyFill="1" applyBorder="1" applyAlignment="1">
      <alignment horizontal="right" vertical="center"/>
    </xf>
    <xf numFmtId="1" fontId="8" fillId="2" borderId="0" xfId="15" applyNumberFormat="1" applyFont="1" applyFill="1" applyBorder="1"/>
    <xf numFmtId="1" fontId="26" fillId="2" borderId="9" xfId="15" applyNumberFormat="1" applyFont="1" applyFill="1" applyBorder="1" applyAlignment="1"/>
    <xf numFmtId="1" fontId="26" fillId="2" borderId="0" xfId="15" applyNumberFormat="1" applyFont="1" applyFill="1" applyBorder="1" applyAlignment="1"/>
    <xf numFmtId="0" fontId="39" fillId="8" borderId="10" xfId="0" applyFont="1" applyFill="1" applyBorder="1" applyAlignment="1">
      <alignment vertical="top" wrapText="1"/>
    </xf>
    <xf numFmtId="1" fontId="29" fillId="0" borderId="0" xfId="15" applyNumberFormat="1" applyFont="1" applyFill="1"/>
    <xf numFmtId="0" fontId="0" fillId="0" borderId="3" xfId="0" applyBorder="1"/>
    <xf numFmtId="0" fontId="0" fillId="0" borderId="3" xfId="0" applyFill="1" applyBorder="1" applyAlignment="1">
      <alignment vertical="top"/>
    </xf>
    <xf numFmtId="0" fontId="0" fillId="0" borderId="3" xfId="0" applyFill="1" applyBorder="1"/>
    <xf numFmtId="0" fontId="39" fillId="7" borderId="3" xfId="0" applyFont="1" applyFill="1" applyBorder="1" applyAlignment="1"/>
    <xf numFmtId="9" fontId="39" fillId="9" borderId="3" xfId="0" applyNumberFormat="1" applyFont="1" applyFill="1" applyBorder="1" applyAlignment="1">
      <alignment vertical="top"/>
    </xf>
    <xf numFmtId="0" fontId="39" fillId="0" borderId="3" xfId="0" applyFont="1" applyBorder="1"/>
    <xf numFmtId="0" fontId="39" fillId="0" borderId="3" xfId="0" applyFont="1" applyBorder="1" applyAlignment="1">
      <alignment vertical="top"/>
    </xf>
    <xf numFmtId="0" fontId="39" fillId="0" borderId="3" xfId="0" applyFont="1" applyFill="1" applyBorder="1" applyAlignment="1">
      <alignment vertical="top"/>
    </xf>
    <xf numFmtId="9" fontId="39" fillId="0" borderId="3" xfId="0" applyNumberFormat="1" applyFont="1" applyFill="1" applyBorder="1" applyAlignment="1">
      <alignment vertical="top"/>
    </xf>
    <xf numFmtId="0" fontId="39" fillId="0" borderId="3" xfId="0" applyFont="1" applyFill="1" applyBorder="1"/>
    <xf numFmtId="0" fontId="3" fillId="6" borderId="3" xfId="0" applyFont="1" applyFill="1" applyBorder="1" applyAlignment="1">
      <alignment horizontal="center" vertical="center" wrapText="1"/>
    </xf>
    <xf numFmtId="0" fontId="3" fillId="6" borderId="3" xfId="14" applyFont="1" applyFill="1" applyBorder="1" applyAlignment="1">
      <alignment horizontal="center" vertical="center" wrapText="1"/>
    </xf>
    <xf numFmtId="3" fontId="3" fillId="6" borderId="3" xfId="14" applyNumberFormat="1" applyFont="1" applyFill="1" applyBorder="1" applyAlignment="1">
      <alignment horizontal="center" vertical="center" wrapText="1"/>
    </xf>
    <xf numFmtId="0" fontId="8" fillId="0" borderId="3" xfId="0" applyFont="1" applyBorder="1" applyAlignment="1">
      <alignment horizontal="center" vertical="top"/>
    </xf>
    <xf numFmtId="0" fontId="8" fillId="0" borderId="3" xfId="16" applyFont="1" applyBorder="1" applyAlignment="1">
      <alignment horizontal="center" vertical="top" wrapText="1"/>
    </xf>
    <xf numFmtId="3" fontId="8" fillId="0" borderId="3" xfId="5" applyNumberFormat="1" applyFont="1" applyFill="1" applyBorder="1" applyAlignment="1" applyProtection="1">
      <alignment vertical="top" wrapText="1"/>
    </xf>
    <xf numFmtId="3" fontId="8" fillId="0" borderId="3" xfId="3" applyNumberFormat="1" applyFont="1" applyFill="1" applyBorder="1" applyAlignment="1" applyProtection="1">
      <alignment horizontal="right" vertical="top" wrapText="1"/>
    </xf>
    <xf numFmtId="3" fontId="8" fillId="0" borderId="3" xfId="5" applyNumberFormat="1" applyFont="1" applyFill="1" applyBorder="1" applyAlignment="1" applyProtection="1">
      <alignment horizontal="right" vertical="top" wrapText="1"/>
    </xf>
    <xf numFmtId="0" fontId="39" fillId="0" borderId="0" xfId="0" applyFont="1"/>
    <xf numFmtId="43" fontId="37" fillId="0" borderId="0" xfId="2" applyFont="1"/>
    <xf numFmtId="49" fontId="30" fillId="0" borderId="3" xfId="16" applyNumberFormat="1" applyFont="1" applyBorder="1" applyAlignment="1">
      <alignment horizontal="left" vertical="top" wrapText="1"/>
    </xf>
    <xf numFmtId="164" fontId="0" fillId="0" borderId="0" xfId="0" applyNumberFormat="1"/>
    <xf numFmtId="0" fontId="39" fillId="6" borderId="3" xfId="0" applyFont="1" applyFill="1" applyBorder="1" applyAlignment="1">
      <alignment horizontal="center" vertical="center"/>
    </xf>
    <xf numFmtId="9" fontId="0" fillId="0" borderId="3" xfId="0" applyNumberFormat="1" applyBorder="1" applyAlignment="1">
      <alignment vertical="top"/>
    </xf>
    <xf numFmtId="0" fontId="0" fillId="8" borderId="3" xfId="0" applyFill="1" applyBorder="1"/>
    <xf numFmtId="0" fontId="39" fillId="8" borderId="3" xfId="0" applyFont="1" applyFill="1" applyBorder="1" applyAlignment="1">
      <alignment horizontal="center" vertical="top"/>
    </xf>
    <xf numFmtId="3" fontId="39" fillId="8" borderId="3" xfId="0" applyNumberFormat="1" applyFont="1" applyFill="1" applyBorder="1"/>
    <xf numFmtId="3" fontId="39" fillId="6" borderId="3" xfId="0" applyNumberFormat="1" applyFont="1" applyFill="1" applyBorder="1" applyAlignment="1">
      <alignment horizontal="center" vertical="center" wrapText="1"/>
    </xf>
    <xf numFmtId="3" fontId="39" fillId="7" borderId="3" xfId="0" applyNumberFormat="1" applyFont="1" applyFill="1" applyBorder="1" applyAlignment="1">
      <alignment vertical="top" wrapText="1"/>
    </xf>
    <xf numFmtId="3" fontId="40" fillId="5" borderId="3" xfId="0" applyNumberFormat="1" applyFont="1" applyFill="1" applyBorder="1" applyAlignment="1">
      <alignment vertical="top" wrapText="1"/>
    </xf>
    <xf numFmtId="3" fontId="0" fillId="0" borderId="3" xfId="0" applyNumberFormat="1" applyFont="1" applyBorder="1" applyAlignment="1">
      <alignment vertical="top" wrapText="1"/>
    </xf>
    <xf numFmtId="3" fontId="39" fillId="8" borderId="4" xfId="0" applyNumberFormat="1" applyFont="1" applyFill="1" applyBorder="1" applyAlignment="1">
      <alignment vertical="top" wrapText="1"/>
    </xf>
    <xf numFmtId="0" fontId="3" fillId="3" borderId="3" xfId="0" applyFont="1" applyFill="1" applyBorder="1" applyAlignment="1">
      <alignment horizontal="center" vertical="top" wrapText="1"/>
    </xf>
    <xf numFmtId="0" fontId="31" fillId="0" borderId="3" xfId="0" applyFont="1" applyBorder="1" applyAlignment="1">
      <alignment vertical="top" wrapText="1"/>
    </xf>
    <xf numFmtId="3" fontId="4" fillId="0" borderId="3" xfId="0" applyNumberFormat="1" applyFont="1" applyBorder="1" applyAlignment="1">
      <alignment horizontal="right" vertical="top" wrapText="1"/>
    </xf>
    <xf numFmtId="3" fontId="0" fillId="0" borderId="0" xfId="0" applyNumberFormat="1"/>
    <xf numFmtId="3" fontId="32" fillId="6" borderId="3" xfId="0" applyNumberFormat="1" applyFont="1" applyFill="1" applyBorder="1" applyAlignment="1">
      <alignment horizontal="center" vertical="center" wrapText="1"/>
    </xf>
    <xf numFmtId="0" fontId="0" fillId="0" borderId="0" xfId="0" applyAlignment="1">
      <alignment horizontal="center"/>
    </xf>
    <xf numFmtId="0" fontId="32" fillId="0" borderId="3" xfId="0" applyFont="1" applyBorder="1" applyAlignment="1">
      <alignment horizontal="center" vertical="top" wrapText="1"/>
    </xf>
    <xf numFmtId="0" fontId="39" fillId="0" borderId="0" xfId="0" applyFont="1"/>
    <xf numFmtId="0" fontId="31" fillId="0" borderId="3" xfId="0" quotePrefix="1" applyFont="1" applyBorder="1" applyAlignment="1">
      <alignment vertical="top" wrapText="1"/>
    </xf>
    <xf numFmtId="0" fontId="32" fillId="6" borderId="3" xfId="0" applyFont="1" applyFill="1" applyBorder="1" applyAlignment="1">
      <alignment horizontal="center" vertical="center" wrapText="1"/>
    </xf>
    <xf numFmtId="0" fontId="0" fillId="0" borderId="3" xfId="0" applyBorder="1" applyAlignment="1">
      <alignment horizontal="center"/>
    </xf>
    <xf numFmtId="3" fontId="0" fillId="0" borderId="3" xfId="0" applyNumberFormat="1" applyBorder="1"/>
    <xf numFmtId="0" fontId="0" fillId="8" borderId="3" xfId="0" applyFill="1" applyBorder="1" applyAlignment="1">
      <alignment horizontal="center"/>
    </xf>
    <xf numFmtId="1" fontId="17" fillId="6" borderId="11" xfId="15" applyNumberFormat="1" applyFont="1" applyFill="1" applyBorder="1" applyAlignment="1">
      <alignment horizontal="center" vertical="center"/>
    </xf>
    <xf numFmtId="1" fontId="17" fillId="6" borderId="12" xfId="15" applyNumberFormat="1" applyFont="1" applyFill="1" applyBorder="1" applyAlignment="1">
      <alignment horizontal="center" vertical="center"/>
    </xf>
    <xf numFmtId="1" fontId="17" fillId="6" borderId="12" xfId="15" applyNumberFormat="1" applyFont="1" applyFill="1" applyBorder="1" applyAlignment="1">
      <alignment horizontal="center" vertical="center" wrapText="1"/>
    </xf>
    <xf numFmtId="1" fontId="17" fillId="6" borderId="13" xfId="15" applyNumberFormat="1" applyFont="1" applyFill="1" applyBorder="1" applyAlignment="1">
      <alignment horizontal="center" vertical="center" wrapText="1"/>
    </xf>
    <xf numFmtId="1" fontId="17" fillId="6" borderId="3" xfId="15" applyNumberFormat="1" applyFont="1" applyFill="1" applyBorder="1" applyAlignment="1" applyProtection="1">
      <alignment horizontal="center" vertical="center"/>
      <protection hidden="1"/>
    </xf>
    <xf numFmtId="3" fontId="17" fillId="0" borderId="3" xfId="15" applyNumberFormat="1" applyFont="1" applyFill="1" applyBorder="1" applyAlignment="1">
      <alignment vertical="top"/>
    </xf>
    <xf numFmtId="3" fontId="8" fillId="0" borderId="3" xfId="15" applyNumberFormat="1" applyFont="1" applyFill="1" applyBorder="1" applyAlignment="1">
      <alignment vertical="top"/>
    </xf>
    <xf numFmtId="3" fontId="8" fillId="0" borderId="3" xfId="15" applyNumberFormat="1" applyFont="1" applyFill="1" applyBorder="1" applyAlignment="1">
      <alignment horizontal="right" vertical="top"/>
    </xf>
    <xf numFmtId="3" fontId="8" fillId="0" borderId="14" xfId="15" applyNumberFormat="1" applyFont="1" applyFill="1" applyBorder="1" applyAlignment="1">
      <alignment horizontal="right" vertical="top"/>
    </xf>
    <xf numFmtId="3" fontId="17" fillId="0" borderId="14" xfId="15" applyNumberFormat="1" applyFont="1" applyFill="1" applyBorder="1" applyAlignment="1">
      <alignment vertical="top"/>
    </xf>
    <xf numFmtId="3" fontId="23" fillId="0" borderId="3" xfId="15" applyNumberFormat="1" applyFont="1" applyFill="1" applyBorder="1" applyAlignment="1">
      <alignment horizontal="right" vertical="top"/>
    </xf>
    <xf numFmtId="3" fontId="17" fillId="0" borderId="3" xfId="15" applyNumberFormat="1" applyFont="1" applyFill="1" applyBorder="1" applyAlignment="1">
      <alignment horizontal="right" vertical="top"/>
    </xf>
    <xf numFmtId="3" fontId="17" fillId="0" borderId="3" xfId="15" applyNumberFormat="1" applyFont="1" applyFill="1" applyBorder="1" applyAlignment="1">
      <alignment horizontal="center" vertical="top"/>
    </xf>
    <xf numFmtId="178" fontId="17" fillId="0" borderId="3" xfId="15" applyNumberFormat="1" applyFont="1" applyFill="1" applyBorder="1" applyAlignment="1">
      <alignment horizontal="center" vertical="top"/>
    </xf>
    <xf numFmtId="3" fontId="8" fillId="0" borderId="3" xfId="15" applyNumberFormat="1" applyFont="1" applyFill="1" applyBorder="1" applyAlignment="1">
      <alignment horizontal="center" vertical="top"/>
    </xf>
    <xf numFmtId="179" fontId="8" fillId="0" borderId="3" xfId="15" applyNumberFormat="1" applyFont="1" applyFill="1" applyBorder="1" applyAlignment="1" applyProtection="1">
      <alignment horizontal="center" vertical="top"/>
      <protection hidden="1"/>
    </xf>
    <xf numFmtId="178" fontId="8" fillId="0" borderId="3" xfId="15" applyNumberFormat="1" applyFont="1" applyFill="1" applyBorder="1" applyAlignment="1" applyProtection="1">
      <alignment horizontal="center" vertical="top"/>
      <protection hidden="1"/>
    </xf>
    <xf numFmtId="178" fontId="8" fillId="0" borderId="3" xfId="15" quotePrefix="1" applyNumberFormat="1" applyFont="1" applyFill="1" applyBorder="1" applyAlignment="1" applyProtection="1">
      <alignment horizontal="center" vertical="top"/>
      <protection hidden="1"/>
    </xf>
    <xf numFmtId="3" fontId="8" fillId="2" borderId="3" xfId="15" applyNumberFormat="1" applyFont="1" applyFill="1" applyBorder="1" applyAlignment="1">
      <alignment horizontal="center" vertical="top"/>
    </xf>
    <xf numFmtId="179" fontId="8" fillId="2" borderId="3" xfId="15" applyNumberFormat="1" applyFont="1" applyFill="1" applyBorder="1" applyAlignment="1" applyProtection="1">
      <alignment horizontal="center" vertical="top"/>
      <protection hidden="1"/>
    </xf>
    <xf numFmtId="3" fontId="17" fillId="2" borderId="3" xfId="15" applyNumberFormat="1" applyFont="1" applyFill="1" applyBorder="1" applyAlignment="1">
      <alignment horizontal="center" vertical="top"/>
    </xf>
    <xf numFmtId="3" fontId="8" fillId="7" borderId="3" xfId="15" applyNumberFormat="1" applyFont="1" applyFill="1" applyBorder="1" applyAlignment="1">
      <alignment horizontal="center" vertical="top"/>
    </xf>
    <xf numFmtId="179" fontId="8" fillId="7" borderId="3" xfId="15" applyNumberFormat="1" applyFont="1" applyFill="1" applyBorder="1" applyAlignment="1" applyProtection="1">
      <alignment horizontal="center" vertical="top"/>
      <protection hidden="1"/>
    </xf>
    <xf numFmtId="3" fontId="23" fillId="2" borderId="3" xfId="15" applyNumberFormat="1" applyFont="1" applyFill="1" applyBorder="1" applyAlignment="1">
      <alignment horizontal="center" vertical="top"/>
    </xf>
    <xf numFmtId="179" fontId="23" fillId="2" borderId="3" xfId="15" applyNumberFormat="1" applyFont="1" applyFill="1" applyBorder="1" applyAlignment="1" applyProtection="1">
      <alignment horizontal="center" vertical="top"/>
      <protection hidden="1"/>
    </xf>
    <xf numFmtId="178" fontId="23" fillId="0" borderId="3" xfId="15" applyNumberFormat="1" applyFont="1" applyFill="1" applyBorder="1" applyAlignment="1" applyProtection="1">
      <alignment horizontal="center" vertical="top"/>
      <protection hidden="1"/>
    </xf>
    <xf numFmtId="178" fontId="23" fillId="0" borderId="3" xfId="15" applyNumberFormat="1" applyFont="1" applyFill="1" applyBorder="1" applyAlignment="1">
      <alignment horizontal="center" vertical="top"/>
    </xf>
    <xf numFmtId="3" fontId="8" fillId="2" borderId="15" xfId="15" applyNumberFormat="1" applyFont="1" applyFill="1" applyBorder="1" applyAlignment="1">
      <alignment horizontal="center" vertical="top"/>
    </xf>
    <xf numFmtId="179" fontId="8" fillId="2" borderId="15" xfId="15" applyNumberFormat="1" applyFont="1" applyFill="1" applyBorder="1" applyAlignment="1" applyProtection="1">
      <alignment horizontal="center" vertical="top"/>
      <protection hidden="1"/>
    </xf>
    <xf numFmtId="0" fontId="0" fillId="7" borderId="3" xfId="0" applyFont="1" applyFill="1" applyBorder="1" applyAlignment="1">
      <alignment horizontal="center" vertical="top" wrapText="1"/>
    </xf>
    <xf numFmtId="3" fontId="0" fillId="7" borderId="3" xfId="0" applyNumberFormat="1" applyFont="1" applyFill="1" applyBorder="1" applyAlignment="1">
      <alignment vertical="top" wrapText="1"/>
    </xf>
    <xf numFmtId="9" fontId="0" fillId="7" borderId="3" xfId="0" applyNumberFormat="1" applyFont="1" applyFill="1" applyBorder="1" applyAlignment="1">
      <alignment vertical="top" wrapText="1"/>
    </xf>
    <xf numFmtId="0" fontId="39" fillId="7" borderId="3" xfId="0" applyFont="1" applyFill="1" applyBorder="1" applyAlignment="1">
      <alignment horizontal="left" vertical="top" wrapText="1"/>
    </xf>
    <xf numFmtId="0" fontId="39" fillId="7" borderId="3" xfId="0" applyFont="1" applyFill="1" applyBorder="1" applyAlignment="1">
      <alignment vertical="top" wrapText="1"/>
    </xf>
    <xf numFmtId="0" fontId="14" fillId="0" borderId="3" xfId="14" applyFont="1" applyBorder="1" applyAlignment="1">
      <alignment vertical="top" wrapText="1"/>
    </xf>
    <xf numFmtId="1" fontId="17" fillId="0" borderId="3" xfId="15" applyNumberFormat="1" applyFont="1" applyFill="1" applyBorder="1" applyAlignment="1">
      <alignment vertical="top"/>
    </xf>
    <xf numFmtId="0" fontId="33" fillId="0" borderId="3" xfId="0" applyFont="1" applyFill="1" applyBorder="1" applyAlignment="1">
      <alignment horizontal="left" vertical="top" wrapText="1"/>
    </xf>
    <xf numFmtId="0" fontId="33" fillId="0" borderId="3" xfId="0" applyFont="1" applyBorder="1" applyAlignment="1">
      <alignment horizontal="left" vertical="top" wrapText="1"/>
    </xf>
    <xf numFmtId="1" fontId="20" fillId="0" borderId="3" xfId="15" applyNumberFormat="1" applyFont="1" applyFill="1" applyBorder="1" applyAlignment="1">
      <alignment vertical="top"/>
    </xf>
    <xf numFmtId="1" fontId="8" fillId="0" borderId="3" xfId="15" applyNumberFormat="1" applyFont="1" applyFill="1" applyBorder="1" applyAlignment="1">
      <alignment vertical="top"/>
    </xf>
    <xf numFmtId="1" fontId="8" fillId="0" borderId="3" xfId="15" applyNumberFormat="1" applyFont="1" applyFill="1" applyBorder="1" applyAlignment="1">
      <alignment vertical="top" wrapText="1"/>
    </xf>
    <xf numFmtId="1" fontId="23" fillId="0" borderId="3" xfId="15" applyNumberFormat="1" applyFont="1" applyFill="1" applyBorder="1" applyAlignment="1">
      <alignment vertical="top" wrapText="1"/>
    </xf>
    <xf numFmtId="1" fontId="8" fillId="0" borderId="15" xfId="15" applyNumberFormat="1" applyFont="1" applyFill="1" applyBorder="1" applyAlignment="1">
      <alignment vertical="top"/>
    </xf>
    <xf numFmtId="1" fontId="17" fillId="0" borderId="16" xfId="15" applyNumberFormat="1" applyFont="1" applyFill="1" applyBorder="1" applyAlignment="1">
      <alignment vertical="top"/>
    </xf>
    <xf numFmtId="1" fontId="8" fillId="0" borderId="16" xfId="15" applyNumberFormat="1" applyFont="1" applyFill="1" applyBorder="1" applyAlignment="1">
      <alignment horizontal="center" vertical="top"/>
    </xf>
    <xf numFmtId="1" fontId="17" fillId="0" borderId="16" xfId="15" applyNumberFormat="1" applyFont="1" applyFill="1" applyBorder="1" applyAlignment="1">
      <alignment horizontal="center" vertical="top"/>
    </xf>
    <xf numFmtId="1" fontId="8" fillId="0" borderId="17" xfId="15" applyNumberFormat="1" applyFont="1" applyFill="1" applyBorder="1" applyAlignment="1">
      <alignment horizontal="center" vertical="top"/>
    </xf>
    <xf numFmtId="1" fontId="8" fillId="8" borderId="3" xfId="15" applyNumberFormat="1" applyFont="1" applyFill="1" applyBorder="1" applyAlignment="1">
      <alignment horizontal="center"/>
    </xf>
    <xf numFmtId="1" fontId="17" fillId="8" borderId="3" xfId="15" applyNumberFormat="1" applyFont="1" applyFill="1" applyBorder="1"/>
    <xf numFmtId="3" fontId="8" fillId="8" borderId="3" xfId="15" applyNumberFormat="1" applyFont="1" applyFill="1" applyBorder="1" applyAlignment="1">
      <alignment horizontal="center" vertical="top"/>
    </xf>
    <xf numFmtId="179" fontId="8" fillId="8" borderId="3" xfId="15" applyNumberFormat="1" applyFont="1" applyFill="1" applyBorder="1" applyAlignment="1" applyProtection="1">
      <alignment horizontal="center" vertical="top"/>
      <protection hidden="1"/>
    </xf>
    <xf numFmtId="3" fontId="17" fillId="8" borderId="3" xfId="15" applyNumberFormat="1" applyFont="1" applyFill="1" applyBorder="1" applyAlignment="1">
      <alignment horizontal="right" vertical="top"/>
    </xf>
    <xf numFmtId="3" fontId="8" fillId="8" borderId="3" xfId="15" applyNumberFormat="1" applyFont="1" applyFill="1" applyBorder="1" applyAlignment="1">
      <alignment horizontal="right" vertical="top"/>
    </xf>
    <xf numFmtId="0" fontId="39" fillId="6" borderId="3" xfId="0" applyFont="1" applyFill="1" applyBorder="1" applyAlignment="1">
      <alignment horizontal="center" vertical="center" wrapText="1"/>
    </xf>
    <xf numFmtId="0" fontId="39" fillId="6" borderId="3" xfId="0" applyFont="1" applyFill="1" applyBorder="1" applyAlignment="1">
      <alignment horizontal="center" vertical="top"/>
    </xf>
    <xf numFmtId="0" fontId="39" fillId="6" borderId="3" xfId="0" applyFont="1" applyFill="1" applyBorder="1" applyAlignment="1">
      <alignment vertical="top"/>
    </xf>
    <xf numFmtId="0" fontId="0" fillId="0" borderId="0" xfId="0" applyAlignment="1">
      <alignment vertical="top"/>
    </xf>
    <xf numFmtId="0" fontId="0" fillId="0" borderId="3" xfId="0" applyBorder="1" applyAlignment="1">
      <alignment horizontal="center" vertical="top"/>
    </xf>
    <xf numFmtId="0" fontId="0" fillId="0" borderId="0" xfId="0" applyAlignment="1">
      <alignment horizontal="center" vertical="top"/>
    </xf>
    <xf numFmtId="3" fontId="4" fillId="0" borderId="0" xfId="14" applyNumberFormat="1" applyFont="1" applyAlignment="1">
      <alignment wrapText="1"/>
    </xf>
    <xf numFmtId="0" fontId="2" fillId="6" borderId="3" xfId="14" applyFont="1" applyFill="1" applyBorder="1" applyAlignment="1">
      <alignment horizontal="center" vertical="center" wrapText="1"/>
    </xf>
    <xf numFmtId="3" fontId="2" fillId="6" borderId="3" xfId="14" applyNumberFormat="1" applyFont="1" applyFill="1" applyBorder="1" applyAlignment="1">
      <alignment horizontal="center" vertical="center" wrapText="1"/>
    </xf>
    <xf numFmtId="0" fontId="2" fillId="0" borderId="3" xfId="14" applyFont="1" applyFill="1" applyBorder="1" applyAlignment="1">
      <alignment horizontal="center" vertical="top" wrapText="1"/>
    </xf>
    <xf numFmtId="0" fontId="2" fillId="0" borderId="3" xfId="14" applyFont="1" applyBorder="1" applyAlignment="1">
      <alignment vertical="top" wrapText="1"/>
    </xf>
    <xf numFmtId="0" fontId="2" fillId="0" borderId="3" xfId="14" applyFont="1" applyBorder="1" applyAlignment="1">
      <alignment horizontal="center" vertical="top" wrapText="1"/>
    </xf>
    <xf numFmtId="0" fontId="3" fillId="0" borderId="3" xfId="14" applyFont="1" applyFill="1" applyBorder="1" applyAlignment="1">
      <alignment horizontal="center" vertical="top" wrapText="1"/>
    </xf>
    <xf numFmtId="3" fontId="2" fillId="0" borderId="3" xfId="14" applyNumberFormat="1" applyFont="1" applyFill="1" applyBorder="1" applyAlignment="1">
      <alignment vertical="top" wrapText="1"/>
    </xf>
    <xf numFmtId="3" fontId="1" fillId="0" borderId="3" xfId="14" applyNumberFormat="1" applyFont="1" applyFill="1" applyBorder="1" applyAlignment="1">
      <alignment vertical="top" wrapText="1"/>
    </xf>
    <xf numFmtId="0" fontId="36" fillId="0" borderId="3" xfId="14" applyFont="1" applyFill="1" applyBorder="1" applyAlignment="1">
      <alignment horizontal="right" vertical="top" wrapText="1"/>
    </xf>
    <xf numFmtId="0" fontId="36" fillId="0" borderId="3" xfId="14" applyFont="1" applyBorder="1" applyAlignment="1">
      <alignment vertical="top" wrapText="1"/>
    </xf>
    <xf numFmtId="0" fontId="36" fillId="0" borderId="3" xfId="14" applyFont="1" applyBorder="1" applyAlignment="1">
      <alignment horizontal="center" vertical="top" wrapText="1"/>
    </xf>
    <xf numFmtId="0" fontId="4" fillId="0" borderId="3" xfId="14" applyFont="1" applyFill="1" applyBorder="1" applyAlignment="1">
      <alignment horizontal="center" vertical="top" wrapText="1"/>
    </xf>
    <xf numFmtId="0" fontId="36" fillId="0" borderId="3" xfId="14" applyFont="1" applyFill="1" applyBorder="1" applyAlignment="1">
      <alignment vertical="top" wrapText="1"/>
    </xf>
    <xf numFmtId="0" fontId="36" fillId="0" borderId="3" xfId="14" applyFont="1" applyFill="1" applyBorder="1" applyAlignment="1">
      <alignment horizontal="center" vertical="top" wrapText="1"/>
    </xf>
    <xf numFmtId="0" fontId="2" fillId="0" borderId="3" xfId="14" applyFont="1" applyFill="1" applyBorder="1" applyAlignment="1">
      <alignment vertical="top" wrapText="1"/>
    </xf>
    <xf numFmtId="0" fontId="1" fillId="0" borderId="3" xfId="14" applyFont="1" applyFill="1" applyBorder="1" applyAlignment="1">
      <alignment horizontal="right" vertical="top" wrapText="1"/>
    </xf>
    <xf numFmtId="0" fontId="1" fillId="0" borderId="3" xfId="14" applyFont="1" applyFill="1" applyBorder="1" applyAlignment="1">
      <alignment vertical="top" wrapText="1"/>
    </xf>
    <xf numFmtId="0" fontId="1" fillId="0" borderId="3" xfId="14" applyFont="1" applyFill="1" applyBorder="1" applyAlignment="1">
      <alignment horizontal="center" vertical="top" wrapText="1"/>
    </xf>
    <xf numFmtId="0" fontId="2" fillId="8" borderId="3" xfId="14" applyFont="1" applyFill="1" applyBorder="1" applyAlignment="1">
      <alignment horizontal="center" wrapText="1"/>
    </xf>
    <xf numFmtId="0" fontId="3" fillId="8" borderId="3" xfId="14" applyFont="1" applyFill="1" applyBorder="1" applyAlignment="1">
      <alignment horizontal="center" vertical="top" wrapText="1"/>
    </xf>
    <xf numFmtId="3" fontId="2" fillId="8" borderId="3" xfId="14" applyNumberFormat="1" applyFont="1" applyFill="1" applyBorder="1" applyAlignment="1">
      <alignment vertical="top" wrapText="1"/>
    </xf>
    <xf numFmtId="0" fontId="4" fillId="0" borderId="3" xfId="0" applyFont="1" applyBorder="1" applyAlignment="1">
      <alignment vertical="top" wrapText="1"/>
    </xf>
    <xf numFmtId="0" fontId="39" fillId="11" borderId="15" xfId="0" applyFont="1" applyFill="1" applyBorder="1" applyAlignment="1">
      <alignment vertical="top" wrapText="1"/>
    </xf>
    <xf numFmtId="0" fontId="40" fillId="0" borderId="3" xfId="0" applyFont="1" applyFill="1" applyBorder="1" applyAlignment="1">
      <alignment horizontal="left" vertical="center" wrapText="1"/>
    </xf>
    <xf numFmtId="0" fontId="0" fillId="0" borderId="0" xfId="0" applyAlignment="1">
      <alignment horizontal="left" vertical="center"/>
    </xf>
    <xf numFmtId="0" fontId="0" fillId="0" borderId="3" xfId="0" applyFont="1" applyFill="1" applyBorder="1" applyAlignment="1">
      <alignment horizontal="left" vertical="center" wrapText="1"/>
    </xf>
    <xf numFmtId="0" fontId="0" fillId="0" borderId="0" xfId="0" applyFill="1" applyAlignment="1">
      <alignment horizontal="left" vertical="center"/>
    </xf>
    <xf numFmtId="0" fontId="41" fillId="0" borderId="3" xfId="0" applyFont="1" applyFill="1" applyBorder="1" applyAlignment="1">
      <alignment horizontal="left" vertical="center" wrapText="1"/>
    </xf>
    <xf numFmtId="0" fontId="42" fillId="12" borderId="0" xfId="0" applyFont="1" applyFill="1"/>
    <xf numFmtId="0" fontId="40" fillId="8" borderId="3" xfId="0" applyFont="1" applyFill="1" applyBorder="1" applyAlignment="1">
      <alignment horizontal="left" vertical="center" wrapText="1"/>
    </xf>
    <xf numFmtId="0" fontId="0" fillId="8" borderId="3" xfId="0" applyFont="1" applyFill="1" applyBorder="1" applyAlignment="1">
      <alignment horizontal="left" vertical="center" wrapText="1"/>
    </xf>
    <xf numFmtId="0" fontId="0" fillId="8" borderId="3" xfId="0" applyFill="1" applyBorder="1" applyAlignment="1">
      <alignment horizontal="left" vertical="center"/>
    </xf>
    <xf numFmtId="0" fontId="0" fillId="8" borderId="8" xfId="0" applyFill="1" applyBorder="1" applyAlignment="1">
      <alignment horizontal="left" vertical="center"/>
    </xf>
    <xf numFmtId="0" fontId="0" fillId="0" borderId="3" xfId="0" applyFont="1" applyFill="1" applyBorder="1" applyAlignment="1">
      <alignment vertical="center" wrapText="1"/>
    </xf>
    <xf numFmtId="0" fontId="0" fillId="0" borderId="3" xfId="0" applyFill="1" applyBorder="1" applyAlignment="1">
      <alignment vertical="center" wrapText="1"/>
    </xf>
    <xf numFmtId="0" fontId="0" fillId="0" borderId="3" xfId="0" applyFill="1" applyBorder="1" applyAlignment="1">
      <alignment vertical="center"/>
    </xf>
    <xf numFmtId="0" fontId="0" fillId="0" borderId="3" xfId="0" applyFill="1" applyBorder="1" applyAlignment="1">
      <alignment horizontal="left" vertical="center"/>
    </xf>
    <xf numFmtId="0" fontId="0" fillId="0" borderId="8" xfId="0" applyFill="1" applyBorder="1" applyAlignment="1">
      <alignment horizontal="left" vertical="center"/>
    </xf>
    <xf numFmtId="0" fontId="41" fillId="0" borderId="3" xfId="0" applyFont="1" applyFill="1" applyBorder="1" applyAlignment="1">
      <alignment horizontal="center" vertical="top"/>
    </xf>
    <xf numFmtId="0" fontId="41" fillId="0" borderId="3" xfId="0" applyFont="1" applyFill="1" applyBorder="1" applyAlignment="1">
      <alignment horizontal="left" vertical="top"/>
    </xf>
    <xf numFmtId="0" fontId="0" fillId="0" borderId="0" xfId="0" applyFont="1" applyFill="1"/>
    <xf numFmtId="0" fontId="0" fillId="0" borderId="0" xfId="0" applyFill="1" applyAlignment="1">
      <alignment vertical="top"/>
    </xf>
    <xf numFmtId="0" fontId="0" fillId="0" borderId="8" xfId="0" applyFill="1" applyBorder="1"/>
    <xf numFmtId="0" fontId="0" fillId="0" borderId="8" xfId="0" applyFill="1" applyBorder="1" applyAlignment="1">
      <alignment vertical="center"/>
    </xf>
    <xf numFmtId="0" fontId="41" fillId="0" borderId="3" xfId="0" applyFont="1" applyFill="1" applyBorder="1" applyAlignment="1">
      <alignment horizontal="center" vertical="center"/>
    </xf>
    <xf numFmtId="0" fontId="41" fillId="0" borderId="3" xfId="0" applyFont="1" applyFill="1" applyBorder="1" applyAlignment="1">
      <alignment horizontal="center" vertical="center" wrapText="1"/>
    </xf>
    <xf numFmtId="0" fontId="8" fillId="0" borderId="3" xfId="14" applyFont="1" applyBorder="1"/>
    <xf numFmtId="0" fontId="8" fillId="0" borderId="3" xfId="14" applyFont="1" applyBorder="1" applyAlignment="1">
      <alignment wrapText="1"/>
    </xf>
    <xf numFmtId="0" fontId="42" fillId="6" borderId="3" xfId="0" applyFont="1" applyFill="1" applyBorder="1" applyAlignment="1">
      <alignment horizontal="left" vertical="center" wrapText="1"/>
    </xf>
    <xf numFmtId="0" fontId="41" fillId="0" borderId="3" xfId="0" applyFont="1" applyBorder="1" applyAlignment="1">
      <alignment horizontal="left" vertical="center" wrapText="1"/>
    </xf>
    <xf numFmtId="0" fontId="41" fillId="0" borderId="0" xfId="0" applyFont="1" applyAlignment="1">
      <alignment horizontal="left" vertical="center" wrapText="1"/>
    </xf>
    <xf numFmtId="0" fontId="44" fillId="0" borderId="3" xfId="0" applyFont="1" applyFill="1" applyBorder="1" applyAlignment="1">
      <alignment horizontal="center" vertical="top"/>
    </xf>
    <xf numFmtId="0" fontId="44" fillId="0" borderId="3" xfId="0" applyFont="1" applyFill="1" applyBorder="1" applyAlignment="1">
      <alignment horizontal="left" vertical="top"/>
    </xf>
    <xf numFmtId="0" fontId="41" fillId="0" borderId="3" xfId="0" applyFont="1" applyFill="1" applyBorder="1" applyAlignment="1">
      <alignment horizontal="left" vertical="center"/>
    </xf>
    <xf numFmtId="0" fontId="41" fillId="0" borderId="3" xfId="0" applyFont="1" applyFill="1" applyBorder="1" applyAlignment="1">
      <alignment vertical="center" wrapText="1"/>
    </xf>
    <xf numFmtId="0" fontId="0" fillId="0" borderId="3" xfId="0" applyFill="1" applyBorder="1" applyAlignment="1"/>
    <xf numFmtId="0" fontId="39" fillId="6" borderId="3" xfId="0" applyFont="1" applyFill="1" applyBorder="1" applyAlignment="1">
      <alignment vertical="center"/>
    </xf>
    <xf numFmtId="0" fontId="1" fillId="0" borderId="3" xfId="0" applyFont="1" applyFill="1" applyBorder="1" applyAlignment="1">
      <alignment horizontal="left" vertical="center" wrapText="1"/>
    </xf>
    <xf numFmtId="0" fontId="1" fillId="0" borderId="3" xfId="0" applyFont="1" applyFill="1" applyBorder="1" applyAlignment="1">
      <alignment vertical="center" wrapText="1"/>
    </xf>
    <xf numFmtId="0" fontId="4" fillId="0" borderId="3" xfId="0" applyFont="1" applyBorder="1" applyAlignment="1">
      <alignment horizontal="left" vertical="center" wrapText="1"/>
    </xf>
    <xf numFmtId="0" fontId="0" fillId="0" borderId="0" xfId="0" applyAlignment="1">
      <alignment vertical="center"/>
    </xf>
    <xf numFmtId="0" fontId="43" fillId="0" borderId="3" xfId="0" applyFont="1" applyFill="1" applyBorder="1" applyAlignment="1">
      <alignment horizontal="left" vertical="center"/>
    </xf>
    <xf numFmtId="0" fontId="39" fillId="0" borderId="3" xfId="0" applyFont="1" applyFill="1" applyBorder="1" applyAlignment="1">
      <alignment horizontal="center" vertical="top"/>
    </xf>
    <xf numFmtId="0" fontId="39" fillId="0" borderId="3" xfId="0" applyFont="1" applyFill="1" applyBorder="1" applyAlignment="1">
      <alignment horizontal="center" vertical="top" wrapText="1"/>
    </xf>
    <xf numFmtId="0" fontId="0" fillId="0" borderId="3" xfId="0" applyFill="1" applyBorder="1" applyAlignment="1">
      <alignment vertical="top" wrapText="1"/>
    </xf>
    <xf numFmtId="0" fontId="43" fillId="0" borderId="3" xfId="14" applyFont="1" applyFill="1" applyBorder="1" applyAlignment="1">
      <alignment vertical="top" wrapText="1"/>
    </xf>
    <xf numFmtId="0" fontId="0" fillId="0" borderId="0" xfId="0" applyFont="1" applyFill="1" applyAlignment="1">
      <alignment horizontal="center"/>
    </xf>
    <xf numFmtId="0" fontId="0" fillId="0" borderId="0" xfId="0" applyFont="1" applyFill="1" applyAlignment="1">
      <alignment wrapText="1"/>
    </xf>
    <xf numFmtId="1" fontId="21" fillId="2" borderId="0" xfId="15" applyNumberFormat="1" applyFont="1" applyFill="1" applyAlignment="1">
      <alignment horizontal="center" wrapText="1"/>
    </xf>
    <xf numFmtId="1" fontId="25" fillId="2" borderId="18" xfId="15" applyNumberFormat="1" applyFont="1" applyFill="1" applyBorder="1" applyAlignment="1">
      <alignment horizontal="center" vertical="center" wrapText="1"/>
    </xf>
    <xf numFmtId="1" fontId="25" fillId="2" borderId="19" xfId="15" applyNumberFormat="1" applyFont="1" applyFill="1" applyBorder="1" applyAlignment="1">
      <alignment horizontal="center" vertical="center" wrapText="1"/>
    </xf>
    <xf numFmtId="1" fontId="17" fillId="8" borderId="3" xfId="15" applyNumberFormat="1" applyFont="1" applyFill="1" applyBorder="1" applyAlignment="1">
      <alignment horizontal="right" vertical="top"/>
    </xf>
    <xf numFmtId="1" fontId="24" fillId="2" borderId="0" xfId="15" applyNumberFormat="1" applyFont="1" applyFill="1" applyAlignment="1">
      <alignment horizontal="right" vertical="center" wrapText="1"/>
    </xf>
    <xf numFmtId="1" fontId="25" fillId="2" borderId="20" xfId="15" applyNumberFormat="1" applyFont="1" applyFill="1" applyBorder="1" applyAlignment="1">
      <alignment horizontal="right" vertical="center" wrapText="1"/>
    </xf>
    <xf numFmtId="1" fontId="38" fillId="0" borderId="21" xfId="15" applyNumberFormat="1" applyBorder="1" applyAlignment="1">
      <alignment horizontal="right" vertical="center" wrapText="1"/>
    </xf>
    <xf numFmtId="1" fontId="25" fillId="2" borderId="22" xfId="15" applyNumberFormat="1" applyFont="1" applyFill="1" applyBorder="1" applyAlignment="1">
      <alignment horizontal="center" vertical="center" wrapText="1"/>
    </xf>
    <xf numFmtId="1" fontId="26" fillId="2" borderId="23" xfId="15" applyNumberFormat="1" applyFont="1" applyFill="1" applyBorder="1" applyAlignment="1">
      <alignment horizontal="center" vertical="center" wrapText="1"/>
    </xf>
    <xf numFmtId="1" fontId="25" fillId="2" borderId="24" xfId="15" applyNumberFormat="1" applyFont="1" applyFill="1" applyBorder="1" applyAlignment="1">
      <alignment horizontal="center" vertical="center" wrapText="1"/>
    </xf>
    <xf numFmtId="1" fontId="38" fillId="2" borderId="24" xfId="15" applyNumberFormat="1" applyFill="1" applyBorder="1" applyAlignment="1">
      <alignment horizontal="center" vertical="center" wrapText="1"/>
    </xf>
    <xf numFmtId="1" fontId="38" fillId="2" borderId="25" xfId="15" applyNumberFormat="1" applyFill="1" applyBorder="1" applyAlignment="1">
      <alignment horizontal="center" vertical="center" wrapText="1"/>
    </xf>
    <xf numFmtId="0" fontId="32" fillId="3" borderId="3" xfId="0" applyFont="1" applyFill="1" applyBorder="1" applyAlignment="1">
      <alignment horizontal="center" vertical="top" wrapText="1"/>
    </xf>
    <xf numFmtId="0" fontId="3" fillId="3" borderId="3" xfId="0" applyFont="1" applyFill="1" applyBorder="1" applyAlignment="1">
      <alignment horizontal="center" vertical="top" wrapText="1"/>
    </xf>
    <xf numFmtId="0" fontId="39" fillId="7" borderId="3" xfId="0" applyFont="1" applyFill="1" applyBorder="1" applyAlignment="1">
      <alignment horizontal="center" vertical="center"/>
    </xf>
    <xf numFmtId="0" fontId="7" fillId="0" borderId="26" xfId="14" applyFont="1" applyBorder="1" applyAlignment="1">
      <alignment horizontal="center" vertical="center"/>
    </xf>
    <xf numFmtId="0" fontId="3" fillId="0" borderId="0" xfId="14" applyFont="1" applyBorder="1" applyAlignment="1">
      <alignment horizontal="center" wrapText="1"/>
    </xf>
    <xf numFmtId="0" fontId="4" fillId="4" borderId="0" xfId="14" applyFont="1" applyFill="1" applyBorder="1" applyAlignment="1">
      <alignment wrapText="1"/>
    </xf>
    <xf numFmtId="0" fontId="4" fillId="0" borderId="5" xfId="14" applyFont="1" applyBorder="1" applyAlignment="1">
      <alignment horizontal="left" vertical="top" wrapText="1"/>
    </xf>
    <xf numFmtId="0" fontId="4" fillId="0" borderId="0" xfId="14" applyFont="1" applyBorder="1" applyAlignment="1">
      <alignment wrapText="1"/>
    </xf>
    <xf numFmtId="0" fontId="3" fillId="10" borderId="27" xfId="14" applyFont="1" applyFill="1" applyBorder="1" applyAlignment="1">
      <alignment horizontal="left"/>
    </xf>
    <xf numFmtId="0" fontId="2" fillId="8" borderId="8" xfId="14" applyFont="1" applyFill="1" applyBorder="1" applyAlignment="1">
      <alignment horizontal="center" vertical="top" wrapText="1"/>
    </xf>
    <xf numFmtId="0" fontId="2" fillId="8" borderId="10" xfId="14" applyFont="1" applyFill="1" applyBorder="1" applyAlignment="1">
      <alignment horizontal="center" vertical="top" wrapText="1"/>
    </xf>
    <xf numFmtId="0" fontId="2" fillId="8" borderId="4" xfId="14" applyFont="1" applyFill="1" applyBorder="1" applyAlignment="1">
      <alignment horizontal="center" vertical="top" wrapText="1"/>
    </xf>
    <xf numFmtId="0" fontId="42" fillId="12" borderId="10" xfId="0" applyFont="1" applyFill="1" applyBorder="1" applyAlignment="1">
      <alignment horizontal="left" vertical="center"/>
    </xf>
    <xf numFmtId="0" fontId="41" fillId="8" borderId="8" xfId="0" applyFont="1" applyFill="1" applyBorder="1" applyAlignment="1">
      <alignment horizontal="left" vertical="center" wrapText="1"/>
    </xf>
    <xf numFmtId="0" fontId="41" fillId="8" borderId="4" xfId="0" applyFont="1" applyFill="1" applyBorder="1" applyAlignment="1">
      <alignment horizontal="left" vertical="center" wrapText="1"/>
    </xf>
    <xf numFmtId="0" fontId="0" fillId="8" borderId="3" xfId="0" applyFill="1" applyBorder="1" applyAlignment="1"/>
    <xf numFmtId="0" fontId="39" fillId="11" borderId="28" xfId="0" applyFont="1" applyFill="1" applyBorder="1" applyAlignment="1">
      <alignment horizontal="left" vertical="top" wrapText="1"/>
    </xf>
    <xf numFmtId="0" fontId="39" fillId="11" borderId="29" xfId="0" applyFont="1" applyFill="1" applyBorder="1" applyAlignment="1">
      <alignment horizontal="left" vertical="top" wrapText="1"/>
    </xf>
    <xf numFmtId="0" fontId="41" fillId="8" borderId="3" xfId="0" applyFont="1" applyFill="1" applyBorder="1" applyAlignment="1">
      <alignment vertical="center" wrapText="1"/>
    </xf>
  </cellXfs>
  <cellStyles count="29">
    <cellStyle name="0,0&#10;&#10;NA&#10;&#10;" xfId="1"/>
    <cellStyle name="Comma" xfId="2" builtinId="3"/>
    <cellStyle name="Comma 2" xfId="3"/>
    <cellStyle name="Comma 3" xfId="4"/>
    <cellStyle name="Comma_OLD_HaNoi QLDC_DuToan v02" xfId="5"/>
    <cellStyle name="Comma0" xfId="6"/>
    <cellStyle name="Currency0" xfId="7"/>
    <cellStyle name="Date" xfId="8"/>
    <cellStyle name="Excel Built-in Normal" xfId="9"/>
    <cellStyle name="Fixed" xfId="10"/>
    <cellStyle name="Header1" xfId="11"/>
    <cellStyle name="Header2" xfId="12"/>
    <cellStyle name="Ledger 17 x 11 in" xfId="13"/>
    <cellStyle name="Normal" xfId="0" builtinId="0"/>
    <cellStyle name="Normal 2" xfId="14"/>
    <cellStyle name="Normal 3" xfId="15"/>
    <cellStyle name="Normal_OLD_HaNoi QLDC_DuToan v02" xfId="16"/>
    <cellStyle name="Style 1" xfId="17"/>
    <cellStyle name="똿뗦먛귟 [0.00]_PRODUCT DETAIL Q1" xfId="18"/>
    <cellStyle name="똿뗦먛귟_PRODUCT DETAIL Q1" xfId="19"/>
    <cellStyle name="믅됞 [0.00]_PRODUCT DETAIL Q1" xfId="20"/>
    <cellStyle name="믅됞_PRODUCT DETAIL Q1" xfId="21"/>
    <cellStyle name="백분율_HOBONG" xfId="22"/>
    <cellStyle name="뷭?_BOOKSHIP" xfId="23"/>
    <cellStyle name="콤마 [0]_1202" xfId="24"/>
    <cellStyle name="콤마_1202" xfId="25"/>
    <cellStyle name="통화 [0]_1202" xfId="26"/>
    <cellStyle name="통화_1202" xfId="27"/>
    <cellStyle name="표준_(정보부문)월별인원계획" xfId="28"/>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mware-host\Shared%20Folders\Documents%20and%20Settings\Nguyen%20Van%20Hoi\Desktop\QC%20D&#226;n%20c&#432;\IES-Dancu\Tai%20lieu%20dancu\QLDC\Backup\xSCA\v%208.16.1\build\DOCUME~1\ADMINI~1\MYDOCU~1\LQExampl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vmware-host\Shared%20Folders\Documents%20and%20Settings\Nguyen%20Van%20Hoi\Desktop\QC%20D&#226;n%20c&#432;\IES-Dancu\Tai%20lieu%20dancu\QLDC\OLD_HaNoi%20QLDC_DuToan%20v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vmware-host\Shared%20Folders\Documents%20and%20Settings\Nguyen%20Van%20Hoi\Desktop\QC%20D&#226;n%20c&#432;\IES-Dancu\Tai%20lieu%20dancu\QLDC\Documents%20and%20Settings\Administrator\My%20Documents\Resources\Sales%20Configuration%20Aid\APcfg816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inkage Quote"/>
    </sheetNames>
    <sheetDataSet>
      <sheetData sheetId="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hiPhiKhac"/>
    </sheetNames>
    <sheetDataSet>
      <sheetData sheetId="0"/>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xSeries255"/>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B1:T38"/>
  <sheetViews>
    <sheetView zoomScale="70" zoomScaleNormal="70" workbookViewId="0">
      <selection activeCell="P31" sqref="P31"/>
    </sheetView>
  </sheetViews>
  <sheetFormatPr defaultColWidth="8.109375" defaultRowHeight="15.75"/>
  <cols>
    <col min="1" max="1" width="0.109375" style="124" customWidth="1"/>
    <col min="2" max="2" width="4.5546875" style="124" bestFit="1" customWidth="1"/>
    <col min="3" max="3" width="42.44140625" style="124" bestFit="1" customWidth="1"/>
    <col min="4" max="4" width="5" style="124" hidden="1" customWidth="1"/>
    <col min="5" max="5" width="5.33203125" style="124" hidden="1" customWidth="1"/>
    <col min="6" max="6" width="6.88671875" style="124" hidden="1" customWidth="1"/>
    <col min="7" max="7" width="7.33203125" style="124" hidden="1" customWidth="1"/>
    <col min="8" max="9" width="7.6640625" style="124" hidden="1" customWidth="1"/>
    <col min="10" max="10" width="7.33203125" style="124" hidden="1" customWidth="1"/>
    <col min="11" max="11" width="10.109375" style="124" bestFit="1" customWidth="1"/>
    <col min="12" max="12" width="15.88671875" style="124" bestFit="1" customWidth="1"/>
    <col min="13" max="13" width="14.33203125" style="124" customWidth="1"/>
    <col min="14" max="14" width="11.6640625" style="124" customWidth="1"/>
    <col min="15" max="15" width="13.33203125" style="124" customWidth="1"/>
    <col min="16" max="16" width="26.33203125" style="124" bestFit="1" customWidth="1"/>
    <col min="17" max="17" width="8.33203125" style="123" customWidth="1"/>
    <col min="18" max="18" width="8.109375" style="123"/>
    <col min="19" max="19" width="8.6640625" style="124" customWidth="1"/>
    <col min="20" max="20" width="15.33203125" style="124" customWidth="1"/>
    <col min="21" max="21" width="14.5546875" style="124" customWidth="1"/>
    <col min="22" max="16384" width="8.109375" style="124"/>
  </cols>
  <sheetData>
    <row r="1" spans="2:19" ht="16.5" thickBot="1">
      <c r="B1" s="120"/>
      <c r="C1" s="140" t="s">
        <v>229</v>
      </c>
      <c r="D1" s="120"/>
      <c r="E1" s="120"/>
      <c r="F1" s="120"/>
      <c r="G1" s="120"/>
      <c r="H1" s="120"/>
      <c r="I1" s="120"/>
      <c r="J1" s="120"/>
      <c r="K1" s="120"/>
      <c r="L1" s="120"/>
      <c r="M1" s="120"/>
      <c r="N1" s="120"/>
      <c r="O1" s="121" t="s">
        <v>230</v>
      </c>
      <c r="P1" s="121" t="s">
        <v>231</v>
      </c>
      <c r="Q1" s="122"/>
    </row>
    <row r="2" spans="2:19" s="126" customFormat="1" ht="36" customHeight="1">
      <c r="B2" s="186" t="s">
        <v>0</v>
      </c>
      <c r="C2" s="187" t="s">
        <v>232</v>
      </c>
      <c r="D2" s="190" t="s">
        <v>233</v>
      </c>
      <c r="E2" s="190" t="s">
        <v>234</v>
      </c>
      <c r="F2" s="190" t="s">
        <v>235</v>
      </c>
      <c r="G2" s="190" t="s">
        <v>236</v>
      </c>
      <c r="H2" s="190" t="s">
        <v>237</v>
      </c>
      <c r="I2" s="190" t="s">
        <v>238</v>
      </c>
      <c r="J2" s="190" t="s">
        <v>239</v>
      </c>
      <c r="K2" s="188" t="s">
        <v>240</v>
      </c>
      <c r="L2" s="188" t="s">
        <v>2</v>
      </c>
      <c r="M2" s="188" t="s">
        <v>241</v>
      </c>
      <c r="N2" s="188" t="s">
        <v>242</v>
      </c>
      <c r="O2" s="189" t="s">
        <v>243</v>
      </c>
      <c r="P2" s="125"/>
      <c r="Q2" s="125"/>
      <c r="S2" s="127"/>
    </row>
    <row r="3" spans="2:19" s="126" customFormat="1">
      <c r="B3" s="229"/>
      <c r="C3" s="221" t="s">
        <v>244</v>
      </c>
      <c r="D3" s="198"/>
      <c r="E3" s="198"/>
      <c r="F3" s="198"/>
      <c r="G3" s="198"/>
      <c r="H3" s="198"/>
      <c r="I3" s="198"/>
      <c r="J3" s="198"/>
      <c r="K3" s="199"/>
      <c r="L3" s="199"/>
      <c r="M3" s="191">
        <f>M4+M6</f>
        <v>17449225000</v>
      </c>
      <c r="N3" s="191">
        <f>O3-M3</f>
        <v>2352147500</v>
      </c>
      <c r="O3" s="191">
        <f>O4+O6</f>
        <v>19801372500</v>
      </c>
      <c r="P3" s="128">
        <f>M3/10^9</f>
        <v>17.449224999999998</v>
      </c>
      <c r="Q3" s="125" t="s">
        <v>245</v>
      </c>
      <c r="S3" s="127"/>
    </row>
    <row r="4" spans="2:19" s="126" customFormat="1">
      <c r="B4" s="229"/>
      <c r="C4" s="221" t="s">
        <v>246</v>
      </c>
      <c r="D4" s="198"/>
      <c r="E4" s="198"/>
      <c r="F4" s="198"/>
      <c r="G4" s="198"/>
      <c r="H4" s="198"/>
      <c r="I4" s="198"/>
      <c r="J4" s="198"/>
      <c r="K4" s="199"/>
      <c r="L4" s="199"/>
      <c r="M4" s="191">
        <f>SUM(M5:M5)</f>
        <v>11669850000</v>
      </c>
      <c r="N4" s="191">
        <f>O4-M4</f>
        <v>322595000</v>
      </c>
      <c r="O4" s="191">
        <f>SUM(O5:O5)</f>
        <v>11992445000</v>
      </c>
      <c r="P4" s="128">
        <f>M4/10^9</f>
        <v>11.66985</v>
      </c>
      <c r="Q4" s="125"/>
      <c r="S4" s="127"/>
    </row>
    <row r="5" spans="2:19" s="126" customFormat="1" ht="49.5">
      <c r="B5" s="230"/>
      <c r="C5" s="222" t="s">
        <v>358</v>
      </c>
      <c r="D5" s="200"/>
      <c r="E5" s="200"/>
      <c r="F5" s="200"/>
      <c r="G5" s="201"/>
      <c r="H5" s="201"/>
      <c r="I5" s="201"/>
      <c r="J5" s="201"/>
      <c r="K5" s="202"/>
      <c r="L5" s="203"/>
      <c r="M5" s="192">
        <f>'Phan mềm'!F29</f>
        <v>11669850000</v>
      </c>
      <c r="N5" s="193">
        <f>O5-M5</f>
        <v>322595000</v>
      </c>
      <c r="O5" s="194">
        <f>'Phan mềm'!H29</f>
        <v>11992445000</v>
      </c>
      <c r="P5" s="128"/>
      <c r="Q5" s="125"/>
      <c r="S5" s="127"/>
    </row>
    <row r="6" spans="2:19" s="126" customFormat="1">
      <c r="B6" s="229"/>
      <c r="C6" s="221" t="s">
        <v>247</v>
      </c>
      <c r="D6" s="198"/>
      <c r="E6" s="198"/>
      <c r="F6" s="198"/>
      <c r="G6" s="198"/>
      <c r="H6" s="198"/>
      <c r="I6" s="198"/>
      <c r="J6" s="198"/>
      <c r="K6" s="199"/>
      <c r="L6" s="199"/>
      <c r="M6" s="191">
        <f>SUM(M7:M7)</f>
        <v>5779375000</v>
      </c>
      <c r="N6" s="191">
        <f>O6-M6</f>
        <v>2029552500</v>
      </c>
      <c r="O6" s="191">
        <f>SUM(O7:O7)</f>
        <v>7808927500</v>
      </c>
      <c r="P6" s="128">
        <f>M6/10^9</f>
        <v>5.7793749999999999</v>
      </c>
      <c r="S6" s="127"/>
    </row>
    <row r="7" spans="2:19" s="126" customFormat="1" ht="16.5">
      <c r="B7" s="230"/>
      <c r="C7" s="223" t="s">
        <v>314</v>
      </c>
      <c r="D7" s="200"/>
      <c r="E7" s="200"/>
      <c r="F7" s="200"/>
      <c r="G7" s="201"/>
      <c r="H7" s="201"/>
      <c r="I7" s="201"/>
      <c r="J7" s="201"/>
      <c r="K7" s="202"/>
      <c r="L7" s="202"/>
      <c r="M7" s="192">
        <f>'Máy chủ'!F38</f>
        <v>5779375000</v>
      </c>
      <c r="N7" s="193">
        <f>O7-M7</f>
        <v>2029552500</v>
      </c>
      <c r="O7" s="194">
        <f>'Máy chủ'!H38</f>
        <v>7808927500</v>
      </c>
      <c r="P7" s="128"/>
      <c r="S7" s="127"/>
    </row>
    <row r="8" spans="2:19" s="126" customFormat="1">
      <c r="B8" s="229"/>
      <c r="C8" s="221" t="s">
        <v>28</v>
      </c>
      <c r="D8" s="204">
        <v>20</v>
      </c>
      <c r="E8" s="204">
        <v>10</v>
      </c>
      <c r="F8" s="204">
        <f>D8-E8</f>
        <v>10</v>
      </c>
      <c r="G8" s="205">
        <f>$P$3-E8</f>
        <v>7.4492249999999984</v>
      </c>
      <c r="H8" s="205">
        <v>1.8029999999999999</v>
      </c>
      <c r="I8" s="205">
        <v>2.125</v>
      </c>
      <c r="J8" s="205">
        <f>I8-H8</f>
        <v>0.32200000000000006</v>
      </c>
      <c r="K8" s="202">
        <f>(I8-((J8*G8)/F8))/100</f>
        <v>1.885134955E-2</v>
      </c>
      <c r="L8" s="203" t="s">
        <v>248</v>
      </c>
      <c r="M8" s="191">
        <f>ROUND((K8*$M$3),0)</f>
        <v>328941440</v>
      </c>
      <c r="N8" s="191">
        <f>M8*0.1</f>
        <v>32894144</v>
      </c>
      <c r="O8" s="195">
        <f>M8+N8</f>
        <v>361835584</v>
      </c>
      <c r="P8" s="129" t="s">
        <v>249</v>
      </c>
      <c r="Q8" s="130"/>
      <c r="S8" s="127"/>
    </row>
    <row r="9" spans="2:19" s="126" customFormat="1">
      <c r="B9" s="231" t="s">
        <v>318</v>
      </c>
      <c r="C9" s="221" t="s">
        <v>29</v>
      </c>
      <c r="D9" s="206"/>
      <c r="E9" s="206"/>
      <c r="F9" s="206"/>
      <c r="G9" s="206"/>
      <c r="H9" s="206"/>
      <c r="I9" s="206"/>
      <c r="J9" s="206"/>
      <c r="K9" s="202"/>
      <c r="L9" s="202"/>
      <c r="M9" s="191">
        <f>M11+M12+M14+M15+M16+M22+M19+M23</f>
        <v>724121855</v>
      </c>
      <c r="N9" s="191">
        <f>N11+N12+N14+N15+N16+N22+N19+N23</f>
        <v>72412185.5</v>
      </c>
      <c r="O9" s="191">
        <f>O11+O12+O14+O15+O16+O22+O19+O23</f>
        <v>796534040.50000012</v>
      </c>
      <c r="P9" s="129"/>
      <c r="S9" s="127"/>
    </row>
    <row r="10" spans="2:19" s="126" customFormat="1">
      <c r="B10" s="231"/>
      <c r="C10" s="224" t="s">
        <v>250</v>
      </c>
      <c r="D10" s="204"/>
      <c r="E10" s="204"/>
      <c r="F10" s="204"/>
      <c r="G10" s="205"/>
      <c r="H10" s="204"/>
      <c r="I10" s="204"/>
      <c r="J10" s="205"/>
      <c r="K10" s="202"/>
      <c r="L10" s="202"/>
      <c r="M10" s="191"/>
      <c r="N10" s="193"/>
      <c r="O10" s="194"/>
      <c r="P10" s="129"/>
      <c r="S10" s="127"/>
    </row>
    <row r="11" spans="2:19" s="126" customFormat="1">
      <c r="B11" s="230">
        <v>1</v>
      </c>
      <c r="C11" s="225" t="s">
        <v>251</v>
      </c>
      <c r="D11" s="204">
        <v>20</v>
      </c>
      <c r="E11" s="204">
        <v>15</v>
      </c>
      <c r="F11" s="204">
        <f t="shared" ref="F11:F30" si="0">D11-E11</f>
        <v>5</v>
      </c>
      <c r="G11" s="205">
        <f>$P$3-E11</f>
        <v>2.4492249999999984</v>
      </c>
      <c r="H11" s="205">
        <v>0.46700000000000003</v>
      </c>
      <c r="I11" s="205">
        <v>0.51400000000000001</v>
      </c>
      <c r="J11" s="205">
        <f t="shared" ref="J11:J16" si="1">I11-H11</f>
        <v>4.6999999999999986E-2</v>
      </c>
      <c r="K11" s="202">
        <f t="shared" ref="K11:K16" si="2">(I11-((J11*G11)/F11))/100</f>
        <v>4.9097728500000007E-3</v>
      </c>
      <c r="L11" s="203" t="s">
        <v>248</v>
      </c>
      <c r="M11" s="192">
        <f>ROUND((K11*$M$3),0)</f>
        <v>85671731</v>
      </c>
      <c r="N11" s="193">
        <f>M11*0.1</f>
        <v>8567173.0999999996</v>
      </c>
      <c r="O11" s="194">
        <f t="shared" ref="O11:O30" si="3">1.1*M11</f>
        <v>94238904.100000009</v>
      </c>
      <c r="P11" s="129" t="s">
        <v>252</v>
      </c>
      <c r="S11" s="127"/>
    </row>
    <row r="12" spans="2:19" s="126" customFormat="1" ht="15" customHeight="1">
      <c r="B12" s="230">
        <v>2</v>
      </c>
      <c r="C12" s="225" t="s">
        <v>253</v>
      </c>
      <c r="D12" s="207">
        <v>20</v>
      </c>
      <c r="E12" s="207">
        <v>10</v>
      </c>
      <c r="F12" s="207">
        <f t="shared" si="0"/>
        <v>10</v>
      </c>
      <c r="G12" s="208">
        <f>$P$4-E12</f>
        <v>1.6698500000000003</v>
      </c>
      <c r="H12" s="208">
        <v>2.15</v>
      </c>
      <c r="I12" s="208">
        <v>2.48</v>
      </c>
      <c r="J12" s="208">
        <f t="shared" si="1"/>
        <v>0.33000000000000007</v>
      </c>
      <c r="K12" s="202">
        <f t="shared" si="2"/>
        <v>2.4248949500000002E-2</v>
      </c>
      <c r="L12" s="202" t="s">
        <v>254</v>
      </c>
      <c r="M12" s="192">
        <f>ROUND((K12*M4),0)</f>
        <v>282981603</v>
      </c>
      <c r="N12" s="193">
        <f t="shared" ref="N12:N30" si="4">M12*0.1</f>
        <v>28298160.300000001</v>
      </c>
      <c r="O12" s="194">
        <f t="shared" si="3"/>
        <v>311279763.30000001</v>
      </c>
      <c r="P12" s="129" t="s">
        <v>255</v>
      </c>
      <c r="S12" s="127"/>
    </row>
    <row r="13" spans="2:19" s="126" customFormat="1" ht="15" customHeight="1">
      <c r="B13" s="230">
        <v>3</v>
      </c>
      <c r="C13" s="225" t="s">
        <v>190</v>
      </c>
      <c r="D13" s="207">
        <v>20</v>
      </c>
      <c r="E13" s="207">
        <v>15</v>
      </c>
      <c r="F13" s="207">
        <f>D13-E13</f>
        <v>5</v>
      </c>
      <c r="G13" s="208">
        <f>$P$3-E13</f>
        <v>2.4492249999999984</v>
      </c>
      <c r="H13" s="208">
        <v>7.0000000000000007E-2</v>
      </c>
      <c r="I13" s="208">
        <v>7.6999999999999999E-2</v>
      </c>
      <c r="J13" s="208">
        <f t="shared" si="1"/>
        <v>6.9999999999999923E-3</v>
      </c>
      <c r="K13" s="202">
        <f t="shared" si="2"/>
        <v>7.3571085000000006E-4</v>
      </c>
      <c r="L13" s="203" t="s">
        <v>248</v>
      </c>
      <c r="M13" s="192">
        <f>ROUND((K13*$M$3),0)</f>
        <v>12837584</v>
      </c>
      <c r="N13" s="193">
        <f>M13*0.1</f>
        <v>1283758.4000000001</v>
      </c>
      <c r="O13" s="194">
        <f>1.1*M13</f>
        <v>14121342.4</v>
      </c>
      <c r="P13" s="129" t="s">
        <v>297</v>
      </c>
      <c r="S13" s="127"/>
    </row>
    <row r="14" spans="2:19">
      <c r="B14" s="230">
        <v>4</v>
      </c>
      <c r="C14" s="225" t="s">
        <v>256</v>
      </c>
      <c r="D14" s="204">
        <v>20</v>
      </c>
      <c r="E14" s="204">
        <v>10</v>
      </c>
      <c r="F14" s="204">
        <f t="shared" si="0"/>
        <v>10</v>
      </c>
      <c r="G14" s="208">
        <f>$P$4-E14</f>
        <v>1.6698500000000003</v>
      </c>
      <c r="H14" s="205">
        <v>0.13800000000000001</v>
      </c>
      <c r="I14" s="205">
        <v>0.158</v>
      </c>
      <c r="J14" s="208">
        <f t="shared" si="1"/>
        <v>1.999999999999999E-2</v>
      </c>
      <c r="K14" s="202">
        <f t="shared" si="2"/>
        <v>1.5466029999999999E-3</v>
      </c>
      <c r="L14" s="202" t="s">
        <v>257</v>
      </c>
      <c r="M14" s="192">
        <f>ROUND((K14*M4),0)</f>
        <v>18048625</v>
      </c>
      <c r="N14" s="193">
        <f t="shared" si="4"/>
        <v>1804862.5</v>
      </c>
      <c r="O14" s="194">
        <f t="shared" si="3"/>
        <v>19853487.5</v>
      </c>
      <c r="P14" s="129" t="s">
        <v>258</v>
      </c>
      <c r="Q14" s="131"/>
      <c r="R14" s="131"/>
      <c r="S14" s="132"/>
    </row>
    <row r="15" spans="2:19">
      <c r="B15" s="230">
        <v>5</v>
      </c>
      <c r="C15" s="225" t="s">
        <v>259</v>
      </c>
      <c r="D15" s="204">
        <v>20</v>
      </c>
      <c r="E15" s="204">
        <v>10</v>
      </c>
      <c r="F15" s="204">
        <f t="shared" si="0"/>
        <v>10</v>
      </c>
      <c r="G15" s="208">
        <f>$P$4-E15</f>
        <v>1.6698500000000003</v>
      </c>
      <c r="H15" s="205">
        <v>0.13300000000000001</v>
      </c>
      <c r="I15" s="205">
        <v>0.153</v>
      </c>
      <c r="J15" s="208">
        <f t="shared" si="1"/>
        <v>1.999999999999999E-2</v>
      </c>
      <c r="K15" s="202">
        <f t="shared" si="2"/>
        <v>1.496603E-3</v>
      </c>
      <c r="L15" s="202" t="s">
        <v>254</v>
      </c>
      <c r="M15" s="192">
        <f>ROUND((K15*$M$4),0)</f>
        <v>17465133</v>
      </c>
      <c r="N15" s="193">
        <f t="shared" si="4"/>
        <v>1746513.3</v>
      </c>
      <c r="O15" s="194">
        <f t="shared" si="3"/>
        <v>19211646.300000001</v>
      </c>
      <c r="P15" s="129" t="s">
        <v>260</v>
      </c>
      <c r="Q15" s="131"/>
      <c r="R15" s="131"/>
      <c r="S15" s="132"/>
    </row>
    <row r="16" spans="2:19" ht="31.5">
      <c r="B16" s="230">
        <v>6</v>
      </c>
      <c r="C16" s="226" t="s">
        <v>261</v>
      </c>
      <c r="D16" s="204">
        <v>20</v>
      </c>
      <c r="E16" s="204">
        <v>10</v>
      </c>
      <c r="F16" s="204">
        <f t="shared" si="0"/>
        <v>10</v>
      </c>
      <c r="G16" s="208">
        <f>$P$4-E16</f>
        <v>1.6698500000000003</v>
      </c>
      <c r="H16" s="205">
        <v>0.254</v>
      </c>
      <c r="I16" s="205">
        <v>0.30299999999999999</v>
      </c>
      <c r="J16" s="208">
        <f t="shared" si="1"/>
        <v>4.8999999999999988E-2</v>
      </c>
      <c r="K16" s="202">
        <f t="shared" si="2"/>
        <v>2.9481773499999996E-3</v>
      </c>
      <c r="L16" s="202" t="s">
        <v>254</v>
      </c>
      <c r="M16" s="192">
        <f>ROUND((K16*M4),0)</f>
        <v>34404787</v>
      </c>
      <c r="N16" s="193">
        <f>M16*0.1</f>
        <v>3440478.7</v>
      </c>
      <c r="O16" s="194">
        <f>1.1*M16</f>
        <v>37845265.700000003</v>
      </c>
      <c r="P16" s="129" t="s">
        <v>262</v>
      </c>
      <c r="Q16" s="131"/>
      <c r="R16" s="131"/>
      <c r="S16" s="132"/>
    </row>
    <row r="17" spans="2:19" hidden="1">
      <c r="B17" s="230"/>
      <c r="C17" s="227" t="s">
        <v>263</v>
      </c>
      <c r="D17" s="209"/>
      <c r="E17" s="209"/>
      <c r="F17" s="209"/>
      <c r="G17" s="210"/>
      <c r="H17" s="209"/>
      <c r="I17" s="209"/>
      <c r="J17" s="210"/>
      <c r="K17" s="211"/>
      <c r="L17" s="203" t="s">
        <v>248</v>
      </c>
      <c r="M17" s="196">
        <f>M16*0.4</f>
        <v>13761914.800000001</v>
      </c>
      <c r="N17" s="193">
        <f t="shared" si="4"/>
        <v>1376191.4800000002</v>
      </c>
      <c r="O17" s="194">
        <f t="shared" si="3"/>
        <v>15138106.280000001</v>
      </c>
      <c r="P17" s="129"/>
      <c r="Q17" s="131"/>
      <c r="R17" s="131"/>
      <c r="S17" s="132"/>
    </row>
    <row r="18" spans="2:19" hidden="1">
      <c r="B18" s="230"/>
      <c r="C18" s="227" t="s">
        <v>264</v>
      </c>
      <c r="D18" s="209"/>
      <c r="E18" s="209"/>
      <c r="F18" s="209"/>
      <c r="G18" s="210"/>
      <c r="H18" s="209"/>
      <c r="I18" s="209"/>
      <c r="J18" s="210"/>
      <c r="K18" s="211"/>
      <c r="L18" s="203" t="s">
        <v>248</v>
      </c>
      <c r="M18" s="196">
        <f>M16*0.6</f>
        <v>20642872.199999999</v>
      </c>
      <c r="N18" s="193">
        <f t="shared" si="4"/>
        <v>2064287.22</v>
      </c>
      <c r="O18" s="194">
        <f t="shared" si="3"/>
        <v>22707159.420000002</v>
      </c>
      <c r="P18" s="129"/>
      <c r="Q18" s="131"/>
      <c r="R18" s="131"/>
      <c r="S18" s="132"/>
    </row>
    <row r="19" spans="2:19" ht="31.5">
      <c r="B19" s="230">
        <v>7</v>
      </c>
      <c r="C19" s="226" t="s">
        <v>265</v>
      </c>
      <c r="D19" s="204">
        <v>10</v>
      </c>
      <c r="E19" s="204">
        <v>10</v>
      </c>
      <c r="F19" s="204">
        <f t="shared" si="0"/>
        <v>0</v>
      </c>
      <c r="G19" s="208">
        <f>$P$6-E19</f>
        <v>-4.2206250000000001</v>
      </c>
      <c r="H19" s="205">
        <v>0.23599999999999999</v>
      </c>
      <c r="I19" s="205">
        <v>0.23599999999999999</v>
      </c>
      <c r="J19" s="208">
        <f>I19-H19</f>
        <v>0</v>
      </c>
      <c r="K19" s="202">
        <f>23.6%/100</f>
        <v>2.3600000000000001E-3</v>
      </c>
      <c r="L19" s="202" t="s">
        <v>266</v>
      </c>
      <c r="M19" s="193">
        <f>ROUND((K19*$M$6),0)</f>
        <v>13639325</v>
      </c>
      <c r="N19" s="193">
        <f t="shared" si="4"/>
        <v>1363932.5</v>
      </c>
      <c r="O19" s="194">
        <f t="shared" si="3"/>
        <v>15003257.500000002</v>
      </c>
      <c r="P19" s="129" t="s">
        <v>267</v>
      </c>
      <c r="Q19" s="131"/>
      <c r="R19" s="131"/>
      <c r="S19" s="132"/>
    </row>
    <row r="20" spans="2:19" hidden="1">
      <c r="B20" s="230"/>
      <c r="C20" s="227" t="s">
        <v>263</v>
      </c>
      <c r="D20" s="209"/>
      <c r="E20" s="209"/>
      <c r="F20" s="209"/>
      <c r="G20" s="210"/>
      <c r="H20" s="209"/>
      <c r="I20" s="209"/>
      <c r="J20" s="210"/>
      <c r="K20" s="212"/>
      <c r="L20" s="212"/>
      <c r="M20" s="196">
        <f>M19*0.4</f>
        <v>5455730</v>
      </c>
      <c r="N20" s="193">
        <f t="shared" si="4"/>
        <v>545573</v>
      </c>
      <c r="O20" s="194">
        <f t="shared" si="3"/>
        <v>6001303.0000000009</v>
      </c>
      <c r="P20" s="129"/>
      <c r="Q20" s="131"/>
      <c r="R20" s="131"/>
      <c r="S20" s="132"/>
    </row>
    <row r="21" spans="2:19" hidden="1">
      <c r="B21" s="230"/>
      <c r="C21" s="227" t="s">
        <v>264</v>
      </c>
      <c r="D21" s="209"/>
      <c r="E21" s="209"/>
      <c r="F21" s="209"/>
      <c r="G21" s="210"/>
      <c r="H21" s="209"/>
      <c r="I21" s="209"/>
      <c r="J21" s="210"/>
      <c r="K21" s="212"/>
      <c r="L21" s="212"/>
      <c r="M21" s="196">
        <f>M19*0.6</f>
        <v>8183595</v>
      </c>
      <c r="N21" s="193">
        <f t="shared" si="4"/>
        <v>818359.5</v>
      </c>
      <c r="O21" s="194">
        <f t="shared" si="3"/>
        <v>9001954.5</v>
      </c>
      <c r="P21" s="129"/>
      <c r="Q21" s="131"/>
      <c r="R21" s="131"/>
      <c r="S21" s="132"/>
    </row>
    <row r="22" spans="2:19">
      <c r="B22" s="230">
        <v>8</v>
      </c>
      <c r="C22" s="226" t="s">
        <v>191</v>
      </c>
      <c r="D22" s="204">
        <v>20</v>
      </c>
      <c r="E22" s="204">
        <v>10</v>
      </c>
      <c r="F22" s="204">
        <f>D22-E22</f>
        <v>10</v>
      </c>
      <c r="G22" s="208">
        <f>$P$4-E22</f>
        <v>1.6698500000000003</v>
      </c>
      <c r="H22" s="205">
        <v>1.8049999999999999</v>
      </c>
      <c r="I22" s="205">
        <v>2.0529999999999999</v>
      </c>
      <c r="J22" s="208">
        <f>I22-H22</f>
        <v>0.248</v>
      </c>
      <c r="K22" s="202">
        <f>(I22-((J22*G22)/F22))/100</f>
        <v>2.01158772E-2</v>
      </c>
      <c r="L22" s="202" t="s">
        <v>254</v>
      </c>
      <c r="M22" s="192">
        <f>ROUND((K22*M4),0)</f>
        <v>234749270</v>
      </c>
      <c r="N22" s="193">
        <f>M22*0.1</f>
        <v>23474927</v>
      </c>
      <c r="O22" s="194">
        <f>1.1*M22</f>
        <v>258224197.00000003</v>
      </c>
      <c r="P22" s="129" t="s">
        <v>268</v>
      </c>
      <c r="Q22" s="131"/>
      <c r="R22" s="131"/>
      <c r="S22" s="132"/>
    </row>
    <row r="23" spans="2:19">
      <c r="B23" s="230">
        <v>9</v>
      </c>
      <c r="C23" s="225" t="s">
        <v>30</v>
      </c>
      <c r="D23" s="204">
        <v>10</v>
      </c>
      <c r="E23" s="204">
        <v>10</v>
      </c>
      <c r="F23" s="204">
        <f t="shared" si="0"/>
        <v>0</v>
      </c>
      <c r="G23" s="208">
        <f>$P$6-E23</f>
        <v>-4.2206250000000001</v>
      </c>
      <c r="H23" s="205">
        <v>0.64300000000000002</v>
      </c>
      <c r="I23" s="205">
        <v>0.64300000000000002</v>
      </c>
      <c r="J23" s="208">
        <f>I23-H23</f>
        <v>0</v>
      </c>
      <c r="K23" s="202">
        <f>64.3%/100</f>
        <v>6.43E-3</v>
      </c>
      <c r="L23" s="202" t="s">
        <v>266</v>
      </c>
      <c r="M23" s="192">
        <f>ROUND((K23*M6),0)</f>
        <v>37161381</v>
      </c>
      <c r="N23" s="193">
        <f t="shared" si="4"/>
        <v>3716138.1</v>
      </c>
      <c r="O23" s="194">
        <f t="shared" si="3"/>
        <v>40877519.100000001</v>
      </c>
      <c r="P23" s="129" t="s">
        <v>269</v>
      </c>
      <c r="Q23" s="131"/>
      <c r="R23" s="131"/>
      <c r="S23" s="132"/>
    </row>
    <row r="24" spans="2:19">
      <c r="B24" s="231" t="s">
        <v>319</v>
      </c>
      <c r="C24" s="221" t="s">
        <v>270</v>
      </c>
      <c r="D24" s="206"/>
      <c r="E24" s="206"/>
      <c r="F24" s="206"/>
      <c r="G24" s="206"/>
      <c r="H24" s="206"/>
      <c r="I24" s="206"/>
      <c r="J24" s="206"/>
      <c r="K24" s="199"/>
      <c r="L24" s="199"/>
      <c r="M24" s="197">
        <f>SUM(M25:M30)</f>
        <v>154582880</v>
      </c>
      <c r="N24" s="197">
        <f>SUM(N25:N30)</f>
        <v>15458288</v>
      </c>
      <c r="O24" s="197">
        <f>SUM(O25:O30)</f>
        <v>170041168</v>
      </c>
      <c r="P24" s="129"/>
      <c r="Q24" s="131"/>
      <c r="R24" s="131"/>
      <c r="S24" s="132"/>
    </row>
    <row r="25" spans="2:19">
      <c r="B25" s="230">
        <v>1</v>
      </c>
      <c r="C25" s="225" t="s">
        <v>271</v>
      </c>
      <c r="D25" s="204"/>
      <c r="E25" s="204"/>
      <c r="F25" s="204"/>
      <c r="G25" s="205"/>
      <c r="H25" s="204"/>
      <c r="I25" s="204"/>
      <c r="J25" s="205"/>
      <c r="K25" s="202">
        <v>2.5000000000000001E-3</v>
      </c>
      <c r="L25" s="203" t="s">
        <v>248</v>
      </c>
      <c r="M25" s="192">
        <f t="shared" ref="M25:M30" si="5">ROUND((K25*$M$3),0)</f>
        <v>43623063</v>
      </c>
      <c r="N25" s="193">
        <f t="shared" si="4"/>
        <v>4362306.3</v>
      </c>
      <c r="O25" s="194">
        <f t="shared" si="3"/>
        <v>47985369.300000004</v>
      </c>
      <c r="P25" s="129" t="s">
        <v>272</v>
      </c>
      <c r="Q25" s="131"/>
      <c r="R25" s="131"/>
      <c r="S25" s="132"/>
    </row>
    <row r="26" spans="2:19">
      <c r="B26" s="230">
        <v>2</v>
      </c>
      <c r="C26" s="225" t="s">
        <v>31</v>
      </c>
      <c r="D26" s="204">
        <v>50</v>
      </c>
      <c r="E26" s="204">
        <v>10</v>
      </c>
      <c r="F26" s="204">
        <f>D26-E26</f>
        <v>40</v>
      </c>
      <c r="G26" s="205">
        <f>$P$3-E26</f>
        <v>7.4492249999999984</v>
      </c>
      <c r="H26" s="205">
        <v>0.16</v>
      </c>
      <c r="I26" s="205">
        <v>0.21</v>
      </c>
      <c r="J26" s="205">
        <f>I26-H26</f>
        <v>4.9999999999999989E-2</v>
      </c>
      <c r="K26" s="202">
        <f>(I26-((J26*G26)/F26))/100</f>
        <v>2.0068846875000001E-3</v>
      </c>
      <c r="L26" s="203" t="s">
        <v>248</v>
      </c>
      <c r="M26" s="192">
        <f t="shared" si="5"/>
        <v>35018582</v>
      </c>
      <c r="N26" s="193">
        <f t="shared" si="4"/>
        <v>3501858.2</v>
      </c>
      <c r="O26" s="194">
        <f t="shared" si="3"/>
        <v>38520440.200000003</v>
      </c>
      <c r="P26" s="129" t="s">
        <v>273</v>
      </c>
      <c r="Q26" s="131"/>
      <c r="R26" s="131"/>
      <c r="S26" s="132"/>
    </row>
    <row r="27" spans="2:19">
      <c r="B27" s="230">
        <v>3</v>
      </c>
      <c r="C27" s="225" t="s">
        <v>274</v>
      </c>
      <c r="D27" s="204">
        <v>50</v>
      </c>
      <c r="E27" s="204">
        <v>10</v>
      </c>
      <c r="F27" s="204">
        <f t="shared" si="0"/>
        <v>40</v>
      </c>
      <c r="G27" s="205">
        <f>$P$3-E27</f>
        <v>7.4492249999999984</v>
      </c>
      <c r="H27" s="205">
        <v>0.24</v>
      </c>
      <c r="I27" s="205">
        <v>0.34</v>
      </c>
      <c r="J27" s="205">
        <f>I27-H27</f>
        <v>0.10000000000000003</v>
      </c>
      <c r="K27" s="202">
        <f>(I27-((J27*G27)/F27))/100</f>
        <v>3.2137693750000002E-3</v>
      </c>
      <c r="L27" s="203" t="s">
        <v>248</v>
      </c>
      <c r="M27" s="192">
        <f t="shared" si="5"/>
        <v>56077785</v>
      </c>
      <c r="N27" s="193">
        <f t="shared" si="4"/>
        <v>5607778.5</v>
      </c>
      <c r="O27" s="194">
        <f t="shared" si="3"/>
        <v>61685563.500000007</v>
      </c>
      <c r="P27" s="129" t="s">
        <v>273</v>
      </c>
      <c r="Q27" s="131"/>
      <c r="R27" s="131"/>
      <c r="S27" s="132"/>
    </row>
    <row r="28" spans="2:19">
      <c r="B28" s="230">
        <v>4</v>
      </c>
      <c r="C28" s="225" t="s">
        <v>275</v>
      </c>
      <c r="D28" s="204">
        <v>25</v>
      </c>
      <c r="E28" s="204">
        <v>15</v>
      </c>
      <c r="F28" s="204">
        <f t="shared" si="0"/>
        <v>10</v>
      </c>
      <c r="G28" s="205">
        <f>$P$3-E28</f>
        <v>2.4492249999999984</v>
      </c>
      <c r="H28" s="205">
        <v>1.7000000000000001E-2</v>
      </c>
      <c r="I28" s="205">
        <v>1.9E-2</v>
      </c>
      <c r="J28" s="205">
        <f>I28-H28</f>
        <v>1.9999999999999983E-3</v>
      </c>
      <c r="K28" s="202">
        <f>(I28-((J28*G28)/F28))/100</f>
        <v>1.8510155000000001E-4</v>
      </c>
      <c r="L28" s="203" t="s">
        <v>248</v>
      </c>
      <c r="M28" s="192">
        <f>ROUND((K28*$M$3),0)</f>
        <v>3229879</v>
      </c>
      <c r="N28" s="193">
        <f t="shared" si="4"/>
        <v>322987.90000000002</v>
      </c>
      <c r="O28" s="194">
        <f t="shared" si="3"/>
        <v>3552866.9000000004</v>
      </c>
      <c r="P28" s="129" t="s">
        <v>276</v>
      </c>
      <c r="Q28" s="131"/>
      <c r="R28" s="131"/>
      <c r="S28" s="132"/>
    </row>
    <row r="29" spans="2:19">
      <c r="B29" s="230">
        <v>6</v>
      </c>
      <c r="C29" s="225" t="s">
        <v>277</v>
      </c>
      <c r="D29" s="204">
        <v>25</v>
      </c>
      <c r="E29" s="204">
        <v>15</v>
      </c>
      <c r="F29" s="204">
        <f t="shared" si="0"/>
        <v>10</v>
      </c>
      <c r="G29" s="205">
        <f>$P$3-E29</f>
        <v>2.4492249999999984</v>
      </c>
      <c r="H29" s="205">
        <v>3.15E-2</v>
      </c>
      <c r="I29" s="205">
        <v>5.5E-2</v>
      </c>
      <c r="J29" s="205">
        <f>I29-H29</f>
        <v>2.35E-2</v>
      </c>
      <c r="K29" s="202">
        <f>(I29-((J29*G29)/F29))/100</f>
        <v>4.9244321249999998E-4</v>
      </c>
      <c r="L29" s="203" t="s">
        <v>248</v>
      </c>
      <c r="M29" s="192">
        <f t="shared" si="5"/>
        <v>8592752</v>
      </c>
      <c r="N29" s="193">
        <f>M29*0.1</f>
        <v>859275.20000000007</v>
      </c>
      <c r="O29" s="194">
        <f t="shared" si="3"/>
        <v>9452027.2000000011</v>
      </c>
      <c r="P29" s="129" t="s">
        <v>276</v>
      </c>
      <c r="Q29" s="131"/>
      <c r="R29" s="131"/>
      <c r="S29" s="132"/>
    </row>
    <row r="30" spans="2:19">
      <c r="B30" s="232">
        <v>7</v>
      </c>
      <c r="C30" s="228" t="s">
        <v>278</v>
      </c>
      <c r="D30" s="204">
        <v>25</v>
      </c>
      <c r="E30" s="204">
        <v>15</v>
      </c>
      <c r="F30" s="213">
        <f t="shared" si="0"/>
        <v>10</v>
      </c>
      <c r="G30" s="205">
        <f>$P$3-E30</f>
        <v>2.4492249999999984</v>
      </c>
      <c r="H30" s="214">
        <v>3.4000000000000002E-2</v>
      </c>
      <c r="I30" s="214">
        <v>0.05</v>
      </c>
      <c r="J30" s="214">
        <f>I30-H30</f>
        <v>1.6E-2</v>
      </c>
      <c r="K30" s="202">
        <f>(I30-((J30*G30)/F30))/100</f>
        <v>4.6081240000000003E-4</v>
      </c>
      <c r="L30" s="203" t="s">
        <v>248</v>
      </c>
      <c r="M30" s="192">
        <f t="shared" si="5"/>
        <v>8040819</v>
      </c>
      <c r="N30" s="193">
        <f t="shared" si="4"/>
        <v>804081.9</v>
      </c>
      <c r="O30" s="194">
        <f t="shared" si="3"/>
        <v>8844900.9000000004</v>
      </c>
      <c r="P30" s="129" t="s">
        <v>276</v>
      </c>
      <c r="Q30" s="131"/>
      <c r="R30" s="131"/>
      <c r="S30" s="132"/>
    </row>
    <row r="31" spans="2:19">
      <c r="B31" s="231" t="s">
        <v>284</v>
      </c>
      <c r="C31" s="221" t="s">
        <v>32</v>
      </c>
      <c r="D31" s="206"/>
      <c r="E31" s="206"/>
      <c r="F31" s="206"/>
      <c r="G31" s="206"/>
      <c r="H31" s="206"/>
      <c r="I31" s="206"/>
      <c r="J31" s="206"/>
      <c r="K31" s="199"/>
      <c r="L31" s="199"/>
      <c r="M31" s="197"/>
      <c r="N31" s="197"/>
      <c r="O31" s="197">
        <v>2000000000</v>
      </c>
      <c r="P31" s="129"/>
      <c r="Q31" s="131"/>
      <c r="R31" s="131"/>
      <c r="S31" s="132"/>
    </row>
    <row r="32" spans="2:19">
      <c r="B32" s="233"/>
      <c r="C32" s="234" t="s">
        <v>283</v>
      </c>
      <c r="D32" s="235"/>
      <c r="E32" s="235"/>
      <c r="F32" s="235"/>
      <c r="G32" s="236"/>
      <c r="H32" s="236"/>
      <c r="I32" s="236"/>
      <c r="J32" s="236"/>
      <c r="K32" s="236"/>
      <c r="L32" s="236"/>
      <c r="M32" s="237"/>
      <c r="N32" s="238"/>
      <c r="O32" s="237">
        <f>O24+O9+O8+O3+O31</f>
        <v>23129783292.5</v>
      </c>
      <c r="P32" s="132"/>
      <c r="Q32" s="131"/>
      <c r="R32" s="131"/>
      <c r="S32" s="132"/>
    </row>
    <row r="33" spans="2:20">
      <c r="B33" s="233"/>
      <c r="C33" s="317" t="s">
        <v>364</v>
      </c>
      <c r="D33" s="317"/>
      <c r="E33" s="317"/>
      <c r="F33" s="317"/>
      <c r="G33" s="317"/>
      <c r="H33" s="317"/>
      <c r="I33" s="317"/>
      <c r="J33" s="317"/>
      <c r="K33" s="317"/>
      <c r="L33" s="317"/>
      <c r="M33" s="317"/>
      <c r="N33" s="317"/>
      <c r="O33" s="237">
        <v>23130000000</v>
      </c>
      <c r="P33" s="132"/>
      <c r="Q33" s="131"/>
      <c r="R33" s="131"/>
      <c r="S33" s="132"/>
    </row>
    <row r="34" spans="2:20">
      <c r="B34" s="233"/>
      <c r="C34" s="317" t="s">
        <v>363</v>
      </c>
      <c r="D34" s="317"/>
      <c r="E34" s="317"/>
      <c r="F34" s="317"/>
      <c r="G34" s="317"/>
      <c r="H34" s="317"/>
      <c r="I34" s="317"/>
      <c r="J34" s="317"/>
      <c r="K34" s="317"/>
      <c r="L34" s="317"/>
      <c r="M34" s="317"/>
      <c r="N34" s="317"/>
      <c r="O34" s="317"/>
      <c r="P34" s="132"/>
      <c r="Q34" s="131"/>
      <c r="R34" s="131"/>
      <c r="S34" s="132"/>
    </row>
    <row r="35" spans="2:20" ht="16.5" thickBot="1">
      <c r="B35" s="123"/>
      <c r="C35" s="123"/>
      <c r="D35" s="123"/>
      <c r="E35" s="123"/>
      <c r="F35" s="123"/>
      <c r="G35" s="123"/>
      <c r="H35" s="123"/>
      <c r="I35" s="133"/>
      <c r="J35" s="133"/>
      <c r="K35" s="134"/>
      <c r="L35" s="134"/>
      <c r="M35" s="123"/>
      <c r="N35" s="134"/>
      <c r="O35" s="134"/>
      <c r="P35" s="123"/>
      <c r="S35" s="123"/>
      <c r="T35" s="123"/>
    </row>
    <row r="36" spans="2:20" ht="16.5" thickBot="1">
      <c r="B36" s="123"/>
      <c r="C36" s="318"/>
      <c r="D36" s="135"/>
      <c r="E36" s="135"/>
      <c r="F36" s="135"/>
      <c r="G36" s="135"/>
      <c r="H36" s="135"/>
      <c r="I36" s="135"/>
      <c r="J36" s="136"/>
      <c r="L36" s="319" t="s">
        <v>279</v>
      </c>
      <c r="M36" s="321" t="s">
        <v>280</v>
      </c>
      <c r="N36" s="323" t="s">
        <v>281</v>
      </c>
      <c r="O36" s="324"/>
      <c r="P36" s="325"/>
      <c r="Q36" s="137"/>
      <c r="R36" s="138"/>
      <c r="S36" s="138"/>
      <c r="T36" s="314"/>
    </row>
    <row r="37" spans="2:20" ht="16.5" thickBot="1">
      <c r="B37" s="123"/>
      <c r="C37" s="318"/>
      <c r="D37" s="135"/>
      <c r="E37" s="135"/>
      <c r="F37" s="135"/>
      <c r="G37" s="135"/>
      <c r="H37" s="135"/>
      <c r="I37" s="135"/>
      <c r="J37" s="136"/>
      <c r="L37" s="320"/>
      <c r="M37" s="322"/>
      <c r="N37" s="315" t="s">
        <v>282</v>
      </c>
      <c r="O37" s="315"/>
      <c r="P37" s="316"/>
      <c r="Q37" s="137"/>
      <c r="R37" s="138"/>
      <c r="S37" s="138"/>
      <c r="T37" s="314"/>
    </row>
    <row r="38" spans="2:20">
      <c r="B38" s="123"/>
      <c r="C38" s="123"/>
      <c r="D38" s="123"/>
      <c r="E38" s="123"/>
      <c r="F38" s="123"/>
      <c r="G38" s="123"/>
      <c r="H38" s="123"/>
      <c r="I38" s="123"/>
      <c r="J38" s="123"/>
      <c r="K38" s="123"/>
      <c r="L38" s="123"/>
      <c r="M38" s="123"/>
      <c r="N38" s="123"/>
      <c r="O38" s="123"/>
      <c r="P38" s="123"/>
      <c r="S38" s="123"/>
      <c r="T38" s="123"/>
    </row>
  </sheetData>
  <mergeCells count="8">
    <mergeCell ref="T36:T37"/>
    <mergeCell ref="N37:P37"/>
    <mergeCell ref="C34:O34"/>
    <mergeCell ref="C33:N33"/>
    <mergeCell ref="C36:C37"/>
    <mergeCell ref="L36:L37"/>
    <mergeCell ref="M36:M37"/>
    <mergeCell ref="N36:P36"/>
  </mergeCells>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dimension ref="A2:N8"/>
  <sheetViews>
    <sheetView zoomScale="70" zoomScaleNormal="70" workbookViewId="0">
      <pane ySplit="4" topLeftCell="A5" activePane="bottomLeft" state="frozen"/>
      <selection pane="bottomLeft" activeCell="K35" sqref="K35"/>
    </sheetView>
  </sheetViews>
  <sheetFormatPr defaultColWidth="11.5546875" defaultRowHeight="16.5"/>
  <cols>
    <col min="1" max="1" width="3.6640625" style="44" customWidth="1"/>
    <col min="2" max="2" width="24.33203125" style="44" customWidth="1"/>
    <col min="3" max="3" width="41.6640625" style="44" customWidth="1"/>
    <col min="4" max="4" width="6.88671875" style="44" bestFit="1" customWidth="1"/>
    <col min="5" max="5" width="11.5546875" style="44" customWidth="1"/>
    <col min="6" max="6" width="6.33203125" style="44" bestFit="1" customWidth="1"/>
    <col min="7" max="16384" width="11.5546875" style="44"/>
  </cols>
  <sheetData>
    <row r="2" spans="1:14" ht="12.75" customHeight="1">
      <c r="A2" s="330" t="s">
        <v>54</v>
      </c>
      <c r="B2" s="330"/>
      <c r="C2" s="330"/>
      <c r="D2" s="330"/>
      <c r="E2" s="330"/>
      <c r="F2" s="330"/>
      <c r="G2" s="330"/>
    </row>
    <row r="3" spans="1:14" ht="12.75" customHeight="1">
      <c r="J3" s="331" t="s">
        <v>55</v>
      </c>
      <c r="K3" s="331"/>
      <c r="L3" s="331"/>
      <c r="M3" s="331"/>
      <c r="N3" s="331"/>
    </row>
    <row r="4" spans="1:14" s="67" customFormat="1" ht="33">
      <c r="A4" s="112" t="s">
        <v>56</v>
      </c>
      <c r="B4" s="112" t="s">
        <v>57</v>
      </c>
      <c r="C4" s="112" t="s">
        <v>58</v>
      </c>
      <c r="D4" s="112" t="s">
        <v>59</v>
      </c>
      <c r="E4" s="112" t="s">
        <v>60</v>
      </c>
      <c r="F4" s="112" t="s">
        <v>61</v>
      </c>
      <c r="G4" s="112" t="s">
        <v>33</v>
      </c>
      <c r="K4" s="66" t="s">
        <v>62</v>
      </c>
      <c r="L4" s="66" t="s">
        <v>59</v>
      </c>
    </row>
    <row r="5" spans="1:14">
      <c r="A5" s="68">
        <v>1</v>
      </c>
      <c r="B5" s="69" t="s">
        <v>63</v>
      </c>
      <c r="C5" s="69" t="s">
        <v>64</v>
      </c>
      <c r="D5" s="68">
        <v>1</v>
      </c>
      <c r="E5" s="68">
        <v>4</v>
      </c>
      <c r="F5" s="68">
        <f>E5*D5</f>
        <v>4</v>
      </c>
      <c r="G5" s="69"/>
      <c r="K5" s="70" t="s">
        <v>65</v>
      </c>
      <c r="L5" s="70">
        <v>1</v>
      </c>
    </row>
    <row r="6" spans="1:14" ht="33">
      <c r="A6" s="68">
        <v>2</v>
      </c>
      <c r="B6" s="69" t="s">
        <v>66</v>
      </c>
      <c r="C6" s="69" t="s">
        <v>67</v>
      </c>
      <c r="D6" s="68">
        <v>2</v>
      </c>
      <c r="E6" s="68">
        <v>0</v>
      </c>
      <c r="F6" s="68">
        <f>E6*L6</f>
        <v>0</v>
      </c>
      <c r="G6" s="69"/>
      <c r="K6" s="70" t="s">
        <v>68</v>
      </c>
      <c r="L6" s="70">
        <v>2</v>
      </c>
    </row>
    <row r="7" spans="1:14">
      <c r="A7" s="68">
        <v>3</v>
      </c>
      <c r="B7" s="69" t="s">
        <v>69</v>
      </c>
      <c r="C7" s="69" t="s">
        <v>70</v>
      </c>
      <c r="D7" s="68">
        <v>3</v>
      </c>
      <c r="E7" s="68"/>
      <c r="F7" s="68">
        <f>E7*L7</f>
        <v>0</v>
      </c>
      <c r="G7" s="69"/>
      <c r="K7" s="70" t="s">
        <v>71</v>
      </c>
      <c r="L7" s="70">
        <v>3</v>
      </c>
    </row>
    <row r="8" spans="1:14">
      <c r="A8" s="68"/>
      <c r="B8" s="71" t="s">
        <v>72</v>
      </c>
      <c r="C8" s="71" t="s">
        <v>73</v>
      </c>
      <c r="D8" s="71"/>
      <c r="E8" s="71"/>
      <c r="F8" s="66">
        <f>SUM(F5:F7)</f>
        <v>4</v>
      </c>
      <c r="G8" s="69"/>
    </row>
  </sheetData>
  <mergeCells count="2">
    <mergeCell ref="A2:G2"/>
    <mergeCell ref="J3:N3"/>
  </mergeCells>
  <pageMargins left="0.78749999999999998" right="0.78749999999999998" top="1.0249999999999999" bottom="1.0249999999999999" header="0.78749999999999998" footer="0.78749999999999998"/>
  <pageSetup firstPageNumber="0" orientation="portrait" horizontalDpi="300" verticalDpi="300"/>
  <headerFooter alignWithMargins="0">
    <oddHeader>&amp;C&amp;A</oddHeader>
    <oddFooter>&amp;CPage &amp;P</oddFooter>
  </headerFooter>
</worksheet>
</file>

<file path=xl/worksheets/sheet11.xml><?xml version="1.0" encoding="utf-8"?>
<worksheet xmlns="http://schemas.openxmlformats.org/spreadsheetml/2006/main" xmlns:r="http://schemas.openxmlformats.org/officeDocument/2006/relationships">
  <dimension ref="A1:I16"/>
  <sheetViews>
    <sheetView zoomScale="80" zoomScaleNormal="80" workbookViewId="0">
      <pane ySplit="2" topLeftCell="A3" activePane="bottomLeft" state="frozen"/>
      <selection activeCell="B1" sqref="B1"/>
      <selection pane="bottomLeft" activeCell="E16" sqref="E16"/>
    </sheetView>
  </sheetViews>
  <sheetFormatPr defaultColWidth="11.5546875" defaultRowHeight="16.5"/>
  <cols>
    <col min="1" max="1" width="3.6640625" style="44" customWidth="1"/>
    <col min="2" max="2" width="11.5546875" style="44" customWidth="1"/>
    <col min="3" max="3" width="10.44140625" style="44" bestFit="1" customWidth="1"/>
    <col min="4" max="4" width="8.109375" style="44" bestFit="1" customWidth="1"/>
    <col min="5" max="5" width="12.6640625" style="44" bestFit="1" customWidth="1"/>
    <col min="6" max="6" width="9.5546875" style="44" customWidth="1"/>
    <col min="7" max="7" width="38.44140625" style="44" customWidth="1"/>
    <col min="8" max="8" width="11.5546875" style="44"/>
    <col min="9" max="9" width="12.44140625" style="44" bestFit="1" customWidth="1"/>
    <col min="10" max="16384" width="11.5546875" style="44"/>
  </cols>
  <sheetData>
    <row r="1" spans="1:9">
      <c r="A1" s="330" t="s">
        <v>74</v>
      </c>
      <c r="B1" s="330"/>
      <c r="C1" s="330"/>
      <c r="D1" s="330"/>
      <c r="E1" s="330"/>
      <c r="F1" s="330"/>
      <c r="G1" s="330"/>
    </row>
    <row r="3" spans="1:9" ht="33">
      <c r="A3" s="112" t="s">
        <v>56</v>
      </c>
      <c r="B3" s="112" t="s">
        <v>75</v>
      </c>
      <c r="C3" s="112" t="s">
        <v>76</v>
      </c>
      <c r="D3" s="112" t="s">
        <v>77</v>
      </c>
      <c r="E3" s="112" t="s">
        <v>78</v>
      </c>
      <c r="F3" s="112" t="s">
        <v>61</v>
      </c>
      <c r="G3" s="112" t="s">
        <v>58</v>
      </c>
    </row>
    <row r="4" spans="1:9">
      <c r="A4" s="72">
        <v>1</v>
      </c>
      <c r="B4" s="72" t="s">
        <v>79</v>
      </c>
      <c r="C4" s="72"/>
      <c r="D4" s="72"/>
      <c r="E4" s="72">
        <f>SUM(E5:E7)</f>
        <v>164</v>
      </c>
      <c r="F4" s="72">
        <f>SUM(F5:F7)</f>
        <v>1335</v>
      </c>
      <c r="G4" s="332" t="s">
        <v>289</v>
      </c>
    </row>
    <row r="5" spans="1:9">
      <c r="A5" s="74"/>
      <c r="B5" s="70" t="s">
        <v>65</v>
      </c>
      <c r="C5" s="70">
        <v>5</v>
      </c>
      <c r="D5" s="70">
        <v>1</v>
      </c>
      <c r="E5" s="70">
        <v>85</v>
      </c>
      <c r="F5" s="70">
        <f>E5*D5*C5</f>
        <v>425</v>
      </c>
      <c r="G5" s="332"/>
    </row>
    <row r="6" spans="1:9">
      <c r="A6" s="74"/>
      <c r="B6" s="70" t="s">
        <v>68</v>
      </c>
      <c r="C6" s="70">
        <v>10</v>
      </c>
      <c r="D6" s="70">
        <v>1</v>
      </c>
      <c r="E6" s="70">
        <v>55</v>
      </c>
      <c r="F6" s="70">
        <f>E6*D6*C6</f>
        <v>550</v>
      </c>
      <c r="G6" s="332"/>
    </row>
    <row r="7" spans="1:9">
      <c r="A7" s="74"/>
      <c r="B7" s="70" t="s">
        <v>71</v>
      </c>
      <c r="C7" s="70">
        <v>15</v>
      </c>
      <c r="D7" s="70">
        <v>1</v>
      </c>
      <c r="E7" s="70">
        <v>24</v>
      </c>
      <c r="F7" s="70">
        <f>E7*D7*C7</f>
        <v>360</v>
      </c>
      <c r="G7" s="332"/>
    </row>
    <row r="8" spans="1:9">
      <c r="A8" s="72">
        <v>2</v>
      </c>
      <c r="B8" s="72" t="s">
        <v>80</v>
      </c>
      <c r="C8" s="72"/>
      <c r="D8" s="72"/>
      <c r="E8" s="72">
        <f>SUM(E9:E11)</f>
        <v>0</v>
      </c>
      <c r="F8" s="72">
        <f>SUM(F9:F11)</f>
        <v>0</v>
      </c>
      <c r="G8" s="332" t="s">
        <v>81</v>
      </c>
    </row>
    <row r="9" spans="1:9">
      <c r="A9" s="74"/>
      <c r="B9" s="70" t="s">
        <v>65</v>
      </c>
      <c r="C9" s="70">
        <v>5</v>
      </c>
      <c r="D9" s="70">
        <v>1.2</v>
      </c>
      <c r="E9" s="70">
        <v>0</v>
      </c>
      <c r="F9" s="70">
        <f>E9*D9*C9</f>
        <v>0</v>
      </c>
      <c r="G9" s="332"/>
    </row>
    <row r="10" spans="1:9">
      <c r="A10" s="74"/>
      <c r="B10" s="70" t="s">
        <v>68</v>
      </c>
      <c r="C10" s="70">
        <v>10</v>
      </c>
      <c r="D10" s="70">
        <v>1.2</v>
      </c>
      <c r="E10" s="70">
        <v>0</v>
      </c>
      <c r="F10" s="70">
        <f>E10*D10*C10</f>
        <v>0</v>
      </c>
      <c r="G10" s="332"/>
    </row>
    <row r="11" spans="1:9">
      <c r="A11" s="74"/>
      <c r="B11" s="70" t="s">
        <v>71</v>
      </c>
      <c r="C11" s="70">
        <v>15</v>
      </c>
      <c r="D11" s="70">
        <v>1.2</v>
      </c>
      <c r="E11" s="70">
        <v>0</v>
      </c>
      <c r="F11" s="70">
        <f>E11*D11*C11</f>
        <v>0</v>
      </c>
      <c r="G11" s="332"/>
    </row>
    <row r="12" spans="1:9">
      <c r="A12" s="72">
        <v>3</v>
      </c>
      <c r="B12" s="72" t="s">
        <v>82</v>
      </c>
      <c r="C12" s="72"/>
      <c r="D12" s="72"/>
      <c r="E12" s="72">
        <f>SUM(E13:E15)</f>
        <v>0</v>
      </c>
      <c r="F12" s="72">
        <f>SUM(F13:F15)</f>
        <v>0</v>
      </c>
      <c r="G12" s="332" t="s">
        <v>83</v>
      </c>
    </row>
    <row r="13" spans="1:9">
      <c r="A13" s="74"/>
      <c r="B13" s="70" t="s">
        <v>65</v>
      </c>
      <c r="C13" s="70">
        <v>5</v>
      </c>
      <c r="D13" s="70">
        <v>1.5</v>
      </c>
      <c r="E13" s="70">
        <v>0</v>
      </c>
      <c r="F13" s="70">
        <f>E13*D13*C13</f>
        <v>0</v>
      </c>
      <c r="G13" s="332"/>
    </row>
    <row r="14" spans="1:9">
      <c r="A14" s="74"/>
      <c r="B14" s="70" t="s">
        <v>68</v>
      </c>
      <c r="C14" s="70">
        <v>10</v>
      </c>
      <c r="D14" s="70">
        <v>1.5</v>
      </c>
      <c r="E14" s="70">
        <v>0</v>
      </c>
      <c r="F14" s="70">
        <f>E14*D14*C14</f>
        <v>0</v>
      </c>
      <c r="G14" s="332"/>
    </row>
    <row r="15" spans="1:9">
      <c r="A15" s="74"/>
      <c r="B15" s="70" t="s">
        <v>71</v>
      </c>
      <c r="C15" s="70">
        <v>15</v>
      </c>
      <c r="D15" s="70">
        <v>1.5</v>
      </c>
      <c r="E15" s="70">
        <v>0</v>
      </c>
      <c r="F15" s="70">
        <f>E15*D15*C15</f>
        <v>0</v>
      </c>
      <c r="G15" s="332"/>
    </row>
    <row r="16" spans="1:9" ht="33">
      <c r="A16" s="74"/>
      <c r="B16" s="75" t="s">
        <v>72</v>
      </c>
      <c r="C16" s="75"/>
      <c r="D16" s="75"/>
      <c r="E16" s="72">
        <f>E12+E8+E4</f>
        <v>164</v>
      </c>
      <c r="F16" s="72">
        <f>F12+F8+F4</f>
        <v>1335</v>
      </c>
      <c r="G16" s="75" t="s">
        <v>84</v>
      </c>
      <c r="I16" s="245">
        <f>G_Giatriphanmem!G28</f>
        <v>2798286400.5458126</v>
      </c>
    </row>
  </sheetData>
  <mergeCells count="4">
    <mergeCell ref="G12:G15"/>
    <mergeCell ref="A1:G1"/>
    <mergeCell ref="G4:G7"/>
    <mergeCell ref="G8:G11"/>
  </mergeCells>
  <pageMargins left="0.78749999999999998" right="0.78749999999999998" top="1.0249999999999999" bottom="1.0249999999999999" header="0.78749999999999998" footer="0.78749999999999998"/>
  <pageSetup firstPageNumber="0" orientation="portrait" horizontalDpi="300" verticalDpi="300"/>
  <headerFooter alignWithMargins="0">
    <oddHeader>&amp;C&amp;A</oddHeader>
    <oddFooter>&amp;CPage &amp;P</oddFooter>
  </headerFooter>
</worksheet>
</file>

<file path=xl/worksheets/sheet12.xml><?xml version="1.0" encoding="utf-8"?>
<worksheet xmlns="http://schemas.openxmlformats.org/spreadsheetml/2006/main" xmlns:r="http://schemas.openxmlformats.org/officeDocument/2006/relationships">
  <dimension ref="A1:K21"/>
  <sheetViews>
    <sheetView zoomScale="80" zoomScaleNormal="80" workbookViewId="0">
      <pane ySplit="5" topLeftCell="A9" activePane="bottomLeft" state="frozen"/>
      <selection pane="bottomLeft" activeCell="I32" sqref="I32"/>
    </sheetView>
  </sheetViews>
  <sheetFormatPr defaultColWidth="11.5546875" defaultRowHeight="16.5"/>
  <cols>
    <col min="1" max="1" width="4.6640625" style="44" customWidth="1"/>
    <col min="2" max="2" width="44.88671875" style="44" customWidth="1"/>
    <col min="3" max="3" width="22.6640625" style="44" customWidth="1"/>
    <col min="4" max="4" width="7.33203125" style="44" bestFit="1" customWidth="1"/>
    <col min="5" max="5" width="7.88671875" style="44" customWidth="1"/>
    <col min="6" max="6" width="6.33203125" style="44" bestFit="1" customWidth="1"/>
    <col min="7" max="9" width="11.5546875" style="44" customWidth="1"/>
    <col min="10" max="10" width="27" style="44" customWidth="1"/>
    <col min="11" max="16384" width="11.5546875" style="44"/>
  </cols>
  <sheetData>
    <row r="1" spans="1:11" ht="12.75" customHeight="1">
      <c r="A1" s="333"/>
      <c r="B1" s="333"/>
      <c r="C1" s="333"/>
      <c r="D1" s="333"/>
      <c r="E1" s="333"/>
      <c r="F1" s="333"/>
      <c r="G1" s="333"/>
    </row>
    <row r="2" spans="1:11" ht="12.75" customHeight="1">
      <c r="A2" s="330" t="s">
        <v>85</v>
      </c>
      <c r="B2" s="330"/>
      <c r="C2" s="330"/>
      <c r="D2" s="330"/>
      <c r="E2" s="330"/>
      <c r="F2" s="330"/>
      <c r="G2" s="330"/>
    </row>
    <row r="3" spans="1:11" ht="12.75" customHeight="1">
      <c r="A3" s="333"/>
      <c r="B3" s="333"/>
      <c r="C3" s="333"/>
      <c r="D3" s="333"/>
      <c r="E3" s="333"/>
      <c r="F3" s="333"/>
      <c r="G3" s="333"/>
    </row>
    <row r="5" spans="1:11" s="81" customFormat="1" ht="49.5">
      <c r="A5" s="112" t="s">
        <v>56</v>
      </c>
      <c r="B5" s="112" t="s">
        <v>86</v>
      </c>
      <c r="C5" s="112" t="s">
        <v>87</v>
      </c>
      <c r="D5" s="112" t="s">
        <v>88</v>
      </c>
      <c r="E5" s="112" t="s">
        <v>89</v>
      </c>
      <c r="F5" s="112" t="s">
        <v>61</v>
      </c>
      <c r="G5" s="112" t="s">
        <v>33</v>
      </c>
      <c r="J5" s="82"/>
      <c r="K5" s="82"/>
    </row>
    <row r="6" spans="1:11" s="83" customFormat="1" ht="33">
      <c r="A6" s="72" t="s">
        <v>21</v>
      </c>
      <c r="B6" s="75" t="s">
        <v>90</v>
      </c>
      <c r="C6" s="75"/>
      <c r="D6" s="72"/>
      <c r="E6" s="75"/>
      <c r="F6" s="75"/>
      <c r="G6" s="75"/>
      <c r="J6" s="74" t="s">
        <v>91</v>
      </c>
      <c r="K6" s="74" t="s">
        <v>59</v>
      </c>
    </row>
    <row r="7" spans="1:11" ht="49.5">
      <c r="A7" s="76">
        <v>1</v>
      </c>
      <c r="B7" s="77" t="s">
        <v>92</v>
      </c>
      <c r="C7" s="73" t="s">
        <v>93</v>
      </c>
      <c r="D7" s="76">
        <v>2</v>
      </c>
      <c r="E7" s="76">
        <v>5</v>
      </c>
      <c r="F7" s="76">
        <f t="shared" ref="F7:F19" si="0">E7*K7</f>
        <v>10</v>
      </c>
      <c r="G7" s="77"/>
      <c r="J7" s="70">
        <v>1</v>
      </c>
      <c r="K7" s="70">
        <v>2</v>
      </c>
    </row>
    <row r="8" spans="1:11" ht="49.5">
      <c r="A8" s="76">
        <v>2</v>
      </c>
      <c r="B8" s="77" t="s">
        <v>94</v>
      </c>
      <c r="C8" s="73" t="s">
        <v>95</v>
      </c>
      <c r="D8" s="76">
        <v>1</v>
      </c>
      <c r="E8" s="76">
        <v>5</v>
      </c>
      <c r="F8" s="76">
        <f t="shared" si="0"/>
        <v>5</v>
      </c>
      <c r="G8" s="77"/>
      <c r="J8" s="70">
        <v>2</v>
      </c>
      <c r="K8" s="70">
        <v>1</v>
      </c>
    </row>
    <row r="9" spans="1:11" ht="49.5">
      <c r="A9" s="76">
        <v>3</v>
      </c>
      <c r="B9" s="77" t="s">
        <v>96</v>
      </c>
      <c r="C9" s="73" t="s">
        <v>97</v>
      </c>
      <c r="D9" s="76">
        <v>1</v>
      </c>
      <c r="E9" s="76">
        <v>5</v>
      </c>
      <c r="F9" s="76">
        <f t="shared" si="0"/>
        <v>5</v>
      </c>
      <c r="G9" s="77"/>
      <c r="J9" s="70">
        <v>3</v>
      </c>
      <c r="K9" s="70">
        <v>1</v>
      </c>
    </row>
    <row r="10" spans="1:11" ht="49.5">
      <c r="A10" s="76">
        <v>4</v>
      </c>
      <c r="B10" s="77" t="s">
        <v>98</v>
      </c>
      <c r="C10" s="73" t="s">
        <v>99</v>
      </c>
      <c r="D10" s="76">
        <v>1</v>
      </c>
      <c r="E10" s="76">
        <v>5</v>
      </c>
      <c r="F10" s="76">
        <f t="shared" si="0"/>
        <v>5</v>
      </c>
      <c r="G10" s="77"/>
      <c r="J10" s="70">
        <v>4</v>
      </c>
      <c r="K10" s="70">
        <v>1</v>
      </c>
    </row>
    <row r="11" spans="1:11" ht="49.5">
      <c r="A11" s="76">
        <v>5</v>
      </c>
      <c r="B11" s="77" t="s">
        <v>100</v>
      </c>
      <c r="C11" s="73" t="s">
        <v>101</v>
      </c>
      <c r="D11" s="76">
        <v>1</v>
      </c>
      <c r="E11" s="76">
        <v>5</v>
      </c>
      <c r="F11" s="76">
        <f t="shared" si="0"/>
        <v>5</v>
      </c>
      <c r="G11" s="77"/>
      <c r="J11" s="70">
        <v>5</v>
      </c>
      <c r="K11" s="70">
        <v>1</v>
      </c>
    </row>
    <row r="12" spans="1:11" ht="49.5">
      <c r="A12" s="76">
        <v>6</v>
      </c>
      <c r="B12" s="77" t="s">
        <v>102</v>
      </c>
      <c r="C12" s="73" t="s">
        <v>103</v>
      </c>
      <c r="D12" s="76">
        <v>0.5</v>
      </c>
      <c r="E12" s="76">
        <v>4</v>
      </c>
      <c r="F12" s="76">
        <f t="shared" si="0"/>
        <v>2</v>
      </c>
      <c r="G12" s="77"/>
      <c r="J12" s="70">
        <v>6</v>
      </c>
      <c r="K12" s="70">
        <v>0.5</v>
      </c>
    </row>
    <row r="13" spans="1:11" ht="49.5">
      <c r="A13" s="76">
        <v>7</v>
      </c>
      <c r="B13" s="77" t="s">
        <v>104</v>
      </c>
      <c r="C13" s="73" t="s">
        <v>105</v>
      </c>
      <c r="D13" s="76">
        <v>0.5</v>
      </c>
      <c r="E13" s="76">
        <v>4</v>
      </c>
      <c r="F13" s="76">
        <f t="shared" si="0"/>
        <v>2</v>
      </c>
      <c r="G13" s="77"/>
      <c r="J13" s="70">
        <v>7</v>
      </c>
      <c r="K13" s="70">
        <v>0.5</v>
      </c>
    </row>
    <row r="14" spans="1:11" ht="49.5">
      <c r="A14" s="76">
        <v>8</v>
      </c>
      <c r="B14" s="77" t="s">
        <v>106</v>
      </c>
      <c r="C14" s="73" t="s">
        <v>107</v>
      </c>
      <c r="D14" s="76">
        <v>2</v>
      </c>
      <c r="E14" s="76">
        <v>4</v>
      </c>
      <c r="F14" s="76">
        <f t="shared" si="0"/>
        <v>8</v>
      </c>
      <c r="G14" s="77"/>
      <c r="J14" s="70">
        <v>8</v>
      </c>
      <c r="K14" s="70">
        <v>2</v>
      </c>
    </row>
    <row r="15" spans="1:11" ht="49.5">
      <c r="A15" s="76">
        <v>9</v>
      </c>
      <c r="B15" s="77" t="s">
        <v>108</v>
      </c>
      <c r="C15" s="73" t="s">
        <v>109</v>
      </c>
      <c r="D15" s="76">
        <v>1</v>
      </c>
      <c r="E15" s="76">
        <v>4</v>
      </c>
      <c r="F15" s="76">
        <f t="shared" si="0"/>
        <v>4</v>
      </c>
      <c r="G15" s="77"/>
      <c r="J15" s="70">
        <v>9</v>
      </c>
      <c r="K15" s="70">
        <v>1</v>
      </c>
    </row>
    <row r="16" spans="1:11" ht="49.5">
      <c r="A16" s="76">
        <v>10</v>
      </c>
      <c r="B16" s="77" t="s">
        <v>110</v>
      </c>
      <c r="C16" s="73" t="s">
        <v>111</v>
      </c>
      <c r="D16" s="76">
        <v>1</v>
      </c>
      <c r="E16" s="76">
        <v>5</v>
      </c>
      <c r="F16" s="76">
        <f t="shared" si="0"/>
        <v>5</v>
      </c>
      <c r="G16" s="77"/>
      <c r="J16" s="70">
        <v>10</v>
      </c>
      <c r="K16" s="70">
        <v>1</v>
      </c>
    </row>
    <row r="17" spans="1:11" ht="49.5">
      <c r="A17" s="76">
        <v>11</v>
      </c>
      <c r="B17" s="77" t="s">
        <v>112</v>
      </c>
      <c r="C17" s="73" t="s">
        <v>113</v>
      </c>
      <c r="D17" s="76">
        <v>1</v>
      </c>
      <c r="E17" s="76">
        <v>4</v>
      </c>
      <c r="F17" s="76">
        <f t="shared" si="0"/>
        <v>4</v>
      </c>
      <c r="G17" s="77"/>
      <c r="J17" s="70">
        <v>11</v>
      </c>
      <c r="K17" s="70">
        <v>1</v>
      </c>
    </row>
    <row r="18" spans="1:11" ht="49.5">
      <c r="A18" s="76">
        <v>12</v>
      </c>
      <c r="B18" s="77" t="s">
        <v>114</v>
      </c>
      <c r="C18" s="73" t="s">
        <v>115</v>
      </c>
      <c r="D18" s="76">
        <v>1</v>
      </c>
      <c r="E18" s="76">
        <v>4</v>
      </c>
      <c r="F18" s="76">
        <f t="shared" si="0"/>
        <v>4</v>
      </c>
      <c r="G18" s="77"/>
      <c r="J18" s="70">
        <v>12</v>
      </c>
      <c r="K18" s="70">
        <v>1</v>
      </c>
    </row>
    <row r="19" spans="1:11" ht="49.5">
      <c r="A19" s="76">
        <v>13</v>
      </c>
      <c r="B19" s="77" t="s">
        <v>116</v>
      </c>
      <c r="C19" s="73" t="s">
        <v>117</v>
      </c>
      <c r="D19" s="76">
        <v>1</v>
      </c>
      <c r="E19" s="76">
        <v>3</v>
      </c>
      <c r="F19" s="76">
        <f t="shared" si="0"/>
        <v>3</v>
      </c>
      <c r="G19" s="77"/>
      <c r="J19" s="70">
        <v>13</v>
      </c>
      <c r="K19" s="70">
        <v>1</v>
      </c>
    </row>
    <row r="20" spans="1:11">
      <c r="A20" s="76"/>
      <c r="B20" s="78" t="s">
        <v>118</v>
      </c>
      <c r="C20" s="73"/>
      <c r="D20" s="76"/>
      <c r="E20" s="77"/>
      <c r="F20" s="77">
        <f>SUM(F7:F19)</f>
        <v>62</v>
      </c>
      <c r="G20" s="77"/>
      <c r="J20" s="80"/>
      <c r="K20" s="80"/>
    </row>
    <row r="21" spans="1:11" s="83" customFormat="1">
      <c r="A21" s="72" t="s">
        <v>22</v>
      </c>
      <c r="B21" s="75" t="s">
        <v>119</v>
      </c>
      <c r="C21" s="79"/>
      <c r="D21" s="72"/>
      <c r="E21" s="75"/>
      <c r="F21" s="75">
        <f>0.6+(0.01*F20)</f>
        <v>1.22</v>
      </c>
      <c r="G21" s="75"/>
    </row>
  </sheetData>
  <mergeCells count="3">
    <mergeCell ref="A1:G1"/>
    <mergeCell ref="A2:G2"/>
    <mergeCell ref="A3:G3"/>
  </mergeCells>
  <pageMargins left="0.78749999999999998" right="0.78749999999999998" top="1.0249999999999999" bottom="1.0249999999999999" header="0.78749999999999998" footer="0.78749999999999998"/>
  <pageSetup firstPageNumber="0" orientation="portrait" horizontalDpi="300" verticalDpi="300"/>
  <headerFooter alignWithMargins="0">
    <oddHeader>&amp;C&amp;A</oddHeader>
    <oddFooter>&amp;CPage &amp;P</oddFooter>
  </headerFooter>
</worksheet>
</file>

<file path=xl/worksheets/sheet13.xml><?xml version="1.0" encoding="utf-8"?>
<worksheet xmlns="http://schemas.openxmlformats.org/spreadsheetml/2006/main" xmlns:r="http://schemas.openxmlformats.org/officeDocument/2006/relationships">
  <dimension ref="A3:R18"/>
  <sheetViews>
    <sheetView zoomScale="70" zoomScaleNormal="70" workbookViewId="0">
      <pane ySplit="3" topLeftCell="A10" activePane="bottomLeft" state="frozen"/>
      <selection pane="bottomLeft" activeCell="U14" sqref="U14"/>
    </sheetView>
  </sheetViews>
  <sheetFormatPr defaultColWidth="11.5546875" defaultRowHeight="15.75"/>
  <cols>
    <col min="1" max="1" width="4.6640625" style="40" customWidth="1"/>
    <col min="2" max="2" width="36.109375" style="40" customWidth="1"/>
    <col min="3" max="3" width="17.44140625" style="40" customWidth="1"/>
    <col min="4" max="4" width="6.44140625" style="40" customWidth="1"/>
    <col min="5" max="14" width="4.33203125" style="40" customWidth="1"/>
    <col min="15" max="15" width="10.44140625" style="40" customWidth="1"/>
    <col min="16" max="16" width="6.5546875" style="40" bestFit="1" customWidth="1"/>
    <col min="17" max="17" width="11.5546875" style="40" customWidth="1"/>
    <col min="18" max="18" width="12.33203125" style="40" customWidth="1"/>
    <col min="19" max="16384" width="11.5546875" style="40"/>
  </cols>
  <sheetData>
    <row r="3" spans="1:18" s="41" customFormat="1" ht="49.5">
      <c r="A3" s="112" t="s">
        <v>56</v>
      </c>
      <c r="B3" s="112" t="s">
        <v>120</v>
      </c>
      <c r="C3" s="112" t="s">
        <v>121</v>
      </c>
      <c r="D3" s="112" t="s">
        <v>88</v>
      </c>
      <c r="E3" s="112" t="s">
        <v>122</v>
      </c>
      <c r="F3" s="112" t="s">
        <v>123</v>
      </c>
      <c r="G3" s="112" t="s">
        <v>124</v>
      </c>
      <c r="H3" s="112" t="s">
        <v>125</v>
      </c>
      <c r="I3" s="112" t="s">
        <v>126</v>
      </c>
      <c r="J3" s="112" t="s">
        <v>127</v>
      </c>
      <c r="K3" s="112" t="s">
        <v>128</v>
      </c>
      <c r="L3" s="112" t="s">
        <v>129</v>
      </c>
      <c r="M3" s="112" t="s">
        <v>130</v>
      </c>
      <c r="N3" s="112" t="s">
        <v>131</v>
      </c>
      <c r="O3" s="112" t="s">
        <v>132</v>
      </c>
      <c r="P3" s="112" t="s">
        <v>61</v>
      </c>
      <c r="Q3" s="113" t="s">
        <v>222</v>
      </c>
      <c r="R3" s="113" t="s">
        <v>133</v>
      </c>
    </row>
    <row r="4" spans="1:18" ht="33">
      <c r="A4" s="78" t="s">
        <v>21</v>
      </c>
      <c r="B4" s="84" t="s">
        <v>134</v>
      </c>
      <c r="C4" s="77"/>
      <c r="D4" s="76"/>
      <c r="E4" s="76"/>
      <c r="F4" s="76"/>
      <c r="G4" s="76"/>
      <c r="H4" s="76"/>
      <c r="I4" s="76"/>
      <c r="J4" s="76"/>
      <c r="K4" s="76"/>
      <c r="L4" s="76"/>
      <c r="M4" s="76"/>
      <c r="N4" s="76"/>
      <c r="O4" s="76"/>
      <c r="P4" s="85"/>
      <c r="Q4" s="53"/>
      <c r="R4" s="86"/>
    </row>
    <row r="5" spans="1:18" ht="16.5">
      <c r="A5" s="76"/>
      <c r="B5" s="87" t="s">
        <v>135</v>
      </c>
      <c r="C5" s="77"/>
      <c r="D5" s="76"/>
      <c r="E5" s="76"/>
      <c r="F5" s="76"/>
      <c r="G5" s="76"/>
      <c r="H5" s="76"/>
      <c r="I5" s="76"/>
      <c r="J5" s="76"/>
      <c r="K5" s="76"/>
      <c r="L5" s="76"/>
      <c r="M5" s="76"/>
      <c r="N5" s="76"/>
      <c r="O5" s="76"/>
      <c r="P5" s="85"/>
      <c r="Q5" s="53"/>
      <c r="R5" s="86"/>
    </row>
    <row r="6" spans="1:18" ht="66">
      <c r="A6" s="76">
        <v>1</v>
      </c>
      <c r="B6" s="77" t="s">
        <v>136</v>
      </c>
      <c r="C6" s="77" t="s">
        <v>137</v>
      </c>
      <c r="D6" s="76">
        <v>1.5</v>
      </c>
      <c r="E6" s="76">
        <v>4</v>
      </c>
      <c r="F6" s="76">
        <v>4</v>
      </c>
      <c r="G6" s="76">
        <v>3</v>
      </c>
      <c r="H6" s="76">
        <v>3</v>
      </c>
      <c r="I6" s="76">
        <v>2</v>
      </c>
      <c r="J6" s="76">
        <v>2</v>
      </c>
      <c r="K6" s="76">
        <v>2</v>
      </c>
      <c r="L6" s="76">
        <v>2</v>
      </c>
      <c r="M6" s="76">
        <v>2</v>
      </c>
      <c r="N6" s="76">
        <v>2</v>
      </c>
      <c r="O6" s="76">
        <f>SUM(E6:N6)/10</f>
        <v>2.6</v>
      </c>
      <c r="P6" s="85">
        <f>O6*D6</f>
        <v>3.9000000000000004</v>
      </c>
      <c r="Q6" s="88">
        <v>0.6</v>
      </c>
      <c r="R6" s="86" t="s">
        <v>68</v>
      </c>
    </row>
    <row r="7" spans="1:18" ht="66">
      <c r="A7" s="76">
        <v>2</v>
      </c>
      <c r="B7" s="77" t="s">
        <v>138</v>
      </c>
      <c r="C7" s="77" t="s">
        <v>139</v>
      </c>
      <c r="D7" s="76">
        <v>0.5</v>
      </c>
      <c r="E7" s="76">
        <v>4</v>
      </c>
      <c r="F7" s="76">
        <v>4</v>
      </c>
      <c r="G7" s="76">
        <v>3</v>
      </c>
      <c r="H7" s="76">
        <v>3</v>
      </c>
      <c r="I7" s="76">
        <v>2</v>
      </c>
      <c r="J7" s="76">
        <v>2</v>
      </c>
      <c r="K7" s="76">
        <v>2</v>
      </c>
      <c r="L7" s="76">
        <v>2</v>
      </c>
      <c r="M7" s="76">
        <v>2</v>
      </c>
      <c r="N7" s="76">
        <v>2</v>
      </c>
      <c r="O7" s="76">
        <f t="shared" ref="O7:O14" si="0">SUM(E7:N7)/10</f>
        <v>2.6</v>
      </c>
      <c r="P7" s="85">
        <f t="shared" ref="P7:P14" si="1">O7*D7</f>
        <v>1.3</v>
      </c>
      <c r="Q7" s="88">
        <v>0.1</v>
      </c>
      <c r="R7" s="86" t="s">
        <v>68</v>
      </c>
    </row>
    <row r="8" spans="1:18" ht="66">
      <c r="A8" s="76">
        <v>3</v>
      </c>
      <c r="B8" s="77" t="s">
        <v>140</v>
      </c>
      <c r="C8" s="77" t="s">
        <v>139</v>
      </c>
      <c r="D8" s="76">
        <v>1</v>
      </c>
      <c r="E8" s="76">
        <v>4</v>
      </c>
      <c r="F8" s="76">
        <v>4</v>
      </c>
      <c r="G8" s="76">
        <v>3</v>
      </c>
      <c r="H8" s="76">
        <v>3</v>
      </c>
      <c r="I8" s="76">
        <v>2</v>
      </c>
      <c r="J8" s="76">
        <v>2</v>
      </c>
      <c r="K8" s="76">
        <v>2</v>
      </c>
      <c r="L8" s="76">
        <v>2</v>
      </c>
      <c r="M8" s="76">
        <v>2</v>
      </c>
      <c r="N8" s="76">
        <v>2</v>
      </c>
      <c r="O8" s="76">
        <f t="shared" si="0"/>
        <v>2.6</v>
      </c>
      <c r="P8" s="85">
        <f t="shared" si="1"/>
        <v>2.6</v>
      </c>
      <c r="Q8" s="88">
        <v>0.6</v>
      </c>
      <c r="R8" s="86" t="s">
        <v>68</v>
      </c>
    </row>
    <row r="9" spans="1:18" ht="66">
      <c r="A9" s="76">
        <v>4</v>
      </c>
      <c r="B9" s="77" t="s">
        <v>141</v>
      </c>
      <c r="C9" s="77" t="s">
        <v>139</v>
      </c>
      <c r="D9" s="76">
        <v>0.5</v>
      </c>
      <c r="E9" s="76">
        <v>3</v>
      </c>
      <c r="F9" s="89">
        <v>3</v>
      </c>
      <c r="G9" s="76">
        <v>3</v>
      </c>
      <c r="H9" s="76">
        <v>3</v>
      </c>
      <c r="I9" s="76">
        <v>3</v>
      </c>
      <c r="J9" s="76">
        <v>2</v>
      </c>
      <c r="K9" s="76">
        <v>2</v>
      </c>
      <c r="L9" s="76">
        <v>2</v>
      </c>
      <c r="M9" s="76">
        <v>2</v>
      </c>
      <c r="N9" s="76">
        <v>2</v>
      </c>
      <c r="O9" s="90">
        <f t="shared" si="0"/>
        <v>2.5</v>
      </c>
      <c r="P9" s="91">
        <f t="shared" si="1"/>
        <v>1.25</v>
      </c>
      <c r="Q9" s="88">
        <v>0.05</v>
      </c>
      <c r="R9" s="86" t="s">
        <v>68</v>
      </c>
    </row>
    <row r="10" spans="1:18" ht="66">
      <c r="A10" s="76">
        <v>5</v>
      </c>
      <c r="B10" s="77" t="s">
        <v>142</v>
      </c>
      <c r="C10" s="77" t="s">
        <v>139</v>
      </c>
      <c r="D10" s="76">
        <v>1</v>
      </c>
      <c r="E10" s="76">
        <v>3</v>
      </c>
      <c r="F10" s="76">
        <v>3</v>
      </c>
      <c r="G10" s="76">
        <v>3</v>
      </c>
      <c r="H10" s="89">
        <v>2.9</v>
      </c>
      <c r="I10" s="76">
        <v>2</v>
      </c>
      <c r="J10" s="76">
        <v>2</v>
      </c>
      <c r="K10" s="76">
        <v>2</v>
      </c>
      <c r="L10" s="76">
        <v>2</v>
      </c>
      <c r="M10" s="76">
        <v>2</v>
      </c>
      <c r="N10" s="76">
        <v>2</v>
      </c>
      <c r="O10" s="76">
        <f t="shared" si="0"/>
        <v>2.3899999999999997</v>
      </c>
      <c r="P10" s="85">
        <f t="shared" si="1"/>
        <v>2.3899999999999997</v>
      </c>
      <c r="Q10" s="88">
        <v>0.6</v>
      </c>
      <c r="R10" s="86" t="s">
        <v>68</v>
      </c>
    </row>
    <row r="11" spans="1:18" ht="16.5">
      <c r="A11" s="76"/>
      <c r="B11" s="87" t="s">
        <v>143</v>
      </c>
      <c r="C11" s="77"/>
      <c r="D11" s="76"/>
      <c r="E11" s="76"/>
      <c r="F11" s="76"/>
      <c r="G11" s="76"/>
      <c r="H11" s="76"/>
      <c r="I11" s="76"/>
      <c r="J11" s="76"/>
      <c r="K11" s="76"/>
      <c r="L11" s="76"/>
      <c r="M11" s="76"/>
      <c r="N11" s="76"/>
      <c r="O11" s="76"/>
      <c r="P11" s="85"/>
      <c r="Q11" s="88"/>
      <c r="R11" s="86"/>
    </row>
    <row r="12" spans="1:18" ht="66">
      <c r="A12" s="76">
        <v>6</v>
      </c>
      <c r="B12" s="77" t="s">
        <v>144</v>
      </c>
      <c r="C12" s="77" t="s">
        <v>139</v>
      </c>
      <c r="D12" s="76">
        <v>2</v>
      </c>
      <c r="E12" s="76">
        <v>3</v>
      </c>
      <c r="F12" s="76">
        <v>3</v>
      </c>
      <c r="G12" s="76">
        <v>2</v>
      </c>
      <c r="H12" s="76">
        <v>2</v>
      </c>
      <c r="I12" s="76">
        <v>2</v>
      </c>
      <c r="J12" s="76">
        <v>2</v>
      </c>
      <c r="K12" s="76">
        <v>2</v>
      </c>
      <c r="L12" s="76">
        <v>2</v>
      </c>
      <c r="M12" s="76">
        <v>2</v>
      </c>
      <c r="N12" s="76">
        <v>2</v>
      </c>
      <c r="O12" s="76">
        <f t="shared" si="0"/>
        <v>2.2000000000000002</v>
      </c>
      <c r="P12" s="85">
        <f t="shared" si="1"/>
        <v>4.4000000000000004</v>
      </c>
      <c r="Q12" s="88">
        <v>1</v>
      </c>
      <c r="R12" s="86" t="s">
        <v>68</v>
      </c>
    </row>
    <row r="13" spans="1:18" ht="66">
      <c r="A13" s="76">
        <v>7</v>
      </c>
      <c r="B13" s="77" t="s">
        <v>145</v>
      </c>
      <c r="C13" s="77" t="s">
        <v>139</v>
      </c>
      <c r="D13" s="76">
        <v>-1</v>
      </c>
      <c r="E13" s="76">
        <v>0</v>
      </c>
      <c r="F13" s="76">
        <v>0</v>
      </c>
      <c r="G13" s="76">
        <v>0</v>
      </c>
      <c r="H13" s="76">
        <v>0</v>
      </c>
      <c r="I13" s="76">
        <v>0</v>
      </c>
      <c r="J13" s="76">
        <v>0</v>
      </c>
      <c r="K13" s="76">
        <v>0</v>
      </c>
      <c r="L13" s="76">
        <v>0</v>
      </c>
      <c r="M13" s="76">
        <v>0</v>
      </c>
      <c r="N13" s="76">
        <v>0</v>
      </c>
      <c r="O13" s="76">
        <f t="shared" si="0"/>
        <v>0</v>
      </c>
      <c r="P13" s="85">
        <f t="shared" si="1"/>
        <v>0</v>
      </c>
      <c r="Q13" s="88">
        <v>0</v>
      </c>
      <c r="R13" s="86" t="s">
        <v>146</v>
      </c>
    </row>
    <row r="14" spans="1:18" ht="66">
      <c r="A14" s="76">
        <v>8</v>
      </c>
      <c r="B14" s="77" t="s">
        <v>147</v>
      </c>
      <c r="C14" s="77" t="s">
        <v>139</v>
      </c>
      <c r="D14" s="76">
        <v>-1</v>
      </c>
      <c r="E14" s="76">
        <v>4</v>
      </c>
      <c r="F14" s="76">
        <v>4</v>
      </c>
      <c r="G14" s="76">
        <v>3</v>
      </c>
      <c r="H14" s="76">
        <v>3</v>
      </c>
      <c r="I14" s="76">
        <v>2</v>
      </c>
      <c r="J14" s="76">
        <v>2</v>
      </c>
      <c r="K14" s="76">
        <v>2</v>
      </c>
      <c r="L14" s="76">
        <v>2</v>
      </c>
      <c r="M14" s="76">
        <v>2</v>
      </c>
      <c r="N14" s="76">
        <v>2</v>
      </c>
      <c r="O14" s="76">
        <f t="shared" si="0"/>
        <v>2.6</v>
      </c>
      <c r="P14" s="85">
        <f t="shared" si="1"/>
        <v>-2.6</v>
      </c>
      <c r="Q14" s="88">
        <v>0</v>
      </c>
      <c r="R14" s="86" t="s">
        <v>148</v>
      </c>
    </row>
    <row r="15" spans="1:18" ht="16.5">
      <c r="A15" s="76"/>
      <c r="B15" s="78" t="s">
        <v>118</v>
      </c>
      <c r="C15" s="84" t="s">
        <v>149</v>
      </c>
      <c r="D15" s="76"/>
      <c r="E15" s="76"/>
      <c r="F15" s="76"/>
      <c r="G15" s="76"/>
      <c r="H15" s="76"/>
      <c r="I15" s="76"/>
      <c r="J15" s="76"/>
      <c r="K15" s="76"/>
      <c r="L15" s="76"/>
      <c r="M15" s="76"/>
      <c r="N15" s="76"/>
      <c r="O15" s="76"/>
      <c r="P15" s="92">
        <f>SUM(P4:P14)</f>
        <v>13.240000000000002</v>
      </c>
      <c r="Q15" s="53"/>
      <c r="R15" s="86"/>
    </row>
    <row r="16" spans="1:18" ht="33">
      <c r="A16" s="78" t="s">
        <v>22</v>
      </c>
      <c r="B16" s="84" t="s">
        <v>150</v>
      </c>
      <c r="C16" s="84" t="s">
        <v>151</v>
      </c>
      <c r="D16" s="76"/>
      <c r="E16" s="76"/>
      <c r="F16" s="76"/>
      <c r="G16" s="76"/>
      <c r="H16" s="76"/>
      <c r="I16" s="76"/>
      <c r="J16" s="76"/>
      <c r="K16" s="76"/>
      <c r="L16" s="76"/>
      <c r="M16" s="76"/>
      <c r="N16" s="76"/>
      <c r="O16" s="76"/>
      <c r="P16" s="92">
        <f>1.4+(-0.03*P15)</f>
        <v>1.0027999999999999</v>
      </c>
      <c r="Q16" s="93"/>
      <c r="R16" s="86"/>
    </row>
    <row r="17" spans="1:18" ht="16.5">
      <c r="A17" s="78" t="s">
        <v>23</v>
      </c>
      <c r="B17" s="84" t="s">
        <v>152</v>
      </c>
      <c r="C17" s="84" t="s">
        <v>153</v>
      </c>
      <c r="D17" s="76"/>
      <c r="E17" s="76"/>
      <c r="F17" s="76"/>
      <c r="G17" s="76"/>
      <c r="H17" s="76"/>
      <c r="I17" s="76"/>
      <c r="J17" s="76"/>
      <c r="K17" s="76"/>
      <c r="L17" s="76"/>
      <c r="M17" s="76"/>
      <c r="N17" s="76"/>
      <c r="O17" s="76"/>
      <c r="P17" s="92"/>
      <c r="Q17" s="93">
        <f>SUM(Q12:Q14)+SUM(Q6:Q10)</f>
        <v>2.9499999999999997</v>
      </c>
      <c r="R17" s="86"/>
    </row>
    <row r="18" spans="1:18" ht="49.5">
      <c r="A18" s="78" t="s">
        <v>26</v>
      </c>
      <c r="B18" s="84" t="s">
        <v>154</v>
      </c>
      <c r="C18" s="84" t="s">
        <v>155</v>
      </c>
      <c r="D18" s="76"/>
      <c r="E18" s="76"/>
      <c r="F18" s="76"/>
      <c r="G18" s="76"/>
      <c r="H18" s="76"/>
      <c r="I18" s="76"/>
      <c r="J18" s="76"/>
      <c r="K18" s="76"/>
      <c r="L18" s="76"/>
      <c r="M18" s="76"/>
      <c r="N18" s="76"/>
      <c r="O18" s="76"/>
      <c r="P18" s="92"/>
      <c r="Q18" s="94">
        <v>32</v>
      </c>
      <c r="R18" s="86"/>
    </row>
  </sheetData>
  <pageMargins left="0.78749999999999998" right="0.78749999999999998" top="1.0249999999999999" bottom="1.0249999999999999" header="0.78749999999999998" footer="0.78749999999999998"/>
  <pageSetup firstPageNumber="0" orientation="portrait" horizontalDpi="300" verticalDpi="300"/>
  <headerFooter alignWithMargins="0">
    <oddHeader>&amp;C&amp;A</oddHeader>
    <oddFooter>&amp;CPage &amp;P</oddFooter>
  </headerFooter>
</worksheet>
</file>

<file path=xl/worksheets/sheet14.xml><?xml version="1.0" encoding="utf-8"?>
<worksheet xmlns="http://schemas.openxmlformats.org/spreadsheetml/2006/main" xmlns:r="http://schemas.openxmlformats.org/officeDocument/2006/relationships">
  <dimension ref="A1:IV28"/>
  <sheetViews>
    <sheetView topLeftCell="A4" zoomScale="80" zoomScaleNormal="80" workbookViewId="0">
      <selection activeCell="D17" sqref="D17"/>
    </sheetView>
  </sheetViews>
  <sheetFormatPr defaultColWidth="11.5546875" defaultRowHeight="16.5"/>
  <cols>
    <col min="1" max="1" width="4.109375" style="82" customWidth="1"/>
    <col min="2" max="2" width="40.44140625" style="82" customWidth="1"/>
    <col min="3" max="3" width="21.33203125" style="82" customWidth="1"/>
    <col min="4" max="4" width="15.33203125" style="82" bestFit="1" customWidth="1"/>
    <col min="5" max="5" width="11.5546875" style="82" customWidth="1"/>
    <col min="6" max="7" width="12.44140625" style="82" bestFit="1" customWidth="1"/>
    <col min="8" max="10" width="11.5546875" style="82" customWidth="1"/>
    <col min="11" max="11" width="21.88671875" style="82" customWidth="1"/>
    <col min="12" max="12" width="11.109375" style="82" bestFit="1" customWidth="1"/>
    <col min="13" max="16384" width="11.5546875" style="82"/>
  </cols>
  <sheetData>
    <row r="1" spans="1:256" s="117" customFormat="1">
      <c r="A1" s="334" t="s">
        <v>225</v>
      </c>
      <c r="B1" s="334"/>
      <c r="C1" s="334"/>
      <c r="D1" s="334"/>
      <c r="E1" s="334"/>
      <c r="H1" s="118"/>
      <c r="L1" s="119"/>
    </row>
    <row r="2" spans="1:256" s="95" customFormat="1">
      <c r="A2" s="114" t="s">
        <v>56</v>
      </c>
      <c r="B2" s="114" t="s">
        <v>1</v>
      </c>
      <c r="C2" s="114" t="s">
        <v>49</v>
      </c>
      <c r="D2" s="114" t="s">
        <v>156</v>
      </c>
      <c r="E2" s="114" t="s">
        <v>33</v>
      </c>
      <c r="IV2" s="82"/>
    </row>
    <row r="3" spans="1:256" s="97" customFormat="1">
      <c r="A3" s="96" t="s">
        <v>157</v>
      </c>
      <c r="B3" s="96" t="s">
        <v>158</v>
      </c>
      <c r="C3" s="96" t="s">
        <v>159</v>
      </c>
      <c r="D3" s="96" t="s">
        <v>160</v>
      </c>
      <c r="E3" s="96" t="s">
        <v>161</v>
      </c>
      <c r="IV3" s="82"/>
    </row>
    <row r="4" spans="1:256" s="97" customFormat="1">
      <c r="A4" s="96" t="s">
        <v>21</v>
      </c>
      <c r="B4" s="98" t="s">
        <v>162</v>
      </c>
      <c r="C4" s="96"/>
      <c r="D4" s="96"/>
      <c r="E4" s="96"/>
      <c r="IV4" s="82"/>
    </row>
    <row r="5" spans="1:256">
      <c r="A5" s="99" t="s">
        <v>163</v>
      </c>
      <c r="B5" s="100" t="s">
        <v>164</v>
      </c>
      <c r="C5" s="100" t="s">
        <v>165</v>
      </c>
      <c r="D5" s="100">
        <v>5</v>
      </c>
      <c r="E5" s="100"/>
    </row>
    <row r="6" spans="1:256">
      <c r="A6" s="99" t="s">
        <v>166</v>
      </c>
      <c r="B6" s="100" t="s">
        <v>167</v>
      </c>
      <c r="C6" s="100" t="s">
        <v>168</v>
      </c>
      <c r="D6" s="100">
        <f>TBF!F16</f>
        <v>1335</v>
      </c>
      <c r="E6" s="100"/>
    </row>
    <row r="7" spans="1:256" s="101" customFormat="1">
      <c r="A7" s="99" t="s">
        <v>169</v>
      </c>
      <c r="B7" s="100" t="s">
        <v>170</v>
      </c>
      <c r="C7" s="100" t="s">
        <v>171</v>
      </c>
      <c r="D7" s="100">
        <f>D6+D5</f>
        <v>1340</v>
      </c>
      <c r="E7" s="100"/>
    </row>
    <row r="8" spans="1:256" s="101" customFormat="1">
      <c r="A8" s="99" t="s">
        <v>172</v>
      </c>
      <c r="B8" s="100" t="s">
        <v>173</v>
      </c>
      <c r="C8" s="100" t="s">
        <v>174</v>
      </c>
      <c r="D8" s="100">
        <f>TFW!F21</f>
        <v>1.22</v>
      </c>
      <c r="E8" s="100"/>
    </row>
    <row r="9" spans="1:256" s="101" customFormat="1">
      <c r="A9" s="99"/>
      <c r="B9" s="100" t="s">
        <v>175</v>
      </c>
      <c r="C9" s="100" t="s">
        <v>176</v>
      </c>
      <c r="D9" s="100">
        <f>TFW!F20</f>
        <v>62</v>
      </c>
      <c r="E9" s="100"/>
    </row>
    <row r="10" spans="1:256" s="101" customFormat="1">
      <c r="A10" s="99" t="s">
        <v>177</v>
      </c>
      <c r="B10" s="100" t="s">
        <v>178</v>
      </c>
      <c r="C10" s="100" t="s">
        <v>179</v>
      </c>
      <c r="D10" s="100">
        <f>EFW_P!P16</f>
        <v>1.0027999999999999</v>
      </c>
      <c r="E10" s="100"/>
    </row>
    <row r="11" spans="1:256" s="101" customFormat="1">
      <c r="A11" s="99"/>
      <c r="B11" s="100" t="s">
        <v>134</v>
      </c>
      <c r="C11" s="100" t="s">
        <v>180</v>
      </c>
      <c r="D11" s="100">
        <f>EFW_P!P15</f>
        <v>13.240000000000002</v>
      </c>
      <c r="E11" s="100"/>
    </row>
    <row r="12" spans="1:256" s="101" customFormat="1">
      <c r="A12" s="99" t="s">
        <v>181</v>
      </c>
      <c r="B12" s="100" t="s">
        <v>182</v>
      </c>
      <c r="C12" s="100" t="s">
        <v>183</v>
      </c>
      <c r="D12" s="100">
        <f>D7*D8*D10</f>
        <v>1639.3774399999998</v>
      </c>
      <c r="E12" s="100"/>
    </row>
    <row r="13" spans="1:256">
      <c r="A13" s="102" t="s">
        <v>22</v>
      </c>
      <c r="B13" s="103" t="s">
        <v>154</v>
      </c>
      <c r="C13" s="103" t="s">
        <v>180</v>
      </c>
      <c r="D13" s="103">
        <f>EFW_P!Q18</f>
        <v>32</v>
      </c>
      <c r="E13" s="100"/>
    </row>
    <row r="14" spans="1:256" s="104" customFormat="1">
      <c r="A14" s="102" t="s">
        <v>23</v>
      </c>
      <c r="B14" s="103" t="s">
        <v>184</v>
      </c>
      <c r="C14" s="103" t="s">
        <v>185</v>
      </c>
      <c r="D14" s="103">
        <f>D12*(10/6)</f>
        <v>2732.2957333333329</v>
      </c>
      <c r="E14" s="103"/>
      <c r="IV14" s="82"/>
    </row>
    <row r="15" spans="1:256">
      <c r="A15" s="102" t="s">
        <v>26</v>
      </c>
      <c r="B15" s="103" t="s">
        <v>186</v>
      </c>
      <c r="C15" s="103" t="s">
        <v>187</v>
      </c>
      <c r="D15" s="105">
        <v>19850</v>
      </c>
      <c r="E15" s="100"/>
    </row>
    <row r="16" spans="1:256" s="110" customFormat="1">
      <c r="A16" s="106" t="s">
        <v>27</v>
      </c>
      <c r="B16" s="107" t="s">
        <v>188</v>
      </c>
      <c r="C16" s="103" t="s">
        <v>189</v>
      </c>
      <c r="D16" s="108">
        <f>1.4*D14*D13*D15</f>
        <v>2429775949.7386661</v>
      </c>
      <c r="E16" s="109"/>
      <c r="K16" s="111"/>
      <c r="IV16" s="82"/>
    </row>
    <row r="19" spans="1:7" ht="33">
      <c r="A19" s="246" t="s">
        <v>0</v>
      </c>
      <c r="B19" s="246" t="s">
        <v>1</v>
      </c>
      <c r="C19" s="246" t="s">
        <v>379</v>
      </c>
      <c r="D19" s="246" t="s">
        <v>380</v>
      </c>
      <c r="E19" s="247" t="s">
        <v>290</v>
      </c>
      <c r="F19" s="246" t="s">
        <v>6</v>
      </c>
      <c r="G19" s="246" t="s">
        <v>45</v>
      </c>
    </row>
    <row r="20" spans="1:7">
      <c r="A20" s="248" t="s">
        <v>21</v>
      </c>
      <c r="B20" s="249" t="s">
        <v>381</v>
      </c>
      <c r="C20" s="250" t="s">
        <v>82</v>
      </c>
      <c r="D20" s="250" t="s">
        <v>382</v>
      </c>
      <c r="E20" s="251"/>
      <c r="F20" s="252"/>
      <c r="G20" s="253">
        <f>SUM(G21:G22)</f>
        <v>2490520348.4821329</v>
      </c>
    </row>
    <row r="21" spans="1:7" ht="100.5">
      <c r="A21" s="254">
        <v>1</v>
      </c>
      <c r="B21" s="255" t="s">
        <v>383</v>
      </c>
      <c r="C21" s="256" t="s">
        <v>384</v>
      </c>
      <c r="D21" s="256"/>
      <c r="E21" s="257">
        <v>1</v>
      </c>
      <c r="F21" s="253">
        <f>D16</f>
        <v>2429775949.7386661</v>
      </c>
      <c r="G21" s="253">
        <f>F21*E21</f>
        <v>2429775949.7386661</v>
      </c>
    </row>
    <row r="22" spans="1:7" ht="33">
      <c r="A22" s="254">
        <v>2</v>
      </c>
      <c r="B22" s="258" t="s">
        <v>385</v>
      </c>
      <c r="C22" s="259" t="s">
        <v>56</v>
      </c>
      <c r="D22" s="248" t="s">
        <v>386</v>
      </c>
      <c r="E22" s="251"/>
      <c r="F22" s="253"/>
      <c r="G22" s="253">
        <f>SUM(G21:G21)*2.5%</f>
        <v>60744398.743466653</v>
      </c>
    </row>
    <row r="23" spans="1:7">
      <c r="A23" s="248" t="s">
        <v>22</v>
      </c>
      <c r="B23" s="260" t="s">
        <v>387</v>
      </c>
      <c r="C23" s="248" t="s">
        <v>388</v>
      </c>
      <c r="D23" s="248" t="s">
        <v>389</v>
      </c>
      <c r="E23" s="251"/>
      <c r="F23" s="253"/>
      <c r="G23" s="253">
        <f>G20*6.5%</f>
        <v>161883822.65133864</v>
      </c>
    </row>
    <row r="24" spans="1:7">
      <c r="A24" s="248" t="s">
        <v>23</v>
      </c>
      <c r="B24" s="260" t="s">
        <v>390</v>
      </c>
      <c r="C24" s="248" t="s">
        <v>391</v>
      </c>
      <c r="D24" s="248" t="s">
        <v>392</v>
      </c>
      <c r="E24" s="251"/>
      <c r="F24" s="253"/>
      <c r="G24" s="253">
        <f>(G20+G23)*5.5%</f>
        <v>145882229.41234094</v>
      </c>
    </row>
    <row r="25" spans="1:7">
      <c r="A25" s="248" t="s">
        <v>26</v>
      </c>
      <c r="B25" s="260" t="s">
        <v>393</v>
      </c>
      <c r="C25" s="248" t="s">
        <v>394</v>
      </c>
      <c r="D25" s="248" t="s">
        <v>395</v>
      </c>
      <c r="E25" s="251"/>
      <c r="F25" s="253"/>
      <c r="G25" s="253">
        <f>G24+G23+G20</f>
        <v>2798286400.5458126</v>
      </c>
    </row>
    <row r="26" spans="1:7">
      <c r="A26" s="261" t="s">
        <v>396</v>
      </c>
      <c r="B26" s="262" t="s">
        <v>397</v>
      </c>
      <c r="C26" s="263" t="s">
        <v>398</v>
      </c>
      <c r="D26" s="263" t="s">
        <v>399</v>
      </c>
      <c r="E26" s="251"/>
      <c r="F26" s="253"/>
      <c r="G26" s="253">
        <v>0</v>
      </c>
    </row>
    <row r="27" spans="1:7">
      <c r="A27" s="248" t="s">
        <v>27</v>
      </c>
      <c r="B27" s="260" t="s">
        <v>400</v>
      </c>
      <c r="C27" s="248" t="s">
        <v>401</v>
      </c>
      <c r="D27" s="248" t="s">
        <v>402</v>
      </c>
      <c r="E27" s="251"/>
      <c r="F27" s="253"/>
      <c r="G27" s="253">
        <f>G25+G26</f>
        <v>2798286400.5458126</v>
      </c>
    </row>
    <row r="28" spans="1:7">
      <c r="A28" s="264"/>
      <c r="B28" s="335" t="s">
        <v>403</v>
      </c>
      <c r="C28" s="336"/>
      <c r="D28" s="337"/>
      <c r="E28" s="265"/>
      <c r="F28" s="266"/>
      <c r="G28" s="266">
        <f>G27</f>
        <v>2798286400.5458126</v>
      </c>
    </row>
  </sheetData>
  <mergeCells count="2">
    <mergeCell ref="A1:E1"/>
    <mergeCell ref="B28:D28"/>
  </mergeCells>
  <pageMargins left="0.78749999999999998" right="0.78749999999999998" top="1.0249999999999999" bottom="1.0249999999999999" header="0.78749999999999998" footer="0.78749999999999998"/>
  <pageSetup orientation="portrait" useFirstPageNumber="1" horizontalDpi="300" verticalDpi="300"/>
  <headerFooter alignWithMargins="0">
    <oddHeader>&amp;C&amp;A</oddHeader>
    <oddFooter>&amp;CPage &amp;P</oddFooter>
  </headerFooter>
</worksheet>
</file>

<file path=xl/worksheets/sheet15.xml><?xml version="1.0" encoding="utf-8"?>
<worksheet xmlns="http://schemas.openxmlformats.org/spreadsheetml/2006/main" xmlns:r="http://schemas.openxmlformats.org/officeDocument/2006/relationships">
  <dimension ref="A1:I6"/>
  <sheetViews>
    <sheetView zoomScale="90" zoomScaleNormal="90" workbookViewId="0">
      <selection activeCell="G18" sqref="G18"/>
    </sheetView>
  </sheetViews>
  <sheetFormatPr defaultColWidth="8.6640625" defaultRowHeight="16.5"/>
  <cols>
    <col min="1" max="1" width="4.44140625" bestFit="1" customWidth="1"/>
    <col min="2" max="2" width="45.33203125" customWidth="1"/>
    <col min="6" max="6" width="13.6640625" bestFit="1" customWidth="1"/>
    <col min="8" max="8" width="14.6640625" bestFit="1" customWidth="1"/>
  </cols>
  <sheetData>
    <row r="1" spans="1:9">
      <c r="A1" s="163" t="s">
        <v>0</v>
      </c>
      <c r="B1" s="163" t="s">
        <v>1</v>
      </c>
      <c r="C1" s="163" t="s">
        <v>4</v>
      </c>
      <c r="D1" s="163" t="s">
        <v>290</v>
      </c>
      <c r="E1" s="163" t="s">
        <v>6</v>
      </c>
      <c r="F1" s="163" t="s">
        <v>45</v>
      </c>
      <c r="G1" s="163" t="s">
        <v>3</v>
      </c>
      <c r="H1" s="163" t="s">
        <v>8</v>
      </c>
      <c r="I1" s="159"/>
    </row>
    <row r="2" spans="1:9" ht="120.75" customHeight="1">
      <c r="A2" s="154"/>
      <c r="B2" s="161" t="s">
        <v>292</v>
      </c>
      <c r="C2" s="155" t="s">
        <v>291</v>
      </c>
      <c r="D2" s="156">
        <v>6150000</v>
      </c>
      <c r="E2" s="157">
        <v>100</v>
      </c>
      <c r="F2" s="158">
        <f>E2*D2</f>
        <v>615000000</v>
      </c>
      <c r="G2" s="164">
        <v>0</v>
      </c>
      <c r="H2" s="158">
        <f>F2*(1+G2)</f>
        <v>615000000</v>
      </c>
    </row>
    <row r="3" spans="1:9">
      <c r="A3" s="165"/>
      <c r="B3" s="166" t="s">
        <v>293</v>
      </c>
      <c r="C3" s="165"/>
      <c r="D3" s="165"/>
      <c r="E3" s="165"/>
      <c r="F3" s="165"/>
      <c r="G3" s="165"/>
      <c r="H3" s="167" t="e">
        <f>#REF!+#REF!</f>
        <v>#REF!</v>
      </c>
    </row>
    <row r="4" spans="1:9">
      <c r="F4" s="160"/>
      <c r="H4" s="160"/>
    </row>
    <row r="5" spans="1:9">
      <c r="F5" s="162"/>
      <c r="H5" s="160"/>
    </row>
    <row r="6" spans="1:9">
      <c r="H6"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C181"/>
  <sheetViews>
    <sheetView tabSelected="1" topLeftCell="A169" zoomScale="93" zoomScaleNormal="93" workbookViewId="0">
      <selection activeCell="C183" sqref="C183"/>
    </sheetView>
  </sheetViews>
  <sheetFormatPr defaultColWidth="8.6640625" defaultRowHeight="24.95" customHeight="1"/>
  <cols>
    <col min="1" max="1" width="4.88671875" bestFit="1" customWidth="1"/>
    <col min="2" max="2" width="7.88671875" bestFit="1" customWidth="1"/>
    <col min="3" max="3" width="91.21875" customWidth="1"/>
  </cols>
  <sheetData>
    <row r="1" spans="1:3" ht="24.95" customHeight="1">
      <c r="A1" s="239" t="s">
        <v>0</v>
      </c>
      <c r="B1" s="239" t="s">
        <v>365</v>
      </c>
      <c r="C1" s="239" t="s">
        <v>366</v>
      </c>
    </row>
    <row r="2" spans="1:3" ht="24.95" customHeight="1">
      <c r="A2" s="268" t="s">
        <v>21</v>
      </c>
      <c r="B2" s="342" t="s">
        <v>404</v>
      </c>
      <c r="C2" s="343"/>
    </row>
    <row r="3" spans="1:3" s="270" customFormat="1" ht="24.95" customHeight="1">
      <c r="A3" s="275"/>
      <c r="B3" s="339" t="s">
        <v>406</v>
      </c>
      <c r="C3" s="340"/>
    </row>
    <row r="4" spans="1:3" s="272" customFormat="1" ht="24.95" customHeight="1">
      <c r="A4" s="269">
        <v>1</v>
      </c>
      <c r="B4" s="273"/>
      <c r="C4" s="273" t="s">
        <v>464</v>
      </c>
    </row>
    <row r="5" spans="1:3" s="272" customFormat="1" ht="24.95" customHeight="1">
      <c r="A5" s="269">
        <v>2</v>
      </c>
      <c r="B5" s="273"/>
      <c r="C5" s="273" t="s">
        <v>426</v>
      </c>
    </row>
    <row r="6" spans="1:3" s="272" customFormat="1" ht="24.95" customHeight="1">
      <c r="A6" s="269">
        <v>3</v>
      </c>
      <c r="B6" s="273"/>
      <c r="C6" s="273" t="s">
        <v>465</v>
      </c>
    </row>
    <row r="7" spans="1:3" s="272" customFormat="1" ht="24.95" customHeight="1">
      <c r="A7" s="269">
        <v>4</v>
      </c>
      <c r="B7" s="273"/>
      <c r="C7" s="273" t="s">
        <v>466</v>
      </c>
    </row>
    <row r="8" spans="1:3" s="272" customFormat="1" ht="24.95" customHeight="1">
      <c r="A8" s="269">
        <v>5</v>
      </c>
      <c r="B8" s="273"/>
      <c r="C8" s="273" t="s">
        <v>467</v>
      </c>
    </row>
    <row r="9" spans="1:3" s="272" customFormat="1" ht="24.95" customHeight="1">
      <c r="A9" s="269">
        <v>6</v>
      </c>
      <c r="B9" s="273"/>
      <c r="C9" s="273" t="s">
        <v>468</v>
      </c>
    </row>
    <row r="10" spans="1:3" s="272" customFormat="1" ht="24.95" customHeight="1">
      <c r="A10" s="269">
        <v>7</v>
      </c>
      <c r="B10" s="273"/>
      <c r="C10" s="273" t="s">
        <v>469</v>
      </c>
    </row>
    <row r="11" spans="1:3" s="272" customFormat="1" ht="24.95" customHeight="1">
      <c r="A11" s="269">
        <v>8</v>
      </c>
      <c r="B11" s="273"/>
      <c r="C11" s="273" t="s">
        <v>470</v>
      </c>
    </row>
    <row r="12" spans="1:3" s="272" customFormat="1" ht="24.95" customHeight="1">
      <c r="A12" s="269">
        <v>9</v>
      </c>
      <c r="B12" s="273"/>
      <c r="C12" s="273" t="s">
        <v>471</v>
      </c>
    </row>
    <row r="13" spans="1:3" s="272" customFormat="1" ht="24.95" customHeight="1">
      <c r="A13" s="269">
        <v>10</v>
      </c>
      <c r="B13" s="273"/>
      <c r="C13" s="273" t="s">
        <v>428</v>
      </c>
    </row>
    <row r="14" spans="1:3" s="272" customFormat="1" ht="24.95" customHeight="1">
      <c r="A14" s="269">
        <v>11</v>
      </c>
      <c r="B14" s="273"/>
      <c r="C14" s="273" t="s">
        <v>472</v>
      </c>
    </row>
    <row r="15" spans="1:3" s="272" customFormat="1" ht="24.95" customHeight="1">
      <c r="A15" s="269">
        <v>12</v>
      </c>
      <c r="B15" s="273"/>
      <c r="C15" s="273" t="s">
        <v>424</v>
      </c>
    </row>
    <row r="16" spans="1:3" s="272" customFormat="1" ht="24.95" customHeight="1">
      <c r="A16" s="269">
        <v>13</v>
      </c>
      <c r="B16" s="273"/>
      <c r="C16" s="273" t="s">
        <v>423</v>
      </c>
    </row>
    <row r="17" spans="1:3" s="272" customFormat="1" ht="24.95" customHeight="1">
      <c r="A17" s="269">
        <v>14</v>
      </c>
      <c r="B17" s="273"/>
      <c r="C17" s="273" t="s">
        <v>425</v>
      </c>
    </row>
    <row r="18" spans="1:3" s="272" customFormat="1" ht="24.95" customHeight="1">
      <c r="A18" s="269">
        <v>15</v>
      </c>
      <c r="B18" s="273"/>
      <c r="C18" s="273" t="s">
        <v>414</v>
      </c>
    </row>
    <row r="19" spans="1:3" s="272" customFormat="1" ht="24.95" customHeight="1">
      <c r="A19" s="269">
        <v>16</v>
      </c>
      <c r="B19" s="273"/>
      <c r="C19" s="273" t="s">
        <v>473</v>
      </c>
    </row>
    <row r="20" spans="1:3" s="270" customFormat="1" ht="24.95" customHeight="1">
      <c r="A20" s="276"/>
      <c r="B20" s="339" t="s">
        <v>407</v>
      </c>
      <c r="C20" s="340"/>
    </row>
    <row r="21" spans="1:3" s="270" customFormat="1" ht="24.95" customHeight="1">
      <c r="A21" s="271">
        <v>17</v>
      </c>
      <c r="B21" s="273"/>
      <c r="C21" s="273" t="s">
        <v>474</v>
      </c>
    </row>
    <row r="22" spans="1:3" s="270" customFormat="1" ht="24.95" customHeight="1">
      <c r="A22" s="271">
        <v>18</v>
      </c>
      <c r="B22" s="273"/>
      <c r="C22" s="273" t="s">
        <v>429</v>
      </c>
    </row>
    <row r="23" spans="1:3" s="270" customFormat="1" ht="24.95" customHeight="1">
      <c r="A23" s="271">
        <v>19</v>
      </c>
      <c r="B23" s="273"/>
      <c r="C23" s="273" t="s">
        <v>432</v>
      </c>
    </row>
    <row r="24" spans="1:3" s="270" customFormat="1" ht="24.95" customHeight="1">
      <c r="A24" s="271">
        <v>20</v>
      </c>
      <c r="B24" s="273"/>
      <c r="C24" s="273" t="s">
        <v>475</v>
      </c>
    </row>
    <row r="25" spans="1:3" s="270" customFormat="1" ht="24.95" customHeight="1">
      <c r="A25" s="271">
        <v>21</v>
      </c>
      <c r="B25" s="273"/>
      <c r="C25" s="273" t="s">
        <v>430</v>
      </c>
    </row>
    <row r="26" spans="1:3" s="270" customFormat="1" ht="24.95" customHeight="1">
      <c r="A26" s="271">
        <v>22</v>
      </c>
      <c r="B26" s="273"/>
      <c r="C26" s="273" t="s">
        <v>433</v>
      </c>
    </row>
    <row r="27" spans="1:3" s="270" customFormat="1" ht="24.95" customHeight="1">
      <c r="A27" s="271">
        <v>23</v>
      </c>
      <c r="B27" s="273"/>
      <c r="C27" s="273" t="s">
        <v>476</v>
      </c>
    </row>
    <row r="28" spans="1:3" s="270" customFormat="1" ht="24.95" customHeight="1">
      <c r="A28" s="271">
        <v>24</v>
      </c>
      <c r="B28" s="273"/>
      <c r="C28" s="273" t="s">
        <v>431</v>
      </c>
    </row>
    <row r="29" spans="1:3" s="270" customFormat="1" ht="24.95" customHeight="1">
      <c r="A29" s="271">
        <v>25</v>
      </c>
      <c r="B29" s="273"/>
      <c r="C29" s="273" t="s">
        <v>434</v>
      </c>
    </row>
    <row r="30" spans="1:3" s="270" customFormat="1" ht="24.95" customHeight="1">
      <c r="A30" s="271">
        <v>26</v>
      </c>
      <c r="B30" s="273"/>
      <c r="C30" s="273" t="s">
        <v>477</v>
      </c>
    </row>
    <row r="31" spans="1:3" s="270" customFormat="1" ht="24.95" customHeight="1">
      <c r="A31" s="271">
        <v>27</v>
      </c>
      <c r="B31" s="273"/>
      <c r="C31" s="273" t="s">
        <v>478</v>
      </c>
    </row>
    <row r="32" spans="1:3" s="270" customFormat="1" ht="24.95" customHeight="1">
      <c r="A32" s="271">
        <v>28</v>
      </c>
      <c r="B32" s="273"/>
      <c r="C32" s="273" t="s">
        <v>643</v>
      </c>
    </row>
    <row r="33" spans="1:3" s="270" customFormat="1" ht="24.95" customHeight="1">
      <c r="A33" s="271">
        <v>29</v>
      </c>
      <c r="B33" s="273"/>
      <c r="C33" s="273" t="s">
        <v>479</v>
      </c>
    </row>
    <row r="34" spans="1:3" s="270" customFormat="1" ht="24.95" customHeight="1">
      <c r="A34" s="271">
        <v>30</v>
      </c>
      <c r="B34" s="273"/>
      <c r="C34" s="273" t="s">
        <v>480</v>
      </c>
    </row>
    <row r="35" spans="1:3" s="270" customFormat="1" ht="24.95" customHeight="1">
      <c r="A35" s="271">
        <v>31</v>
      </c>
      <c r="B35" s="273"/>
      <c r="C35" s="273" t="s">
        <v>644</v>
      </c>
    </row>
    <row r="36" spans="1:3" s="270" customFormat="1" ht="24.95" customHeight="1">
      <c r="A36" s="271">
        <v>32</v>
      </c>
      <c r="B36" s="273"/>
      <c r="C36" s="273" t="s">
        <v>481</v>
      </c>
    </row>
    <row r="37" spans="1:3" s="270" customFormat="1" ht="24.95" customHeight="1">
      <c r="A37" s="271">
        <v>33</v>
      </c>
      <c r="B37" s="273"/>
      <c r="C37" s="273" t="s">
        <v>440</v>
      </c>
    </row>
    <row r="38" spans="1:3" s="270" customFormat="1" ht="24.95" customHeight="1">
      <c r="A38" s="271">
        <v>34</v>
      </c>
      <c r="B38" s="273"/>
      <c r="C38" s="273" t="s">
        <v>441</v>
      </c>
    </row>
    <row r="39" spans="1:3" s="270" customFormat="1" ht="24.95" customHeight="1">
      <c r="A39" s="271">
        <v>35</v>
      </c>
      <c r="B39" s="273"/>
      <c r="C39" s="273" t="s">
        <v>437</v>
      </c>
    </row>
    <row r="40" spans="1:3" s="270" customFormat="1" ht="24.95" customHeight="1">
      <c r="A40" s="271">
        <v>36</v>
      </c>
      <c r="B40" s="273"/>
      <c r="C40" s="273" t="s">
        <v>438</v>
      </c>
    </row>
    <row r="41" spans="1:3" s="270" customFormat="1" ht="24.95" customHeight="1">
      <c r="A41" s="271">
        <v>37</v>
      </c>
      <c r="B41" s="273"/>
      <c r="C41" s="273" t="s">
        <v>439</v>
      </c>
    </row>
    <row r="42" spans="1:3" s="270" customFormat="1" ht="24.95" customHeight="1">
      <c r="A42" s="271">
        <v>38</v>
      </c>
      <c r="B42" s="273"/>
      <c r="C42" s="273" t="s">
        <v>482</v>
      </c>
    </row>
    <row r="43" spans="1:3" s="270" customFormat="1" ht="24.95" customHeight="1">
      <c r="A43" s="271">
        <v>39</v>
      </c>
      <c r="B43" s="273"/>
      <c r="C43" s="273" t="s">
        <v>435</v>
      </c>
    </row>
    <row r="44" spans="1:3" s="270" customFormat="1" ht="24.95" customHeight="1">
      <c r="A44" s="271">
        <v>40</v>
      </c>
      <c r="B44" s="273"/>
      <c r="C44" s="273" t="s">
        <v>645</v>
      </c>
    </row>
    <row r="45" spans="1:3" s="270" customFormat="1" ht="24.95" customHeight="1">
      <c r="A45" s="271">
        <v>41</v>
      </c>
      <c r="B45" s="273"/>
      <c r="C45" s="273" t="s">
        <v>483</v>
      </c>
    </row>
    <row r="46" spans="1:3" s="270" customFormat="1" ht="24.95" customHeight="1">
      <c r="A46" s="271">
        <v>42</v>
      </c>
      <c r="B46" s="273"/>
      <c r="C46" s="273" t="s">
        <v>442</v>
      </c>
    </row>
    <row r="47" spans="1:3" s="270" customFormat="1" ht="24.95" customHeight="1">
      <c r="A47" s="271">
        <v>43</v>
      </c>
      <c r="B47" s="273"/>
      <c r="C47" s="273" t="s">
        <v>443</v>
      </c>
    </row>
    <row r="48" spans="1:3" s="270" customFormat="1" ht="24.95" customHeight="1">
      <c r="A48" s="271">
        <v>44</v>
      </c>
      <c r="B48" s="273"/>
      <c r="C48" s="273" t="s">
        <v>484</v>
      </c>
    </row>
    <row r="49" spans="1:3" s="270" customFormat="1" ht="24.95" customHeight="1">
      <c r="A49" s="271">
        <v>45</v>
      </c>
      <c r="B49" s="273"/>
      <c r="C49" s="273" t="s">
        <v>446</v>
      </c>
    </row>
    <row r="50" spans="1:3" s="270" customFormat="1" ht="24.95" customHeight="1">
      <c r="A50" s="271">
        <v>46</v>
      </c>
      <c r="B50" s="273"/>
      <c r="C50" s="273" t="s">
        <v>447</v>
      </c>
    </row>
    <row r="51" spans="1:3" s="270" customFormat="1" ht="24.95" customHeight="1">
      <c r="A51" s="271">
        <v>47</v>
      </c>
      <c r="B51" s="273"/>
      <c r="C51" s="273" t="s">
        <v>485</v>
      </c>
    </row>
    <row r="52" spans="1:3" s="270" customFormat="1" ht="24.95" customHeight="1">
      <c r="A52" s="271">
        <v>48</v>
      </c>
      <c r="B52" s="273"/>
      <c r="C52" s="273" t="s">
        <v>444</v>
      </c>
    </row>
    <row r="53" spans="1:3" s="270" customFormat="1" ht="24.95" customHeight="1">
      <c r="A53" s="271">
        <v>49</v>
      </c>
      <c r="B53" s="273"/>
      <c r="C53" s="273" t="s">
        <v>445</v>
      </c>
    </row>
    <row r="54" spans="1:3" s="270" customFormat="1" ht="24.95" customHeight="1">
      <c r="A54" s="271">
        <v>50</v>
      </c>
      <c r="B54" s="273"/>
      <c r="C54" s="273" t="s">
        <v>486</v>
      </c>
    </row>
    <row r="55" spans="1:3" s="270" customFormat="1" ht="24.95" customHeight="1">
      <c r="A55" s="271">
        <v>51</v>
      </c>
      <c r="B55" s="273"/>
      <c r="C55" s="273" t="s">
        <v>448</v>
      </c>
    </row>
    <row r="56" spans="1:3" s="270" customFormat="1" ht="24.95" customHeight="1">
      <c r="A56" s="271">
        <v>52</v>
      </c>
      <c r="B56" s="273"/>
      <c r="C56" s="273" t="s">
        <v>487</v>
      </c>
    </row>
    <row r="57" spans="1:3" s="270" customFormat="1" ht="24.95" customHeight="1">
      <c r="A57" s="271">
        <v>53</v>
      </c>
      <c r="B57" s="273"/>
      <c r="C57" s="273" t="s">
        <v>449</v>
      </c>
    </row>
    <row r="58" spans="1:3" s="270" customFormat="1" ht="24.95" customHeight="1">
      <c r="A58" s="271">
        <v>54</v>
      </c>
      <c r="B58" s="273"/>
      <c r="C58" s="273" t="s">
        <v>450</v>
      </c>
    </row>
    <row r="59" spans="1:3" s="270" customFormat="1" ht="24.95" customHeight="1">
      <c r="A59" s="276"/>
      <c r="B59" s="339" t="s">
        <v>408</v>
      </c>
      <c r="C59" s="340"/>
    </row>
    <row r="60" spans="1:3" s="270" customFormat="1" ht="24.95" customHeight="1">
      <c r="A60" s="271">
        <v>55</v>
      </c>
      <c r="B60" s="273"/>
      <c r="C60" s="273" t="s">
        <v>901</v>
      </c>
    </row>
    <row r="61" spans="1:3" s="270" customFormat="1" ht="24.95" customHeight="1">
      <c r="A61" s="271">
        <v>56</v>
      </c>
      <c r="B61" s="273"/>
      <c r="C61" s="273" t="s">
        <v>900</v>
      </c>
    </row>
    <row r="62" spans="1:3" s="270" customFormat="1" ht="24.95" customHeight="1">
      <c r="A62" s="271">
        <v>57</v>
      </c>
      <c r="B62" s="273"/>
      <c r="C62" s="273" t="s">
        <v>899</v>
      </c>
    </row>
    <row r="63" spans="1:3" s="270" customFormat="1" ht="24.95" customHeight="1">
      <c r="A63" s="271">
        <v>58</v>
      </c>
      <c r="B63" s="273"/>
      <c r="C63" s="273" t="s">
        <v>490</v>
      </c>
    </row>
    <row r="64" spans="1:3" s="270" customFormat="1" ht="24.95" customHeight="1">
      <c r="A64" s="276"/>
      <c r="B64" s="339" t="s">
        <v>409</v>
      </c>
      <c r="C64" s="340"/>
    </row>
    <row r="65" spans="1:3" s="270" customFormat="1" ht="24.95" customHeight="1">
      <c r="A65" s="279">
        <v>59</v>
      </c>
      <c r="B65" s="279"/>
      <c r="C65" s="280" t="s">
        <v>491</v>
      </c>
    </row>
    <row r="66" spans="1:3" s="270" customFormat="1" ht="24.95" customHeight="1">
      <c r="A66" s="279">
        <v>60</v>
      </c>
      <c r="B66" s="279"/>
      <c r="C66" s="280" t="s">
        <v>492</v>
      </c>
    </row>
    <row r="67" spans="1:3" s="270" customFormat="1" ht="24.95" customHeight="1">
      <c r="A67" s="279">
        <v>61</v>
      </c>
      <c r="B67" s="279"/>
      <c r="C67" s="280" t="s">
        <v>493</v>
      </c>
    </row>
    <row r="68" spans="1:3" s="270" customFormat="1" ht="24.95" customHeight="1">
      <c r="A68" s="279">
        <v>62</v>
      </c>
      <c r="B68" s="279"/>
      <c r="C68" s="280" t="s">
        <v>451</v>
      </c>
    </row>
    <row r="69" spans="1:3" s="270" customFormat="1" ht="24.95" customHeight="1">
      <c r="A69" s="279">
        <v>63</v>
      </c>
      <c r="B69" s="279"/>
      <c r="C69" s="280" t="s">
        <v>452</v>
      </c>
    </row>
    <row r="70" spans="1:3" s="270" customFormat="1" ht="24.95" customHeight="1">
      <c r="A70" s="277"/>
      <c r="B70" s="339" t="s">
        <v>410</v>
      </c>
      <c r="C70" s="340"/>
    </row>
    <row r="71" spans="1:3" s="270" customFormat="1" ht="24.95" customHeight="1">
      <c r="A71" s="281">
        <v>64</v>
      </c>
      <c r="B71" s="281"/>
      <c r="C71" s="281" t="s">
        <v>495</v>
      </c>
    </row>
    <row r="72" spans="1:3" s="270" customFormat="1" ht="24.95" customHeight="1">
      <c r="A72" s="281">
        <v>65</v>
      </c>
      <c r="B72" s="281"/>
      <c r="C72" s="281" t="s">
        <v>453</v>
      </c>
    </row>
    <row r="73" spans="1:3" s="270" customFormat="1" ht="24.95" customHeight="1">
      <c r="A73" s="281">
        <v>66</v>
      </c>
      <c r="B73" s="281"/>
      <c r="C73" s="281" t="s">
        <v>451</v>
      </c>
    </row>
    <row r="74" spans="1:3" s="270" customFormat="1" ht="24.95" customHeight="1">
      <c r="A74" s="281">
        <v>67</v>
      </c>
      <c r="B74" s="281"/>
      <c r="C74" s="281" t="s">
        <v>496</v>
      </c>
    </row>
    <row r="75" spans="1:3" s="270" customFormat="1" ht="24.95" customHeight="1">
      <c r="A75" s="281">
        <v>68</v>
      </c>
      <c r="B75" s="281"/>
      <c r="C75" s="281" t="s">
        <v>497</v>
      </c>
    </row>
    <row r="76" spans="1:3" s="270" customFormat="1" ht="24.95" customHeight="1">
      <c r="A76" s="281">
        <v>69</v>
      </c>
      <c r="B76" s="281"/>
      <c r="C76" s="281" t="s">
        <v>498</v>
      </c>
    </row>
    <row r="77" spans="1:3" s="270" customFormat="1" ht="24.95" customHeight="1">
      <c r="A77" s="281">
        <v>70</v>
      </c>
      <c r="B77" s="281"/>
      <c r="C77" s="281" t="s">
        <v>463</v>
      </c>
    </row>
    <row r="78" spans="1:3" s="272" customFormat="1" ht="24.95" customHeight="1">
      <c r="A78" s="277"/>
      <c r="B78" s="339" t="s">
        <v>411</v>
      </c>
      <c r="C78" s="340"/>
    </row>
    <row r="79" spans="1:3" s="270" customFormat="1" ht="24.95" customHeight="1">
      <c r="A79" s="281">
        <v>71</v>
      </c>
      <c r="B79" s="281"/>
      <c r="C79" s="281" t="s">
        <v>750</v>
      </c>
    </row>
    <row r="80" spans="1:3" ht="24.95" customHeight="1">
      <c r="A80" s="281">
        <v>72</v>
      </c>
      <c r="B80" s="281"/>
      <c r="C80" s="281" t="s">
        <v>751</v>
      </c>
    </row>
    <row r="81" spans="1:3" ht="24.95" customHeight="1">
      <c r="A81" s="281">
        <v>73</v>
      </c>
      <c r="B81" s="273"/>
      <c r="C81" s="273" t="s">
        <v>752</v>
      </c>
    </row>
    <row r="82" spans="1:3" ht="24.95" customHeight="1">
      <c r="A82" s="281">
        <v>74</v>
      </c>
      <c r="B82" s="273"/>
      <c r="C82" s="273" t="s">
        <v>753</v>
      </c>
    </row>
    <row r="83" spans="1:3" ht="24.95" customHeight="1">
      <c r="A83" s="281">
        <v>75</v>
      </c>
      <c r="B83" s="273"/>
      <c r="C83" s="273" t="s">
        <v>754</v>
      </c>
    </row>
    <row r="84" spans="1:3" ht="24.95" customHeight="1">
      <c r="A84" s="281">
        <v>76</v>
      </c>
      <c r="B84" s="273"/>
      <c r="C84" s="273" t="s">
        <v>755</v>
      </c>
    </row>
    <row r="85" spans="1:3" ht="24.95" customHeight="1">
      <c r="A85" s="281">
        <v>77</v>
      </c>
      <c r="B85" s="273"/>
      <c r="C85" s="273" t="s">
        <v>756</v>
      </c>
    </row>
    <row r="86" spans="1:3" ht="24.95" customHeight="1">
      <c r="A86" s="281">
        <v>78</v>
      </c>
      <c r="B86" s="273"/>
      <c r="C86" s="273" t="s">
        <v>757</v>
      </c>
    </row>
    <row r="87" spans="1:3" ht="24.95" customHeight="1">
      <c r="A87" s="281">
        <v>79</v>
      </c>
      <c r="B87" s="273"/>
      <c r="C87" s="273" t="s">
        <v>884</v>
      </c>
    </row>
    <row r="88" spans="1:3" ht="24.95" customHeight="1">
      <c r="A88" s="281">
        <v>80</v>
      </c>
      <c r="B88" s="273"/>
      <c r="C88" s="273" t="s">
        <v>758</v>
      </c>
    </row>
    <row r="89" spans="1:3" ht="24.95" customHeight="1">
      <c r="A89" s="281">
        <v>81</v>
      </c>
      <c r="B89" s="273"/>
      <c r="C89" s="273" t="s">
        <v>759</v>
      </c>
    </row>
    <row r="90" spans="1:3" ht="24.95" customHeight="1">
      <c r="A90" s="281">
        <v>82</v>
      </c>
      <c r="B90" s="273"/>
      <c r="C90" s="273" t="s">
        <v>834</v>
      </c>
    </row>
    <row r="91" spans="1:3" ht="24.95" customHeight="1">
      <c r="A91" s="281">
        <v>83</v>
      </c>
      <c r="B91" s="273"/>
      <c r="C91" s="273" t="s">
        <v>760</v>
      </c>
    </row>
    <row r="92" spans="1:3" ht="24.95" customHeight="1">
      <c r="A92" s="281">
        <v>84</v>
      </c>
      <c r="B92" s="273"/>
      <c r="C92" s="273" t="s">
        <v>761</v>
      </c>
    </row>
    <row r="93" spans="1:3" ht="24.95" customHeight="1">
      <c r="A93" s="281">
        <v>85</v>
      </c>
      <c r="B93" s="273"/>
      <c r="C93" s="273" t="s">
        <v>835</v>
      </c>
    </row>
    <row r="94" spans="1:3" ht="24.95" customHeight="1">
      <c r="A94" s="281">
        <v>86</v>
      </c>
      <c r="B94" s="273"/>
      <c r="C94" s="273" t="s">
        <v>762</v>
      </c>
    </row>
    <row r="95" spans="1:3" ht="24.95" customHeight="1">
      <c r="A95" s="281">
        <v>87</v>
      </c>
      <c r="B95" s="273"/>
      <c r="C95" s="273" t="s">
        <v>763</v>
      </c>
    </row>
    <row r="96" spans="1:3" ht="24.95" customHeight="1">
      <c r="A96" s="281">
        <v>88</v>
      </c>
      <c r="B96" s="273"/>
      <c r="C96" s="273" t="s">
        <v>836</v>
      </c>
    </row>
    <row r="97" spans="1:3" ht="24.95" customHeight="1">
      <c r="A97" s="281">
        <v>89</v>
      </c>
      <c r="B97" s="273"/>
      <c r="C97" s="273" t="s">
        <v>764</v>
      </c>
    </row>
    <row r="98" spans="1:3" ht="24.95" customHeight="1">
      <c r="A98" s="281">
        <v>90</v>
      </c>
      <c r="B98" s="273"/>
      <c r="C98" s="273" t="s">
        <v>765</v>
      </c>
    </row>
    <row r="99" spans="1:3" ht="24.95" customHeight="1">
      <c r="A99" s="281">
        <v>91</v>
      </c>
      <c r="B99" s="273"/>
      <c r="C99" s="273" t="s">
        <v>837</v>
      </c>
    </row>
    <row r="100" spans="1:3" ht="24.95" customHeight="1">
      <c r="A100" s="281">
        <v>92</v>
      </c>
      <c r="B100" s="273"/>
      <c r="C100" s="273" t="s">
        <v>766</v>
      </c>
    </row>
    <row r="101" spans="1:3" ht="24.95" customHeight="1">
      <c r="A101" s="281">
        <v>93</v>
      </c>
      <c r="B101" s="273"/>
      <c r="C101" s="273" t="s">
        <v>767</v>
      </c>
    </row>
    <row r="102" spans="1:3" ht="24.95" customHeight="1">
      <c r="A102" s="281">
        <v>94</v>
      </c>
      <c r="B102" s="273"/>
      <c r="C102" s="273" t="s">
        <v>768</v>
      </c>
    </row>
    <row r="103" spans="1:3" ht="24.95" customHeight="1">
      <c r="A103" s="281">
        <v>95</v>
      </c>
      <c r="B103" s="273"/>
      <c r="C103" s="273" t="s">
        <v>769</v>
      </c>
    </row>
    <row r="104" spans="1:3" ht="24.95" customHeight="1">
      <c r="A104" s="281">
        <v>96</v>
      </c>
      <c r="B104" s="273"/>
      <c r="C104" s="273" t="s">
        <v>902</v>
      </c>
    </row>
    <row r="105" spans="1:3" ht="24.95" customHeight="1">
      <c r="A105" s="277"/>
      <c r="B105" s="339" t="s">
        <v>454</v>
      </c>
      <c r="C105" s="340"/>
    </row>
    <row r="106" spans="1:3" ht="24.95" customHeight="1">
      <c r="A106" s="282">
        <v>97</v>
      </c>
      <c r="B106" s="273"/>
      <c r="C106" s="273" t="s">
        <v>455</v>
      </c>
    </row>
    <row r="107" spans="1:3" ht="24.95" customHeight="1">
      <c r="A107" s="277"/>
      <c r="B107" s="339" t="s">
        <v>412</v>
      </c>
      <c r="C107" s="340"/>
    </row>
    <row r="108" spans="1:3" ht="24.95" customHeight="1">
      <c r="A108" s="283">
        <v>98</v>
      </c>
      <c r="B108" s="273"/>
      <c r="C108" s="273" t="s">
        <v>770</v>
      </c>
    </row>
    <row r="109" spans="1:3" ht="24.95" customHeight="1">
      <c r="A109" s="283">
        <v>99</v>
      </c>
      <c r="B109" s="273"/>
      <c r="C109" s="273" t="s">
        <v>771</v>
      </c>
    </row>
    <row r="110" spans="1:3" ht="24.95" customHeight="1">
      <c r="A110" s="283">
        <v>100</v>
      </c>
      <c r="B110" s="273"/>
      <c r="C110" s="273" t="s">
        <v>772</v>
      </c>
    </row>
    <row r="111" spans="1:3" ht="24.95" customHeight="1">
      <c r="A111" s="283">
        <v>101</v>
      </c>
      <c r="B111" s="273"/>
      <c r="C111" s="273" t="s">
        <v>773</v>
      </c>
    </row>
    <row r="112" spans="1:3" ht="24.95" customHeight="1">
      <c r="A112" s="283">
        <v>102</v>
      </c>
      <c r="B112" s="273"/>
      <c r="C112" s="273" t="s">
        <v>774</v>
      </c>
    </row>
    <row r="113" spans="1:3" ht="24.95" customHeight="1">
      <c r="A113" s="283">
        <v>103</v>
      </c>
      <c r="B113" s="273"/>
      <c r="C113" s="273" t="s">
        <v>775</v>
      </c>
    </row>
    <row r="114" spans="1:3" ht="24.95" customHeight="1">
      <c r="A114" s="283">
        <v>104</v>
      </c>
      <c r="B114" s="273"/>
      <c r="C114" s="273" t="s">
        <v>776</v>
      </c>
    </row>
    <row r="115" spans="1:3" ht="24.95" customHeight="1">
      <c r="A115" s="283">
        <v>105</v>
      </c>
      <c r="B115" s="273"/>
      <c r="C115" s="273" t="s">
        <v>777</v>
      </c>
    </row>
    <row r="116" spans="1:3" ht="24.95" customHeight="1">
      <c r="A116" s="278"/>
      <c r="B116" s="344" t="s">
        <v>413</v>
      </c>
      <c r="C116" s="344"/>
    </row>
    <row r="117" spans="1:3" ht="24.95" customHeight="1">
      <c r="A117" s="283">
        <v>106</v>
      </c>
      <c r="B117" s="300"/>
      <c r="C117" s="300" t="s">
        <v>851</v>
      </c>
    </row>
    <row r="118" spans="1:3" ht="24.95" customHeight="1">
      <c r="A118" s="283">
        <v>107</v>
      </c>
      <c r="B118" s="300"/>
      <c r="C118" s="300" t="s">
        <v>778</v>
      </c>
    </row>
    <row r="119" spans="1:3" ht="24.95" customHeight="1">
      <c r="A119" s="283">
        <v>108</v>
      </c>
      <c r="B119" s="300"/>
      <c r="C119" s="300" t="s">
        <v>779</v>
      </c>
    </row>
    <row r="120" spans="1:3" ht="24.95" customHeight="1">
      <c r="A120" s="283">
        <v>109</v>
      </c>
      <c r="B120" s="300"/>
      <c r="C120" s="300" t="s">
        <v>898</v>
      </c>
    </row>
    <row r="121" spans="1:3" ht="24.95" customHeight="1">
      <c r="A121" s="283">
        <v>110</v>
      </c>
      <c r="B121" s="300"/>
      <c r="C121" s="300" t="s">
        <v>781</v>
      </c>
    </row>
    <row r="122" spans="1:3" ht="24.95" customHeight="1">
      <c r="A122" s="283">
        <v>111</v>
      </c>
      <c r="B122" s="300"/>
      <c r="C122" s="300" t="s">
        <v>782</v>
      </c>
    </row>
    <row r="123" spans="1:3" ht="24.95" customHeight="1">
      <c r="A123" s="283">
        <v>112</v>
      </c>
      <c r="B123" s="300"/>
      <c r="C123" s="300" t="s">
        <v>783</v>
      </c>
    </row>
    <row r="124" spans="1:3" ht="24.95" customHeight="1">
      <c r="A124" s="283">
        <v>113</v>
      </c>
      <c r="B124" s="300"/>
      <c r="C124" s="300" t="s">
        <v>784</v>
      </c>
    </row>
    <row r="125" spans="1:3" ht="24.95" customHeight="1">
      <c r="A125" s="283">
        <v>114</v>
      </c>
      <c r="B125" s="300"/>
      <c r="C125" s="300" t="s">
        <v>785</v>
      </c>
    </row>
    <row r="126" spans="1:3" ht="24.95" customHeight="1">
      <c r="A126" s="283">
        <v>115</v>
      </c>
      <c r="B126" s="300"/>
      <c r="C126" s="300" t="s">
        <v>786</v>
      </c>
    </row>
    <row r="127" spans="1:3" ht="24.95" customHeight="1">
      <c r="A127" s="283">
        <v>116</v>
      </c>
      <c r="B127" s="300"/>
      <c r="C127" s="300" t="s">
        <v>787</v>
      </c>
    </row>
    <row r="128" spans="1:3" ht="24.95" customHeight="1">
      <c r="A128" s="283">
        <v>117</v>
      </c>
      <c r="B128" s="300"/>
      <c r="C128" s="300" t="s">
        <v>788</v>
      </c>
    </row>
    <row r="129" spans="1:3" ht="24.95" customHeight="1">
      <c r="A129" s="283">
        <v>118</v>
      </c>
      <c r="B129" s="300"/>
      <c r="C129" s="300" t="s">
        <v>789</v>
      </c>
    </row>
    <row r="130" spans="1:3" ht="24.95" customHeight="1">
      <c r="A130" s="283">
        <v>119</v>
      </c>
      <c r="B130" s="300"/>
      <c r="C130" s="300" t="s">
        <v>790</v>
      </c>
    </row>
    <row r="131" spans="1:3" ht="24.95" customHeight="1">
      <c r="A131" s="283">
        <v>120</v>
      </c>
      <c r="B131" s="300"/>
      <c r="C131" s="300" t="s">
        <v>791</v>
      </c>
    </row>
    <row r="132" spans="1:3" ht="24.95" customHeight="1">
      <c r="A132" s="283">
        <v>121</v>
      </c>
      <c r="B132" s="300"/>
      <c r="C132" s="300" t="s">
        <v>792</v>
      </c>
    </row>
    <row r="133" spans="1:3" ht="24.95" customHeight="1">
      <c r="A133" s="283">
        <v>122</v>
      </c>
      <c r="B133" s="300"/>
      <c r="C133" s="300" t="s">
        <v>793</v>
      </c>
    </row>
    <row r="134" spans="1:3" ht="24.95" customHeight="1">
      <c r="A134" s="165"/>
      <c r="B134" s="341" t="s">
        <v>794</v>
      </c>
      <c r="C134" s="341"/>
    </row>
    <row r="135" spans="1:3" ht="24.95" customHeight="1">
      <c r="A135" s="143">
        <v>123</v>
      </c>
      <c r="B135" s="301"/>
      <c r="C135" s="301" t="s">
        <v>795</v>
      </c>
    </row>
    <row r="136" spans="1:3" ht="24.95" customHeight="1">
      <c r="A136" s="143">
        <v>124</v>
      </c>
      <c r="B136" s="301"/>
      <c r="C136" s="301" t="s">
        <v>796</v>
      </c>
    </row>
    <row r="137" spans="1:3" ht="24.95" customHeight="1">
      <c r="A137" s="143">
        <v>125</v>
      </c>
      <c r="B137" s="301"/>
      <c r="C137" s="301" t="s">
        <v>797</v>
      </c>
    </row>
    <row r="138" spans="1:3" ht="24.95" customHeight="1">
      <c r="A138" s="143">
        <v>126</v>
      </c>
      <c r="B138" s="301"/>
      <c r="C138" s="301" t="s">
        <v>798</v>
      </c>
    </row>
    <row r="139" spans="1:3" ht="24.95" customHeight="1">
      <c r="A139" s="143">
        <v>127</v>
      </c>
      <c r="B139" s="301"/>
      <c r="C139" s="301" t="s">
        <v>799</v>
      </c>
    </row>
    <row r="140" spans="1:3" ht="24.95" customHeight="1">
      <c r="A140" s="143">
        <v>128</v>
      </c>
      <c r="B140" s="301"/>
      <c r="C140" s="301" t="s">
        <v>800</v>
      </c>
    </row>
    <row r="141" spans="1:3" ht="24.95" customHeight="1">
      <c r="A141" s="143">
        <v>129</v>
      </c>
      <c r="B141" s="301"/>
      <c r="C141" s="301" t="s">
        <v>801</v>
      </c>
    </row>
    <row r="142" spans="1:3" ht="24.95" customHeight="1">
      <c r="A142" s="143">
        <v>130</v>
      </c>
      <c r="B142" s="301"/>
      <c r="C142" s="301" t="s">
        <v>802</v>
      </c>
    </row>
    <row r="143" spans="1:3" ht="24.95" customHeight="1">
      <c r="A143" s="143">
        <v>131</v>
      </c>
      <c r="B143" s="301"/>
      <c r="C143" s="301" t="s">
        <v>803</v>
      </c>
    </row>
    <row r="144" spans="1:3" ht="24.95" customHeight="1">
      <c r="A144" s="143">
        <v>132</v>
      </c>
      <c r="B144" s="301"/>
      <c r="C144" s="301" t="s">
        <v>804</v>
      </c>
    </row>
    <row r="145" spans="1:3" ht="24.95" customHeight="1">
      <c r="A145" s="143">
        <v>133</v>
      </c>
      <c r="B145" s="301"/>
      <c r="C145" s="301" t="s">
        <v>805</v>
      </c>
    </row>
    <row r="146" spans="1:3" ht="24.95" customHeight="1">
      <c r="A146" s="143">
        <v>134</v>
      </c>
      <c r="B146" s="301"/>
      <c r="C146" s="301" t="s">
        <v>806</v>
      </c>
    </row>
    <row r="147" spans="1:3" ht="24.95" customHeight="1">
      <c r="A147" s="165"/>
      <c r="B147" s="341" t="s">
        <v>807</v>
      </c>
      <c r="C147" s="341"/>
    </row>
    <row r="148" spans="1:3" ht="24.95" customHeight="1">
      <c r="A148" s="143">
        <v>135</v>
      </c>
      <c r="B148" s="301"/>
      <c r="C148" s="301" t="s">
        <v>737</v>
      </c>
    </row>
    <row r="149" spans="1:3" ht="24.95" customHeight="1">
      <c r="A149" s="143">
        <v>136</v>
      </c>
      <c r="B149" s="301"/>
      <c r="C149" s="301" t="s">
        <v>738</v>
      </c>
    </row>
    <row r="150" spans="1:3" ht="24.95" customHeight="1">
      <c r="A150" s="143">
        <v>137</v>
      </c>
      <c r="B150" s="301"/>
      <c r="C150" s="301" t="s">
        <v>739</v>
      </c>
    </row>
    <row r="151" spans="1:3" ht="24.95" customHeight="1">
      <c r="A151" s="143">
        <v>138</v>
      </c>
      <c r="B151" s="301"/>
      <c r="C151" s="301" t="s">
        <v>740</v>
      </c>
    </row>
    <row r="152" spans="1:3" ht="24.95" customHeight="1">
      <c r="A152" s="143">
        <v>139</v>
      </c>
      <c r="B152" s="301"/>
      <c r="C152" s="301" t="s">
        <v>741</v>
      </c>
    </row>
    <row r="153" spans="1:3" ht="24.95" customHeight="1">
      <c r="A153" s="143">
        <v>140</v>
      </c>
      <c r="B153" s="301"/>
      <c r="C153" s="301" t="s">
        <v>808</v>
      </c>
    </row>
    <row r="154" spans="1:3" ht="24.95" customHeight="1">
      <c r="A154" s="143">
        <v>141</v>
      </c>
      <c r="B154" s="301"/>
      <c r="C154" s="301" t="s">
        <v>499</v>
      </c>
    </row>
    <row r="155" spans="1:3" ht="24.95" customHeight="1">
      <c r="A155" s="143">
        <v>142</v>
      </c>
      <c r="B155" s="301"/>
      <c r="C155" s="301" t="s">
        <v>897</v>
      </c>
    </row>
    <row r="156" spans="1:3" ht="24.95" customHeight="1">
      <c r="A156" s="143">
        <v>143</v>
      </c>
      <c r="B156" s="301"/>
      <c r="C156" s="301" t="s">
        <v>809</v>
      </c>
    </row>
    <row r="157" spans="1:3" ht="24.95" customHeight="1">
      <c r="A157" s="143">
        <v>144</v>
      </c>
      <c r="B157" s="301"/>
      <c r="C157" s="301" t="s">
        <v>810</v>
      </c>
    </row>
    <row r="158" spans="1:3" ht="24.95" customHeight="1">
      <c r="A158" s="143">
        <v>145</v>
      </c>
      <c r="B158" s="301"/>
      <c r="C158" s="301" t="s">
        <v>496</v>
      </c>
    </row>
    <row r="159" spans="1:3" ht="24.95" customHeight="1">
      <c r="A159" s="143">
        <v>146</v>
      </c>
      <c r="B159" s="301"/>
      <c r="C159" s="301" t="s">
        <v>811</v>
      </c>
    </row>
    <row r="160" spans="1:3" ht="24.95" customHeight="1">
      <c r="A160" s="143">
        <v>147</v>
      </c>
      <c r="B160" s="301"/>
      <c r="C160" s="301" t="s">
        <v>812</v>
      </c>
    </row>
    <row r="161" spans="1:3" ht="24.95" customHeight="1">
      <c r="A161" s="165"/>
      <c r="B161" s="341" t="s">
        <v>415</v>
      </c>
      <c r="C161" s="341"/>
    </row>
    <row r="162" spans="1:3" ht="24.95" customHeight="1">
      <c r="A162" s="143">
        <v>148</v>
      </c>
      <c r="B162" s="301"/>
      <c r="C162" s="301" t="s">
        <v>501</v>
      </c>
    </row>
    <row r="163" spans="1:3" ht="24.95" customHeight="1">
      <c r="A163" s="143">
        <v>149</v>
      </c>
      <c r="B163" s="301"/>
      <c r="C163" s="301" t="s">
        <v>502</v>
      </c>
    </row>
    <row r="164" spans="1:3" ht="24.95" customHeight="1">
      <c r="A164" s="165"/>
      <c r="B164" s="341" t="s">
        <v>511</v>
      </c>
      <c r="C164" s="341"/>
    </row>
    <row r="165" spans="1:3" ht="24.95" customHeight="1">
      <c r="A165" s="143">
        <v>150</v>
      </c>
      <c r="B165" s="301"/>
      <c r="C165" s="301" t="s">
        <v>813</v>
      </c>
    </row>
    <row r="166" spans="1:3" ht="24.95" customHeight="1">
      <c r="A166" s="143">
        <v>151</v>
      </c>
      <c r="B166" s="301"/>
      <c r="C166" s="301" t="s">
        <v>814</v>
      </c>
    </row>
    <row r="167" spans="1:3" ht="24.95" customHeight="1">
      <c r="A167" s="143">
        <v>152</v>
      </c>
      <c r="B167" s="301"/>
      <c r="C167" s="301" t="s">
        <v>815</v>
      </c>
    </row>
    <row r="168" spans="1:3" ht="24.95" customHeight="1">
      <c r="A168" s="143">
        <v>153</v>
      </c>
      <c r="B168" s="301"/>
      <c r="C168" s="301" t="s">
        <v>816</v>
      </c>
    </row>
    <row r="169" spans="1:3" ht="24.95" customHeight="1">
      <c r="A169" s="143">
        <v>154</v>
      </c>
      <c r="B169" s="301"/>
      <c r="C169" s="301" t="s">
        <v>817</v>
      </c>
    </row>
    <row r="170" spans="1:3" ht="24.95" customHeight="1">
      <c r="A170" s="165"/>
      <c r="B170" s="341" t="s">
        <v>416</v>
      </c>
      <c r="C170" s="341"/>
    </row>
    <row r="171" spans="1:3" ht="24.95" customHeight="1">
      <c r="A171" s="143">
        <v>155</v>
      </c>
      <c r="B171" s="301"/>
      <c r="C171" s="301" t="s">
        <v>818</v>
      </c>
    </row>
    <row r="172" spans="1:3" ht="24.95" customHeight="1">
      <c r="A172" s="143">
        <v>156</v>
      </c>
      <c r="B172" s="301"/>
      <c r="C172" s="301" t="s">
        <v>416</v>
      </c>
    </row>
    <row r="173" spans="1:3" ht="24.95" customHeight="1">
      <c r="A173" s="143">
        <v>157</v>
      </c>
      <c r="B173" s="301"/>
      <c r="C173" s="301" t="s">
        <v>819</v>
      </c>
    </row>
    <row r="174" spans="1:3" ht="24.95" customHeight="1">
      <c r="A174" s="274" t="s">
        <v>22</v>
      </c>
      <c r="B174" s="338" t="s">
        <v>417</v>
      </c>
      <c r="C174" s="338"/>
    </row>
    <row r="175" spans="1:3" ht="24.95" customHeight="1">
      <c r="A175" s="143">
        <v>158</v>
      </c>
      <c r="B175" s="289"/>
      <c r="C175" s="281" t="s">
        <v>418</v>
      </c>
    </row>
    <row r="176" spans="1:3" ht="24.95" customHeight="1">
      <c r="A176" s="288">
        <v>159</v>
      </c>
      <c r="B176" s="289"/>
      <c r="C176" s="281" t="s">
        <v>456</v>
      </c>
    </row>
    <row r="177" spans="1:3" ht="24.95" customHeight="1">
      <c r="A177" s="143">
        <v>160</v>
      </c>
      <c r="B177" s="289"/>
      <c r="C177" s="281" t="s">
        <v>419</v>
      </c>
    </row>
    <row r="178" spans="1:3" ht="24.95" customHeight="1">
      <c r="A178" s="288">
        <v>161</v>
      </c>
      <c r="B178" s="289"/>
      <c r="C178" s="281" t="s">
        <v>420</v>
      </c>
    </row>
    <row r="179" spans="1:3" ht="24.95" customHeight="1">
      <c r="A179" s="143">
        <v>162</v>
      </c>
      <c r="B179" s="289"/>
      <c r="C179" s="281" t="s">
        <v>421</v>
      </c>
    </row>
    <row r="180" spans="1:3" ht="24.95" customHeight="1">
      <c r="A180" s="288">
        <v>163</v>
      </c>
      <c r="B180" s="289"/>
      <c r="C180" s="281" t="s">
        <v>457</v>
      </c>
    </row>
    <row r="181" spans="1:3" ht="24.95" customHeight="1">
      <c r="A181" s="143">
        <v>164</v>
      </c>
      <c r="B181" s="289"/>
      <c r="C181" s="281" t="s">
        <v>422</v>
      </c>
    </row>
  </sheetData>
  <mergeCells count="16">
    <mergeCell ref="B174:C174"/>
    <mergeCell ref="B78:C78"/>
    <mergeCell ref="B134:C134"/>
    <mergeCell ref="B70:C70"/>
    <mergeCell ref="B2:C2"/>
    <mergeCell ref="B3:C3"/>
    <mergeCell ref="B20:C20"/>
    <mergeCell ref="B59:C59"/>
    <mergeCell ref="B64:C64"/>
    <mergeCell ref="B147:C147"/>
    <mergeCell ref="B161:C161"/>
    <mergeCell ref="B164:C164"/>
    <mergeCell ref="B170:C170"/>
    <mergeCell ref="B105:C105"/>
    <mergeCell ref="B107:C107"/>
    <mergeCell ref="B116:C116"/>
  </mergeCells>
  <pageMargins left="0.7" right="0.7" top="0.75" bottom="0.75" header="0.3" footer="0.3"/>
  <pageSetup orientation="portrait" r:id="rId1"/>
  <headerFooter alignWithMargins="0"/>
</worksheet>
</file>

<file path=xl/worksheets/sheet17.xml><?xml version="1.0" encoding="utf-8"?>
<worksheet xmlns="http://schemas.openxmlformats.org/spreadsheetml/2006/main" xmlns:r="http://schemas.openxmlformats.org/officeDocument/2006/relationships">
  <dimension ref="A1:D179"/>
  <sheetViews>
    <sheetView zoomScale="80" zoomScaleNormal="80" workbookViewId="0">
      <pane ySplit="1" topLeftCell="A160" activePane="bottomLeft" state="frozen"/>
      <selection activeCell="K209" sqref="K209"/>
      <selection pane="bottomLeft" activeCell="I174" sqref="I174"/>
    </sheetView>
  </sheetViews>
  <sheetFormatPr defaultColWidth="8.88671875" defaultRowHeight="16.5"/>
  <cols>
    <col min="1" max="1" width="4.33203125" style="312" bestFit="1" customWidth="1"/>
    <col min="2" max="2" width="67.5546875" style="313" customWidth="1"/>
    <col min="3" max="3" width="19.6640625" style="286" bestFit="1" customWidth="1"/>
    <col min="4" max="4" width="9.88671875" style="286" bestFit="1" customWidth="1"/>
    <col min="5" max="16384" width="8.88671875" style="286"/>
  </cols>
  <sheetData>
    <row r="1" spans="1:4">
      <c r="A1" s="308" t="s">
        <v>0</v>
      </c>
      <c r="B1" s="309" t="s">
        <v>367</v>
      </c>
      <c r="C1" s="308" t="s">
        <v>368</v>
      </c>
      <c r="D1" s="308" t="s">
        <v>369</v>
      </c>
    </row>
    <row r="2" spans="1:4">
      <c r="A2" s="290">
        <v>1</v>
      </c>
      <c r="B2" s="273" t="s">
        <v>520</v>
      </c>
      <c r="C2" s="284" t="s">
        <v>370</v>
      </c>
      <c r="D2" s="285" t="s">
        <v>65</v>
      </c>
    </row>
    <row r="3" spans="1:4">
      <c r="A3" s="290">
        <v>2</v>
      </c>
      <c r="B3" s="273" t="s">
        <v>521</v>
      </c>
      <c r="C3" s="284" t="s">
        <v>371</v>
      </c>
      <c r="D3" s="285" t="s">
        <v>65</v>
      </c>
    </row>
    <row r="4" spans="1:4">
      <c r="A4" s="290">
        <v>3</v>
      </c>
      <c r="B4" s="273" t="s">
        <v>522</v>
      </c>
      <c r="C4" s="284" t="s">
        <v>371</v>
      </c>
      <c r="D4" s="285" t="s">
        <v>65</v>
      </c>
    </row>
    <row r="5" spans="1:4">
      <c r="A5" s="290">
        <v>4</v>
      </c>
      <c r="B5" s="273" t="s">
        <v>523</v>
      </c>
      <c r="C5" s="284" t="s">
        <v>370</v>
      </c>
      <c r="D5" s="285" t="s">
        <v>65</v>
      </c>
    </row>
    <row r="6" spans="1:4">
      <c r="A6" s="290">
        <v>5</v>
      </c>
      <c r="B6" s="273" t="s">
        <v>524</v>
      </c>
      <c r="C6" s="284" t="s">
        <v>371</v>
      </c>
      <c r="D6" s="285" t="s">
        <v>65</v>
      </c>
    </row>
    <row r="7" spans="1:4">
      <c r="A7" s="290">
        <v>6</v>
      </c>
      <c r="B7" s="273" t="s">
        <v>525</v>
      </c>
      <c r="C7" s="284" t="s">
        <v>371</v>
      </c>
      <c r="D7" s="285" t="s">
        <v>65</v>
      </c>
    </row>
    <row r="8" spans="1:4">
      <c r="A8" s="290">
        <v>7</v>
      </c>
      <c r="B8" s="273" t="s">
        <v>526</v>
      </c>
      <c r="C8" s="284" t="s">
        <v>370</v>
      </c>
      <c r="D8" s="285" t="s">
        <v>65</v>
      </c>
    </row>
    <row r="9" spans="1:4">
      <c r="A9" s="290">
        <v>8</v>
      </c>
      <c r="B9" s="273" t="s">
        <v>527</v>
      </c>
      <c r="C9" s="284" t="s">
        <v>371</v>
      </c>
      <c r="D9" s="285" t="s">
        <v>65</v>
      </c>
    </row>
    <row r="10" spans="1:4">
      <c r="A10" s="290">
        <v>9</v>
      </c>
      <c r="B10" s="273" t="s">
        <v>528</v>
      </c>
      <c r="C10" s="284" t="s">
        <v>370</v>
      </c>
      <c r="D10" s="285" t="s">
        <v>65</v>
      </c>
    </row>
    <row r="11" spans="1:4">
      <c r="A11" s="290">
        <v>10</v>
      </c>
      <c r="B11" s="273" t="s">
        <v>529</v>
      </c>
      <c r="C11" s="284" t="s">
        <v>371</v>
      </c>
      <c r="D11" s="285" t="s">
        <v>65</v>
      </c>
    </row>
    <row r="12" spans="1:4">
      <c r="A12" s="290">
        <v>11</v>
      </c>
      <c r="B12" s="273" t="s">
        <v>530</v>
      </c>
      <c r="C12" s="284" t="s">
        <v>371</v>
      </c>
      <c r="D12" s="285" t="s">
        <v>65</v>
      </c>
    </row>
    <row r="13" spans="1:4">
      <c r="A13" s="290">
        <v>12</v>
      </c>
      <c r="B13" s="273" t="s">
        <v>531</v>
      </c>
      <c r="C13" s="284" t="s">
        <v>371</v>
      </c>
      <c r="D13" s="285" t="s">
        <v>65</v>
      </c>
    </row>
    <row r="14" spans="1:4">
      <c r="A14" s="290">
        <v>13</v>
      </c>
      <c r="B14" s="273" t="s">
        <v>532</v>
      </c>
      <c r="C14" s="284" t="s">
        <v>371</v>
      </c>
      <c r="D14" s="285" t="s">
        <v>65</v>
      </c>
    </row>
    <row r="15" spans="1:4">
      <c r="A15" s="290">
        <v>14</v>
      </c>
      <c r="B15" s="273" t="s">
        <v>533</v>
      </c>
      <c r="C15" s="284" t="s">
        <v>371</v>
      </c>
      <c r="D15" s="285" t="s">
        <v>65</v>
      </c>
    </row>
    <row r="16" spans="1:4">
      <c r="A16" s="290">
        <v>15</v>
      </c>
      <c r="B16" s="273" t="s">
        <v>534</v>
      </c>
      <c r="C16" s="284" t="s">
        <v>370</v>
      </c>
      <c r="D16" s="285" t="s">
        <v>65</v>
      </c>
    </row>
    <row r="17" spans="1:4">
      <c r="A17" s="290">
        <v>16</v>
      </c>
      <c r="B17" s="273" t="s">
        <v>535</v>
      </c>
      <c r="C17" s="284" t="s">
        <v>370</v>
      </c>
      <c r="D17" s="285" t="s">
        <v>65</v>
      </c>
    </row>
    <row r="18" spans="1:4">
      <c r="A18" s="290"/>
      <c r="B18" s="273"/>
      <c r="C18" s="284"/>
      <c r="D18" s="285"/>
    </row>
    <row r="19" spans="1:4">
      <c r="A19" s="290">
        <v>17</v>
      </c>
      <c r="B19" s="273" t="s">
        <v>536</v>
      </c>
      <c r="C19" s="284" t="s">
        <v>370</v>
      </c>
      <c r="D19" s="285" t="s">
        <v>71</v>
      </c>
    </row>
    <row r="20" spans="1:4">
      <c r="A20" s="290">
        <v>18</v>
      </c>
      <c r="B20" s="273" t="s">
        <v>537</v>
      </c>
      <c r="C20" s="284" t="s">
        <v>371</v>
      </c>
      <c r="D20" s="285" t="s">
        <v>65</v>
      </c>
    </row>
    <row r="21" spans="1:4">
      <c r="A21" s="290">
        <v>19</v>
      </c>
      <c r="B21" s="273" t="s">
        <v>646</v>
      </c>
      <c r="C21" s="284" t="s">
        <v>371</v>
      </c>
      <c r="D21" s="285" t="s">
        <v>65</v>
      </c>
    </row>
    <row r="22" spans="1:4">
      <c r="A22" s="290">
        <v>20</v>
      </c>
      <c r="B22" s="273" t="s">
        <v>538</v>
      </c>
      <c r="C22" s="284" t="s">
        <v>370</v>
      </c>
      <c r="D22" s="285" t="s">
        <v>71</v>
      </c>
    </row>
    <row r="23" spans="1:4">
      <c r="A23" s="290">
        <v>21</v>
      </c>
      <c r="B23" s="273" t="s">
        <v>539</v>
      </c>
      <c r="C23" s="284" t="s">
        <v>371</v>
      </c>
      <c r="D23" s="285" t="s">
        <v>65</v>
      </c>
    </row>
    <row r="24" spans="1:4">
      <c r="A24" s="290">
        <v>22</v>
      </c>
      <c r="B24" s="273" t="s">
        <v>647</v>
      </c>
      <c r="C24" s="284" t="s">
        <v>371</v>
      </c>
      <c r="D24" s="285" t="s">
        <v>65</v>
      </c>
    </row>
    <row r="25" spans="1:4">
      <c r="A25" s="290">
        <v>23</v>
      </c>
      <c r="B25" s="273" t="s">
        <v>540</v>
      </c>
      <c r="C25" s="284" t="s">
        <v>370</v>
      </c>
      <c r="D25" s="285" t="s">
        <v>71</v>
      </c>
    </row>
    <row r="26" spans="1:4">
      <c r="A26" s="290">
        <v>24</v>
      </c>
      <c r="B26" s="273" t="s">
        <v>541</v>
      </c>
      <c r="C26" s="284" t="s">
        <v>371</v>
      </c>
      <c r="D26" s="285" t="s">
        <v>65</v>
      </c>
    </row>
    <row r="27" spans="1:4">
      <c r="A27" s="290">
        <v>25</v>
      </c>
      <c r="B27" s="273" t="s">
        <v>648</v>
      </c>
      <c r="C27" s="284" t="s">
        <v>371</v>
      </c>
      <c r="D27" s="285" t="s">
        <v>65</v>
      </c>
    </row>
    <row r="28" spans="1:4">
      <c r="A28" s="290">
        <v>26</v>
      </c>
      <c r="B28" s="273" t="s">
        <v>542</v>
      </c>
      <c r="C28" s="284" t="s">
        <v>370</v>
      </c>
      <c r="D28" s="285" t="s">
        <v>71</v>
      </c>
    </row>
    <row r="29" spans="1:4">
      <c r="A29" s="290">
        <v>27</v>
      </c>
      <c r="B29" s="273" t="s">
        <v>543</v>
      </c>
      <c r="C29" s="284" t="s">
        <v>371</v>
      </c>
      <c r="D29" s="285" t="s">
        <v>65</v>
      </c>
    </row>
    <row r="30" spans="1:4">
      <c r="A30" s="290">
        <v>28</v>
      </c>
      <c r="B30" s="273" t="s">
        <v>649</v>
      </c>
      <c r="C30" s="284" t="s">
        <v>371</v>
      </c>
      <c r="D30" s="285" t="s">
        <v>65</v>
      </c>
    </row>
    <row r="31" spans="1:4">
      <c r="A31" s="290">
        <v>29</v>
      </c>
      <c r="B31" s="273" t="s">
        <v>544</v>
      </c>
      <c r="C31" s="284" t="s">
        <v>370</v>
      </c>
      <c r="D31" s="285" t="s">
        <v>71</v>
      </c>
    </row>
    <row r="32" spans="1:4">
      <c r="A32" s="290">
        <v>30</v>
      </c>
      <c r="B32" s="273" t="s">
        <v>545</v>
      </c>
      <c r="C32" s="284" t="s">
        <v>371</v>
      </c>
      <c r="D32" s="285" t="s">
        <v>65</v>
      </c>
    </row>
    <row r="33" spans="1:4">
      <c r="A33" s="290">
        <v>31</v>
      </c>
      <c r="B33" s="273" t="s">
        <v>650</v>
      </c>
      <c r="C33" s="284" t="s">
        <v>371</v>
      </c>
      <c r="D33" s="285" t="s">
        <v>65</v>
      </c>
    </row>
    <row r="34" spans="1:4">
      <c r="A34" s="290">
        <v>32</v>
      </c>
      <c r="B34" s="273" t="s">
        <v>546</v>
      </c>
      <c r="C34" s="284" t="s">
        <v>370</v>
      </c>
      <c r="D34" s="285" t="s">
        <v>65</v>
      </c>
    </row>
    <row r="35" spans="1:4">
      <c r="A35" s="290">
        <v>33</v>
      </c>
      <c r="B35" s="273" t="s">
        <v>547</v>
      </c>
      <c r="C35" s="284" t="s">
        <v>371</v>
      </c>
      <c r="D35" s="285" t="s">
        <v>65</v>
      </c>
    </row>
    <row r="36" spans="1:4">
      <c r="A36" s="290">
        <v>34</v>
      </c>
      <c r="B36" s="273" t="s">
        <v>651</v>
      </c>
      <c r="C36" s="284" t="s">
        <v>371</v>
      </c>
      <c r="D36" s="285" t="s">
        <v>65</v>
      </c>
    </row>
    <row r="37" spans="1:4">
      <c r="A37" s="290">
        <v>35</v>
      </c>
      <c r="B37" s="273" t="s">
        <v>548</v>
      </c>
      <c r="C37" s="284" t="s">
        <v>370</v>
      </c>
      <c r="D37" s="285" t="s">
        <v>65</v>
      </c>
    </row>
    <row r="38" spans="1:4">
      <c r="A38" s="290">
        <v>36</v>
      </c>
      <c r="B38" s="273" t="s">
        <v>549</v>
      </c>
      <c r="C38" s="284" t="s">
        <v>371</v>
      </c>
      <c r="D38" s="285" t="s">
        <v>65</v>
      </c>
    </row>
    <row r="39" spans="1:4">
      <c r="A39" s="290">
        <v>37</v>
      </c>
      <c r="B39" s="273" t="s">
        <v>652</v>
      </c>
      <c r="C39" s="284" t="s">
        <v>371</v>
      </c>
      <c r="D39" s="285" t="s">
        <v>65</v>
      </c>
    </row>
    <row r="40" spans="1:4">
      <c r="A40" s="290">
        <v>38</v>
      </c>
      <c r="B40" s="273" t="s">
        <v>550</v>
      </c>
      <c r="C40" s="284" t="s">
        <v>370</v>
      </c>
      <c r="D40" s="285" t="s">
        <v>65</v>
      </c>
    </row>
    <row r="41" spans="1:4">
      <c r="A41" s="290">
        <v>39</v>
      </c>
      <c r="B41" s="273" t="s">
        <v>460</v>
      </c>
      <c r="C41" s="284" t="s">
        <v>371</v>
      </c>
      <c r="D41" s="285" t="s">
        <v>65</v>
      </c>
    </row>
    <row r="42" spans="1:4">
      <c r="A42" s="290">
        <v>40</v>
      </c>
      <c r="B42" s="273" t="s">
        <v>653</v>
      </c>
      <c r="C42" s="284" t="s">
        <v>371</v>
      </c>
      <c r="D42" s="285" t="s">
        <v>65</v>
      </c>
    </row>
    <row r="43" spans="1:4">
      <c r="A43" s="290">
        <v>41</v>
      </c>
      <c r="B43" s="273" t="s">
        <v>551</v>
      </c>
      <c r="C43" s="284" t="s">
        <v>370</v>
      </c>
      <c r="D43" s="285" t="s">
        <v>65</v>
      </c>
    </row>
    <row r="44" spans="1:4">
      <c r="A44" s="290">
        <v>42</v>
      </c>
      <c r="B44" s="273" t="s">
        <v>461</v>
      </c>
      <c r="C44" s="284" t="s">
        <v>371</v>
      </c>
      <c r="D44" s="285" t="s">
        <v>65</v>
      </c>
    </row>
    <row r="45" spans="1:4">
      <c r="A45" s="290">
        <v>43</v>
      </c>
      <c r="B45" s="273" t="s">
        <v>654</v>
      </c>
      <c r="C45" s="284" t="s">
        <v>371</v>
      </c>
      <c r="D45" s="285" t="s">
        <v>65</v>
      </c>
    </row>
    <row r="46" spans="1:4">
      <c r="A46" s="290">
        <v>44</v>
      </c>
      <c r="B46" s="273" t="s">
        <v>552</v>
      </c>
      <c r="C46" s="284" t="s">
        <v>370</v>
      </c>
      <c r="D46" s="285" t="s">
        <v>65</v>
      </c>
    </row>
    <row r="47" spans="1:4">
      <c r="A47" s="290">
        <v>45</v>
      </c>
      <c r="B47" s="273" t="s">
        <v>462</v>
      </c>
      <c r="C47" s="284" t="s">
        <v>371</v>
      </c>
      <c r="D47" s="285" t="s">
        <v>65</v>
      </c>
    </row>
    <row r="48" spans="1:4">
      <c r="A48" s="290">
        <v>46</v>
      </c>
      <c r="B48" s="273" t="s">
        <v>655</v>
      </c>
      <c r="C48" s="284" t="s">
        <v>371</v>
      </c>
      <c r="D48" s="285" t="s">
        <v>65</v>
      </c>
    </row>
    <row r="49" spans="1:4">
      <c r="A49" s="290">
        <v>47</v>
      </c>
      <c r="B49" s="273" t="s">
        <v>553</v>
      </c>
      <c r="C49" s="284" t="s">
        <v>370</v>
      </c>
      <c r="D49" s="285" t="s">
        <v>65</v>
      </c>
    </row>
    <row r="50" spans="1:4">
      <c r="A50" s="290">
        <v>48</v>
      </c>
      <c r="B50" s="273" t="s">
        <v>554</v>
      </c>
      <c r="C50" s="284" t="s">
        <v>371</v>
      </c>
      <c r="D50" s="285" t="s">
        <v>65</v>
      </c>
    </row>
    <row r="51" spans="1:4">
      <c r="A51" s="290">
        <v>49</v>
      </c>
      <c r="B51" s="273" t="s">
        <v>656</v>
      </c>
      <c r="C51" s="284" t="s">
        <v>371</v>
      </c>
      <c r="D51" s="285" t="s">
        <v>65</v>
      </c>
    </row>
    <row r="52" spans="1:4">
      <c r="A52" s="290">
        <v>50</v>
      </c>
      <c r="B52" s="273" t="s">
        <v>555</v>
      </c>
      <c r="C52" s="284" t="s">
        <v>370</v>
      </c>
      <c r="D52" s="285" t="s">
        <v>65</v>
      </c>
    </row>
    <row r="53" spans="1:4">
      <c r="A53" s="290">
        <v>51</v>
      </c>
      <c r="B53" s="273" t="s">
        <v>556</v>
      </c>
      <c r="C53" s="284" t="s">
        <v>371</v>
      </c>
      <c r="D53" s="285" t="s">
        <v>65</v>
      </c>
    </row>
    <row r="54" spans="1:4">
      <c r="A54" s="290">
        <v>52</v>
      </c>
      <c r="B54" s="273" t="s">
        <v>557</v>
      </c>
      <c r="C54" s="284" t="s">
        <v>370</v>
      </c>
      <c r="D54" s="285" t="s">
        <v>65</v>
      </c>
    </row>
    <row r="55" spans="1:4">
      <c r="A55" s="290">
        <v>53</v>
      </c>
      <c r="B55" s="273" t="s">
        <v>558</v>
      </c>
      <c r="C55" s="284" t="s">
        <v>371</v>
      </c>
      <c r="D55" s="285" t="s">
        <v>65</v>
      </c>
    </row>
    <row r="56" spans="1:4">
      <c r="A56" s="290">
        <v>54</v>
      </c>
      <c r="B56" s="273" t="s">
        <v>657</v>
      </c>
      <c r="C56" s="284" t="s">
        <v>371</v>
      </c>
      <c r="D56" s="285" t="s">
        <v>65</v>
      </c>
    </row>
    <row r="57" spans="1:4">
      <c r="A57" s="290"/>
      <c r="B57" s="273"/>
      <c r="C57" s="284"/>
      <c r="D57" s="285"/>
    </row>
    <row r="58" spans="1:4">
      <c r="A58" s="290">
        <v>55</v>
      </c>
      <c r="B58" s="273" t="s">
        <v>903</v>
      </c>
      <c r="C58" s="284" t="s">
        <v>371</v>
      </c>
      <c r="D58" s="285" t="s">
        <v>65</v>
      </c>
    </row>
    <row r="59" spans="1:4">
      <c r="A59" s="290">
        <v>56</v>
      </c>
      <c r="B59" s="273" t="s">
        <v>904</v>
      </c>
      <c r="C59" s="284" t="s">
        <v>371</v>
      </c>
      <c r="D59" s="285" t="s">
        <v>71</v>
      </c>
    </row>
    <row r="60" spans="1:4">
      <c r="A60" s="290">
        <v>57</v>
      </c>
      <c r="B60" s="273" t="s">
        <v>905</v>
      </c>
      <c r="C60" s="284" t="s">
        <v>371</v>
      </c>
      <c r="D60" s="285" t="s">
        <v>71</v>
      </c>
    </row>
    <row r="61" spans="1:4">
      <c r="A61" s="290">
        <v>58</v>
      </c>
      <c r="B61" s="273" t="s">
        <v>559</v>
      </c>
      <c r="C61" s="284" t="s">
        <v>371</v>
      </c>
      <c r="D61" s="285" t="s">
        <v>65</v>
      </c>
    </row>
    <row r="62" spans="1:4">
      <c r="A62" s="290"/>
      <c r="B62" s="273"/>
      <c r="C62" s="284"/>
      <c r="D62" s="285"/>
    </row>
    <row r="63" spans="1:4">
      <c r="A63" s="290">
        <v>59</v>
      </c>
      <c r="B63" s="273" t="s">
        <v>560</v>
      </c>
      <c r="C63" s="284" t="s">
        <v>370</v>
      </c>
      <c r="D63" s="285" t="s">
        <v>65</v>
      </c>
    </row>
    <row r="64" spans="1:4">
      <c r="A64" s="290">
        <v>60</v>
      </c>
      <c r="B64" s="273" t="s">
        <v>458</v>
      </c>
      <c r="C64" s="284" t="s">
        <v>371</v>
      </c>
      <c r="D64" s="285" t="s">
        <v>65</v>
      </c>
    </row>
    <row r="65" spans="1:4">
      <c r="A65" s="290">
        <v>61</v>
      </c>
      <c r="B65" s="273" t="s">
        <v>561</v>
      </c>
      <c r="C65" s="284" t="s">
        <v>371</v>
      </c>
      <c r="D65" s="285" t="s">
        <v>65</v>
      </c>
    </row>
    <row r="66" spans="1:4">
      <c r="A66" s="290">
        <v>62</v>
      </c>
      <c r="B66" s="273" t="s">
        <v>562</v>
      </c>
      <c r="C66" s="284" t="s">
        <v>371</v>
      </c>
      <c r="D66" s="285" t="s">
        <v>65</v>
      </c>
    </row>
    <row r="67" spans="1:4">
      <c r="A67" s="290">
        <v>63</v>
      </c>
      <c r="B67" s="273" t="s">
        <v>459</v>
      </c>
      <c r="C67" s="284" t="s">
        <v>372</v>
      </c>
      <c r="D67" s="285" t="s">
        <v>65</v>
      </c>
    </row>
    <row r="68" spans="1:4">
      <c r="A68" s="290"/>
      <c r="B68" s="273"/>
      <c r="C68" s="284"/>
      <c r="D68" s="285"/>
    </row>
    <row r="69" spans="1:4">
      <c r="A69" s="290">
        <v>64</v>
      </c>
      <c r="B69" s="273" t="s">
        <v>563</v>
      </c>
      <c r="C69" s="284" t="s">
        <v>371</v>
      </c>
      <c r="D69" s="285" t="s">
        <v>65</v>
      </c>
    </row>
    <row r="70" spans="1:4">
      <c r="A70" s="290">
        <v>65</v>
      </c>
      <c r="B70" s="273" t="s">
        <v>564</v>
      </c>
      <c r="C70" s="284" t="s">
        <v>371</v>
      </c>
      <c r="D70" s="285" t="s">
        <v>65</v>
      </c>
    </row>
    <row r="71" spans="1:4">
      <c r="A71" s="290">
        <v>66</v>
      </c>
      <c r="B71" s="273" t="s">
        <v>562</v>
      </c>
      <c r="C71" s="284" t="s">
        <v>371</v>
      </c>
      <c r="D71" s="285" t="s">
        <v>65</v>
      </c>
    </row>
    <row r="72" spans="1:4">
      <c r="A72" s="290">
        <v>67</v>
      </c>
      <c r="B72" s="273" t="s">
        <v>565</v>
      </c>
      <c r="C72" s="284" t="s">
        <v>371</v>
      </c>
      <c r="D72" s="285" t="s">
        <v>65</v>
      </c>
    </row>
    <row r="73" spans="1:4">
      <c r="A73" s="290">
        <v>68</v>
      </c>
      <c r="B73" s="273" t="s">
        <v>566</v>
      </c>
      <c r="C73" s="284" t="s">
        <v>371</v>
      </c>
      <c r="D73" s="285" t="s">
        <v>65</v>
      </c>
    </row>
    <row r="74" spans="1:4">
      <c r="A74" s="290">
        <v>69</v>
      </c>
      <c r="B74" s="273" t="s">
        <v>567</v>
      </c>
      <c r="C74" s="284" t="s">
        <v>371</v>
      </c>
      <c r="D74" s="285" t="s">
        <v>65</v>
      </c>
    </row>
    <row r="75" spans="1:4">
      <c r="A75" s="290">
        <v>70</v>
      </c>
      <c r="B75" s="273" t="s">
        <v>568</v>
      </c>
      <c r="C75" s="284" t="s">
        <v>370</v>
      </c>
      <c r="D75" s="285" t="s">
        <v>65</v>
      </c>
    </row>
    <row r="76" spans="1:4">
      <c r="A76" s="290"/>
      <c r="B76" s="273"/>
      <c r="C76" s="284"/>
      <c r="D76" s="285"/>
    </row>
    <row r="77" spans="1:4">
      <c r="A77" s="290">
        <v>71</v>
      </c>
      <c r="B77" s="301" t="s">
        <v>737</v>
      </c>
      <c r="C77" s="284" t="s">
        <v>370</v>
      </c>
      <c r="D77" s="285" t="s">
        <v>65</v>
      </c>
    </row>
    <row r="78" spans="1:4">
      <c r="A78" s="290">
        <v>72</v>
      </c>
      <c r="B78" s="301" t="s">
        <v>738</v>
      </c>
      <c r="C78" s="284" t="s">
        <v>370</v>
      </c>
      <c r="D78" s="285" t="s">
        <v>65</v>
      </c>
    </row>
    <row r="79" spans="1:4">
      <c r="A79" s="290">
        <v>73</v>
      </c>
      <c r="B79" s="301" t="s">
        <v>739</v>
      </c>
      <c r="C79" s="284" t="s">
        <v>371</v>
      </c>
      <c r="D79" s="285" t="s">
        <v>71</v>
      </c>
    </row>
    <row r="80" spans="1:4">
      <c r="A80" s="290">
        <v>74</v>
      </c>
      <c r="B80" s="301" t="s">
        <v>740</v>
      </c>
      <c r="C80" s="284" t="s">
        <v>371</v>
      </c>
      <c r="D80" s="285" t="s">
        <v>71</v>
      </c>
    </row>
    <row r="81" spans="1:4">
      <c r="A81" s="290">
        <v>75</v>
      </c>
      <c r="B81" s="301" t="s">
        <v>741</v>
      </c>
      <c r="C81" s="284" t="s">
        <v>371</v>
      </c>
      <c r="D81" s="285" t="s">
        <v>71</v>
      </c>
    </row>
    <row r="82" spans="1:4">
      <c r="A82" s="290">
        <v>76</v>
      </c>
      <c r="B82" s="301" t="s">
        <v>808</v>
      </c>
      <c r="C82" s="284" t="s">
        <v>371</v>
      </c>
      <c r="D82" s="285" t="s">
        <v>71</v>
      </c>
    </row>
    <row r="83" spans="1:4">
      <c r="A83" s="290">
        <v>77</v>
      </c>
      <c r="B83" s="301" t="s">
        <v>499</v>
      </c>
      <c r="C83" s="284" t="s">
        <v>371</v>
      </c>
      <c r="D83" s="285" t="s">
        <v>71</v>
      </c>
    </row>
    <row r="84" spans="1:4">
      <c r="A84" s="290">
        <v>78</v>
      </c>
      <c r="B84" s="301" t="s">
        <v>897</v>
      </c>
      <c r="C84" s="284" t="s">
        <v>371</v>
      </c>
      <c r="D84" s="285" t="s">
        <v>71</v>
      </c>
    </row>
    <row r="85" spans="1:4">
      <c r="A85" s="290">
        <v>79</v>
      </c>
      <c r="B85" s="301" t="s">
        <v>809</v>
      </c>
      <c r="C85" s="284" t="s">
        <v>371</v>
      </c>
      <c r="D85" s="285" t="s">
        <v>71</v>
      </c>
    </row>
    <row r="86" spans="1:4">
      <c r="A86" s="290">
        <v>80</v>
      </c>
      <c r="B86" s="301" t="s">
        <v>810</v>
      </c>
      <c r="C86" s="284" t="s">
        <v>371</v>
      </c>
      <c r="D86" s="298" t="s">
        <v>65</v>
      </c>
    </row>
    <row r="87" spans="1:4">
      <c r="A87" s="290">
        <v>81</v>
      </c>
      <c r="B87" s="301" t="s">
        <v>496</v>
      </c>
      <c r="C87" s="284" t="s">
        <v>371</v>
      </c>
      <c r="D87" s="298" t="s">
        <v>65</v>
      </c>
    </row>
    <row r="88" spans="1:4">
      <c r="A88" s="290">
        <v>82</v>
      </c>
      <c r="B88" s="301" t="s">
        <v>811</v>
      </c>
      <c r="C88" s="284" t="s">
        <v>371</v>
      </c>
      <c r="D88" s="298" t="s">
        <v>65</v>
      </c>
    </row>
    <row r="89" spans="1:4">
      <c r="A89" s="290">
        <v>83</v>
      </c>
      <c r="B89" s="301" t="s">
        <v>812</v>
      </c>
      <c r="C89" s="284" t="s">
        <v>371</v>
      </c>
      <c r="D89" s="298" t="s">
        <v>65</v>
      </c>
    </row>
    <row r="90" spans="1:4">
      <c r="A90" s="290"/>
      <c r="B90" s="301"/>
      <c r="C90" s="284"/>
      <c r="D90" s="298"/>
    </row>
    <row r="91" spans="1:4">
      <c r="A91" s="290">
        <v>84</v>
      </c>
      <c r="B91" s="273" t="s">
        <v>569</v>
      </c>
      <c r="C91" s="284" t="s">
        <v>370</v>
      </c>
      <c r="D91" s="285" t="s">
        <v>65</v>
      </c>
    </row>
    <row r="92" spans="1:4">
      <c r="A92" s="290">
        <v>85</v>
      </c>
      <c r="B92" s="273" t="s">
        <v>570</v>
      </c>
      <c r="C92" s="284" t="s">
        <v>370</v>
      </c>
      <c r="D92" s="285" t="s">
        <v>65</v>
      </c>
    </row>
    <row r="93" spans="1:4">
      <c r="A93" s="290"/>
      <c r="B93" s="273"/>
      <c r="C93" s="284"/>
      <c r="D93" s="285"/>
    </row>
    <row r="94" spans="1:4">
      <c r="A94" s="290">
        <v>86</v>
      </c>
      <c r="B94" s="273" t="s">
        <v>571</v>
      </c>
      <c r="C94" s="284" t="s">
        <v>370</v>
      </c>
      <c r="D94" s="285" t="s">
        <v>65</v>
      </c>
    </row>
    <row r="95" spans="1:4">
      <c r="A95" s="290">
        <v>87</v>
      </c>
      <c r="B95" s="273" t="s">
        <v>572</v>
      </c>
      <c r="C95" s="284" t="s">
        <v>370</v>
      </c>
      <c r="D95" s="285" t="s">
        <v>65</v>
      </c>
    </row>
    <row r="96" spans="1:4">
      <c r="A96" s="290">
        <v>88</v>
      </c>
      <c r="B96" s="310" t="s">
        <v>573</v>
      </c>
      <c r="C96" s="284" t="s">
        <v>370</v>
      </c>
      <c r="D96" s="285" t="s">
        <v>65</v>
      </c>
    </row>
    <row r="97" spans="1:4">
      <c r="A97" s="290">
        <v>89</v>
      </c>
      <c r="B97" s="310" t="s">
        <v>574</v>
      </c>
      <c r="C97" s="284" t="s">
        <v>370</v>
      </c>
      <c r="D97" s="285" t="s">
        <v>71</v>
      </c>
    </row>
    <row r="98" spans="1:4">
      <c r="A98" s="290">
        <v>90</v>
      </c>
      <c r="B98" s="310" t="s">
        <v>575</v>
      </c>
      <c r="C98" s="284" t="s">
        <v>370</v>
      </c>
      <c r="D98" s="285" t="s">
        <v>71</v>
      </c>
    </row>
    <row r="99" spans="1:4">
      <c r="A99" s="290">
        <v>91</v>
      </c>
      <c r="B99" s="310" t="s">
        <v>576</v>
      </c>
      <c r="C99" s="284" t="s">
        <v>370</v>
      </c>
      <c r="D99" s="285" t="s">
        <v>65</v>
      </c>
    </row>
    <row r="100" spans="1:4">
      <c r="A100" s="290">
        <v>92</v>
      </c>
      <c r="B100" s="310" t="s">
        <v>577</v>
      </c>
      <c r="C100" s="311" t="s">
        <v>372</v>
      </c>
      <c r="D100" s="285" t="s">
        <v>65</v>
      </c>
    </row>
    <row r="101" spans="1:4">
      <c r="A101" s="290"/>
      <c r="B101" s="310"/>
      <c r="C101" s="311"/>
      <c r="D101" s="285"/>
    </row>
    <row r="102" spans="1:4">
      <c r="A102" s="290">
        <v>93</v>
      </c>
      <c r="B102" s="281" t="s">
        <v>686</v>
      </c>
      <c r="C102" s="297" t="s">
        <v>370</v>
      </c>
      <c r="D102" s="298" t="s">
        <v>65</v>
      </c>
    </row>
    <row r="103" spans="1:4">
      <c r="A103" s="290">
        <v>94</v>
      </c>
      <c r="B103" s="281" t="s">
        <v>687</v>
      </c>
      <c r="C103" s="297" t="s">
        <v>371</v>
      </c>
      <c r="D103" s="298" t="s">
        <v>65</v>
      </c>
    </row>
    <row r="104" spans="1:4">
      <c r="A104" s="290">
        <v>95</v>
      </c>
      <c r="B104" s="273" t="s">
        <v>688</v>
      </c>
      <c r="C104" s="297" t="s">
        <v>370</v>
      </c>
      <c r="D104" s="298" t="s">
        <v>65</v>
      </c>
    </row>
    <row r="105" spans="1:4">
      <c r="A105" s="290">
        <v>96</v>
      </c>
      <c r="B105" s="273" t="s">
        <v>689</v>
      </c>
      <c r="C105" s="297" t="s">
        <v>371</v>
      </c>
      <c r="D105" s="298" t="s">
        <v>65</v>
      </c>
    </row>
    <row r="106" spans="1:4">
      <c r="A106" s="290">
        <v>97</v>
      </c>
      <c r="B106" s="273" t="s">
        <v>690</v>
      </c>
      <c r="C106" s="297" t="s">
        <v>370</v>
      </c>
      <c r="D106" s="298" t="s">
        <v>65</v>
      </c>
    </row>
    <row r="107" spans="1:4">
      <c r="A107" s="290">
        <v>98</v>
      </c>
      <c r="B107" s="273" t="s">
        <v>691</v>
      </c>
      <c r="C107" s="297" t="s">
        <v>371</v>
      </c>
      <c r="D107" s="298" t="s">
        <v>65</v>
      </c>
    </row>
    <row r="108" spans="1:4">
      <c r="A108" s="290">
        <v>99</v>
      </c>
      <c r="B108" s="273" t="s">
        <v>692</v>
      </c>
      <c r="C108" s="297" t="s">
        <v>370</v>
      </c>
      <c r="D108" s="298" t="s">
        <v>65</v>
      </c>
    </row>
    <row r="109" spans="1:4">
      <c r="A109" s="290">
        <v>100</v>
      </c>
      <c r="B109" s="273" t="s">
        <v>693</v>
      </c>
      <c r="C109" s="297" t="s">
        <v>371</v>
      </c>
      <c r="D109" s="298" t="s">
        <v>65</v>
      </c>
    </row>
    <row r="110" spans="1:4">
      <c r="A110" s="290">
        <v>101</v>
      </c>
      <c r="B110" s="273" t="s">
        <v>879</v>
      </c>
      <c r="C110" s="297" t="s">
        <v>371</v>
      </c>
      <c r="D110" s="298" t="s">
        <v>65</v>
      </c>
    </row>
    <row r="111" spans="1:4">
      <c r="A111" s="290">
        <v>102</v>
      </c>
      <c r="B111" s="273" t="s">
        <v>694</v>
      </c>
      <c r="C111" s="297" t="s">
        <v>370</v>
      </c>
      <c r="D111" s="298" t="s">
        <v>65</v>
      </c>
    </row>
    <row r="112" spans="1:4">
      <c r="A112" s="290">
        <v>103</v>
      </c>
      <c r="B112" s="273" t="s">
        <v>695</v>
      </c>
      <c r="C112" s="297" t="s">
        <v>371</v>
      </c>
      <c r="D112" s="298" t="s">
        <v>65</v>
      </c>
    </row>
    <row r="113" spans="1:4">
      <c r="A113" s="290">
        <v>104</v>
      </c>
      <c r="B113" s="273" t="s">
        <v>880</v>
      </c>
      <c r="C113" s="297" t="s">
        <v>371</v>
      </c>
      <c r="D113" s="298" t="s">
        <v>65</v>
      </c>
    </row>
    <row r="114" spans="1:4">
      <c r="A114" s="290">
        <v>105</v>
      </c>
      <c r="B114" s="273" t="s">
        <v>696</v>
      </c>
      <c r="C114" s="297" t="s">
        <v>370</v>
      </c>
      <c r="D114" s="298" t="s">
        <v>65</v>
      </c>
    </row>
    <row r="115" spans="1:4">
      <c r="A115" s="290">
        <v>106</v>
      </c>
      <c r="B115" s="273" t="s">
        <v>697</v>
      </c>
      <c r="C115" s="297" t="s">
        <v>371</v>
      </c>
      <c r="D115" s="298" t="s">
        <v>65</v>
      </c>
    </row>
    <row r="116" spans="1:4">
      <c r="A116" s="290">
        <v>107</v>
      </c>
      <c r="B116" s="273" t="s">
        <v>881</v>
      </c>
      <c r="C116" s="297" t="s">
        <v>371</v>
      </c>
      <c r="D116" s="298" t="s">
        <v>65</v>
      </c>
    </row>
    <row r="117" spans="1:4">
      <c r="A117" s="290">
        <v>108</v>
      </c>
      <c r="B117" s="273" t="s">
        <v>698</v>
      </c>
      <c r="C117" s="297" t="s">
        <v>370</v>
      </c>
      <c r="D117" s="298" t="s">
        <v>65</v>
      </c>
    </row>
    <row r="118" spans="1:4">
      <c r="A118" s="290">
        <v>109</v>
      </c>
      <c r="B118" s="273" t="s">
        <v>699</v>
      </c>
      <c r="C118" s="297" t="s">
        <v>371</v>
      </c>
      <c r="D118" s="298" t="s">
        <v>65</v>
      </c>
    </row>
    <row r="119" spans="1:4">
      <c r="A119" s="290">
        <v>110</v>
      </c>
      <c r="B119" s="273" t="s">
        <v>882</v>
      </c>
      <c r="C119" s="297" t="s">
        <v>371</v>
      </c>
      <c r="D119" s="298" t="s">
        <v>65</v>
      </c>
    </row>
    <row r="120" spans="1:4">
      <c r="A120" s="290">
        <v>111</v>
      </c>
      <c r="B120" s="273" t="s">
        <v>700</v>
      </c>
      <c r="C120" s="297" t="s">
        <v>370</v>
      </c>
      <c r="D120" s="298" t="s">
        <v>65</v>
      </c>
    </row>
    <row r="121" spans="1:4">
      <c r="A121" s="290">
        <v>112</v>
      </c>
      <c r="B121" s="273" t="s">
        <v>701</v>
      </c>
      <c r="C121" s="297" t="s">
        <v>371</v>
      </c>
      <c r="D121" s="298" t="s">
        <v>65</v>
      </c>
    </row>
    <row r="122" spans="1:4">
      <c r="A122" s="290">
        <v>113</v>
      </c>
      <c r="B122" s="273" t="s">
        <v>883</v>
      </c>
      <c r="C122" s="297" t="s">
        <v>371</v>
      </c>
      <c r="D122" s="298" t="s">
        <v>65</v>
      </c>
    </row>
    <row r="123" spans="1:4">
      <c r="A123" s="290">
        <v>114</v>
      </c>
      <c r="B123" s="273" t="s">
        <v>702</v>
      </c>
      <c r="C123" s="297" t="s">
        <v>371</v>
      </c>
      <c r="D123" s="298" t="s">
        <v>65</v>
      </c>
    </row>
    <row r="124" spans="1:4">
      <c r="A124" s="290">
        <v>115</v>
      </c>
      <c r="B124" s="273" t="s">
        <v>703</v>
      </c>
      <c r="C124" s="297" t="s">
        <v>371</v>
      </c>
      <c r="D124" s="298" t="s">
        <v>65</v>
      </c>
    </row>
    <row r="125" spans="1:4">
      <c r="A125" s="290">
        <v>116</v>
      </c>
      <c r="B125" s="273" t="s">
        <v>704</v>
      </c>
      <c r="C125" s="297" t="s">
        <v>370</v>
      </c>
      <c r="D125" s="298" t="s">
        <v>65</v>
      </c>
    </row>
    <row r="126" spans="1:4">
      <c r="A126" s="290">
        <v>117</v>
      </c>
      <c r="B126" s="273" t="s">
        <v>705</v>
      </c>
      <c r="C126" s="297" t="s">
        <v>371</v>
      </c>
      <c r="D126" s="298" t="s">
        <v>65</v>
      </c>
    </row>
    <row r="127" spans="1:4">
      <c r="A127" s="290">
        <v>118</v>
      </c>
      <c r="B127" s="307" t="s">
        <v>706</v>
      </c>
      <c r="C127" s="297" t="s">
        <v>372</v>
      </c>
      <c r="D127" s="298" t="s">
        <v>65</v>
      </c>
    </row>
    <row r="128" spans="1:4">
      <c r="A128" s="290"/>
      <c r="B128" s="307"/>
      <c r="C128" s="297"/>
      <c r="D128" s="298"/>
    </row>
    <row r="129" spans="1:4">
      <c r="A129" s="290">
        <v>119</v>
      </c>
      <c r="B129" s="299" t="s">
        <v>707</v>
      </c>
      <c r="C129" s="297" t="s">
        <v>371</v>
      </c>
      <c r="D129" s="298" t="s">
        <v>65</v>
      </c>
    </row>
    <row r="130" spans="1:4">
      <c r="A130" s="290"/>
      <c r="B130" s="299"/>
      <c r="C130" s="297"/>
      <c r="D130" s="298"/>
    </row>
    <row r="131" spans="1:4">
      <c r="A131" s="290">
        <v>120</v>
      </c>
      <c r="B131" s="273" t="s">
        <v>708</v>
      </c>
      <c r="C131" s="297" t="s">
        <v>370</v>
      </c>
      <c r="D131" s="298" t="s">
        <v>65</v>
      </c>
    </row>
    <row r="132" spans="1:4">
      <c r="A132" s="290">
        <v>121</v>
      </c>
      <c r="B132" s="273" t="s">
        <v>709</v>
      </c>
      <c r="C132" s="284" t="s">
        <v>371</v>
      </c>
      <c r="D132" s="298" t="s">
        <v>65</v>
      </c>
    </row>
    <row r="133" spans="1:4">
      <c r="A133" s="290">
        <v>122</v>
      </c>
      <c r="B133" s="273" t="s">
        <v>710</v>
      </c>
      <c r="C133" s="284" t="s">
        <v>370</v>
      </c>
      <c r="D133" s="298" t="s">
        <v>65</v>
      </c>
    </row>
    <row r="134" spans="1:4">
      <c r="A134" s="290">
        <v>123</v>
      </c>
      <c r="B134" s="273" t="s">
        <v>711</v>
      </c>
      <c r="C134" s="284" t="s">
        <v>371</v>
      </c>
      <c r="D134" s="298" t="s">
        <v>65</v>
      </c>
    </row>
    <row r="135" spans="1:4">
      <c r="A135" s="290">
        <v>124</v>
      </c>
      <c r="B135" s="273" t="s">
        <v>712</v>
      </c>
      <c r="C135" s="284" t="s">
        <v>370</v>
      </c>
      <c r="D135" s="298" t="s">
        <v>65</v>
      </c>
    </row>
    <row r="136" spans="1:4">
      <c r="A136" s="290">
        <v>125</v>
      </c>
      <c r="B136" s="273" t="s">
        <v>713</v>
      </c>
      <c r="C136" s="284" t="s">
        <v>371</v>
      </c>
      <c r="D136" s="298" t="s">
        <v>65</v>
      </c>
    </row>
    <row r="137" spans="1:4">
      <c r="A137" s="290">
        <v>126</v>
      </c>
      <c r="B137" s="273" t="s">
        <v>714</v>
      </c>
      <c r="C137" s="284" t="s">
        <v>370</v>
      </c>
      <c r="D137" s="298" t="s">
        <v>65</v>
      </c>
    </row>
    <row r="138" spans="1:4">
      <c r="A138" s="290">
        <v>127</v>
      </c>
      <c r="B138" s="273" t="s">
        <v>715</v>
      </c>
      <c r="C138" s="284" t="s">
        <v>371</v>
      </c>
      <c r="D138" s="298" t="s">
        <v>65</v>
      </c>
    </row>
    <row r="139" spans="1:4">
      <c r="A139" s="290"/>
      <c r="B139" s="273"/>
      <c r="C139" s="284"/>
      <c r="D139" s="298"/>
    </row>
    <row r="140" spans="1:4">
      <c r="A140" s="290">
        <v>128</v>
      </c>
      <c r="B140" s="300" t="s">
        <v>716</v>
      </c>
      <c r="C140" s="284" t="s">
        <v>370</v>
      </c>
      <c r="D140" s="298" t="s">
        <v>65</v>
      </c>
    </row>
    <row r="141" spans="1:4">
      <c r="A141" s="290">
        <v>129</v>
      </c>
      <c r="B141" s="300" t="s">
        <v>717</v>
      </c>
      <c r="C141" s="284" t="s">
        <v>371</v>
      </c>
      <c r="D141" s="298" t="s">
        <v>65</v>
      </c>
    </row>
    <row r="142" spans="1:4">
      <c r="A142" s="290">
        <v>130</v>
      </c>
      <c r="B142" s="300" t="s">
        <v>718</v>
      </c>
      <c r="C142" s="284" t="s">
        <v>371</v>
      </c>
      <c r="D142" s="298" t="s">
        <v>65</v>
      </c>
    </row>
    <row r="143" spans="1:4">
      <c r="A143" s="290">
        <v>131</v>
      </c>
      <c r="B143" s="300" t="s">
        <v>719</v>
      </c>
      <c r="C143" s="284" t="s">
        <v>370</v>
      </c>
      <c r="D143" s="298" t="s">
        <v>65</v>
      </c>
    </row>
    <row r="144" spans="1:4">
      <c r="A144" s="290">
        <v>132</v>
      </c>
      <c r="B144" s="300" t="s">
        <v>720</v>
      </c>
      <c r="C144" s="284" t="s">
        <v>371</v>
      </c>
      <c r="D144" s="298" t="s">
        <v>65</v>
      </c>
    </row>
    <row r="145" spans="1:4">
      <c r="A145" s="290">
        <v>133</v>
      </c>
      <c r="B145" s="300" t="s">
        <v>721</v>
      </c>
      <c r="C145" s="284" t="s">
        <v>371</v>
      </c>
      <c r="D145" s="298" t="s">
        <v>65</v>
      </c>
    </row>
    <row r="146" spans="1:4">
      <c r="A146" s="290">
        <v>134</v>
      </c>
      <c r="B146" s="300" t="s">
        <v>722</v>
      </c>
      <c r="C146" s="284" t="s">
        <v>372</v>
      </c>
      <c r="D146" s="298" t="s">
        <v>65</v>
      </c>
    </row>
    <row r="147" spans="1:4">
      <c r="A147" s="290">
        <v>135</v>
      </c>
      <c r="B147" s="300" t="s">
        <v>723</v>
      </c>
      <c r="C147" s="284" t="s">
        <v>371</v>
      </c>
      <c r="D147" s="298" t="s">
        <v>65</v>
      </c>
    </row>
    <row r="148" spans="1:4">
      <c r="A148" s="290">
        <v>136</v>
      </c>
      <c r="B148" s="300" t="s">
        <v>724</v>
      </c>
      <c r="C148" s="284" t="s">
        <v>371</v>
      </c>
      <c r="D148" s="298" t="s">
        <v>65</v>
      </c>
    </row>
    <row r="149" spans="1:4">
      <c r="A149" s="290">
        <v>137</v>
      </c>
      <c r="B149" s="300" t="s">
        <v>725</v>
      </c>
      <c r="C149" s="284" t="s">
        <v>371</v>
      </c>
      <c r="D149" s="298" t="s">
        <v>65</v>
      </c>
    </row>
    <row r="150" spans="1:4">
      <c r="A150" s="290">
        <v>138</v>
      </c>
      <c r="B150" s="300" t="s">
        <v>726</v>
      </c>
      <c r="C150" s="284" t="s">
        <v>371</v>
      </c>
      <c r="D150" s="298" t="s">
        <v>65</v>
      </c>
    </row>
    <row r="151" spans="1:4">
      <c r="A151" s="290">
        <v>139</v>
      </c>
      <c r="B151" s="300" t="s">
        <v>727</v>
      </c>
      <c r="C151" s="284" t="s">
        <v>371</v>
      </c>
      <c r="D151" s="298" t="s">
        <v>65</v>
      </c>
    </row>
    <row r="152" spans="1:4">
      <c r="A152" s="290">
        <v>140</v>
      </c>
      <c r="B152" s="300" t="s">
        <v>728</v>
      </c>
      <c r="C152" s="284" t="s">
        <v>371</v>
      </c>
      <c r="D152" s="298" t="s">
        <v>65</v>
      </c>
    </row>
    <row r="153" spans="1:4">
      <c r="A153" s="290">
        <v>141</v>
      </c>
      <c r="B153" s="300" t="s">
        <v>724</v>
      </c>
      <c r="C153" s="284" t="s">
        <v>371</v>
      </c>
      <c r="D153" s="298" t="s">
        <v>65</v>
      </c>
    </row>
    <row r="154" spans="1:4">
      <c r="A154" s="290">
        <v>142</v>
      </c>
      <c r="B154" s="300" t="s">
        <v>725</v>
      </c>
      <c r="C154" s="284" t="s">
        <v>371</v>
      </c>
      <c r="D154" s="298" t="s">
        <v>65</v>
      </c>
    </row>
    <row r="155" spans="1:4">
      <c r="A155" s="290">
        <v>143</v>
      </c>
      <c r="B155" s="300" t="s">
        <v>726</v>
      </c>
      <c r="C155" s="284" t="s">
        <v>371</v>
      </c>
      <c r="D155" s="298" t="s">
        <v>65</v>
      </c>
    </row>
    <row r="156" spans="1:4">
      <c r="A156" s="290">
        <v>144</v>
      </c>
      <c r="B156" s="300" t="s">
        <v>729</v>
      </c>
      <c r="C156" s="284" t="s">
        <v>371</v>
      </c>
      <c r="D156" s="298" t="s">
        <v>65</v>
      </c>
    </row>
    <row r="157" spans="1:4">
      <c r="A157" s="290"/>
      <c r="B157" s="300"/>
      <c r="C157" s="284"/>
      <c r="D157" s="298"/>
    </row>
    <row r="158" spans="1:4">
      <c r="A158" s="290">
        <v>145</v>
      </c>
      <c r="B158" s="301" t="s">
        <v>727</v>
      </c>
      <c r="C158" s="284" t="s">
        <v>371</v>
      </c>
      <c r="D158" s="298" t="s">
        <v>65</v>
      </c>
    </row>
    <row r="159" spans="1:4">
      <c r="A159" s="290">
        <v>146</v>
      </c>
      <c r="B159" s="301" t="s">
        <v>730</v>
      </c>
      <c r="C159" s="284" t="s">
        <v>370</v>
      </c>
      <c r="D159" s="298" t="s">
        <v>65</v>
      </c>
    </row>
    <row r="160" spans="1:4">
      <c r="A160" s="290">
        <v>147</v>
      </c>
      <c r="B160" s="301" t="s">
        <v>731</v>
      </c>
      <c r="C160" s="284" t="s">
        <v>371</v>
      </c>
      <c r="D160" s="298" t="s">
        <v>65</v>
      </c>
    </row>
    <row r="161" spans="1:4">
      <c r="A161" s="290">
        <v>148</v>
      </c>
      <c r="B161" s="301" t="s">
        <v>732</v>
      </c>
      <c r="C161" s="284" t="s">
        <v>370</v>
      </c>
      <c r="D161" s="298" t="s">
        <v>65</v>
      </c>
    </row>
    <row r="162" spans="1:4">
      <c r="A162" s="290">
        <v>149</v>
      </c>
      <c r="B162" s="301" t="s">
        <v>733</v>
      </c>
      <c r="C162" s="284" t="s">
        <v>371</v>
      </c>
      <c r="D162" s="298" t="s">
        <v>65</v>
      </c>
    </row>
    <row r="163" spans="1:4">
      <c r="A163" s="290">
        <v>150</v>
      </c>
      <c r="B163" s="301" t="s">
        <v>727</v>
      </c>
      <c r="C163" s="284" t="s">
        <v>371</v>
      </c>
      <c r="D163" s="298" t="s">
        <v>65</v>
      </c>
    </row>
    <row r="164" spans="1:4">
      <c r="A164" s="290">
        <v>151</v>
      </c>
      <c r="B164" s="301" t="s">
        <v>732</v>
      </c>
      <c r="C164" s="284" t="s">
        <v>370</v>
      </c>
      <c r="D164" s="298" t="s">
        <v>65</v>
      </c>
    </row>
    <row r="165" spans="1:4">
      <c r="A165" s="290">
        <v>152</v>
      </c>
      <c r="B165" s="301" t="s">
        <v>733</v>
      </c>
      <c r="C165" s="284" t="s">
        <v>371</v>
      </c>
      <c r="D165" s="298" t="s">
        <v>65</v>
      </c>
    </row>
    <row r="166" spans="1:4">
      <c r="A166" s="290">
        <v>153</v>
      </c>
      <c r="B166" s="301" t="s">
        <v>734</v>
      </c>
      <c r="C166" s="284" t="s">
        <v>371</v>
      </c>
      <c r="D166" s="298" t="s">
        <v>65</v>
      </c>
    </row>
    <row r="167" spans="1:4">
      <c r="A167" s="290">
        <v>154</v>
      </c>
      <c r="B167" s="301" t="s">
        <v>735</v>
      </c>
      <c r="C167" s="284" t="s">
        <v>370</v>
      </c>
      <c r="D167" s="298" t="s">
        <v>65</v>
      </c>
    </row>
    <row r="168" spans="1:4">
      <c r="A168" s="290">
        <v>155</v>
      </c>
      <c r="B168" s="301" t="s">
        <v>736</v>
      </c>
      <c r="C168" s="284" t="s">
        <v>371</v>
      </c>
      <c r="D168" s="298" t="s">
        <v>65</v>
      </c>
    </row>
    <row r="169" spans="1:4">
      <c r="A169" s="290">
        <v>156</v>
      </c>
      <c r="B169" s="301" t="s">
        <v>727</v>
      </c>
      <c r="C169" s="284" t="s">
        <v>371</v>
      </c>
      <c r="D169" s="298" t="s">
        <v>65</v>
      </c>
    </row>
    <row r="170" spans="1:4">
      <c r="A170" s="290"/>
      <c r="B170" s="301"/>
      <c r="C170" s="284"/>
      <c r="D170" s="298"/>
    </row>
    <row r="171" spans="1:4">
      <c r="A171" s="290">
        <v>157</v>
      </c>
      <c r="B171" s="301" t="s">
        <v>742</v>
      </c>
      <c r="C171" s="284" t="s">
        <v>371</v>
      </c>
      <c r="D171" s="298" t="s">
        <v>65</v>
      </c>
    </row>
    <row r="172" spans="1:4">
      <c r="A172" s="290">
        <v>158</v>
      </c>
      <c r="B172" s="301" t="s">
        <v>743</v>
      </c>
      <c r="C172" s="284" t="s">
        <v>371</v>
      </c>
      <c r="D172" s="298" t="s">
        <v>65</v>
      </c>
    </row>
    <row r="173" spans="1:4">
      <c r="A173" s="290">
        <v>159</v>
      </c>
      <c r="B173" s="301" t="s">
        <v>744</v>
      </c>
      <c r="C173" s="284" t="s">
        <v>371</v>
      </c>
      <c r="D173" s="298" t="s">
        <v>65</v>
      </c>
    </row>
    <row r="174" spans="1:4">
      <c r="A174" s="290">
        <v>160</v>
      </c>
      <c r="B174" s="301" t="s">
        <v>745</v>
      </c>
      <c r="C174" s="284" t="s">
        <v>371</v>
      </c>
      <c r="D174" s="298" t="s">
        <v>65</v>
      </c>
    </row>
    <row r="175" spans="1:4">
      <c r="A175" s="290">
        <v>161</v>
      </c>
      <c r="B175" s="301" t="s">
        <v>746</v>
      </c>
      <c r="C175" s="284" t="s">
        <v>371</v>
      </c>
      <c r="D175" s="298" t="s">
        <v>65</v>
      </c>
    </row>
    <row r="176" spans="1:4">
      <c r="A176" s="290"/>
      <c r="B176" s="301"/>
      <c r="C176" s="284"/>
      <c r="D176" s="298"/>
    </row>
    <row r="177" spans="1:4">
      <c r="A177" s="290">
        <v>162</v>
      </c>
      <c r="B177" s="301" t="s">
        <v>747</v>
      </c>
      <c r="C177" s="284" t="s">
        <v>370</v>
      </c>
      <c r="D177" s="298" t="s">
        <v>65</v>
      </c>
    </row>
    <row r="178" spans="1:4">
      <c r="A178" s="290">
        <v>163</v>
      </c>
      <c r="B178" s="301" t="s">
        <v>748</v>
      </c>
      <c r="C178" s="284" t="s">
        <v>371</v>
      </c>
      <c r="D178" s="298" t="s">
        <v>65</v>
      </c>
    </row>
    <row r="179" spans="1:4">
      <c r="A179" s="290">
        <v>164</v>
      </c>
      <c r="B179" s="301" t="s">
        <v>749</v>
      </c>
      <c r="C179" s="284" t="s">
        <v>371</v>
      </c>
      <c r="D179" s="298" t="s">
        <v>65</v>
      </c>
    </row>
  </sheetData>
  <pageMargins left="0.7" right="0.7" top="0.75" bottom="0.75" header="0.3" footer="0.3"/>
  <pageSetup orientation="portrait" r:id="rId1"/>
  <headerFooter alignWithMargins="0"/>
</worksheet>
</file>

<file path=xl/worksheets/sheet18.xml><?xml version="1.0" encoding="utf-8"?>
<worksheet xmlns="http://schemas.openxmlformats.org/spreadsheetml/2006/main" xmlns:r="http://schemas.openxmlformats.org/officeDocument/2006/relationships">
  <dimension ref="A1:F289"/>
  <sheetViews>
    <sheetView zoomScale="85" zoomScaleNormal="85" workbookViewId="0">
      <pane ySplit="1" topLeftCell="A162" activePane="bottomLeft" state="frozen"/>
      <selection pane="bottomLeft" activeCell="B168" sqref="B168"/>
    </sheetView>
  </sheetViews>
  <sheetFormatPr defaultColWidth="8.88671875" defaultRowHeight="16.5"/>
  <cols>
    <col min="1" max="1" width="7.44140625" style="244" bestFit="1" customWidth="1"/>
    <col min="2" max="2" width="44.21875" style="306" customWidth="1"/>
    <col min="3" max="3" width="23.88671875" style="242" bestFit="1" customWidth="1"/>
    <col min="4" max="4" width="21.109375" style="242" bestFit="1" customWidth="1"/>
    <col min="5" max="5" width="65.44140625" style="296" customWidth="1"/>
    <col min="6" max="6" width="21.44140625" style="244" bestFit="1" customWidth="1"/>
    <col min="7" max="16384" width="8.88671875" style="242"/>
  </cols>
  <sheetData>
    <row r="1" spans="1:6">
      <c r="A1" s="240" t="s">
        <v>373</v>
      </c>
      <c r="B1" s="302" t="s">
        <v>374</v>
      </c>
      <c r="C1" s="241" t="s">
        <v>375</v>
      </c>
      <c r="D1" s="241" t="s">
        <v>376</v>
      </c>
      <c r="E1" s="294" t="s">
        <v>377</v>
      </c>
      <c r="F1" s="240" t="s">
        <v>378</v>
      </c>
    </row>
    <row r="2" spans="1:6" s="287" customFormat="1">
      <c r="A2" s="290">
        <v>1</v>
      </c>
      <c r="B2" s="300" t="s">
        <v>464</v>
      </c>
      <c r="C2" s="290" t="s">
        <v>509</v>
      </c>
      <c r="D2" s="148"/>
      <c r="E2" s="273" t="s">
        <v>578</v>
      </c>
      <c r="F2" s="290" t="s">
        <v>79</v>
      </c>
    </row>
    <row r="3" spans="1:6" s="287" customFormat="1" ht="33">
      <c r="A3" s="290">
        <v>2</v>
      </c>
      <c r="B3" s="300" t="s">
        <v>426</v>
      </c>
      <c r="C3" s="290" t="s">
        <v>509</v>
      </c>
      <c r="D3" s="148"/>
      <c r="E3" s="273" t="s">
        <v>579</v>
      </c>
      <c r="F3" s="290" t="s">
        <v>79</v>
      </c>
    </row>
    <row r="4" spans="1:6" s="287" customFormat="1">
      <c r="A4" s="290">
        <v>3</v>
      </c>
      <c r="B4" s="300" t="s">
        <v>465</v>
      </c>
      <c r="C4" s="290" t="s">
        <v>509</v>
      </c>
      <c r="D4" s="148"/>
      <c r="E4" s="273" t="s">
        <v>580</v>
      </c>
      <c r="F4" s="290" t="s">
        <v>79</v>
      </c>
    </row>
    <row r="5" spans="1:6" s="287" customFormat="1">
      <c r="A5" s="290">
        <v>4</v>
      </c>
      <c r="B5" s="300" t="s">
        <v>466</v>
      </c>
      <c r="C5" s="290" t="s">
        <v>509</v>
      </c>
      <c r="D5" s="148"/>
      <c r="E5" s="273" t="s">
        <v>581</v>
      </c>
      <c r="F5" s="290" t="s">
        <v>79</v>
      </c>
    </row>
    <row r="6" spans="1:6" s="287" customFormat="1">
      <c r="A6" s="290">
        <v>5</v>
      </c>
      <c r="B6" s="300" t="s">
        <v>467</v>
      </c>
      <c r="C6" s="290" t="s">
        <v>509</v>
      </c>
      <c r="D6" s="148"/>
      <c r="E6" s="273" t="s">
        <v>582</v>
      </c>
      <c r="F6" s="290" t="s">
        <v>79</v>
      </c>
    </row>
    <row r="7" spans="1:6" s="287" customFormat="1">
      <c r="A7" s="290">
        <v>6</v>
      </c>
      <c r="B7" s="300" t="s">
        <v>468</v>
      </c>
      <c r="C7" s="290" t="s">
        <v>509</v>
      </c>
      <c r="D7" s="148"/>
      <c r="E7" s="273" t="s">
        <v>583</v>
      </c>
      <c r="F7" s="290" t="s">
        <v>79</v>
      </c>
    </row>
    <row r="8" spans="1:6" s="287" customFormat="1" ht="33">
      <c r="A8" s="290">
        <v>7</v>
      </c>
      <c r="B8" s="300" t="s">
        <v>469</v>
      </c>
      <c r="C8" s="290" t="s">
        <v>509</v>
      </c>
      <c r="D8" s="148"/>
      <c r="E8" s="273" t="s">
        <v>584</v>
      </c>
      <c r="F8" s="290" t="s">
        <v>79</v>
      </c>
    </row>
    <row r="9" spans="1:6" s="287" customFormat="1">
      <c r="A9" s="290">
        <v>8</v>
      </c>
      <c r="B9" s="300" t="s">
        <v>427</v>
      </c>
      <c r="C9" s="290" t="s">
        <v>509</v>
      </c>
      <c r="D9" s="148"/>
      <c r="E9" s="273" t="s">
        <v>585</v>
      </c>
      <c r="F9" s="290" t="s">
        <v>79</v>
      </c>
    </row>
    <row r="10" spans="1:6" s="287" customFormat="1" ht="33">
      <c r="A10" s="290">
        <v>9</v>
      </c>
      <c r="B10" s="300" t="s">
        <v>471</v>
      </c>
      <c r="C10" s="290" t="s">
        <v>509</v>
      </c>
      <c r="D10" s="148"/>
      <c r="E10" s="273" t="s">
        <v>586</v>
      </c>
      <c r="F10" s="290" t="s">
        <v>79</v>
      </c>
    </row>
    <row r="11" spans="1:6" s="287" customFormat="1">
      <c r="A11" s="290">
        <v>10</v>
      </c>
      <c r="B11" s="300" t="s">
        <v>428</v>
      </c>
      <c r="C11" s="290" t="s">
        <v>509</v>
      </c>
      <c r="D11" s="148"/>
      <c r="E11" s="273" t="s">
        <v>587</v>
      </c>
      <c r="F11" s="290" t="s">
        <v>79</v>
      </c>
    </row>
    <row r="12" spans="1:6" s="287" customFormat="1">
      <c r="A12" s="290">
        <v>11</v>
      </c>
      <c r="B12" s="300" t="s">
        <v>472</v>
      </c>
      <c r="C12" s="290" t="s">
        <v>509</v>
      </c>
      <c r="D12" s="148"/>
      <c r="E12" s="273" t="s">
        <v>588</v>
      </c>
      <c r="F12" s="290" t="s">
        <v>79</v>
      </c>
    </row>
    <row r="13" spans="1:6" s="287" customFormat="1" ht="33">
      <c r="A13" s="290">
        <v>12</v>
      </c>
      <c r="B13" s="300" t="s">
        <v>424</v>
      </c>
      <c r="C13" s="290" t="s">
        <v>509</v>
      </c>
      <c r="D13" s="148"/>
      <c r="E13" s="273" t="s">
        <v>589</v>
      </c>
      <c r="F13" s="290" t="s">
        <v>79</v>
      </c>
    </row>
    <row r="14" spans="1:6" s="287" customFormat="1" ht="33">
      <c r="A14" s="290">
        <v>13</v>
      </c>
      <c r="B14" s="300" t="s">
        <v>423</v>
      </c>
      <c r="C14" s="290" t="s">
        <v>509</v>
      </c>
      <c r="D14" s="148"/>
      <c r="E14" s="273" t="s">
        <v>590</v>
      </c>
      <c r="F14" s="290" t="s">
        <v>79</v>
      </c>
    </row>
    <row r="15" spans="1:6" s="287" customFormat="1" ht="33">
      <c r="A15" s="290">
        <v>14</v>
      </c>
      <c r="B15" s="300" t="s">
        <v>425</v>
      </c>
      <c r="C15" s="290" t="s">
        <v>509</v>
      </c>
      <c r="D15" s="148"/>
      <c r="E15" s="273" t="s">
        <v>591</v>
      </c>
      <c r="F15" s="290" t="s">
        <v>79</v>
      </c>
    </row>
    <row r="16" spans="1:6" s="287" customFormat="1" ht="33">
      <c r="A16" s="290">
        <v>15</v>
      </c>
      <c r="B16" s="300" t="s">
        <v>414</v>
      </c>
      <c r="C16" s="290" t="s">
        <v>509</v>
      </c>
      <c r="D16" s="148"/>
      <c r="E16" s="273" t="s">
        <v>592</v>
      </c>
      <c r="F16" s="290" t="s">
        <v>79</v>
      </c>
    </row>
    <row r="17" spans="1:6" s="287" customFormat="1">
      <c r="A17" s="290">
        <v>16</v>
      </c>
      <c r="B17" s="300" t="s">
        <v>473</v>
      </c>
      <c r="C17" s="290" t="s">
        <v>509</v>
      </c>
      <c r="D17" s="148"/>
      <c r="E17" s="273" t="s">
        <v>593</v>
      </c>
      <c r="F17" s="290" t="s">
        <v>79</v>
      </c>
    </row>
    <row r="18" spans="1:6" s="287" customFormat="1" ht="33">
      <c r="A18" s="290">
        <v>17</v>
      </c>
      <c r="B18" s="300" t="s">
        <v>474</v>
      </c>
      <c r="C18" s="290" t="s">
        <v>510</v>
      </c>
      <c r="D18" s="148"/>
      <c r="E18" s="273" t="s">
        <v>594</v>
      </c>
      <c r="F18" s="290" t="s">
        <v>79</v>
      </c>
    </row>
    <row r="19" spans="1:6" s="287" customFormat="1">
      <c r="A19" s="290">
        <v>18</v>
      </c>
      <c r="B19" s="300" t="s">
        <v>429</v>
      </c>
      <c r="C19" s="290" t="s">
        <v>510</v>
      </c>
      <c r="D19" s="148"/>
      <c r="E19" s="273" t="s">
        <v>595</v>
      </c>
      <c r="F19" s="290" t="s">
        <v>79</v>
      </c>
    </row>
    <row r="20" spans="1:6" s="287" customFormat="1">
      <c r="A20" s="290">
        <v>19</v>
      </c>
      <c r="B20" s="300" t="s">
        <v>432</v>
      </c>
      <c r="C20" s="290" t="s">
        <v>510</v>
      </c>
      <c r="D20" s="148"/>
      <c r="E20" s="273" t="s">
        <v>660</v>
      </c>
      <c r="F20" s="290" t="s">
        <v>79</v>
      </c>
    </row>
    <row r="21" spans="1:6" s="287" customFormat="1" ht="33">
      <c r="A21" s="290">
        <v>20</v>
      </c>
      <c r="B21" s="300" t="s">
        <v>475</v>
      </c>
      <c r="C21" s="290" t="s">
        <v>510</v>
      </c>
      <c r="D21" s="148"/>
      <c r="E21" s="273" t="s">
        <v>594</v>
      </c>
      <c r="F21" s="290" t="s">
        <v>79</v>
      </c>
    </row>
    <row r="22" spans="1:6" s="287" customFormat="1">
      <c r="A22" s="290">
        <v>21</v>
      </c>
      <c r="B22" s="300" t="s">
        <v>430</v>
      </c>
      <c r="C22" s="290" t="s">
        <v>510</v>
      </c>
      <c r="D22" s="148"/>
      <c r="E22" s="273" t="s">
        <v>596</v>
      </c>
      <c r="F22" s="290" t="s">
        <v>79</v>
      </c>
    </row>
    <row r="23" spans="1:6" s="287" customFormat="1">
      <c r="A23" s="290">
        <v>22</v>
      </c>
      <c r="B23" s="300" t="s">
        <v>433</v>
      </c>
      <c r="C23" s="290" t="s">
        <v>510</v>
      </c>
      <c r="D23" s="148"/>
      <c r="E23" s="273" t="s">
        <v>659</v>
      </c>
      <c r="F23" s="290" t="s">
        <v>79</v>
      </c>
    </row>
    <row r="24" spans="1:6" s="287" customFormat="1" ht="33">
      <c r="A24" s="290">
        <v>23</v>
      </c>
      <c r="B24" s="300" t="s">
        <v>476</v>
      </c>
      <c r="C24" s="290" t="s">
        <v>510</v>
      </c>
      <c r="D24" s="148"/>
      <c r="E24" s="273" t="s">
        <v>594</v>
      </c>
      <c r="F24" s="290" t="s">
        <v>79</v>
      </c>
    </row>
    <row r="25" spans="1:6" s="287" customFormat="1">
      <c r="A25" s="290">
        <v>24</v>
      </c>
      <c r="B25" s="300" t="s">
        <v>431</v>
      </c>
      <c r="C25" s="290" t="s">
        <v>510</v>
      </c>
      <c r="D25" s="148"/>
      <c r="E25" s="273" t="s">
        <v>597</v>
      </c>
      <c r="F25" s="290" t="s">
        <v>79</v>
      </c>
    </row>
    <row r="26" spans="1:6" s="287" customFormat="1">
      <c r="A26" s="290">
        <v>25</v>
      </c>
      <c r="B26" s="300" t="s">
        <v>434</v>
      </c>
      <c r="C26" s="290" t="s">
        <v>510</v>
      </c>
      <c r="D26" s="148"/>
      <c r="E26" s="273" t="s">
        <v>908</v>
      </c>
      <c r="F26" s="290" t="s">
        <v>79</v>
      </c>
    </row>
    <row r="27" spans="1:6" s="287" customFormat="1" ht="33">
      <c r="A27" s="290">
        <v>26</v>
      </c>
      <c r="B27" s="300" t="s">
        <v>477</v>
      </c>
      <c r="C27" s="290" t="s">
        <v>510</v>
      </c>
      <c r="D27" s="148"/>
      <c r="E27" s="273" t="s">
        <v>594</v>
      </c>
      <c r="F27" s="290" t="s">
        <v>79</v>
      </c>
    </row>
    <row r="28" spans="1:6" s="287" customFormat="1">
      <c r="A28" s="290">
        <v>27</v>
      </c>
      <c r="B28" s="300" t="s">
        <v>478</v>
      </c>
      <c r="C28" s="290" t="s">
        <v>510</v>
      </c>
      <c r="D28" s="148"/>
      <c r="E28" s="273" t="s">
        <v>598</v>
      </c>
      <c r="F28" s="290" t="s">
        <v>79</v>
      </c>
    </row>
    <row r="29" spans="1:6" s="287" customFormat="1">
      <c r="A29" s="290">
        <v>28</v>
      </c>
      <c r="B29" s="300" t="s">
        <v>643</v>
      </c>
      <c r="C29" s="290" t="s">
        <v>510</v>
      </c>
      <c r="D29" s="148"/>
      <c r="E29" s="273"/>
      <c r="F29" s="290" t="s">
        <v>79</v>
      </c>
    </row>
    <row r="30" spans="1:6" s="287" customFormat="1" ht="33">
      <c r="A30" s="290">
        <v>29</v>
      </c>
      <c r="B30" s="300" t="s">
        <v>479</v>
      </c>
      <c r="C30" s="290" t="s">
        <v>510</v>
      </c>
      <c r="D30" s="148"/>
      <c r="E30" s="273" t="s">
        <v>594</v>
      </c>
      <c r="F30" s="290" t="s">
        <v>79</v>
      </c>
    </row>
    <row r="31" spans="1:6" s="287" customFormat="1">
      <c r="A31" s="290">
        <v>30</v>
      </c>
      <c r="B31" s="300" t="s">
        <v>480</v>
      </c>
      <c r="C31" s="290" t="s">
        <v>510</v>
      </c>
      <c r="D31" s="148"/>
      <c r="E31" s="273" t="s">
        <v>599</v>
      </c>
      <c r="F31" s="290" t="s">
        <v>79</v>
      </c>
    </row>
    <row r="32" spans="1:6" s="287" customFormat="1">
      <c r="A32" s="290">
        <v>31</v>
      </c>
      <c r="B32" s="300" t="s">
        <v>644</v>
      </c>
      <c r="C32" s="290" t="s">
        <v>510</v>
      </c>
      <c r="D32" s="148"/>
      <c r="E32" s="273" t="s">
        <v>661</v>
      </c>
      <c r="F32" s="290" t="s">
        <v>79</v>
      </c>
    </row>
    <row r="33" spans="1:6" s="287" customFormat="1">
      <c r="A33" s="290">
        <v>32</v>
      </c>
      <c r="B33" s="300" t="s">
        <v>481</v>
      </c>
      <c r="C33" s="290" t="s">
        <v>510</v>
      </c>
      <c r="D33" s="148"/>
      <c r="E33" s="273" t="s">
        <v>600</v>
      </c>
      <c r="F33" s="290" t="s">
        <v>79</v>
      </c>
    </row>
    <row r="34" spans="1:6" s="287" customFormat="1">
      <c r="A34" s="290">
        <v>33</v>
      </c>
      <c r="B34" s="300" t="s">
        <v>440</v>
      </c>
      <c r="C34" s="290" t="s">
        <v>510</v>
      </c>
      <c r="D34" s="148"/>
      <c r="E34" s="273" t="s">
        <v>601</v>
      </c>
      <c r="F34" s="290" t="s">
        <v>79</v>
      </c>
    </row>
    <row r="35" spans="1:6" s="287" customFormat="1">
      <c r="A35" s="290">
        <v>34</v>
      </c>
      <c r="B35" s="300" t="s">
        <v>441</v>
      </c>
      <c r="C35" s="290" t="s">
        <v>510</v>
      </c>
      <c r="D35" s="148"/>
      <c r="E35" s="273" t="s">
        <v>684</v>
      </c>
      <c r="F35" s="290" t="s">
        <v>79</v>
      </c>
    </row>
    <row r="36" spans="1:6" s="287" customFormat="1">
      <c r="A36" s="290">
        <v>35</v>
      </c>
      <c r="B36" s="300" t="s">
        <v>658</v>
      </c>
      <c r="C36" s="290" t="s">
        <v>510</v>
      </c>
      <c r="D36" s="148"/>
      <c r="E36" s="273" t="s">
        <v>602</v>
      </c>
      <c r="F36" s="290" t="s">
        <v>79</v>
      </c>
    </row>
    <row r="37" spans="1:6" s="287" customFormat="1">
      <c r="A37" s="290">
        <v>36</v>
      </c>
      <c r="B37" s="300" t="s">
        <v>438</v>
      </c>
      <c r="C37" s="290" t="s">
        <v>510</v>
      </c>
      <c r="D37" s="148"/>
      <c r="E37" s="273" t="s">
        <v>603</v>
      </c>
      <c r="F37" s="290" t="s">
        <v>79</v>
      </c>
    </row>
    <row r="38" spans="1:6" s="287" customFormat="1">
      <c r="A38" s="290">
        <v>37</v>
      </c>
      <c r="B38" s="300" t="s">
        <v>439</v>
      </c>
      <c r="C38" s="290" t="s">
        <v>510</v>
      </c>
      <c r="D38" s="148"/>
      <c r="E38" s="273" t="s">
        <v>685</v>
      </c>
      <c r="F38" s="290" t="s">
        <v>79</v>
      </c>
    </row>
    <row r="39" spans="1:6" s="287" customFormat="1">
      <c r="A39" s="290">
        <v>38</v>
      </c>
      <c r="B39" s="300" t="s">
        <v>482</v>
      </c>
      <c r="C39" s="290" t="s">
        <v>510</v>
      </c>
      <c r="D39" s="148"/>
      <c r="E39" s="273" t="s">
        <v>604</v>
      </c>
      <c r="F39" s="290" t="s">
        <v>79</v>
      </c>
    </row>
    <row r="40" spans="1:6" s="287" customFormat="1">
      <c r="A40" s="290">
        <v>39</v>
      </c>
      <c r="B40" s="300" t="s">
        <v>435</v>
      </c>
      <c r="C40" s="290" t="s">
        <v>510</v>
      </c>
      <c r="D40" s="148"/>
      <c r="E40" s="273" t="s">
        <v>605</v>
      </c>
      <c r="F40" s="290" t="s">
        <v>79</v>
      </c>
    </row>
    <row r="41" spans="1:6" s="287" customFormat="1">
      <c r="A41" s="290">
        <v>40</v>
      </c>
      <c r="B41" s="300" t="s">
        <v>436</v>
      </c>
      <c r="C41" s="290" t="s">
        <v>510</v>
      </c>
      <c r="D41" s="148"/>
      <c r="E41" s="273" t="s">
        <v>662</v>
      </c>
      <c r="F41" s="290" t="s">
        <v>79</v>
      </c>
    </row>
    <row r="42" spans="1:6" s="287" customFormat="1">
      <c r="A42" s="290">
        <v>41</v>
      </c>
      <c r="B42" s="300" t="s">
        <v>483</v>
      </c>
      <c r="C42" s="290" t="s">
        <v>510</v>
      </c>
      <c r="D42" s="148"/>
      <c r="E42" s="273" t="s">
        <v>606</v>
      </c>
      <c r="F42" s="290" t="s">
        <v>79</v>
      </c>
    </row>
    <row r="43" spans="1:6" s="287" customFormat="1">
      <c r="A43" s="290">
        <v>42</v>
      </c>
      <c r="B43" s="300" t="s">
        <v>442</v>
      </c>
      <c r="C43" s="290" t="s">
        <v>510</v>
      </c>
      <c r="D43" s="148"/>
      <c r="E43" s="273" t="s">
        <v>607</v>
      </c>
      <c r="F43" s="290" t="s">
        <v>79</v>
      </c>
    </row>
    <row r="44" spans="1:6" s="287" customFormat="1">
      <c r="A44" s="290">
        <v>43</v>
      </c>
      <c r="B44" s="300" t="s">
        <v>443</v>
      </c>
      <c r="C44" s="290" t="s">
        <v>510</v>
      </c>
      <c r="D44" s="148"/>
      <c r="E44" s="273" t="s">
        <v>663</v>
      </c>
      <c r="F44" s="290" t="s">
        <v>79</v>
      </c>
    </row>
    <row r="45" spans="1:6" s="287" customFormat="1" ht="33">
      <c r="A45" s="290">
        <v>44</v>
      </c>
      <c r="B45" s="300" t="s">
        <v>484</v>
      </c>
      <c r="C45" s="290" t="s">
        <v>510</v>
      </c>
      <c r="D45" s="148"/>
      <c r="E45" s="273" t="s">
        <v>608</v>
      </c>
      <c r="F45" s="290" t="s">
        <v>79</v>
      </c>
    </row>
    <row r="46" spans="1:6" s="287" customFormat="1">
      <c r="A46" s="290">
        <v>45</v>
      </c>
      <c r="B46" s="300" t="s">
        <v>446</v>
      </c>
      <c r="C46" s="290" t="s">
        <v>510</v>
      </c>
      <c r="D46" s="148"/>
      <c r="E46" s="273" t="s">
        <v>609</v>
      </c>
      <c r="F46" s="290" t="s">
        <v>79</v>
      </c>
    </row>
    <row r="47" spans="1:6" s="287" customFormat="1">
      <c r="A47" s="290">
        <v>46</v>
      </c>
      <c r="B47" s="300" t="s">
        <v>447</v>
      </c>
      <c r="C47" s="290" t="s">
        <v>510</v>
      </c>
      <c r="D47" s="148"/>
      <c r="E47" s="273" t="s">
        <v>664</v>
      </c>
      <c r="F47" s="290" t="s">
        <v>79</v>
      </c>
    </row>
    <row r="48" spans="1:6" s="287" customFormat="1" ht="33">
      <c r="A48" s="290">
        <v>47</v>
      </c>
      <c r="B48" s="300" t="s">
        <v>485</v>
      </c>
      <c r="C48" s="290" t="s">
        <v>510</v>
      </c>
      <c r="D48" s="148"/>
      <c r="E48" s="273" t="s">
        <v>610</v>
      </c>
      <c r="F48" s="290" t="s">
        <v>79</v>
      </c>
    </row>
    <row r="49" spans="1:6" s="287" customFormat="1">
      <c r="A49" s="290">
        <v>48</v>
      </c>
      <c r="B49" s="300" t="s">
        <v>444</v>
      </c>
      <c r="C49" s="290" t="s">
        <v>510</v>
      </c>
      <c r="D49" s="148"/>
      <c r="E49" s="273" t="s">
        <v>611</v>
      </c>
      <c r="F49" s="290" t="s">
        <v>79</v>
      </c>
    </row>
    <row r="50" spans="1:6" s="287" customFormat="1">
      <c r="A50" s="290">
        <v>49</v>
      </c>
      <c r="B50" s="300" t="s">
        <v>445</v>
      </c>
      <c r="C50" s="290" t="s">
        <v>510</v>
      </c>
      <c r="D50" s="148"/>
      <c r="E50" s="273" t="s">
        <v>665</v>
      </c>
      <c r="F50" s="290" t="s">
        <v>79</v>
      </c>
    </row>
    <row r="51" spans="1:6" s="287" customFormat="1">
      <c r="A51" s="290">
        <v>50</v>
      </c>
      <c r="B51" s="300" t="s">
        <v>486</v>
      </c>
      <c r="C51" s="290" t="s">
        <v>510</v>
      </c>
      <c r="D51" s="148"/>
      <c r="E51" s="273" t="s">
        <v>612</v>
      </c>
      <c r="F51" s="290" t="s">
        <v>79</v>
      </c>
    </row>
    <row r="52" spans="1:6" s="287" customFormat="1">
      <c r="A52" s="290">
        <v>51</v>
      </c>
      <c r="B52" s="300" t="s">
        <v>448</v>
      </c>
      <c r="C52" s="290" t="s">
        <v>510</v>
      </c>
      <c r="D52" s="148"/>
      <c r="E52" s="273" t="s">
        <v>613</v>
      </c>
      <c r="F52" s="290" t="s">
        <v>79</v>
      </c>
    </row>
    <row r="53" spans="1:6" s="287" customFormat="1" ht="33">
      <c r="A53" s="290">
        <v>52</v>
      </c>
      <c r="B53" s="300" t="s">
        <v>487</v>
      </c>
      <c r="C53" s="290" t="s">
        <v>510</v>
      </c>
      <c r="D53" s="148"/>
      <c r="E53" s="273" t="s">
        <v>614</v>
      </c>
      <c r="F53" s="290" t="s">
        <v>79</v>
      </c>
    </row>
    <row r="54" spans="1:6" s="287" customFormat="1">
      <c r="A54" s="290">
        <v>53</v>
      </c>
      <c r="B54" s="300" t="s">
        <v>449</v>
      </c>
      <c r="C54" s="290" t="s">
        <v>510</v>
      </c>
      <c r="D54" s="148"/>
      <c r="E54" s="273" t="s">
        <v>615</v>
      </c>
      <c r="F54" s="290" t="s">
        <v>79</v>
      </c>
    </row>
    <row r="55" spans="1:6" s="287" customFormat="1">
      <c r="A55" s="290">
        <v>54</v>
      </c>
      <c r="B55" s="300" t="s">
        <v>450</v>
      </c>
      <c r="C55" s="290" t="s">
        <v>510</v>
      </c>
      <c r="D55" s="148"/>
      <c r="E55" s="273" t="s">
        <v>666</v>
      </c>
      <c r="F55" s="290" t="s">
        <v>79</v>
      </c>
    </row>
    <row r="56" spans="1:6" s="287" customFormat="1" ht="33">
      <c r="A56" s="290">
        <v>55</v>
      </c>
      <c r="B56" s="300" t="s">
        <v>906</v>
      </c>
      <c r="C56" s="290" t="s">
        <v>511</v>
      </c>
      <c r="D56" s="148"/>
      <c r="E56" s="273" t="s">
        <v>907</v>
      </c>
      <c r="F56" s="290" t="s">
        <v>79</v>
      </c>
    </row>
    <row r="57" spans="1:6" s="287" customFormat="1" ht="33">
      <c r="A57" s="290">
        <v>56</v>
      </c>
      <c r="B57" s="300" t="s">
        <v>488</v>
      </c>
      <c r="C57" s="290" t="s">
        <v>511</v>
      </c>
      <c r="D57" s="148"/>
      <c r="E57" s="273" t="s">
        <v>616</v>
      </c>
      <c r="F57" s="290" t="s">
        <v>79</v>
      </c>
    </row>
    <row r="58" spans="1:6" s="287" customFormat="1" ht="33">
      <c r="A58" s="290">
        <v>57</v>
      </c>
      <c r="B58" s="300" t="s">
        <v>489</v>
      </c>
      <c r="C58" s="290" t="s">
        <v>511</v>
      </c>
      <c r="D58" s="148"/>
      <c r="E58" s="273" t="s">
        <v>617</v>
      </c>
      <c r="F58" s="290" t="s">
        <v>79</v>
      </c>
    </row>
    <row r="59" spans="1:6" s="287" customFormat="1" ht="33">
      <c r="A59" s="290">
        <v>58</v>
      </c>
      <c r="B59" s="300" t="s">
        <v>490</v>
      </c>
      <c r="C59" s="290" t="s">
        <v>511</v>
      </c>
      <c r="D59" s="148"/>
      <c r="E59" s="273" t="s">
        <v>618</v>
      </c>
      <c r="F59" s="290" t="s">
        <v>79</v>
      </c>
    </row>
    <row r="60" spans="1:6" s="287" customFormat="1">
      <c r="A60" s="290">
        <v>59</v>
      </c>
      <c r="B60" s="300" t="s">
        <v>491</v>
      </c>
      <c r="C60" s="290" t="s">
        <v>512</v>
      </c>
      <c r="D60" s="148"/>
      <c r="E60" s="273" t="s">
        <v>619</v>
      </c>
      <c r="F60" s="290" t="s">
        <v>79</v>
      </c>
    </row>
    <row r="61" spans="1:6" s="287" customFormat="1">
      <c r="A61" s="290">
        <v>60</v>
      </c>
      <c r="B61" s="300" t="s">
        <v>492</v>
      </c>
      <c r="C61" s="290" t="s">
        <v>512</v>
      </c>
      <c r="D61" s="148"/>
      <c r="E61" s="273" t="s">
        <v>620</v>
      </c>
      <c r="F61" s="290" t="s">
        <v>79</v>
      </c>
    </row>
    <row r="62" spans="1:6" s="287" customFormat="1">
      <c r="A62" s="290">
        <v>61</v>
      </c>
      <c r="B62" s="300" t="s">
        <v>493</v>
      </c>
      <c r="C62" s="290" t="s">
        <v>512</v>
      </c>
      <c r="D62" s="148"/>
      <c r="E62" s="273" t="s">
        <v>621</v>
      </c>
      <c r="F62" s="290" t="s">
        <v>79</v>
      </c>
    </row>
    <row r="63" spans="1:6" s="287" customFormat="1" ht="33">
      <c r="A63" s="290">
        <v>62</v>
      </c>
      <c r="B63" s="300" t="s">
        <v>451</v>
      </c>
      <c r="C63" s="290" t="s">
        <v>512</v>
      </c>
      <c r="D63" s="148"/>
      <c r="E63" s="273" t="s">
        <v>622</v>
      </c>
      <c r="F63" s="290" t="s">
        <v>79</v>
      </c>
    </row>
    <row r="64" spans="1:6" s="287" customFormat="1" ht="33">
      <c r="A64" s="290">
        <v>63</v>
      </c>
      <c r="B64" s="300" t="s">
        <v>494</v>
      </c>
      <c r="C64" s="290" t="s">
        <v>512</v>
      </c>
      <c r="D64" s="148"/>
      <c r="E64" s="273" t="s">
        <v>623</v>
      </c>
      <c r="F64" s="290" t="s">
        <v>79</v>
      </c>
    </row>
    <row r="65" spans="1:6" s="287" customFormat="1" ht="33">
      <c r="A65" s="290">
        <v>64</v>
      </c>
      <c r="B65" s="300" t="s">
        <v>495</v>
      </c>
      <c r="C65" s="290" t="s">
        <v>513</v>
      </c>
      <c r="D65" s="148"/>
      <c r="E65" s="273" t="s">
        <v>624</v>
      </c>
      <c r="F65" s="290" t="s">
        <v>79</v>
      </c>
    </row>
    <row r="66" spans="1:6" s="287" customFormat="1" ht="33">
      <c r="A66" s="290">
        <v>65</v>
      </c>
      <c r="B66" s="300" t="s">
        <v>453</v>
      </c>
      <c r="C66" s="290" t="s">
        <v>513</v>
      </c>
      <c r="D66" s="148"/>
      <c r="E66" s="273" t="s">
        <v>625</v>
      </c>
      <c r="F66" s="290" t="s">
        <v>79</v>
      </c>
    </row>
    <row r="67" spans="1:6" s="287" customFormat="1" ht="33">
      <c r="A67" s="290">
        <v>66</v>
      </c>
      <c r="B67" s="300" t="s">
        <v>451</v>
      </c>
      <c r="C67" s="290" t="s">
        <v>513</v>
      </c>
      <c r="D67" s="148"/>
      <c r="E67" s="273" t="s">
        <v>626</v>
      </c>
      <c r="F67" s="290" t="s">
        <v>79</v>
      </c>
    </row>
    <row r="68" spans="1:6" s="287" customFormat="1">
      <c r="A68" s="290">
        <v>67</v>
      </c>
      <c r="B68" s="300" t="s">
        <v>496</v>
      </c>
      <c r="C68" s="290" t="s">
        <v>513</v>
      </c>
      <c r="D68" s="148"/>
      <c r="E68" s="273" t="s">
        <v>627</v>
      </c>
      <c r="F68" s="290" t="s">
        <v>79</v>
      </c>
    </row>
    <row r="69" spans="1:6" s="287" customFormat="1" ht="33">
      <c r="A69" s="290">
        <v>68</v>
      </c>
      <c r="B69" s="300" t="s">
        <v>497</v>
      </c>
      <c r="C69" s="290" t="s">
        <v>513</v>
      </c>
      <c r="D69" s="148"/>
      <c r="E69" s="273" t="s">
        <v>628</v>
      </c>
      <c r="F69" s="290" t="s">
        <v>79</v>
      </c>
    </row>
    <row r="70" spans="1:6" s="287" customFormat="1" ht="33">
      <c r="A70" s="290">
        <v>69</v>
      </c>
      <c r="B70" s="300" t="s">
        <v>498</v>
      </c>
      <c r="C70" s="290" t="s">
        <v>513</v>
      </c>
      <c r="D70" s="148"/>
      <c r="E70" s="273" t="s">
        <v>629</v>
      </c>
      <c r="F70" s="290" t="s">
        <v>79</v>
      </c>
    </row>
    <row r="71" spans="1:6" s="287" customFormat="1" ht="33">
      <c r="A71" s="290">
        <v>70</v>
      </c>
      <c r="B71" s="300" t="s">
        <v>463</v>
      </c>
      <c r="C71" s="290" t="s">
        <v>513</v>
      </c>
      <c r="D71" s="148"/>
      <c r="E71" s="273" t="s">
        <v>630</v>
      </c>
      <c r="F71" s="290" t="s">
        <v>79</v>
      </c>
    </row>
    <row r="72" spans="1:6" s="287" customFormat="1" ht="33">
      <c r="A72" s="290">
        <v>71</v>
      </c>
      <c r="B72" s="281" t="s">
        <v>737</v>
      </c>
      <c r="C72" s="290" t="s">
        <v>511</v>
      </c>
      <c r="D72" s="148"/>
      <c r="E72" s="273" t="s">
        <v>824</v>
      </c>
      <c r="F72" s="290" t="s">
        <v>79</v>
      </c>
    </row>
    <row r="73" spans="1:6" s="287" customFormat="1" ht="33">
      <c r="A73" s="290">
        <v>72</v>
      </c>
      <c r="B73" s="281" t="s">
        <v>738</v>
      </c>
      <c r="C73" s="290" t="s">
        <v>511</v>
      </c>
      <c r="D73" s="148"/>
      <c r="E73" s="273" t="s">
        <v>825</v>
      </c>
      <c r="F73" s="290" t="s">
        <v>79</v>
      </c>
    </row>
    <row r="74" spans="1:6" s="287" customFormat="1" ht="49.5">
      <c r="A74" s="290">
        <v>73</v>
      </c>
      <c r="B74" s="300" t="s">
        <v>739</v>
      </c>
      <c r="C74" s="290" t="s">
        <v>515</v>
      </c>
      <c r="D74" s="148"/>
      <c r="E74" s="273" t="s">
        <v>667</v>
      </c>
      <c r="F74" s="290" t="s">
        <v>79</v>
      </c>
    </row>
    <row r="75" spans="1:6" s="287" customFormat="1" ht="33">
      <c r="A75" s="290">
        <v>74</v>
      </c>
      <c r="B75" s="300" t="s">
        <v>740</v>
      </c>
      <c r="C75" s="290" t="s">
        <v>516</v>
      </c>
      <c r="D75" s="148"/>
      <c r="E75" s="273" t="s">
        <v>668</v>
      </c>
      <c r="F75" s="290" t="s">
        <v>79</v>
      </c>
    </row>
    <row r="76" spans="1:6" s="287" customFormat="1" ht="33">
      <c r="A76" s="290">
        <v>75</v>
      </c>
      <c r="B76" s="300" t="s">
        <v>741</v>
      </c>
      <c r="C76" s="290" t="s">
        <v>515</v>
      </c>
      <c r="D76" s="290" t="s">
        <v>514</v>
      </c>
      <c r="E76" s="273" t="s">
        <v>669</v>
      </c>
      <c r="F76" s="290" t="s">
        <v>79</v>
      </c>
    </row>
    <row r="77" spans="1:6" s="287" customFormat="1" ht="33">
      <c r="A77" s="290">
        <v>76</v>
      </c>
      <c r="B77" s="300" t="s">
        <v>909</v>
      </c>
      <c r="C77" s="290" t="s">
        <v>515</v>
      </c>
      <c r="D77" s="290" t="s">
        <v>514</v>
      </c>
      <c r="E77" s="273" t="s">
        <v>910</v>
      </c>
      <c r="F77" s="290" t="s">
        <v>79</v>
      </c>
    </row>
    <row r="78" spans="1:6" s="287" customFormat="1" ht="33">
      <c r="A78" s="290">
        <v>77</v>
      </c>
      <c r="B78" s="300" t="s">
        <v>499</v>
      </c>
      <c r="C78" s="290" t="s">
        <v>515</v>
      </c>
      <c r="D78" s="148"/>
      <c r="E78" s="273" t="s">
        <v>670</v>
      </c>
      <c r="F78" s="290" t="s">
        <v>79</v>
      </c>
    </row>
    <row r="79" spans="1:6" s="287" customFormat="1" ht="33">
      <c r="A79" s="290">
        <v>78</v>
      </c>
      <c r="B79" s="300" t="s">
        <v>500</v>
      </c>
      <c r="C79" s="290" t="s">
        <v>515</v>
      </c>
      <c r="D79" s="148"/>
      <c r="E79" s="273" t="s">
        <v>671</v>
      </c>
      <c r="F79" s="290" t="s">
        <v>79</v>
      </c>
    </row>
    <row r="80" spans="1:6" s="287" customFormat="1" ht="33">
      <c r="A80" s="290">
        <v>79</v>
      </c>
      <c r="B80" s="300" t="s">
        <v>911</v>
      </c>
      <c r="C80" s="290" t="s">
        <v>515</v>
      </c>
      <c r="D80" s="148"/>
      <c r="E80" s="273" t="s">
        <v>672</v>
      </c>
      <c r="F80" s="290" t="s">
        <v>79</v>
      </c>
    </row>
    <row r="81" spans="1:6" s="287" customFormat="1" ht="33">
      <c r="A81" s="290">
        <v>80</v>
      </c>
      <c r="B81" s="300" t="s">
        <v>912</v>
      </c>
      <c r="C81" s="290" t="s">
        <v>516</v>
      </c>
      <c r="D81" s="148"/>
      <c r="E81" s="273" t="s">
        <v>673</v>
      </c>
      <c r="F81" s="290" t="s">
        <v>79</v>
      </c>
    </row>
    <row r="82" spans="1:6" s="287" customFormat="1" ht="33">
      <c r="A82" s="290">
        <v>81</v>
      </c>
      <c r="B82" s="281" t="s">
        <v>496</v>
      </c>
      <c r="C82" s="290" t="s">
        <v>820</v>
      </c>
      <c r="D82" s="148"/>
      <c r="E82" s="273" t="s">
        <v>821</v>
      </c>
      <c r="F82" s="290" t="s">
        <v>79</v>
      </c>
    </row>
    <row r="83" spans="1:6" s="287" customFormat="1" ht="33">
      <c r="A83" s="290">
        <v>82</v>
      </c>
      <c r="B83" s="281" t="s">
        <v>811</v>
      </c>
      <c r="C83" s="290" t="s">
        <v>512</v>
      </c>
      <c r="D83" s="148"/>
      <c r="E83" s="273" t="s">
        <v>822</v>
      </c>
      <c r="F83" s="290" t="s">
        <v>79</v>
      </c>
    </row>
    <row r="84" spans="1:6" s="287" customFormat="1" ht="33">
      <c r="A84" s="290">
        <v>83</v>
      </c>
      <c r="B84" s="281" t="s">
        <v>812</v>
      </c>
      <c r="C84" s="290" t="s">
        <v>512</v>
      </c>
      <c r="D84" s="148"/>
      <c r="E84" s="273" t="s">
        <v>823</v>
      </c>
      <c r="F84" s="290" t="s">
        <v>79</v>
      </c>
    </row>
    <row r="85" spans="1:6" s="287" customFormat="1" ht="49.5">
      <c r="A85" s="290">
        <v>84</v>
      </c>
      <c r="B85" s="300" t="s">
        <v>501</v>
      </c>
      <c r="C85" s="290" t="s">
        <v>511</v>
      </c>
      <c r="D85" s="148"/>
      <c r="E85" s="273" t="s">
        <v>674</v>
      </c>
      <c r="F85" s="290" t="s">
        <v>79</v>
      </c>
    </row>
    <row r="86" spans="1:6" s="287" customFormat="1" ht="33">
      <c r="A86" s="290">
        <v>85</v>
      </c>
      <c r="B86" s="300" t="s">
        <v>502</v>
      </c>
      <c r="C86" s="291" t="s">
        <v>518</v>
      </c>
      <c r="D86" s="290"/>
      <c r="E86" s="273" t="s">
        <v>675</v>
      </c>
      <c r="F86" s="290" t="s">
        <v>79</v>
      </c>
    </row>
    <row r="87" spans="1:6" s="287" customFormat="1" ht="33">
      <c r="A87" s="290">
        <v>86</v>
      </c>
      <c r="B87" s="300" t="s">
        <v>676</v>
      </c>
      <c r="C87" s="291" t="s">
        <v>519</v>
      </c>
      <c r="D87" s="290"/>
      <c r="E87" s="273" t="s">
        <v>677</v>
      </c>
      <c r="F87" s="290" t="s">
        <v>79</v>
      </c>
    </row>
    <row r="88" spans="1:6" s="287" customFormat="1" ht="33">
      <c r="A88" s="290">
        <v>87</v>
      </c>
      <c r="B88" s="300" t="s">
        <v>503</v>
      </c>
      <c r="C88" s="291" t="s">
        <v>519</v>
      </c>
      <c r="D88" s="148"/>
      <c r="E88" s="273" t="s">
        <v>678</v>
      </c>
      <c r="F88" s="290" t="s">
        <v>79</v>
      </c>
    </row>
    <row r="89" spans="1:6" s="287" customFormat="1" ht="33">
      <c r="A89" s="290">
        <v>88</v>
      </c>
      <c r="B89" s="300" t="s">
        <v>504</v>
      </c>
      <c r="C89" s="291" t="s">
        <v>519</v>
      </c>
      <c r="D89" s="148"/>
      <c r="E89" s="273" t="s">
        <v>679</v>
      </c>
      <c r="F89" s="290" t="s">
        <v>79</v>
      </c>
    </row>
    <row r="90" spans="1:6" s="287" customFormat="1" ht="33">
      <c r="A90" s="290">
        <v>89</v>
      </c>
      <c r="B90" s="300" t="s">
        <v>505</v>
      </c>
      <c r="C90" s="291" t="s">
        <v>519</v>
      </c>
      <c r="D90" s="148"/>
      <c r="E90" s="273" t="s">
        <v>680</v>
      </c>
      <c r="F90" s="290" t="s">
        <v>79</v>
      </c>
    </row>
    <row r="91" spans="1:6" s="287" customFormat="1" ht="33">
      <c r="A91" s="290">
        <v>90</v>
      </c>
      <c r="B91" s="300" t="s">
        <v>506</v>
      </c>
      <c r="C91" s="291" t="s">
        <v>519</v>
      </c>
      <c r="D91" s="148"/>
      <c r="E91" s="273" t="s">
        <v>681</v>
      </c>
      <c r="F91" s="290" t="s">
        <v>79</v>
      </c>
    </row>
    <row r="92" spans="1:6" s="287" customFormat="1" ht="33">
      <c r="A92" s="290">
        <v>91</v>
      </c>
      <c r="B92" s="300" t="s">
        <v>507</v>
      </c>
      <c r="C92" s="291" t="s">
        <v>519</v>
      </c>
      <c r="D92" s="148"/>
      <c r="E92" s="273" t="s">
        <v>682</v>
      </c>
      <c r="F92" s="290" t="s">
        <v>79</v>
      </c>
    </row>
    <row r="93" spans="1:6" s="287" customFormat="1" ht="33">
      <c r="A93" s="290">
        <v>92</v>
      </c>
      <c r="B93" s="300" t="s">
        <v>508</v>
      </c>
      <c r="C93" s="291" t="s">
        <v>519</v>
      </c>
      <c r="D93" s="148"/>
      <c r="E93" s="273" t="s">
        <v>683</v>
      </c>
      <c r="F93" s="290" t="s">
        <v>79</v>
      </c>
    </row>
    <row r="94" spans="1:6" s="287" customFormat="1">
      <c r="A94" s="290">
        <v>93</v>
      </c>
      <c r="B94" s="281" t="s">
        <v>750</v>
      </c>
      <c r="C94" s="290" t="s">
        <v>512</v>
      </c>
      <c r="D94" s="148"/>
      <c r="E94" s="273" t="s">
        <v>826</v>
      </c>
      <c r="F94" s="290" t="s">
        <v>79</v>
      </c>
    </row>
    <row r="95" spans="1:6" s="287" customFormat="1" ht="33">
      <c r="A95" s="290">
        <v>94</v>
      </c>
      <c r="B95" s="281" t="s">
        <v>751</v>
      </c>
      <c r="C95" s="290" t="s">
        <v>512</v>
      </c>
      <c r="D95" s="148"/>
      <c r="E95" s="273" t="s">
        <v>827</v>
      </c>
      <c r="F95" s="290" t="s">
        <v>79</v>
      </c>
    </row>
    <row r="96" spans="1:6" s="287" customFormat="1">
      <c r="A96" s="290">
        <v>95</v>
      </c>
      <c r="B96" s="273" t="s">
        <v>752</v>
      </c>
      <c r="C96" s="290" t="s">
        <v>512</v>
      </c>
      <c r="D96" s="148"/>
      <c r="E96" s="273" t="s">
        <v>828</v>
      </c>
      <c r="F96" s="290" t="s">
        <v>79</v>
      </c>
    </row>
    <row r="97" spans="1:6" s="287" customFormat="1" ht="33">
      <c r="A97" s="290">
        <v>96</v>
      </c>
      <c r="B97" s="273" t="s">
        <v>753</v>
      </c>
      <c r="C97" s="290" t="s">
        <v>512</v>
      </c>
      <c r="D97" s="148"/>
      <c r="E97" s="273" t="s">
        <v>829</v>
      </c>
      <c r="F97" s="290" t="s">
        <v>79</v>
      </c>
    </row>
    <row r="98" spans="1:6" s="287" customFormat="1">
      <c r="A98" s="290">
        <v>97</v>
      </c>
      <c r="B98" s="273" t="s">
        <v>754</v>
      </c>
      <c r="C98" s="290" t="s">
        <v>512</v>
      </c>
      <c r="D98" s="148"/>
      <c r="E98" s="273" t="s">
        <v>830</v>
      </c>
      <c r="F98" s="290" t="s">
        <v>79</v>
      </c>
    </row>
    <row r="99" spans="1:6" s="287" customFormat="1" ht="33">
      <c r="A99" s="290">
        <v>98</v>
      </c>
      <c r="B99" s="273" t="s">
        <v>755</v>
      </c>
      <c r="C99" s="290" t="s">
        <v>512</v>
      </c>
      <c r="D99" s="148"/>
      <c r="E99" s="273" t="s">
        <v>831</v>
      </c>
      <c r="F99" s="290" t="s">
        <v>79</v>
      </c>
    </row>
    <row r="100" spans="1:6" s="287" customFormat="1">
      <c r="A100" s="290">
        <v>99</v>
      </c>
      <c r="B100" s="273" t="s">
        <v>756</v>
      </c>
      <c r="C100" s="290" t="s">
        <v>512</v>
      </c>
      <c r="D100" s="148"/>
      <c r="E100" s="273" t="s">
        <v>832</v>
      </c>
      <c r="F100" s="290" t="s">
        <v>79</v>
      </c>
    </row>
    <row r="101" spans="1:6" s="287" customFormat="1">
      <c r="A101" s="290">
        <v>100</v>
      </c>
      <c r="B101" s="273" t="s">
        <v>757</v>
      </c>
      <c r="C101" s="290" t="s">
        <v>512</v>
      </c>
      <c r="D101" s="148"/>
      <c r="E101" s="273" t="s">
        <v>833</v>
      </c>
      <c r="F101" s="290" t="s">
        <v>79</v>
      </c>
    </row>
    <row r="102" spans="1:6" s="287" customFormat="1">
      <c r="A102" s="290">
        <v>101</v>
      </c>
      <c r="B102" s="273" t="s">
        <v>884</v>
      </c>
      <c r="C102" s="290" t="s">
        <v>512</v>
      </c>
      <c r="D102" s="148"/>
      <c r="E102" s="273" t="s">
        <v>885</v>
      </c>
      <c r="F102" s="290" t="s">
        <v>80</v>
      </c>
    </row>
    <row r="103" spans="1:6" s="287" customFormat="1">
      <c r="A103" s="290">
        <v>102</v>
      </c>
      <c r="B103" s="273" t="s">
        <v>758</v>
      </c>
      <c r="C103" s="290" t="s">
        <v>512</v>
      </c>
      <c r="D103" s="148"/>
      <c r="E103" s="273" t="s">
        <v>600</v>
      </c>
      <c r="F103" s="290" t="s">
        <v>79</v>
      </c>
    </row>
    <row r="104" spans="1:6" s="287" customFormat="1">
      <c r="A104" s="290">
        <v>103</v>
      </c>
      <c r="B104" s="273" t="s">
        <v>759</v>
      </c>
      <c r="C104" s="290" t="s">
        <v>512</v>
      </c>
      <c r="D104" s="148"/>
      <c r="E104" s="273" t="s">
        <v>601</v>
      </c>
      <c r="F104" s="290" t="s">
        <v>79</v>
      </c>
    </row>
    <row r="105" spans="1:6" s="287" customFormat="1">
      <c r="A105" s="290">
        <v>104</v>
      </c>
      <c r="B105" s="273" t="s">
        <v>834</v>
      </c>
      <c r="C105" s="290" t="s">
        <v>512</v>
      </c>
      <c r="D105" s="148"/>
      <c r="E105" s="273" t="s">
        <v>684</v>
      </c>
      <c r="F105" s="290" t="s">
        <v>80</v>
      </c>
    </row>
    <row r="106" spans="1:6" s="287" customFormat="1">
      <c r="A106" s="290">
        <v>105</v>
      </c>
      <c r="B106" s="273" t="s">
        <v>760</v>
      </c>
      <c r="C106" s="290" t="s">
        <v>512</v>
      </c>
      <c r="D106" s="148"/>
      <c r="E106" s="273" t="s">
        <v>602</v>
      </c>
      <c r="F106" s="290" t="s">
        <v>79</v>
      </c>
    </row>
    <row r="107" spans="1:6" s="287" customFormat="1">
      <c r="A107" s="290">
        <v>106</v>
      </c>
      <c r="B107" s="273" t="s">
        <v>761</v>
      </c>
      <c r="C107" s="290" t="s">
        <v>512</v>
      </c>
      <c r="D107" s="142"/>
      <c r="E107" s="273" t="s">
        <v>603</v>
      </c>
      <c r="F107" s="290" t="s">
        <v>79</v>
      </c>
    </row>
    <row r="108" spans="1:6" s="287" customFormat="1">
      <c r="A108" s="290">
        <v>107</v>
      </c>
      <c r="B108" s="273" t="s">
        <v>835</v>
      </c>
      <c r="C108" s="290" t="s">
        <v>512</v>
      </c>
      <c r="D108" s="142"/>
      <c r="E108" s="273" t="s">
        <v>685</v>
      </c>
      <c r="F108" s="290" t="s">
        <v>80</v>
      </c>
    </row>
    <row r="109" spans="1:6" s="287" customFormat="1" ht="33">
      <c r="A109" s="290">
        <v>108</v>
      </c>
      <c r="B109" s="273" t="s">
        <v>762</v>
      </c>
      <c r="C109" s="290" t="s">
        <v>512</v>
      </c>
      <c r="D109" s="142"/>
      <c r="E109" s="273" t="s">
        <v>604</v>
      </c>
      <c r="F109" s="290" t="s">
        <v>79</v>
      </c>
    </row>
    <row r="110" spans="1:6" s="287" customFormat="1">
      <c r="A110" s="290">
        <v>109</v>
      </c>
      <c r="B110" s="273" t="s">
        <v>763</v>
      </c>
      <c r="C110" s="290" t="s">
        <v>512</v>
      </c>
      <c r="D110" s="142"/>
      <c r="E110" s="273" t="s">
        <v>605</v>
      </c>
      <c r="F110" s="290" t="s">
        <v>79</v>
      </c>
    </row>
    <row r="111" spans="1:6" s="287" customFormat="1">
      <c r="A111" s="290">
        <v>110</v>
      </c>
      <c r="B111" s="273" t="s">
        <v>836</v>
      </c>
      <c r="C111" s="290" t="s">
        <v>512</v>
      </c>
      <c r="D111" s="142"/>
      <c r="E111" s="273" t="s">
        <v>662</v>
      </c>
      <c r="F111" s="290" t="s">
        <v>80</v>
      </c>
    </row>
    <row r="112" spans="1:6" s="287" customFormat="1" ht="33">
      <c r="A112" s="290">
        <v>111</v>
      </c>
      <c r="B112" s="273" t="s">
        <v>764</v>
      </c>
      <c r="C112" s="290" t="s">
        <v>512</v>
      </c>
      <c r="D112" s="142"/>
      <c r="E112" s="273" t="s">
        <v>608</v>
      </c>
      <c r="F112" s="290" t="s">
        <v>79</v>
      </c>
    </row>
    <row r="113" spans="1:6" s="287" customFormat="1">
      <c r="A113" s="290">
        <v>112</v>
      </c>
      <c r="B113" s="273" t="s">
        <v>765</v>
      </c>
      <c r="C113" s="290" t="s">
        <v>512</v>
      </c>
      <c r="D113" s="142"/>
      <c r="E113" s="273" t="s">
        <v>609</v>
      </c>
      <c r="F113" s="290" t="s">
        <v>79</v>
      </c>
    </row>
    <row r="114" spans="1:6" s="287" customFormat="1">
      <c r="A114" s="290">
        <v>113</v>
      </c>
      <c r="B114" s="273" t="s">
        <v>837</v>
      </c>
      <c r="C114" s="290" t="s">
        <v>512</v>
      </c>
      <c r="D114" s="142"/>
      <c r="E114" s="273" t="s">
        <v>664</v>
      </c>
      <c r="F114" s="290" t="s">
        <v>80</v>
      </c>
    </row>
    <row r="115" spans="1:6">
      <c r="A115" s="290">
        <v>114</v>
      </c>
      <c r="B115" s="273" t="s">
        <v>766</v>
      </c>
      <c r="C115" s="290" t="s">
        <v>512</v>
      </c>
      <c r="D115" s="34"/>
      <c r="E115" s="273" t="s">
        <v>838</v>
      </c>
      <c r="F115" s="290" t="s">
        <v>79</v>
      </c>
    </row>
    <row r="116" spans="1:6" ht="33">
      <c r="A116" s="290">
        <v>115</v>
      </c>
      <c r="B116" s="273" t="s">
        <v>767</v>
      </c>
      <c r="C116" s="290" t="s">
        <v>512</v>
      </c>
      <c r="D116" s="34"/>
      <c r="E116" s="273" t="s">
        <v>839</v>
      </c>
      <c r="F116" s="290" t="s">
        <v>79</v>
      </c>
    </row>
    <row r="117" spans="1:6">
      <c r="A117" s="290">
        <v>116</v>
      </c>
      <c r="B117" s="273" t="s">
        <v>768</v>
      </c>
      <c r="C117" s="290" t="s">
        <v>512</v>
      </c>
      <c r="D117" s="34"/>
      <c r="E117" s="273" t="s">
        <v>840</v>
      </c>
      <c r="F117" s="290" t="s">
        <v>79</v>
      </c>
    </row>
    <row r="118" spans="1:6">
      <c r="A118" s="290">
        <v>117</v>
      </c>
      <c r="B118" s="273" t="s">
        <v>769</v>
      </c>
      <c r="C118" s="290" t="s">
        <v>512</v>
      </c>
      <c r="D118" s="34"/>
      <c r="E118" s="273" t="s">
        <v>841</v>
      </c>
      <c r="F118" s="290" t="s">
        <v>79</v>
      </c>
    </row>
    <row r="119" spans="1:6">
      <c r="A119" s="290">
        <v>118</v>
      </c>
      <c r="B119" s="273" t="s">
        <v>706</v>
      </c>
      <c r="C119" s="290" t="s">
        <v>820</v>
      </c>
      <c r="D119" s="34"/>
      <c r="E119" s="273" t="s">
        <v>886</v>
      </c>
      <c r="F119" s="290" t="s">
        <v>79</v>
      </c>
    </row>
    <row r="120" spans="1:6" ht="33">
      <c r="A120" s="290">
        <v>119</v>
      </c>
      <c r="B120" s="273" t="s">
        <v>455</v>
      </c>
      <c r="C120" s="290" t="s">
        <v>512</v>
      </c>
      <c r="D120" s="34"/>
      <c r="E120" s="273" t="s">
        <v>842</v>
      </c>
      <c r="F120" s="290" t="s">
        <v>79</v>
      </c>
    </row>
    <row r="121" spans="1:6">
      <c r="A121" s="290">
        <v>120</v>
      </c>
      <c r="B121" s="273" t="s">
        <v>770</v>
      </c>
      <c r="C121" s="290" t="s">
        <v>512</v>
      </c>
      <c r="D121" s="34"/>
      <c r="E121" s="273" t="s">
        <v>843</v>
      </c>
      <c r="F121" s="290" t="s">
        <v>79</v>
      </c>
    </row>
    <row r="122" spans="1:6">
      <c r="A122" s="290">
        <v>121</v>
      </c>
      <c r="B122" s="273" t="s">
        <v>771</v>
      </c>
      <c r="C122" s="290" t="s">
        <v>512</v>
      </c>
      <c r="D122" s="34"/>
      <c r="E122" s="273" t="s">
        <v>844</v>
      </c>
      <c r="F122" s="290" t="s">
        <v>79</v>
      </c>
    </row>
    <row r="123" spans="1:6">
      <c r="A123" s="290">
        <v>122</v>
      </c>
      <c r="B123" s="273" t="s">
        <v>772</v>
      </c>
      <c r="C123" s="290" t="s">
        <v>512</v>
      </c>
      <c r="D123" s="34"/>
      <c r="E123" s="273" t="s">
        <v>845</v>
      </c>
      <c r="F123" s="290" t="s">
        <v>79</v>
      </c>
    </row>
    <row r="124" spans="1:6">
      <c r="A124" s="290">
        <v>123</v>
      </c>
      <c r="B124" s="273" t="s">
        <v>773</v>
      </c>
      <c r="C124" s="290" t="s">
        <v>512</v>
      </c>
      <c r="D124" s="34"/>
      <c r="E124" s="273" t="s">
        <v>846</v>
      </c>
      <c r="F124" s="290" t="s">
        <v>79</v>
      </c>
    </row>
    <row r="125" spans="1:6">
      <c r="A125" s="290">
        <v>124</v>
      </c>
      <c r="B125" s="273" t="s">
        <v>774</v>
      </c>
      <c r="C125" s="290" t="s">
        <v>512</v>
      </c>
      <c r="D125" s="34"/>
      <c r="E125" s="273" t="s">
        <v>847</v>
      </c>
      <c r="F125" s="290" t="s">
        <v>79</v>
      </c>
    </row>
    <row r="126" spans="1:6">
      <c r="A126" s="290">
        <v>125</v>
      </c>
      <c r="B126" s="273" t="s">
        <v>775</v>
      </c>
      <c r="C126" s="290" t="s">
        <v>512</v>
      </c>
      <c r="D126" s="34"/>
      <c r="E126" s="273" t="s">
        <v>848</v>
      </c>
      <c r="F126" s="290" t="s">
        <v>79</v>
      </c>
    </row>
    <row r="127" spans="1:6">
      <c r="A127" s="290">
        <v>126</v>
      </c>
      <c r="B127" s="273" t="s">
        <v>776</v>
      </c>
      <c r="C127" s="290" t="s">
        <v>512</v>
      </c>
      <c r="D127" s="34"/>
      <c r="E127" s="273" t="s">
        <v>849</v>
      </c>
      <c r="F127" s="290" t="s">
        <v>79</v>
      </c>
    </row>
    <row r="128" spans="1:6">
      <c r="A128" s="290">
        <v>127</v>
      </c>
      <c r="B128" s="273" t="s">
        <v>777</v>
      </c>
      <c r="C128" s="290" t="s">
        <v>512</v>
      </c>
      <c r="D128" s="34"/>
      <c r="E128" s="273" t="s">
        <v>850</v>
      </c>
      <c r="F128" s="290" t="s">
        <v>79</v>
      </c>
    </row>
    <row r="129" spans="1:6" ht="33">
      <c r="A129" s="290">
        <v>128</v>
      </c>
      <c r="B129" s="300" t="s">
        <v>851</v>
      </c>
      <c r="C129" s="290" t="s">
        <v>512</v>
      </c>
      <c r="D129" s="34"/>
      <c r="E129" s="273" t="s">
        <v>852</v>
      </c>
      <c r="F129" s="290" t="s">
        <v>79</v>
      </c>
    </row>
    <row r="130" spans="1:6" ht="33">
      <c r="A130" s="290">
        <v>129</v>
      </c>
      <c r="B130" s="300" t="s">
        <v>778</v>
      </c>
      <c r="C130" s="290" t="s">
        <v>512</v>
      </c>
      <c r="D130" s="34"/>
      <c r="E130" s="273" t="s">
        <v>853</v>
      </c>
      <c r="F130" s="290" t="s">
        <v>79</v>
      </c>
    </row>
    <row r="131" spans="1:6" ht="33">
      <c r="A131" s="290">
        <v>130</v>
      </c>
      <c r="B131" s="300" t="s">
        <v>779</v>
      </c>
      <c r="C131" s="290" t="s">
        <v>512</v>
      </c>
      <c r="D131" s="34"/>
      <c r="E131" s="273" t="s">
        <v>854</v>
      </c>
      <c r="F131" s="290" t="s">
        <v>79</v>
      </c>
    </row>
    <row r="132" spans="1:6" ht="33">
      <c r="A132" s="290">
        <v>131</v>
      </c>
      <c r="B132" s="300" t="s">
        <v>780</v>
      </c>
      <c r="C132" s="290" t="s">
        <v>512</v>
      </c>
      <c r="D132" s="34"/>
      <c r="E132" s="273" t="s">
        <v>855</v>
      </c>
      <c r="F132" s="290" t="s">
        <v>79</v>
      </c>
    </row>
    <row r="133" spans="1:6" ht="33">
      <c r="A133" s="290">
        <v>132</v>
      </c>
      <c r="B133" s="300" t="s">
        <v>781</v>
      </c>
      <c r="C133" s="290" t="s">
        <v>512</v>
      </c>
      <c r="D133" s="34"/>
      <c r="E133" s="273" t="s">
        <v>856</v>
      </c>
      <c r="F133" s="290" t="s">
        <v>79</v>
      </c>
    </row>
    <row r="134" spans="1:6" ht="33">
      <c r="A134" s="290">
        <v>133</v>
      </c>
      <c r="B134" s="300" t="s">
        <v>782</v>
      </c>
      <c r="C134" s="290" t="s">
        <v>512</v>
      </c>
      <c r="D134" s="34"/>
      <c r="E134" s="273" t="s">
        <v>857</v>
      </c>
      <c r="F134" s="290" t="s">
        <v>79</v>
      </c>
    </row>
    <row r="135" spans="1:6" ht="33">
      <c r="A135" s="290">
        <v>134</v>
      </c>
      <c r="B135" s="300" t="s">
        <v>783</v>
      </c>
      <c r="C135" s="290" t="s">
        <v>512</v>
      </c>
      <c r="D135" s="34"/>
      <c r="E135" s="273" t="s">
        <v>858</v>
      </c>
      <c r="F135" s="290" t="s">
        <v>79</v>
      </c>
    </row>
    <row r="136" spans="1:6" s="287" customFormat="1" ht="33">
      <c r="A136" s="290">
        <v>135</v>
      </c>
      <c r="B136" s="300" t="s">
        <v>784</v>
      </c>
      <c r="C136" s="290" t="s">
        <v>512</v>
      </c>
      <c r="D136" s="142"/>
      <c r="E136" s="273" t="s">
        <v>887</v>
      </c>
      <c r="F136" s="290" t="s">
        <v>79</v>
      </c>
    </row>
    <row r="137" spans="1:6" ht="33">
      <c r="A137" s="290">
        <v>136</v>
      </c>
      <c r="B137" s="300" t="s">
        <v>785</v>
      </c>
      <c r="C137" s="290" t="s">
        <v>512</v>
      </c>
      <c r="D137" s="34"/>
      <c r="E137" s="273" t="s">
        <v>889</v>
      </c>
      <c r="F137" s="290" t="s">
        <v>79</v>
      </c>
    </row>
    <row r="138" spans="1:6" ht="33">
      <c r="A138" s="290">
        <v>137</v>
      </c>
      <c r="B138" s="300" t="s">
        <v>786</v>
      </c>
      <c r="C138" s="290" t="s">
        <v>512</v>
      </c>
      <c r="D138" s="34"/>
      <c r="E138" s="273" t="s">
        <v>888</v>
      </c>
      <c r="F138" s="290" t="s">
        <v>79</v>
      </c>
    </row>
    <row r="139" spans="1:6" ht="33">
      <c r="A139" s="290">
        <v>138</v>
      </c>
      <c r="B139" s="300" t="s">
        <v>787</v>
      </c>
      <c r="C139" s="290" t="s">
        <v>512</v>
      </c>
      <c r="D139" s="34"/>
      <c r="E139" s="273" t="s">
        <v>890</v>
      </c>
      <c r="F139" s="290" t="s">
        <v>79</v>
      </c>
    </row>
    <row r="140" spans="1:6">
      <c r="A140" s="290">
        <v>139</v>
      </c>
      <c r="B140" s="300" t="s">
        <v>788</v>
      </c>
      <c r="C140" s="290" t="s">
        <v>512</v>
      </c>
      <c r="D140" s="34"/>
      <c r="E140" s="273" t="s">
        <v>891</v>
      </c>
      <c r="F140" s="290" t="s">
        <v>79</v>
      </c>
    </row>
    <row r="141" spans="1:6">
      <c r="A141" s="290">
        <v>140</v>
      </c>
      <c r="B141" s="300" t="s">
        <v>789</v>
      </c>
      <c r="C141" s="290" t="s">
        <v>512</v>
      </c>
      <c r="D141" s="34"/>
      <c r="E141" s="273" t="s">
        <v>892</v>
      </c>
      <c r="F141" s="290" t="s">
        <v>79</v>
      </c>
    </row>
    <row r="142" spans="1:6" ht="33">
      <c r="A142" s="290">
        <v>141</v>
      </c>
      <c r="B142" s="300" t="s">
        <v>790</v>
      </c>
      <c r="C142" s="290" t="s">
        <v>512</v>
      </c>
      <c r="D142" s="34"/>
      <c r="E142" s="273" t="s">
        <v>893</v>
      </c>
      <c r="F142" s="290" t="s">
        <v>79</v>
      </c>
    </row>
    <row r="143" spans="1:6" ht="33">
      <c r="A143" s="290">
        <v>142</v>
      </c>
      <c r="B143" s="300" t="s">
        <v>791</v>
      </c>
      <c r="C143" s="290" t="s">
        <v>512</v>
      </c>
      <c r="D143" s="34"/>
      <c r="E143" s="273" t="s">
        <v>894</v>
      </c>
      <c r="F143" s="290" t="s">
        <v>79</v>
      </c>
    </row>
    <row r="144" spans="1:6" ht="33">
      <c r="A144" s="290">
        <v>143</v>
      </c>
      <c r="B144" s="300" t="s">
        <v>792</v>
      </c>
      <c r="C144" s="290" t="s">
        <v>512</v>
      </c>
      <c r="D144" s="34"/>
      <c r="E144" s="273" t="s">
        <v>859</v>
      </c>
      <c r="F144" s="290" t="s">
        <v>79</v>
      </c>
    </row>
    <row r="145" spans="1:6">
      <c r="A145" s="290">
        <v>144</v>
      </c>
      <c r="B145" s="300" t="s">
        <v>793</v>
      </c>
      <c r="C145" s="290" t="s">
        <v>512</v>
      </c>
      <c r="D145" s="34"/>
      <c r="E145" s="273" t="s">
        <v>895</v>
      </c>
      <c r="F145" s="290" t="s">
        <v>79</v>
      </c>
    </row>
    <row r="146" spans="1:6">
      <c r="A146" s="290">
        <v>145</v>
      </c>
      <c r="B146" s="281" t="s">
        <v>795</v>
      </c>
      <c r="C146" s="290" t="s">
        <v>512</v>
      </c>
      <c r="D146" s="34"/>
      <c r="E146" s="273" t="s">
        <v>896</v>
      </c>
      <c r="F146" s="290" t="s">
        <v>79</v>
      </c>
    </row>
    <row r="147" spans="1:6">
      <c r="A147" s="290">
        <v>146</v>
      </c>
      <c r="B147" s="281" t="s">
        <v>796</v>
      </c>
      <c r="C147" s="290" t="s">
        <v>512</v>
      </c>
      <c r="D147" s="34"/>
      <c r="E147" s="273" t="s">
        <v>860</v>
      </c>
      <c r="F147" s="290" t="s">
        <v>79</v>
      </c>
    </row>
    <row r="148" spans="1:6">
      <c r="A148" s="290">
        <v>147</v>
      </c>
      <c r="B148" s="281" t="s">
        <v>797</v>
      </c>
      <c r="C148" s="290" t="s">
        <v>512</v>
      </c>
      <c r="D148" s="34"/>
      <c r="E148" s="273" t="s">
        <v>861</v>
      </c>
      <c r="F148" s="290" t="s">
        <v>79</v>
      </c>
    </row>
    <row r="149" spans="1:6">
      <c r="A149" s="290">
        <v>148</v>
      </c>
      <c r="B149" s="281" t="s">
        <v>798</v>
      </c>
      <c r="C149" s="290" t="s">
        <v>512</v>
      </c>
      <c r="D149" s="34"/>
      <c r="E149" s="273" t="s">
        <v>863</v>
      </c>
      <c r="F149" s="290" t="s">
        <v>79</v>
      </c>
    </row>
    <row r="150" spans="1:6">
      <c r="A150" s="290">
        <v>149</v>
      </c>
      <c r="B150" s="281" t="s">
        <v>799</v>
      </c>
      <c r="C150" s="290" t="s">
        <v>512</v>
      </c>
      <c r="D150" s="34"/>
      <c r="E150" s="273" t="s">
        <v>862</v>
      </c>
      <c r="F150" s="290" t="s">
        <v>79</v>
      </c>
    </row>
    <row r="151" spans="1:6">
      <c r="A151" s="290">
        <v>150</v>
      </c>
      <c r="B151" s="281" t="s">
        <v>800</v>
      </c>
      <c r="C151" s="290" t="s">
        <v>512</v>
      </c>
      <c r="D151" s="34"/>
      <c r="E151" s="273" t="s">
        <v>864</v>
      </c>
      <c r="F151" s="290" t="s">
        <v>79</v>
      </c>
    </row>
    <row r="152" spans="1:6" ht="33">
      <c r="A152" s="290">
        <v>151</v>
      </c>
      <c r="B152" s="281" t="s">
        <v>801</v>
      </c>
      <c r="C152" s="290" t="s">
        <v>512</v>
      </c>
      <c r="D152" s="34"/>
      <c r="E152" s="273" t="s">
        <v>865</v>
      </c>
      <c r="F152" s="290" t="s">
        <v>79</v>
      </c>
    </row>
    <row r="153" spans="1:6" ht="33">
      <c r="A153" s="290">
        <v>152</v>
      </c>
      <c r="B153" s="281" t="s">
        <v>802</v>
      </c>
      <c r="C153" s="290" t="s">
        <v>512</v>
      </c>
      <c r="D153" s="34"/>
      <c r="E153" s="273" t="s">
        <v>866</v>
      </c>
      <c r="F153" s="290" t="s">
        <v>79</v>
      </c>
    </row>
    <row r="154" spans="1:6">
      <c r="A154" s="290">
        <v>153</v>
      </c>
      <c r="B154" s="281" t="s">
        <v>803</v>
      </c>
      <c r="C154" s="290" t="s">
        <v>512</v>
      </c>
      <c r="D154" s="34"/>
      <c r="E154" s="273" t="s">
        <v>867</v>
      </c>
      <c r="F154" s="290" t="s">
        <v>79</v>
      </c>
    </row>
    <row r="155" spans="1:6" ht="33">
      <c r="A155" s="290">
        <v>154</v>
      </c>
      <c r="B155" s="281" t="s">
        <v>804</v>
      </c>
      <c r="C155" s="290" t="s">
        <v>512</v>
      </c>
      <c r="D155" s="34"/>
      <c r="E155" s="273" t="s">
        <v>868</v>
      </c>
      <c r="F155" s="290" t="s">
        <v>79</v>
      </c>
    </row>
    <row r="156" spans="1:6" ht="49.5">
      <c r="A156" s="290">
        <v>155</v>
      </c>
      <c r="B156" s="281" t="s">
        <v>805</v>
      </c>
      <c r="C156" s="290" t="s">
        <v>512</v>
      </c>
      <c r="D156" s="34"/>
      <c r="E156" s="273" t="s">
        <v>869</v>
      </c>
      <c r="F156" s="290" t="s">
        <v>79</v>
      </c>
    </row>
    <row r="157" spans="1:6">
      <c r="A157" s="290">
        <v>156</v>
      </c>
      <c r="B157" s="281" t="s">
        <v>806</v>
      </c>
      <c r="C157" s="290" t="s">
        <v>512</v>
      </c>
      <c r="D157" s="34"/>
      <c r="E157" s="273" t="s">
        <v>870</v>
      </c>
      <c r="F157" s="290" t="s">
        <v>79</v>
      </c>
    </row>
    <row r="158" spans="1:6" ht="33">
      <c r="A158" s="290">
        <v>157</v>
      </c>
      <c r="B158" s="281" t="s">
        <v>813</v>
      </c>
      <c r="C158" s="290" t="s">
        <v>511</v>
      </c>
      <c r="D158" s="34"/>
      <c r="E158" s="273" t="s">
        <v>871</v>
      </c>
      <c r="F158" s="290" t="s">
        <v>79</v>
      </c>
    </row>
    <row r="159" spans="1:6" ht="33">
      <c r="A159" s="290">
        <v>158</v>
      </c>
      <c r="B159" s="281" t="s">
        <v>814</v>
      </c>
      <c r="C159" s="290" t="s">
        <v>511</v>
      </c>
      <c r="D159" s="34"/>
      <c r="E159" s="273" t="s">
        <v>872</v>
      </c>
      <c r="F159" s="290" t="s">
        <v>79</v>
      </c>
    </row>
    <row r="160" spans="1:6">
      <c r="A160" s="290">
        <v>159</v>
      </c>
      <c r="B160" s="281" t="s">
        <v>815</v>
      </c>
      <c r="C160" s="290" t="s">
        <v>511</v>
      </c>
      <c r="D160" s="34"/>
      <c r="E160" s="273" t="s">
        <v>873</v>
      </c>
      <c r="F160" s="290" t="s">
        <v>79</v>
      </c>
    </row>
    <row r="161" spans="1:6" ht="33">
      <c r="A161" s="290">
        <v>160</v>
      </c>
      <c r="B161" s="281" t="s">
        <v>816</v>
      </c>
      <c r="C161" s="290" t="s">
        <v>511</v>
      </c>
      <c r="D161" s="34"/>
      <c r="E161" s="273" t="s">
        <v>874</v>
      </c>
      <c r="F161" s="290" t="s">
        <v>80</v>
      </c>
    </row>
    <row r="162" spans="1:6" ht="33">
      <c r="A162" s="290">
        <v>161</v>
      </c>
      <c r="B162" s="281" t="s">
        <v>817</v>
      </c>
      <c r="C162" s="290" t="s">
        <v>511</v>
      </c>
      <c r="D162" s="34"/>
      <c r="E162" s="273" t="s">
        <v>875</v>
      </c>
      <c r="F162" s="290" t="s">
        <v>80</v>
      </c>
    </row>
    <row r="163" spans="1:6" ht="33">
      <c r="A163" s="290">
        <v>162</v>
      </c>
      <c r="B163" s="281" t="s">
        <v>818</v>
      </c>
      <c r="C163" s="290" t="s">
        <v>512</v>
      </c>
      <c r="D163" s="34"/>
      <c r="E163" s="273" t="s">
        <v>876</v>
      </c>
      <c r="F163" s="290" t="s">
        <v>79</v>
      </c>
    </row>
    <row r="164" spans="1:6" ht="33">
      <c r="A164" s="290">
        <v>163</v>
      </c>
      <c r="B164" s="281" t="s">
        <v>416</v>
      </c>
      <c r="C164" s="290" t="s">
        <v>512</v>
      </c>
      <c r="D164" s="34"/>
      <c r="E164" s="273" t="s">
        <v>877</v>
      </c>
      <c r="F164" s="290" t="s">
        <v>79</v>
      </c>
    </row>
    <row r="165" spans="1:6">
      <c r="A165" s="290">
        <v>164</v>
      </c>
      <c r="B165" s="281" t="s">
        <v>819</v>
      </c>
      <c r="C165" s="290" t="s">
        <v>512</v>
      </c>
      <c r="D165" s="34"/>
      <c r="E165" s="273" t="s">
        <v>878</v>
      </c>
      <c r="F165" s="290" t="s">
        <v>79</v>
      </c>
    </row>
    <row r="166" spans="1:6">
      <c r="A166" s="243"/>
      <c r="B166" s="303"/>
      <c r="C166" s="34"/>
      <c r="D166" s="34"/>
      <c r="E166" s="295"/>
      <c r="F166" s="243"/>
    </row>
    <row r="167" spans="1:6">
      <c r="A167" s="243"/>
      <c r="B167" s="303"/>
      <c r="C167" s="34"/>
      <c r="D167" s="34"/>
      <c r="E167" s="295"/>
      <c r="F167" s="243"/>
    </row>
    <row r="168" spans="1:6">
      <c r="A168" s="243"/>
      <c r="B168" s="303"/>
      <c r="C168" s="34"/>
      <c r="D168" s="34"/>
      <c r="E168" s="295"/>
      <c r="F168" s="243"/>
    </row>
    <row r="169" spans="1:6">
      <c r="A169" s="243"/>
      <c r="B169" s="303"/>
      <c r="C169" s="34"/>
      <c r="D169" s="34"/>
      <c r="E169" s="295"/>
      <c r="F169" s="243"/>
    </row>
    <row r="170" spans="1:6">
      <c r="A170" s="243"/>
      <c r="B170" s="303"/>
      <c r="C170" s="34"/>
      <c r="D170" s="34"/>
      <c r="E170" s="295"/>
      <c r="F170" s="243"/>
    </row>
    <row r="171" spans="1:6">
      <c r="A171" s="243"/>
      <c r="B171" s="303"/>
      <c r="C171" s="34"/>
      <c r="D171" s="34"/>
      <c r="E171" s="295"/>
      <c r="F171" s="243"/>
    </row>
    <row r="172" spans="1:6">
      <c r="A172" s="243"/>
      <c r="B172" s="303"/>
      <c r="C172" s="34"/>
      <c r="D172" s="34"/>
      <c r="E172" s="295"/>
      <c r="F172" s="243"/>
    </row>
    <row r="173" spans="1:6">
      <c r="A173" s="243"/>
      <c r="B173" s="303"/>
      <c r="C173" s="34"/>
      <c r="D173" s="34"/>
      <c r="E173" s="295"/>
      <c r="F173" s="243"/>
    </row>
    <row r="174" spans="1:6">
      <c r="A174" s="243"/>
      <c r="B174" s="303"/>
      <c r="C174" s="34"/>
      <c r="D174" s="34"/>
      <c r="E174" s="295"/>
      <c r="F174" s="243"/>
    </row>
    <row r="175" spans="1:6">
      <c r="A175" s="243"/>
      <c r="B175" s="303"/>
      <c r="C175" s="34"/>
      <c r="D175" s="34"/>
      <c r="E175" s="295"/>
      <c r="F175" s="243"/>
    </row>
    <row r="176" spans="1:6">
      <c r="A176" s="243"/>
      <c r="B176" s="303"/>
      <c r="C176" s="34"/>
      <c r="D176" s="34"/>
      <c r="E176" s="295"/>
      <c r="F176" s="243"/>
    </row>
    <row r="177" spans="1:6">
      <c r="A177" s="243"/>
      <c r="B177" s="303"/>
      <c r="C177" s="34"/>
      <c r="D177" s="34"/>
      <c r="E177" s="295"/>
      <c r="F177" s="243"/>
    </row>
    <row r="178" spans="1:6">
      <c r="A178" s="243"/>
      <c r="B178" s="303"/>
      <c r="C178" s="34"/>
      <c r="D178" s="34"/>
      <c r="E178" s="295"/>
      <c r="F178" s="243"/>
    </row>
    <row r="179" spans="1:6">
      <c r="A179" s="243"/>
      <c r="B179" s="303"/>
      <c r="C179" s="34"/>
      <c r="D179" s="34"/>
      <c r="E179" s="295"/>
      <c r="F179" s="243"/>
    </row>
    <row r="180" spans="1:6">
      <c r="A180" s="243"/>
      <c r="B180" s="303"/>
      <c r="C180" s="34"/>
      <c r="D180" s="34"/>
      <c r="E180" s="295"/>
      <c r="F180" s="243"/>
    </row>
    <row r="181" spans="1:6">
      <c r="A181" s="243"/>
      <c r="B181" s="303"/>
      <c r="C181" s="34"/>
      <c r="D181" s="34"/>
      <c r="E181" s="295"/>
      <c r="F181" s="243"/>
    </row>
    <row r="182" spans="1:6">
      <c r="A182" s="243"/>
      <c r="B182" s="303"/>
      <c r="C182" s="34"/>
      <c r="D182" s="34"/>
      <c r="E182" s="295"/>
      <c r="F182" s="243"/>
    </row>
    <row r="183" spans="1:6">
      <c r="A183" s="243"/>
      <c r="B183" s="303"/>
      <c r="C183" s="34"/>
      <c r="D183" s="34"/>
      <c r="E183" s="295"/>
      <c r="F183" s="243"/>
    </row>
    <row r="184" spans="1:6">
      <c r="A184" s="243"/>
      <c r="B184" s="303"/>
      <c r="C184" s="34"/>
      <c r="D184" s="34"/>
      <c r="E184" s="295"/>
      <c r="F184" s="243"/>
    </row>
    <row r="185" spans="1:6">
      <c r="A185" s="243"/>
      <c r="B185" s="303"/>
      <c r="C185" s="34"/>
      <c r="D185" s="34"/>
      <c r="E185" s="295"/>
      <c r="F185" s="243"/>
    </row>
    <row r="186" spans="1:6">
      <c r="A186" s="243"/>
      <c r="B186" s="303"/>
      <c r="C186" s="34"/>
      <c r="D186" s="34"/>
      <c r="E186" s="295"/>
      <c r="F186" s="243"/>
    </row>
    <row r="187" spans="1:6">
      <c r="A187" s="243"/>
      <c r="B187" s="303"/>
      <c r="C187" s="34"/>
      <c r="D187" s="34"/>
      <c r="E187" s="295"/>
      <c r="F187" s="243"/>
    </row>
    <row r="188" spans="1:6">
      <c r="A188" s="243"/>
      <c r="B188" s="303"/>
      <c r="C188" s="34"/>
      <c r="D188" s="34"/>
      <c r="E188" s="295"/>
      <c r="F188" s="243"/>
    </row>
    <row r="189" spans="1:6">
      <c r="A189" s="243"/>
      <c r="B189" s="303"/>
      <c r="C189" s="34"/>
      <c r="D189" s="34"/>
      <c r="E189" s="295"/>
      <c r="F189" s="243"/>
    </row>
    <row r="190" spans="1:6">
      <c r="A190" s="243"/>
      <c r="B190" s="303"/>
      <c r="C190" s="34"/>
      <c r="D190" s="34"/>
      <c r="E190" s="295"/>
      <c r="F190" s="243"/>
    </row>
    <row r="191" spans="1:6">
      <c r="A191" s="243"/>
      <c r="B191" s="303"/>
      <c r="C191" s="34"/>
      <c r="D191" s="34"/>
      <c r="E191" s="295"/>
      <c r="F191" s="243"/>
    </row>
    <row r="192" spans="1:6">
      <c r="A192" s="243"/>
      <c r="B192" s="303"/>
      <c r="C192" s="34"/>
      <c r="D192" s="34"/>
      <c r="E192" s="295"/>
      <c r="F192" s="243"/>
    </row>
    <row r="193" spans="1:6">
      <c r="A193" s="243"/>
      <c r="B193" s="303"/>
      <c r="C193" s="34"/>
      <c r="D193" s="34"/>
      <c r="E193" s="295"/>
      <c r="F193" s="243"/>
    </row>
    <row r="194" spans="1:6">
      <c r="A194" s="243"/>
      <c r="B194" s="303"/>
      <c r="C194" s="34"/>
      <c r="D194" s="34"/>
      <c r="E194" s="295"/>
      <c r="F194" s="243"/>
    </row>
    <row r="195" spans="1:6">
      <c r="A195" s="243"/>
      <c r="B195" s="303"/>
      <c r="C195" s="34"/>
      <c r="D195" s="34"/>
      <c r="E195" s="295"/>
      <c r="F195" s="243"/>
    </row>
    <row r="196" spans="1:6">
      <c r="A196" s="243"/>
      <c r="B196" s="303"/>
      <c r="C196" s="34"/>
      <c r="D196" s="34"/>
      <c r="E196" s="295"/>
      <c r="F196" s="243"/>
    </row>
    <row r="197" spans="1:6">
      <c r="A197" s="243"/>
      <c r="B197" s="303"/>
      <c r="C197" s="34"/>
      <c r="D197" s="34"/>
      <c r="E197" s="295"/>
      <c r="F197" s="243"/>
    </row>
    <row r="198" spans="1:6">
      <c r="A198" s="243"/>
      <c r="B198" s="304"/>
      <c r="C198" s="34"/>
      <c r="D198" s="34"/>
      <c r="E198" s="295"/>
      <c r="F198" s="243"/>
    </row>
    <row r="199" spans="1:6">
      <c r="A199" s="243"/>
      <c r="B199" s="304"/>
      <c r="C199" s="34"/>
      <c r="D199" s="34"/>
      <c r="E199" s="295"/>
      <c r="F199" s="243"/>
    </row>
    <row r="200" spans="1:6">
      <c r="A200" s="243"/>
      <c r="B200" s="304"/>
      <c r="C200" s="34"/>
      <c r="D200" s="34"/>
      <c r="E200" s="295"/>
      <c r="F200" s="243"/>
    </row>
    <row r="201" spans="1:6">
      <c r="A201" s="243"/>
      <c r="B201" s="279"/>
      <c r="C201" s="34"/>
      <c r="D201" s="34"/>
      <c r="E201" s="295"/>
      <c r="F201" s="243"/>
    </row>
    <row r="202" spans="1:6">
      <c r="A202" s="243"/>
      <c r="B202" s="279"/>
      <c r="C202" s="34"/>
      <c r="D202" s="34"/>
      <c r="E202" s="295"/>
      <c r="F202" s="243"/>
    </row>
    <row r="203" spans="1:6">
      <c r="A203" s="243"/>
      <c r="B203" s="279"/>
      <c r="C203" s="34"/>
      <c r="D203" s="34"/>
      <c r="E203" s="295"/>
      <c r="F203" s="243"/>
    </row>
    <row r="204" spans="1:6">
      <c r="A204" s="243"/>
      <c r="B204" s="279"/>
      <c r="C204" s="34"/>
      <c r="D204" s="34"/>
      <c r="E204" s="295"/>
      <c r="F204" s="243"/>
    </row>
    <row r="205" spans="1:6">
      <c r="A205" s="243"/>
      <c r="B205" s="279"/>
      <c r="C205" s="34"/>
      <c r="D205" s="34"/>
      <c r="E205" s="295"/>
      <c r="F205" s="243"/>
    </row>
    <row r="206" spans="1:6">
      <c r="A206" s="243"/>
      <c r="B206" s="279"/>
      <c r="C206" s="34"/>
      <c r="D206" s="34"/>
      <c r="E206" s="295"/>
      <c r="F206" s="243"/>
    </row>
    <row r="207" spans="1:6">
      <c r="A207" s="243"/>
      <c r="B207" s="279"/>
      <c r="C207" s="34"/>
      <c r="D207" s="34"/>
      <c r="E207" s="295"/>
      <c r="F207" s="243"/>
    </row>
    <row r="208" spans="1:6">
      <c r="A208" s="243"/>
      <c r="B208" s="279"/>
      <c r="C208" s="34"/>
      <c r="D208" s="34"/>
      <c r="E208" s="295"/>
      <c r="F208" s="243"/>
    </row>
    <row r="209" spans="1:6">
      <c r="A209" s="243"/>
      <c r="B209" s="279"/>
      <c r="C209" s="34"/>
      <c r="D209" s="34"/>
      <c r="E209" s="295"/>
      <c r="F209" s="243"/>
    </row>
    <row r="210" spans="1:6">
      <c r="A210" s="243"/>
      <c r="B210" s="279"/>
      <c r="C210" s="34"/>
      <c r="D210" s="34"/>
      <c r="E210" s="295"/>
      <c r="F210" s="243"/>
    </row>
    <row r="211" spans="1:6">
      <c r="A211" s="243"/>
      <c r="B211" s="279"/>
      <c r="C211" s="34"/>
      <c r="D211" s="34"/>
      <c r="E211" s="295"/>
      <c r="F211" s="243"/>
    </row>
    <row r="212" spans="1:6">
      <c r="A212" s="243"/>
      <c r="B212" s="279"/>
      <c r="C212" s="34"/>
      <c r="D212" s="34"/>
      <c r="E212" s="295"/>
      <c r="F212" s="243"/>
    </row>
    <row r="213" spans="1:6">
      <c r="A213" s="243"/>
      <c r="B213" s="279"/>
      <c r="C213" s="34"/>
      <c r="D213" s="34"/>
      <c r="E213" s="295"/>
      <c r="F213" s="243"/>
    </row>
    <row r="214" spans="1:6">
      <c r="A214" s="243"/>
      <c r="B214" s="279"/>
      <c r="C214" s="34"/>
      <c r="D214" s="34"/>
      <c r="E214" s="295"/>
      <c r="F214" s="243"/>
    </row>
    <row r="215" spans="1:6">
      <c r="A215" s="243"/>
      <c r="B215" s="279"/>
      <c r="C215" s="34"/>
      <c r="D215" s="34"/>
      <c r="E215" s="295"/>
      <c r="F215" s="243"/>
    </row>
    <row r="216" spans="1:6">
      <c r="A216" s="243"/>
      <c r="B216" s="279"/>
      <c r="C216" s="34"/>
      <c r="D216" s="34"/>
      <c r="E216" s="295"/>
      <c r="F216" s="243"/>
    </row>
    <row r="217" spans="1:6">
      <c r="A217" s="243"/>
      <c r="B217" s="279"/>
      <c r="C217" s="34"/>
      <c r="D217" s="34"/>
      <c r="E217" s="295"/>
      <c r="F217" s="243"/>
    </row>
    <row r="218" spans="1:6">
      <c r="A218" s="243"/>
      <c r="B218" s="279"/>
      <c r="C218" s="34"/>
      <c r="D218" s="34"/>
      <c r="E218" s="295"/>
      <c r="F218" s="243"/>
    </row>
    <row r="219" spans="1:6">
      <c r="A219" s="243"/>
      <c r="B219" s="279"/>
      <c r="C219" s="34"/>
      <c r="D219" s="34"/>
      <c r="E219" s="295"/>
      <c r="F219" s="243"/>
    </row>
    <row r="220" spans="1:6">
      <c r="A220" s="243"/>
      <c r="B220" s="279"/>
      <c r="C220" s="34"/>
      <c r="D220" s="34"/>
      <c r="E220" s="295"/>
      <c r="F220" s="243"/>
    </row>
    <row r="221" spans="1:6">
      <c r="A221" s="243"/>
      <c r="B221" s="279"/>
      <c r="C221" s="34"/>
      <c r="D221" s="34"/>
      <c r="E221" s="295"/>
      <c r="F221" s="243"/>
    </row>
    <row r="222" spans="1:6">
      <c r="A222" s="243"/>
      <c r="B222" s="279"/>
      <c r="C222" s="34"/>
      <c r="D222" s="34"/>
      <c r="E222" s="295"/>
      <c r="F222" s="243"/>
    </row>
    <row r="223" spans="1:6">
      <c r="A223" s="243"/>
      <c r="B223" s="279"/>
      <c r="C223" s="34"/>
      <c r="D223" s="34"/>
      <c r="E223" s="295"/>
      <c r="F223" s="243"/>
    </row>
    <row r="224" spans="1:6">
      <c r="A224" s="243"/>
      <c r="B224" s="279"/>
      <c r="C224" s="34"/>
      <c r="D224" s="34"/>
      <c r="E224" s="295"/>
      <c r="F224" s="243"/>
    </row>
    <row r="225" spans="1:6">
      <c r="A225" s="243"/>
      <c r="B225" s="279"/>
      <c r="C225" s="34"/>
      <c r="D225" s="34"/>
      <c r="E225" s="295"/>
      <c r="F225" s="243"/>
    </row>
    <row r="226" spans="1:6">
      <c r="A226" s="243"/>
      <c r="B226" s="279"/>
      <c r="C226" s="34"/>
      <c r="D226" s="34"/>
      <c r="E226" s="295"/>
      <c r="F226" s="243"/>
    </row>
    <row r="227" spans="1:6">
      <c r="A227" s="243"/>
      <c r="B227" s="279"/>
      <c r="C227" s="34"/>
      <c r="D227" s="34"/>
      <c r="E227" s="295"/>
      <c r="F227" s="243"/>
    </row>
    <row r="228" spans="1:6">
      <c r="A228" s="243"/>
      <c r="B228" s="279"/>
      <c r="C228" s="34"/>
      <c r="D228" s="34"/>
      <c r="E228" s="295"/>
      <c r="F228" s="243"/>
    </row>
    <row r="229" spans="1:6">
      <c r="A229" s="243"/>
      <c r="B229" s="279"/>
      <c r="C229" s="34"/>
      <c r="D229" s="34"/>
      <c r="E229" s="295"/>
      <c r="F229" s="243"/>
    </row>
    <row r="230" spans="1:6">
      <c r="A230" s="243"/>
      <c r="B230" s="279"/>
      <c r="C230" s="34"/>
      <c r="D230" s="34"/>
      <c r="E230" s="295"/>
      <c r="F230" s="243"/>
    </row>
    <row r="231" spans="1:6">
      <c r="A231" s="243"/>
      <c r="B231" s="279"/>
      <c r="C231" s="34"/>
      <c r="D231" s="34"/>
      <c r="E231" s="295"/>
      <c r="F231" s="243"/>
    </row>
    <row r="232" spans="1:6">
      <c r="A232" s="243"/>
      <c r="B232" s="279"/>
      <c r="C232" s="34"/>
      <c r="D232" s="34"/>
      <c r="E232" s="295"/>
      <c r="F232" s="243"/>
    </row>
    <row r="233" spans="1:6">
      <c r="A233" s="243"/>
      <c r="B233" s="279"/>
      <c r="C233" s="34"/>
      <c r="D233" s="34"/>
      <c r="E233" s="295"/>
      <c r="F233" s="243"/>
    </row>
    <row r="234" spans="1:6">
      <c r="A234" s="243"/>
      <c r="B234" s="279"/>
      <c r="C234" s="34"/>
      <c r="D234" s="34"/>
      <c r="E234" s="295"/>
      <c r="F234" s="243"/>
    </row>
    <row r="235" spans="1:6">
      <c r="A235" s="243"/>
      <c r="B235" s="279"/>
      <c r="C235" s="34"/>
      <c r="D235" s="34"/>
      <c r="E235" s="295"/>
      <c r="F235" s="243"/>
    </row>
    <row r="236" spans="1:6">
      <c r="A236" s="243"/>
      <c r="B236" s="279"/>
      <c r="C236" s="34"/>
      <c r="D236" s="34"/>
      <c r="E236" s="295"/>
      <c r="F236" s="243"/>
    </row>
    <row r="237" spans="1:6">
      <c r="A237" s="243"/>
      <c r="B237" s="279"/>
      <c r="C237" s="34"/>
      <c r="D237" s="34"/>
      <c r="E237" s="295"/>
      <c r="F237" s="243"/>
    </row>
    <row r="238" spans="1:6">
      <c r="A238" s="243"/>
      <c r="B238" s="279"/>
      <c r="C238" s="34"/>
      <c r="D238" s="34"/>
      <c r="E238" s="295"/>
      <c r="F238" s="243"/>
    </row>
    <row r="239" spans="1:6">
      <c r="A239" s="243"/>
      <c r="B239" s="279"/>
      <c r="C239" s="34"/>
      <c r="D239" s="34"/>
      <c r="E239" s="295"/>
      <c r="F239" s="243"/>
    </row>
    <row r="240" spans="1:6">
      <c r="A240" s="243"/>
      <c r="B240" s="279"/>
      <c r="C240" s="34"/>
      <c r="D240" s="34"/>
      <c r="E240" s="295"/>
      <c r="F240" s="243"/>
    </row>
    <row r="241" spans="1:6">
      <c r="A241" s="243"/>
      <c r="B241" s="279"/>
      <c r="C241" s="34"/>
      <c r="D241" s="34"/>
      <c r="E241" s="295"/>
      <c r="F241" s="243"/>
    </row>
    <row r="242" spans="1:6">
      <c r="A242" s="243"/>
      <c r="B242" s="279"/>
      <c r="C242" s="34"/>
      <c r="D242" s="34"/>
      <c r="E242" s="295"/>
      <c r="F242" s="243"/>
    </row>
    <row r="243" spans="1:6">
      <c r="A243" s="243"/>
      <c r="B243" s="279"/>
      <c r="C243" s="34"/>
      <c r="D243" s="34"/>
      <c r="E243" s="295"/>
      <c r="F243" s="243"/>
    </row>
    <row r="244" spans="1:6">
      <c r="A244" s="243"/>
      <c r="B244" s="279"/>
      <c r="C244" s="34"/>
      <c r="D244" s="34"/>
      <c r="E244" s="295"/>
      <c r="F244" s="243"/>
    </row>
    <row r="245" spans="1:6">
      <c r="A245" s="243"/>
      <c r="B245" s="279"/>
      <c r="C245" s="34"/>
      <c r="D245" s="34"/>
      <c r="E245" s="295"/>
      <c r="F245" s="243"/>
    </row>
    <row r="246" spans="1:6">
      <c r="A246" s="243"/>
      <c r="B246" s="305"/>
      <c r="C246" s="34"/>
      <c r="D246" s="34"/>
      <c r="E246" s="295"/>
      <c r="F246" s="243"/>
    </row>
    <row r="247" spans="1:6">
      <c r="A247" s="243"/>
      <c r="B247" s="305"/>
      <c r="C247" s="34"/>
      <c r="D247" s="34"/>
      <c r="E247" s="295"/>
      <c r="F247" s="243"/>
    </row>
    <row r="248" spans="1:6">
      <c r="A248" s="243"/>
      <c r="B248" s="305"/>
      <c r="C248" s="34"/>
      <c r="D248" s="34"/>
      <c r="E248" s="295"/>
      <c r="F248" s="243"/>
    </row>
    <row r="249" spans="1:6">
      <c r="A249" s="243"/>
      <c r="B249" s="305"/>
      <c r="C249" s="34"/>
      <c r="D249" s="34"/>
      <c r="E249" s="295"/>
      <c r="F249" s="243"/>
    </row>
    <row r="250" spans="1:6">
      <c r="A250" s="243"/>
      <c r="B250" s="305"/>
      <c r="C250" s="34"/>
      <c r="D250" s="34"/>
      <c r="E250" s="295"/>
      <c r="F250" s="243"/>
    </row>
    <row r="251" spans="1:6">
      <c r="A251" s="243"/>
      <c r="B251" s="305"/>
      <c r="C251" s="34"/>
      <c r="D251" s="34"/>
      <c r="E251" s="295"/>
      <c r="F251" s="243"/>
    </row>
    <row r="252" spans="1:6">
      <c r="A252" s="243"/>
      <c r="B252" s="305"/>
      <c r="C252" s="34"/>
      <c r="D252" s="34"/>
      <c r="E252" s="295"/>
      <c r="F252" s="243"/>
    </row>
    <row r="253" spans="1:6">
      <c r="A253" s="243"/>
      <c r="B253" s="305"/>
      <c r="C253" s="34"/>
      <c r="D253" s="34"/>
      <c r="E253" s="295"/>
      <c r="F253" s="243"/>
    </row>
    <row r="254" spans="1:6">
      <c r="A254" s="243"/>
      <c r="B254" s="305"/>
      <c r="C254" s="34"/>
      <c r="D254" s="34"/>
      <c r="E254" s="295"/>
      <c r="F254" s="243"/>
    </row>
    <row r="255" spans="1:6">
      <c r="A255" s="243"/>
      <c r="B255" s="305"/>
      <c r="C255" s="34"/>
      <c r="D255" s="34"/>
      <c r="E255" s="295"/>
      <c r="F255" s="243"/>
    </row>
    <row r="256" spans="1:6">
      <c r="A256" s="243"/>
      <c r="B256" s="305"/>
      <c r="C256" s="34"/>
      <c r="D256" s="34"/>
      <c r="E256" s="295"/>
      <c r="F256" s="243"/>
    </row>
    <row r="257" spans="1:6">
      <c r="A257" s="243"/>
      <c r="B257" s="305"/>
      <c r="C257" s="34"/>
      <c r="D257" s="34"/>
      <c r="E257" s="295"/>
      <c r="F257" s="243"/>
    </row>
    <row r="258" spans="1:6">
      <c r="A258" s="243"/>
      <c r="B258" s="305"/>
      <c r="C258" s="34"/>
      <c r="D258" s="34"/>
      <c r="E258" s="295"/>
      <c r="F258" s="243"/>
    </row>
    <row r="259" spans="1:6">
      <c r="A259" s="243"/>
      <c r="B259" s="305"/>
      <c r="C259" s="34"/>
      <c r="D259" s="34"/>
      <c r="E259" s="295"/>
      <c r="F259" s="243"/>
    </row>
    <row r="260" spans="1:6">
      <c r="A260" s="243"/>
      <c r="B260" s="305"/>
      <c r="C260" s="34"/>
      <c r="D260" s="34"/>
      <c r="E260" s="295"/>
      <c r="F260" s="243"/>
    </row>
    <row r="261" spans="1:6">
      <c r="A261" s="243"/>
      <c r="B261" s="305"/>
      <c r="C261" s="34"/>
      <c r="D261" s="34"/>
      <c r="E261" s="295"/>
      <c r="F261" s="243"/>
    </row>
    <row r="262" spans="1:6">
      <c r="A262" s="243"/>
      <c r="B262" s="305"/>
      <c r="C262" s="34"/>
      <c r="D262" s="34"/>
      <c r="E262" s="295"/>
      <c r="F262" s="243"/>
    </row>
    <row r="263" spans="1:6">
      <c r="A263" s="243"/>
      <c r="B263" s="305"/>
      <c r="C263" s="34"/>
      <c r="D263" s="34"/>
      <c r="E263" s="295"/>
      <c r="F263" s="243"/>
    </row>
    <row r="264" spans="1:6">
      <c r="A264" s="243"/>
      <c r="B264" s="305"/>
      <c r="C264" s="34"/>
      <c r="D264" s="34"/>
      <c r="E264" s="295"/>
      <c r="F264" s="243"/>
    </row>
    <row r="265" spans="1:6">
      <c r="A265" s="243"/>
      <c r="B265" s="305"/>
      <c r="C265" s="34"/>
      <c r="D265" s="34"/>
      <c r="E265" s="295"/>
      <c r="F265" s="243"/>
    </row>
    <row r="266" spans="1:6">
      <c r="A266" s="243"/>
      <c r="B266" s="305"/>
      <c r="C266" s="34"/>
      <c r="D266" s="34"/>
      <c r="E266" s="295"/>
      <c r="F266" s="243"/>
    </row>
    <row r="267" spans="1:6">
      <c r="A267" s="243"/>
      <c r="B267" s="305"/>
      <c r="C267" s="34"/>
      <c r="D267" s="34"/>
      <c r="E267" s="295"/>
      <c r="F267" s="243"/>
    </row>
    <row r="268" spans="1:6">
      <c r="A268" s="243"/>
      <c r="B268" s="305"/>
      <c r="C268" s="34"/>
      <c r="D268" s="34"/>
      <c r="E268" s="295"/>
      <c r="F268" s="243"/>
    </row>
    <row r="269" spans="1:6">
      <c r="A269" s="243"/>
      <c r="B269" s="305"/>
      <c r="C269" s="34"/>
      <c r="D269" s="34"/>
      <c r="E269" s="295"/>
      <c r="F269" s="243"/>
    </row>
    <row r="270" spans="1:6">
      <c r="A270" s="243"/>
      <c r="B270" s="305"/>
      <c r="C270" s="34"/>
      <c r="D270" s="34"/>
      <c r="E270" s="295"/>
      <c r="F270" s="243"/>
    </row>
    <row r="271" spans="1:6">
      <c r="A271" s="243"/>
      <c r="B271" s="305"/>
      <c r="C271" s="34"/>
      <c r="D271" s="34"/>
      <c r="E271" s="295"/>
      <c r="F271" s="243"/>
    </row>
    <row r="272" spans="1:6">
      <c r="A272" s="243"/>
      <c r="B272" s="305"/>
      <c r="C272" s="34"/>
      <c r="D272" s="34"/>
      <c r="E272" s="295"/>
      <c r="F272" s="243"/>
    </row>
    <row r="273" spans="1:6">
      <c r="A273" s="243"/>
      <c r="B273" s="305"/>
      <c r="C273" s="34"/>
      <c r="D273" s="34"/>
      <c r="E273" s="295"/>
      <c r="F273" s="243"/>
    </row>
    <row r="274" spans="1:6">
      <c r="A274" s="243"/>
      <c r="B274" s="305"/>
      <c r="C274" s="34"/>
      <c r="D274" s="34"/>
      <c r="E274" s="295"/>
      <c r="F274" s="243"/>
    </row>
    <row r="275" spans="1:6">
      <c r="A275" s="243"/>
      <c r="B275" s="305"/>
      <c r="C275" s="34"/>
      <c r="D275" s="34"/>
      <c r="E275" s="295"/>
      <c r="F275" s="243"/>
    </row>
    <row r="276" spans="1:6">
      <c r="A276" s="243"/>
      <c r="B276" s="305"/>
      <c r="C276" s="34"/>
      <c r="D276" s="34"/>
      <c r="E276" s="295"/>
      <c r="F276" s="243"/>
    </row>
    <row r="277" spans="1:6">
      <c r="A277" s="243"/>
      <c r="B277" s="305"/>
      <c r="C277" s="34"/>
      <c r="D277" s="34"/>
      <c r="E277" s="295"/>
      <c r="F277" s="243"/>
    </row>
    <row r="278" spans="1:6">
      <c r="A278" s="243"/>
      <c r="B278" s="305"/>
      <c r="C278" s="34"/>
      <c r="D278" s="34"/>
      <c r="E278" s="295"/>
      <c r="F278" s="243"/>
    </row>
    <row r="279" spans="1:6">
      <c r="A279" s="243"/>
      <c r="B279" s="305"/>
      <c r="C279" s="34"/>
      <c r="D279" s="34"/>
      <c r="E279" s="295"/>
      <c r="F279" s="243"/>
    </row>
    <row r="280" spans="1:6">
      <c r="A280" s="243"/>
      <c r="B280" s="305"/>
      <c r="C280" s="34"/>
      <c r="D280" s="34"/>
      <c r="E280" s="295"/>
      <c r="F280" s="243"/>
    </row>
    <row r="281" spans="1:6">
      <c r="A281" s="243"/>
      <c r="B281" s="305"/>
      <c r="C281" s="34"/>
      <c r="D281" s="34"/>
      <c r="E281" s="295"/>
      <c r="F281" s="243"/>
    </row>
    <row r="282" spans="1:6">
      <c r="A282" s="243"/>
      <c r="B282" s="305"/>
      <c r="C282" s="34"/>
      <c r="D282" s="34"/>
      <c r="E282" s="295"/>
      <c r="F282" s="243"/>
    </row>
    <row r="283" spans="1:6">
      <c r="A283" s="243"/>
      <c r="B283" s="305"/>
      <c r="C283" s="34"/>
      <c r="D283" s="34"/>
      <c r="E283" s="295"/>
      <c r="F283" s="243"/>
    </row>
    <row r="284" spans="1:6">
      <c r="A284" s="243"/>
      <c r="B284" s="305"/>
      <c r="C284" s="34"/>
      <c r="D284" s="34"/>
      <c r="E284" s="295"/>
      <c r="F284" s="243"/>
    </row>
    <row r="285" spans="1:6">
      <c r="A285" s="243"/>
      <c r="B285" s="305"/>
      <c r="C285" s="34"/>
      <c r="D285" s="34"/>
      <c r="E285" s="295"/>
      <c r="F285" s="243"/>
    </row>
    <row r="286" spans="1:6">
      <c r="A286" s="243"/>
      <c r="B286" s="305"/>
      <c r="C286" s="34"/>
      <c r="D286" s="34"/>
      <c r="E286" s="295"/>
      <c r="F286" s="243"/>
    </row>
    <row r="287" spans="1:6">
      <c r="A287" s="243"/>
      <c r="B287" s="305"/>
      <c r="C287" s="34"/>
      <c r="D287" s="34"/>
      <c r="E287" s="295"/>
      <c r="F287" s="243"/>
    </row>
    <row r="288" spans="1:6">
      <c r="A288" s="243"/>
      <c r="B288" s="305"/>
      <c r="C288" s="34"/>
      <c r="D288" s="34"/>
      <c r="E288" s="295"/>
      <c r="F288" s="243"/>
    </row>
    <row r="289" spans="1:6">
      <c r="A289" s="243"/>
      <c r="B289" s="305"/>
      <c r="C289" s="34"/>
      <c r="D289" s="34"/>
      <c r="E289" s="295"/>
      <c r="F289" s="243"/>
    </row>
  </sheetData>
  <pageMargins left="0.7" right="0.7" top="0.75" bottom="0.75" header="0.3" footer="0.3"/>
  <pageSetup paperSize="9" orientation="portrait" horizontalDpi="4294967292" verticalDpi="4294967292" r:id="rId1"/>
  <headerFooter alignWithMargins="0"/>
</worksheet>
</file>

<file path=xl/worksheets/sheet19.xml><?xml version="1.0" encoding="utf-8"?>
<worksheet xmlns="http://schemas.openxmlformats.org/spreadsheetml/2006/main" xmlns:r="http://schemas.openxmlformats.org/officeDocument/2006/relationships">
  <dimension ref="A1:C3"/>
  <sheetViews>
    <sheetView workbookViewId="0">
      <selection activeCell="M19" sqref="M19"/>
    </sheetView>
  </sheetViews>
  <sheetFormatPr defaultColWidth="8.6640625" defaultRowHeight="16.5"/>
  <sheetData>
    <row r="1" spans="1:3">
      <c r="A1">
        <v>18</v>
      </c>
      <c r="B1">
        <v>3</v>
      </c>
      <c r="C1">
        <f>B1*A1</f>
        <v>54</v>
      </c>
    </row>
    <row r="2" spans="1:3">
      <c r="A2">
        <v>166</v>
      </c>
      <c r="B2">
        <v>2</v>
      </c>
      <c r="C2">
        <f>B2*A2</f>
        <v>332</v>
      </c>
    </row>
    <row r="3" spans="1:3">
      <c r="C3">
        <f>SUM(C1:C2)</f>
        <v>386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V38"/>
  <sheetViews>
    <sheetView zoomScale="70" zoomScaleNormal="70" workbookViewId="0">
      <pane ySplit="1" topLeftCell="A35" activePane="bottomLeft" state="frozen"/>
      <selection activeCell="B4" sqref="B4"/>
      <selection pane="bottomLeft" sqref="A1:D37"/>
    </sheetView>
  </sheetViews>
  <sheetFormatPr defaultColWidth="11.5546875" defaultRowHeight="16.5"/>
  <cols>
    <col min="1" max="1" width="5.88671875" style="30" customWidth="1"/>
    <col min="2" max="2" width="56.5546875" style="29" customWidth="1"/>
    <col min="3" max="3" width="6.33203125" style="31" customWidth="1"/>
    <col min="4" max="4" width="5" style="31" bestFit="1" customWidth="1"/>
    <col min="5" max="5" width="13" style="33" bestFit="1" customWidth="1"/>
    <col min="6" max="6" width="13.6640625" style="33" customWidth="1"/>
    <col min="7" max="7" width="6.6640625" style="32" customWidth="1"/>
    <col min="8" max="8" width="13.88671875" style="33" customWidth="1"/>
    <col min="9" max="9" width="11.5546875" style="29"/>
    <col min="10" max="11" width="12.33203125" style="29" bestFit="1" customWidth="1"/>
    <col min="12" max="16384" width="11.5546875" style="29"/>
  </cols>
  <sheetData>
    <row r="1" spans="1:256" ht="33">
      <c r="A1" s="9" t="s">
        <v>0</v>
      </c>
      <c r="B1" s="9" t="s">
        <v>1</v>
      </c>
      <c r="C1" s="9" t="s">
        <v>4</v>
      </c>
      <c r="D1" s="9" t="s">
        <v>5</v>
      </c>
      <c r="E1" s="168" t="s">
        <v>6</v>
      </c>
      <c r="F1" s="168" t="s">
        <v>7</v>
      </c>
      <c r="G1" s="10" t="s">
        <v>3</v>
      </c>
      <c r="H1" s="168" t="s">
        <v>8</v>
      </c>
      <c r="J1" s="33"/>
      <c r="K1" s="33">
        <v>1575264350.0000002</v>
      </c>
    </row>
    <row r="2" spans="1:256">
      <c r="A2" s="11" t="s">
        <v>21</v>
      </c>
      <c r="B2" s="12" t="s">
        <v>320</v>
      </c>
      <c r="C2" s="20"/>
      <c r="D2" s="20"/>
      <c r="E2" s="169"/>
      <c r="F2" s="169"/>
      <c r="G2" s="13"/>
      <c r="H2" s="169"/>
    </row>
    <row r="3" spans="1:256" ht="17.25">
      <c r="A3" s="14">
        <v>1</v>
      </c>
      <c r="B3" s="15" t="s">
        <v>323</v>
      </c>
      <c r="C3" s="21" t="s">
        <v>19</v>
      </c>
      <c r="D3" s="21">
        <v>1</v>
      </c>
      <c r="E3" s="170">
        <f>9000*1.5*21000</f>
        <v>283500000</v>
      </c>
      <c r="F3" s="170">
        <f>E3*D3</f>
        <v>283500000</v>
      </c>
      <c r="G3" s="16">
        <v>0.1</v>
      </c>
      <c r="H3" s="170">
        <f>F3*(1+G3)</f>
        <v>311850000</v>
      </c>
    </row>
    <row r="4" spans="1:256" ht="247.5">
      <c r="A4" s="25"/>
      <c r="B4" s="43" t="s">
        <v>324</v>
      </c>
      <c r="C4" s="27"/>
      <c r="D4" s="27"/>
      <c r="E4" s="171"/>
      <c r="F4" s="171"/>
      <c r="G4" s="28"/>
      <c r="H4" s="171"/>
    </row>
    <row r="5" spans="1:256" ht="17.25">
      <c r="A5" s="14">
        <v>2</v>
      </c>
      <c r="B5" s="15" t="s">
        <v>321</v>
      </c>
      <c r="C5" s="21" t="s">
        <v>19</v>
      </c>
      <c r="D5" s="21">
        <v>2</v>
      </c>
      <c r="E5" s="170">
        <f>39000*1.5*21000</f>
        <v>1228500000</v>
      </c>
      <c r="F5" s="170">
        <f>E5*D5</f>
        <v>2457000000</v>
      </c>
      <c r="G5" s="16">
        <v>0.1</v>
      </c>
      <c r="H5" s="170">
        <f>F5*(1+G5)</f>
        <v>2702700000</v>
      </c>
    </row>
    <row r="6" spans="1:256" ht="264">
      <c r="A6" s="25"/>
      <c r="B6" s="43" t="s">
        <v>325</v>
      </c>
      <c r="C6" s="42"/>
      <c r="D6" s="42"/>
      <c r="E6" s="171"/>
      <c r="F6" s="171"/>
      <c r="G6" s="28"/>
      <c r="H6" s="171"/>
    </row>
    <row r="7" spans="1:256" ht="17.25">
      <c r="A7" s="14">
        <v>3</v>
      </c>
      <c r="B7" s="15" t="s">
        <v>322</v>
      </c>
      <c r="C7" s="21" t="s">
        <v>19</v>
      </c>
      <c r="D7" s="21">
        <v>2</v>
      </c>
      <c r="E7" s="170">
        <f>13000*1.5*21000</f>
        <v>409500000</v>
      </c>
      <c r="F7" s="170">
        <f>E7*D7</f>
        <v>819000000</v>
      </c>
      <c r="G7" s="16">
        <v>0.1</v>
      </c>
      <c r="H7" s="170">
        <f>F7*(1+G7)</f>
        <v>900900000.00000012</v>
      </c>
    </row>
    <row r="8" spans="1:256" ht="214.5">
      <c r="A8" s="25"/>
      <c r="B8" s="43" t="s">
        <v>327</v>
      </c>
      <c r="C8" s="42"/>
      <c r="D8" s="42"/>
      <c r="E8" s="171"/>
      <c r="F8" s="171"/>
      <c r="G8" s="28"/>
      <c r="H8" s="171"/>
    </row>
    <row r="9" spans="1:256" ht="17.25">
      <c r="A9" s="14">
        <v>4</v>
      </c>
      <c r="B9" s="15" t="s">
        <v>224</v>
      </c>
      <c r="C9" s="21" t="s">
        <v>19</v>
      </c>
      <c r="D9" s="21">
        <v>1</v>
      </c>
      <c r="E9" s="170">
        <f>8500*1.25*21000</f>
        <v>223125000</v>
      </c>
      <c r="F9" s="170">
        <f>E9*D9</f>
        <v>223125000</v>
      </c>
      <c r="G9" s="16">
        <v>0.1</v>
      </c>
      <c r="H9" s="170">
        <f>F9*(1+G9)</f>
        <v>245437500.00000003</v>
      </c>
      <c r="I9" s="5"/>
      <c r="J9" s="6"/>
      <c r="K9" s="6"/>
      <c r="L9" s="6"/>
      <c r="M9" s="7"/>
      <c r="N9" s="7"/>
      <c r="O9" s="8"/>
      <c r="P9" s="7"/>
      <c r="Q9" s="5"/>
      <c r="R9" s="6"/>
      <c r="S9" s="6"/>
      <c r="T9" s="6"/>
      <c r="U9" s="7"/>
      <c r="V9" s="7"/>
      <c r="W9" s="8"/>
      <c r="X9" s="7"/>
      <c r="Y9" s="5"/>
      <c r="Z9" s="6"/>
      <c r="AA9" s="6"/>
      <c r="AB9" s="6"/>
      <c r="AC9" s="7"/>
      <c r="AD9" s="7"/>
      <c r="AE9" s="8"/>
      <c r="AF9" s="7"/>
      <c r="AG9" s="5"/>
      <c r="AH9" s="6"/>
      <c r="AI9" s="6"/>
      <c r="AJ9" s="6"/>
      <c r="AK9" s="7"/>
      <c r="AL9" s="7"/>
      <c r="AM9" s="8"/>
      <c r="AN9" s="7"/>
      <c r="AO9" s="5"/>
      <c r="AP9" s="6"/>
      <c r="AQ9" s="6"/>
      <c r="AR9" s="6"/>
      <c r="AS9" s="7"/>
      <c r="AT9" s="7"/>
      <c r="AU9" s="8"/>
      <c r="AV9" s="7"/>
      <c r="AW9" s="5"/>
      <c r="AX9" s="6"/>
      <c r="AY9" s="6"/>
      <c r="AZ9" s="6"/>
      <c r="BA9" s="7"/>
      <c r="BB9" s="7"/>
      <c r="BC9" s="8"/>
      <c r="BD9" s="7"/>
      <c r="BE9" s="5"/>
      <c r="BF9" s="6"/>
      <c r="BG9" s="6"/>
      <c r="BH9" s="6"/>
      <c r="BI9" s="7"/>
      <c r="BJ9" s="7"/>
      <c r="BK9" s="8"/>
      <c r="BL9" s="7"/>
      <c r="BM9" s="5"/>
      <c r="BN9" s="6"/>
      <c r="BO9" s="6"/>
      <c r="BP9" s="6"/>
      <c r="BQ9" s="7"/>
      <c r="BR9" s="7"/>
      <c r="BS9" s="8"/>
      <c r="BT9" s="7"/>
      <c r="BU9" s="5"/>
      <c r="BV9" s="6"/>
      <c r="BW9" s="6"/>
      <c r="BX9" s="6"/>
      <c r="BY9" s="7"/>
      <c r="BZ9" s="7"/>
      <c r="CA9" s="8"/>
      <c r="CB9" s="7"/>
      <c r="CC9" s="5"/>
      <c r="CD9" s="6"/>
      <c r="CE9" s="6"/>
      <c r="CF9" s="6"/>
      <c r="CG9" s="7"/>
      <c r="CH9" s="7"/>
      <c r="CI9" s="8"/>
      <c r="CJ9" s="7"/>
      <c r="CK9" s="5"/>
      <c r="CL9" s="6"/>
      <c r="CM9" s="6"/>
      <c r="CN9" s="6"/>
      <c r="CO9" s="7"/>
      <c r="CP9" s="7"/>
      <c r="CQ9" s="8"/>
      <c r="CR9" s="7"/>
      <c r="CS9" s="5"/>
      <c r="CT9" s="6"/>
      <c r="CU9" s="6"/>
      <c r="CV9" s="6"/>
      <c r="CW9" s="7"/>
      <c r="CX9" s="7"/>
      <c r="CY9" s="8"/>
      <c r="CZ9" s="7"/>
      <c r="DA9" s="5"/>
      <c r="DB9" s="6"/>
      <c r="DC9" s="6"/>
      <c r="DD9" s="6"/>
      <c r="DE9" s="7"/>
      <c r="DF9" s="7"/>
      <c r="DG9" s="8"/>
      <c r="DH9" s="7"/>
      <c r="DI9" s="5"/>
      <c r="DJ9" s="6"/>
      <c r="DK9" s="6"/>
      <c r="DL9" s="6"/>
      <c r="DM9" s="7"/>
      <c r="DN9" s="7"/>
      <c r="DO9" s="8"/>
      <c r="DP9" s="7"/>
      <c r="DQ9" s="5"/>
      <c r="DR9" s="6"/>
      <c r="DS9" s="6"/>
      <c r="DT9" s="6"/>
      <c r="DU9" s="7"/>
      <c r="DV9" s="7"/>
      <c r="DW9" s="8"/>
      <c r="DX9" s="7"/>
      <c r="DY9" s="5"/>
      <c r="DZ9" s="6"/>
      <c r="EA9" s="6"/>
      <c r="EB9" s="6"/>
      <c r="EC9" s="7"/>
      <c r="ED9" s="7"/>
      <c r="EE9" s="8"/>
      <c r="EF9" s="7"/>
      <c r="EG9" s="5"/>
      <c r="EH9" s="6"/>
      <c r="EI9" s="6"/>
      <c r="EJ9" s="6"/>
      <c r="EK9" s="7"/>
      <c r="EL9" s="7"/>
      <c r="EM9" s="8"/>
      <c r="EN9" s="7"/>
      <c r="EO9" s="5"/>
      <c r="EP9" s="6"/>
      <c r="EQ9" s="6"/>
      <c r="ER9" s="6"/>
      <c r="ES9" s="7"/>
      <c r="ET9" s="7"/>
      <c r="EU9" s="8"/>
      <c r="EV9" s="7"/>
      <c r="EW9" s="5"/>
      <c r="EX9" s="6"/>
      <c r="EY9" s="6"/>
      <c r="EZ9" s="6"/>
      <c r="FA9" s="7"/>
      <c r="FB9" s="7"/>
      <c r="FC9" s="8"/>
      <c r="FD9" s="7"/>
      <c r="FE9" s="5"/>
      <c r="FF9" s="6"/>
      <c r="FG9" s="6"/>
      <c r="FH9" s="6"/>
      <c r="FI9" s="7"/>
      <c r="FJ9" s="7"/>
      <c r="FK9" s="8"/>
      <c r="FL9" s="7"/>
      <c r="FM9" s="5"/>
      <c r="FN9" s="6"/>
      <c r="FO9" s="6"/>
      <c r="FP9" s="6"/>
      <c r="FQ9" s="7"/>
      <c r="FR9" s="7"/>
      <c r="FS9" s="8"/>
      <c r="FT9" s="7"/>
      <c r="FU9" s="5"/>
      <c r="FV9" s="6"/>
      <c r="FW9" s="6"/>
      <c r="FX9" s="6"/>
      <c r="FY9" s="7"/>
      <c r="FZ9" s="7"/>
      <c r="GA9" s="8"/>
      <c r="GB9" s="7"/>
      <c r="GC9" s="5"/>
      <c r="GD9" s="6"/>
      <c r="GE9" s="6"/>
      <c r="GF9" s="6"/>
      <c r="GG9" s="7"/>
      <c r="GH9" s="7"/>
      <c r="GI9" s="8"/>
      <c r="GJ9" s="7"/>
      <c r="GK9" s="5"/>
      <c r="GL9" s="6"/>
      <c r="GM9" s="6"/>
      <c r="GN9" s="6"/>
      <c r="GO9" s="7"/>
      <c r="GP9" s="7"/>
      <c r="GQ9" s="8"/>
      <c r="GR9" s="7"/>
      <c r="GS9" s="5"/>
      <c r="GT9" s="6"/>
      <c r="GU9" s="6"/>
      <c r="GV9" s="6"/>
      <c r="GW9" s="7"/>
      <c r="GX9" s="7"/>
      <c r="GY9" s="8"/>
      <c r="GZ9" s="7"/>
      <c r="HA9" s="5"/>
      <c r="HB9" s="6"/>
      <c r="HC9" s="6"/>
      <c r="HD9" s="6"/>
      <c r="HE9" s="7"/>
      <c r="HF9" s="7"/>
      <c r="HG9" s="8"/>
      <c r="HH9" s="7"/>
      <c r="HI9" s="5"/>
      <c r="HJ9" s="6"/>
      <c r="HK9" s="6"/>
      <c r="HL9" s="6"/>
      <c r="HM9" s="7"/>
      <c r="HN9" s="7"/>
      <c r="HO9" s="8"/>
      <c r="HP9" s="7"/>
      <c r="HQ9" s="5"/>
      <c r="HR9" s="6"/>
      <c r="HS9" s="6"/>
      <c r="HT9" s="6"/>
      <c r="HU9" s="7"/>
      <c r="HV9" s="7"/>
      <c r="HW9" s="8"/>
      <c r="HX9" s="7"/>
      <c r="HY9" s="5"/>
      <c r="HZ9" s="6"/>
      <c r="IA9" s="6"/>
      <c r="IB9" s="6"/>
      <c r="IC9" s="7"/>
      <c r="ID9" s="7"/>
      <c r="IE9" s="8"/>
      <c r="IF9" s="7"/>
      <c r="IG9" s="5"/>
      <c r="IH9" s="6"/>
      <c r="II9" s="6"/>
      <c r="IJ9" s="6"/>
      <c r="IK9" s="7"/>
      <c r="IL9" s="7"/>
      <c r="IM9" s="8"/>
      <c r="IN9" s="7"/>
      <c r="IO9" s="5"/>
      <c r="IP9" s="6"/>
      <c r="IQ9" s="6"/>
      <c r="IR9" s="6"/>
      <c r="IS9" s="7"/>
      <c r="IT9" s="7"/>
      <c r="IU9" s="8"/>
      <c r="IV9" s="7"/>
    </row>
    <row r="10" spans="1:256" ht="82.5">
      <c r="A10" s="25"/>
      <c r="B10" s="43" t="s">
        <v>355</v>
      </c>
      <c r="C10" s="27"/>
      <c r="D10" s="27"/>
      <c r="E10" s="171"/>
      <c r="F10" s="171"/>
      <c r="G10" s="28"/>
      <c r="H10" s="171"/>
    </row>
    <row r="11" spans="1:256" ht="17.25">
      <c r="A11" s="14">
        <v>5</v>
      </c>
      <c r="B11" s="15" t="s">
        <v>330</v>
      </c>
      <c r="C11" s="21" t="s">
        <v>19</v>
      </c>
      <c r="D11" s="21">
        <v>2</v>
      </c>
      <c r="E11" s="170">
        <v>48000000</v>
      </c>
      <c r="F11" s="170">
        <f>E11*D11</f>
        <v>96000000</v>
      </c>
      <c r="G11" s="16">
        <v>0.1</v>
      </c>
      <c r="H11" s="170">
        <f>F11*(1+G11)</f>
        <v>105600000.00000001</v>
      </c>
    </row>
    <row r="12" spans="1:256">
      <c r="A12" s="25"/>
      <c r="B12" s="43" t="s">
        <v>331</v>
      </c>
      <c r="C12" s="42"/>
      <c r="D12" s="42"/>
      <c r="E12" s="171"/>
      <c r="F12" s="171"/>
      <c r="G12" s="28"/>
      <c r="H12" s="171"/>
    </row>
    <row r="13" spans="1:256" ht="17.25">
      <c r="A13" s="14">
        <v>6</v>
      </c>
      <c r="B13" s="15" t="s">
        <v>332</v>
      </c>
      <c r="C13" s="21" t="s">
        <v>19</v>
      </c>
      <c r="D13" s="21">
        <v>1</v>
      </c>
      <c r="E13" s="170">
        <v>92000000</v>
      </c>
      <c r="F13" s="170">
        <f>E13*D13</f>
        <v>92000000</v>
      </c>
      <c r="G13" s="16">
        <v>0.1</v>
      </c>
      <c r="H13" s="170">
        <f>F13*(1+G13)</f>
        <v>101200000.00000001</v>
      </c>
      <c r="I13" s="5"/>
      <c r="J13" s="6"/>
      <c r="K13" s="6"/>
      <c r="L13" s="6"/>
      <c r="M13" s="7"/>
      <c r="N13" s="7"/>
      <c r="O13" s="8"/>
      <c r="P13" s="7"/>
      <c r="Q13" s="5"/>
      <c r="R13" s="6"/>
      <c r="S13" s="6"/>
      <c r="T13" s="6"/>
      <c r="U13" s="7"/>
      <c r="V13" s="7"/>
      <c r="W13" s="8"/>
      <c r="X13" s="7"/>
      <c r="Y13" s="5"/>
      <c r="Z13" s="6"/>
      <c r="AA13" s="6"/>
      <c r="AB13" s="6"/>
      <c r="AC13" s="7"/>
      <c r="AD13" s="7"/>
      <c r="AE13" s="8"/>
      <c r="AF13" s="7"/>
      <c r="AG13" s="5"/>
      <c r="AH13" s="6"/>
      <c r="AI13" s="6"/>
      <c r="AJ13" s="6"/>
      <c r="AK13" s="7"/>
      <c r="AL13" s="7"/>
      <c r="AM13" s="8"/>
      <c r="AN13" s="7"/>
      <c r="AO13" s="5"/>
      <c r="AP13" s="6"/>
      <c r="AQ13" s="6"/>
      <c r="AR13" s="6"/>
      <c r="AS13" s="7"/>
      <c r="AT13" s="7"/>
      <c r="AU13" s="8"/>
      <c r="AV13" s="7"/>
      <c r="AW13" s="5"/>
      <c r="AX13" s="6"/>
      <c r="AY13" s="6"/>
      <c r="AZ13" s="6"/>
      <c r="BA13" s="7"/>
      <c r="BB13" s="7"/>
      <c r="BC13" s="8"/>
      <c r="BD13" s="7"/>
      <c r="BE13" s="5"/>
      <c r="BF13" s="6"/>
      <c r="BG13" s="6"/>
      <c r="BH13" s="6"/>
      <c r="BI13" s="7"/>
      <c r="BJ13" s="7"/>
      <c r="BK13" s="8"/>
      <c r="BL13" s="7"/>
      <c r="BM13" s="5"/>
      <c r="BN13" s="6"/>
      <c r="BO13" s="6"/>
      <c r="BP13" s="6"/>
      <c r="BQ13" s="7"/>
      <c r="BR13" s="7"/>
      <c r="BS13" s="8"/>
      <c r="BT13" s="7"/>
      <c r="BU13" s="5"/>
      <c r="BV13" s="6"/>
      <c r="BW13" s="6"/>
      <c r="BX13" s="6"/>
      <c r="BY13" s="7"/>
      <c r="BZ13" s="7"/>
      <c r="CA13" s="8"/>
      <c r="CB13" s="7"/>
      <c r="CC13" s="5"/>
      <c r="CD13" s="6"/>
      <c r="CE13" s="6"/>
      <c r="CF13" s="6"/>
      <c r="CG13" s="7"/>
      <c r="CH13" s="7"/>
      <c r="CI13" s="8"/>
      <c r="CJ13" s="7"/>
      <c r="CK13" s="5"/>
      <c r="CL13" s="6"/>
      <c r="CM13" s="6"/>
      <c r="CN13" s="6"/>
      <c r="CO13" s="7"/>
      <c r="CP13" s="7"/>
      <c r="CQ13" s="8"/>
      <c r="CR13" s="7"/>
      <c r="CS13" s="5"/>
      <c r="CT13" s="6"/>
      <c r="CU13" s="6"/>
      <c r="CV13" s="6"/>
      <c r="CW13" s="7"/>
      <c r="CX13" s="7"/>
      <c r="CY13" s="8"/>
      <c r="CZ13" s="7"/>
      <c r="DA13" s="5"/>
      <c r="DB13" s="6"/>
      <c r="DC13" s="6"/>
      <c r="DD13" s="6"/>
      <c r="DE13" s="7"/>
      <c r="DF13" s="7"/>
      <c r="DG13" s="8"/>
      <c r="DH13" s="7"/>
      <c r="DI13" s="5"/>
      <c r="DJ13" s="6"/>
      <c r="DK13" s="6"/>
      <c r="DL13" s="6"/>
      <c r="DM13" s="7"/>
      <c r="DN13" s="7"/>
      <c r="DO13" s="8"/>
      <c r="DP13" s="7"/>
      <c r="DQ13" s="5"/>
      <c r="DR13" s="6"/>
      <c r="DS13" s="6"/>
      <c r="DT13" s="6"/>
      <c r="DU13" s="7"/>
      <c r="DV13" s="7"/>
      <c r="DW13" s="8"/>
      <c r="DX13" s="7"/>
      <c r="DY13" s="5"/>
      <c r="DZ13" s="6"/>
      <c r="EA13" s="6"/>
      <c r="EB13" s="6"/>
      <c r="EC13" s="7"/>
      <c r="ED13" s="7"/>
      <c r="EE13" s="8"/>
      <c r="EF13" s="7"/>
      <c r="EG13" s="5"/>
      <c r="EH13" s="6"/>
      <c r="EI13" s="6"/>
      <c r="EJ13" s="6"/>
      <c r="EK13" s="7"/>
      <c r="EL13" s="7"/>
      <c r="EM13" s="8"/>
      <c r="EN13" s="7"/>
      <c r="EO13" s="5"/>
      <c r="EP13" s="6"/>
      <c r="EQ13" s="6"/>
      <c r="ER13" s="6"/>
      <c r="ES13" s="7"/>
      <c r="ET13" s="7"/>
      <c r="EU13" s="8"/>
      <c r="EV13" s="7"/>
      <c r="EW13" s="5"/>
      <c r="EX13" s="6"/>
      <c r="EY13" s="6"/>
      <c r="EZ13" s="6"/>
      <c r="FA13" s="7"/>
      <c r="FB13" s="7"/>
      <c r="FC13" s="8"/>
      <c r="FD13" s="7"/>
      <c r="FE13" s="5"/>
      <c r="FF13" s="6"/>
      <c r="FG13" s="6"/>
      <c r="FH13" s="6"/>
      <c r="FI13" s="7"/>
      <c r="FJ13" s="7"/>
      <c r="FK13" s="8"/>
      <c r="FL13" s="7"/>
      <c r="FM13" s="5"/>
      <c r="FN13" s="6"/>
      <c r="FO13" s="6"/>
      <c r="FP13" s="6"/>
      <c r="FQ13" s="7"/>
      <c r="FR13" s="7"/>
      <c r="FS13" s="8"/>
      <c r="FT13" s="7"/>
      <c r="FU13" s="5"/>
      <c r="FV13" s="6"/>
      <c r="FW13" s="6"/>
      <c r="FX13" s="6"/>
      <c r="FY13" s="7"/>
      <c r="FZ13" s="7"/>
      <c r="GA13" s="8"/>
      <c r="GB13" s="7"/>
      <c r="GC13" s="5"/>
      <c r="GD13" s="6"/>
      <c r="GE13" s="6"/>
      <c r="GF13" s="6"/>
      <c r="GG13" s="7"/>
      <c r="GH13" s="7"/>
      <c r="GI13" s="8"/>
      <c r="GJ13" s="7"/>
      <c r="GK13" s="5"/>
      <c r="GL13" s="6"/>
      <c r="GM13" s="6"/>
      <c r="GN13" s="6"/>
      <c r="GO13" s="7"/>
      <c r="GP13" s="7"/>
      <c r="GQ13" s="8"/>
      <c r="GR13" s="7"/>
      <c r="GS13" s="5"/>
      <c r="GT13" s="6"/>
      <c r="GU13" s="6"/>
      <c r="GV13" s="6"/>
      <c r="GW13" s="7"/>
      <c r="GX13" s="7"/>
      <c r="GY13" s="8"/>
      <c r="GZ13" s="7"/>
      <c r="HA13" s="5"/>
      <c r="HB13" s="6"/>
      <c r="HC13" s="6"/>
      <c r="HD13" s="6"/>
      <c r="HE13" s="7"/>
      <c r="HF13" s="7"/>
      <c r="HG13" s="8"/>
      <c r="HH13" s="7"/>
      <c r="HI13" s="5"/>
      <c r="HJ13" s="6"/>
      <c r="HK13" s="6"/>
      <c r="HL13" s="6"/>
      <c r="HM13" s="7"/>
      <c r="HN13" s="7"/>
      <c r="HO13" s="8"/>
      <c r="HP13" s="7"/>
      <c r="HQ13" s="5"/>
      <c r="HR13" s="6"/>
      <c r="HS13" s="6"/>
      <c r="HT13" s="6"/>
      <c r="HU13" s="7"/>
      <c r="HV13" s="7"/>
      <c r="HW13" s="8"/>
      <c r="HX13" s="7"/>
      <c r="HY13" s="5"/>
      <c r="HZ13" s="6"/>
      <c r="IA13" s="6"/>
      <c r="IB13" s="6"/>
      <c r="IC13" s="7"/>
      <c r="ID13" s="7"/>
      <c r="IE13" s="8"/>
      <c r="IF13" s="7"/>
      <c r="IG13" s="5"/>
      <c r="IH13" s="6"/>
      <c r="II13" s="6"/>
      <c r="IJ13" s="6"/>
      <c r="IK13" s="7"/>
      <c r="IL13" s="7"/>
      <c r="IM13" s="8"/>
      <c r="IN13" s="7"/>
      <c r="IO13" s="5"/>
      <c r="IP13" s="6"/>
      <c r="IQ13" s="6"/>
      <c r="IR13" s="6"/>
      <c r="IS13" s="7"/>
      <c r="IT13" s="7"/>
      <c r="IU13" s="8"/>
      <c r="IV13" s="7"/>
    </row>
    <row r="14" spans="1:256" ht="49.5">
      <c r="A14" s="25"/>
      <c r="B14" s="43" t="s">
        <v>359</v>
      </c>
      <c r="C14" s="42"/>
      <c r="D14" s="42"/>
      <c r="E14" s="171"/>
      <c r="F14" s="171"/>
      <c r="G14" s="28"/>
      <c r="H14" s="171"/>
    </row>
    <row r="15" spans="1:256" ht="17.25">
      <c r="A15" s="14">
        <v>7</v>
      </c>
      <c r="B15" s="15" t="s">
        <v>333</v>
      </c>
      <c r="C15" s="21" t="s">
        <v>19</v>
      </c>
      <c r="D15" s="21">
        <v>1</v>
      </c>
      <c r="E15" s="170">
        <f>9000*1.25*21000</f>
        <v>236250000</v>
      </c>
      <c r="F15" s="170">
        <f>E15*D15</f>
        <v>236250000</v>
      </c>
      <c r="G15" s="16">
        <v>0.1</v>
      </c>
      <c r="H15" s="170">
        <f>F15*(1+G15)</f>
        <v>259875000.00000003</v>
      </c>
      <c r="I15" s="5"/>
      <c r="J15" s="6"/>
      <c r="K15" s="6"/>
      <c r="L15" s="6"/>
      <c r="M15" s="7"/>
      <c r="N15" s="7"/>
      <c r="O15" s="8"/>
      <c r="P15" s="7"/>
      <c r="Q15" s="5"/>
      <c r="R15" s="6"/>
      <c r="S15" s="6"/>
      <c r="T15" s="6"/>
      <c r="U15" s="7"/>
      <c r="V15" s="7"/>
      <c r="W15" s="8"/>
      <c r="X15" s="7"/>
      <c r="Y15" s="5"/>
      <c r="Z15" s="6"/>
      <c r="AA15" s="6"/>
      <c r="AB15" s="6"/>
      <c r="AC15" s="7"/>
      <c r="AD15" s="7"/>
      <c r="AE15" s="8"/>
      <c r="AF15" s="7"/>
      <c r="AG15" s="5"/>
      <c r="AH15" s="6"/>
      <c r="AI15" s="6"/>
      <c r="AJ15" s="6"/>
      <c r="AK15" s="7"/>
      <c r="AL15" s="7"/>
      <c r="AM15" s="8"/>
      <c r="AN15" s="7"/>
      <c r="AO15" s="5"/>
      <c r="AP15" s="6"/>
      <c r="AQ15" s="6"/>
      <c r="AR15" s="6"/>
      <c r="AS15" s="7"/>
      <c r="AT15" s="7"/>
      <c r="AU15" s="8"/>
      <c r="AV15" s="7"/>
      <c r="AW15" s="5"/>
      <c r="AX15" s="6"/>
      <c r="AY15" s="6"/>
      <c r="AZ15" s="6"/>
      <c r="BA15" s="7"/>
      <c r="BB15" s="7"/>
      <c r="BC15" s="8"/>
      <c r="BD15" s="7"/>
      <c r="BE15" s="5"/>
      <c r="BF15" s="6"/>
      <c r="BG15" s="6"/>
      <c r="BH15" s="6"/>
      <c r="BI15" s="7"/>
      <c r="BJ15" s="7"/>
      <c r="BK15" s="8"/>
      <c r="BL15" s="7"/>
      <c r="BM15" s="5"/>
      <c r="BN15" s="6"/>
      <c r="BO15" s="6"/>
      <c r="BP15" s="6"/>
      <c r="BQ15" s="7"/>
      <c r="BR15" s="7"/>
      <c r="BS15" s="8"/>
      <c r="BT15" s="7"/>
      <c r="BU15" s="5"/>
      <c r="BV15" s="6"/>
      <c r="BW15" s="6"/>
      <c r="BX15" s="6"/>
      <c r="BY15" s="7"/>
      <c r="BZ15" s="7"/>
      <c r="CA15" s="8"/>
      <c r="CB15" s="7"/>
      <c r="CC15" s="5"/>
      <c r="CD15" s="6"/>
      <c r="CE15" s="6"/>
      <c r="CF15" s="6"/>
      <c r="CG15" s="7"/>
      <c r="CH15" s="7"/>
      <c r="CI15" s="8"/>
      <c r="CJ15" s="7"/>
      <c r="CK15" s="5"/>
      <c r="CL15" s="6"/>
      <c r="CM15" s="6"/>
      <c r="CN15" s="6"/>
      <c r="CO15" s="7"/>
      <c r="CP15" s="7"/>
      <c r="CQ15" s="8"/>
      <c r="CR15" s="7"/>
      <c r="CS15" s="5"/>
      <c r="CT15" s="6"/>
      <c r="CU15" s="6"/>
      <c r="CV15" s="6"/>
      <c r="CW15" s="7"/>
      <c r="CX15" s="7"/>
      <c r="CY15" s="8"/>
      <c r="CZ15" s="7"/>
      <c r="DA15" s="5"/>
      <c r="DB15" s="6"/>
      <c r="DC15" s="6"/>
      <c r="DD15" s="6"/>
      <c r="DE15" s="7"/>
      <c r="DF15" s="7"/>
      <c r="DG15" s="8"/>
      <c r="DH15" s="7"/>
      <c r="DI15" s="5"/>
      <c r="DJ15" s="6"/>
      <c r="DK15" s="6"/>
      <c r="DL15" s="6"/>
      <c r="DM15" s="7"/>
      <c r="DN15" s="7"/>
      <c r="DO15" s="8"/>
      <c r="DP15" s="7"/>
      <c r="DQ15" s="5"/>
      <c r="DR15" s="6"/>
      <c r="DS15" s="6"/>
      <c r="DT15" s="6"/>
      <c r="DU15" s="7"/>
      <c r="DV15" s="7"/>
      <c r="DW15" s="8"/>
      <c r="DX15" s="7"/>
      <c r="DY15" s="5"/>
      <c r="DZ15" s="6"/>
      <c r="EA15" s="6"/>
      <c r="EB15" s="6"/>
      <c r="EC15" s="7"/>
      <c r="ED15" s="7"/>
      <c r="EE15" s="8"/>
      <c r="EF15" s="7"/>
      <c r="EG15" s="5"/>
      <c r="EH15" s="6"/>
      <c r="EI15" s="6"/>
      <c r="EJ15" s="6"/>
      <c r="EK15" s="7"/>
      <c r="EL15" s="7"/>
      <c r="EM15" s="8"/>
      <c r="EN15" s="7"/>
      <c r="EO15" s="5"/>
      <c r="EP15" s="6"/>
      <c r="EQ15" s="6"/>
      <c r="ER15" s="6"/>
      <c r="ES15" s="7"/>
      <c r="ET15" s="7"/>
      <c r="EU15" s="8"/>
      <c r="EV15" s="7"/>
      <c r="EW15" s="5"/>
      <c r="EX15" s="6"/>
      <c r="EY15" s="6"/>
      <c r="EZ15" s="6"/>
      <c r="FA15" s="7"/>
      <c r="FB15" s="7"/>
      <c r="FC15" s="8"/>
      <c r="FD15" s="7"/>
      <c r="FE15" s="5"/>
      <c r="FF15" s="6"/>
      <c r="FG15" s="6"/>
      <c r="FH15" s="6"/>
      <c r="FI15" s="7"/>
      <c r="FJ15" s="7"/>
      <c r="FK15" s="8"/>
      <c r="FL15" s="7"/>
      <c r="FM15" s="5"/>
      <c r="FN15" s="6"/>
      <c r="FO15" s="6"/>
      <c r="FP15" s="6"/>
      <c r="FQ15" s="7"/>
      <c r="FR15" s="7"/>
      <c r="FS15" s="8"/>
      <c r="FT15" s="7"/>
      <c r="FU15" s="5"/>
      <c r="FV15" s="6"/>
      <c r="FW15" s="6"/>
      <c r="FX15" s="6"/>
      <c r="FY15" s="7"/>
      <c r="FZ15" s="7"/>
      <c r="GA15" s="8"/>
      <c r="GB15" s="7"/>
      <c r="GC15" s="5"/>
      <c r="GD15" s="6"/>
      <c r="GE15" s="6"/>
      <c r="GF15" s="6"/>
      <c r="GG15" s="7"/>
      <c r="GH15" s="7"/>
      <c r="GI15" s="8"/>
      <c r="GJ15" s="7"/>
      <c r="GK15" s="5"/>
      <c r="GL15" s="6"/>
      <c r="GM15" s="6"/>
      <c r="GN15" s="6"/>
      <c r="GO15" s="7"/>
      <c r="GP15" s="7"/>
      <c r="GQ15" s="8"/>
      <c r="GR15" s="7"/>
      <c r="GS15" s="5"/>
      <c r="GT15" s="6"/>
      <c r="GU15" s="6"/>
      <c r="GV15" s="6"/>
      <c r="GW15" s="7"/>
      <c r="GX15" s="7"/>
      <c r="GY15" s="8"/>
      <c r="GZ15" s="7"/>
      <c r="HA15" s="5"/>
      <c r="HB15" s="6"/>
      <c r="HC15" s="6"/>
      <c r="HD15" s="6"/>
      <c r="HE15" s="7"/>
      <c r="HF15" s="7"/>
      <c r="HG15" s="8"/>
      <c r="HH15" s="7"/>
      <c r="HI15" s="5"/>
      <c r="HJ15" s="6"/>
      <c r="HK15" s="6"/>
      <c r="HL15" s="6"/>
      <c r="HM15" s="7"/>
      <c r="HN15" s="7"/>
      <c r="HO15" s="8"/>
      <c r="HP15" s="7"/>
      <c r="HQ15" s="5"/>
      <c r="HR15" s="6"/>
      <c r="HS15" s="6"/>
      <c r="HT15" s="6"/>
      <c r="HU15" s="7"/>
      <c r="HV15" s="7"/>
      <c r="HW15" s="8"/>
      <c r="HX15" s="7"/>
      <c r="HY15" s="5"/>
      <c r="HZ15" s="6"/>
      <c r="IA15" s="6"/>
      <c r="IB15" s="6"/>
      <c r="IC15" s="7"/>
      <c r="ID15" s="7"/>
      <c r="IE15" s="8"/>
      <c r="IF15" s="7"/>
      <c r="IG15" s="5"/>
      <c r="IH15" s="6"/>
      <c r="II15" s="6"/>
      <c r="IJ15" s="6"/>
      <c r="IK15" s="7"/>
      <c r="IL15" s="7"/>
      <c r="IM15" s="8"/>
      <c r="IN15" s="7"/>
      <c r="IO15" s="5"/>
      <c r="IP15" s="6"/>
      <c r="IQ15" s="6"/>
      <c r="IR15" s="6"/>
      <c r="IS15" s="7"/>
      <c r="IT15" s="7"/>
      <c r="IU15" s="8"/>
      <c r="IV15" s="7"/>
    </row>
    <row r="16" spans="1:256" ht="66">
      <c r="A16" s="25"/>
      <c r="B16" s="26" t="s">
        <v>334</v>
      </c>
      <c r="C16" s="27"/>
      <c r="D16" s="27"/>
      <c r="E16" s="171"/>
      <c r="F16" s="171"/>
      <c r="G16" s="28"/>
      <c r="H16" s="171"/>
    </row>
    <row r="17" spans="1:256" ht="17.25">
      <c r="A17" s="14">
        <v>8</v>
      </c>
      <c r="B17" s="15" t="s">
        <v>335</v>
      </c>
      <c r="C17" s="21" t="s">
        <v>19</v>
      </c>
      <c r="D17" s="21">
        <v>1</v>
      </c>
      <c r="E17" s="170">
        <f>58000*1.25*21000</f>
        <v>1522500000</v>
      </c>
      <c r="F17" s="170">
        <f>E17*D17</f>
        <v>1522500000</v>
      </c>
      <c r="G17" s="16">
        <v>0.1</v>
      </c>
      <c r="H17" s="170">
        <f>F17*(1+G17)</f>
        <v>1674750000.0000002</v>
      </c>
    </row>
    <row r="18" spans="1:256" ht="49.5">
      <c r="A18" s="25"/>
      <c r="B18" s="43" t="s">
        <v>336</v>
      </c>
      <c r="C18" s="42"/>
      <c r="D18" s="42"/>
      <c r="E18" s="171"/>
      <c r="F18" s="171"/>
      <c r="G18" s="28"/>
      <c r="H18" s="171"/>
    </row>
    <row r="19" spans="1:256" ht="17.25">
      <c r="A19" s="14">
        <v>9</v>
      </c>
      <c r="B19" s="15" t="s">
        <v>299</v>
      </c>
      <c r="C19" s="21" t="s">
        <v>19</v>
      </c>
      <c r="D19" s="21">
        <v>1</v>
      </c>
      <c r="E19" s="170">
        <v>50000000</v>
      </c>
      <c r="F19" s="170">
        <f>E19*D19</f>
        <v>50000000</v>
      </c>
      <c r="G19" s="16">
        <v>0.1</v>
      </c>
      <c r="H19" s="170">
        <f>F19*(1+G19)</f>
        <v>55000000.000000007</v>
      </c>
    </row>
    <row r="20" spans="1:256" ht="82.5">
      <c r="A20" s="25"/>
      <c r="B20" s="43" t="s">
        <v>300</v>
      </c>
      <c r="C20" s="42"/>
      <c r="D20" s="42"/>
      <c r="E20" s="171"/>
      <c r="F20" s="171"/>
      <c r="G20" s="28"/>
      <c r="H20" s="171"/>
    </row>
    <row r="21" spans="1:256" ht="17.25">
      <c r="A21" s="14">
        <v>10</v>
      </c>
      <c r="B21" s="15" t="s">
        <v>326</v>
      </c>
      <c r="C21" s="21" t="s">
        <v>19</v>
      </c>
      <c r="D21" s="21">
        <v>5</v>
      </c>
      <c r="E21" s="170">
        <v>11000000</v>
      </c>
      <c r="F21" s="170">
        <f>E21*D21</f>
        <v>55000000</v>
      </c>
      <c r="G21" s="16">
        <v>0.1</v>
      </c>
      <c r="H21" s="170">
        <f>F21*(1+G21)</f>
        <v>60500000.000000007</v>
      </c>
      <c r="I21" s="5"/>
      <c r="J21" s="6"/>
      <c r="K21" s="6"/>
      <c r="L21" s="6"/>
      <c r="M21" s="7"/>
      <c r="N21" s="7"/>
      <c r="O21" s="8"/>
      <c r="P21" s="7"/>
      <c r="Q21" s="5"/>
      <c r="R21" s="6"/>
      <c r="S21" s="6"/>
      <c r="T21" s="6"/>
      <c r="U21" s="7"/>
      <c r="V21" s="7"/>
      <c r="W21" s="8"/>
      <c r="X21" s="7"/>
      <c r="Y21" s="5"/>
      <c r="Z21" s="6"/>
      <c r="AA21" s="6"/>
      <c r="AB21" s="6"/>
      <c r="AC21" s="7"/>
      <c r="AD21" s="7"/>
      <c r="AE21" s="8"/>
      <c r="AF21" s="7"/>
      <c r="AG21" s="5"/>
      <c r="AH21" s="6"/>
      <c r="AI21" s="6"/>
      <c r="AJ21" s="6"/>
      <c r="AK21" s="7"/>
      <c r="AL21" s="7"/>
      <c r="AM21" s="8"/>
      <c r="AN21" s="7"/>
      <c r="AO21" s="5"/>
      <c r="AP21" s="6"/>
      <c r="AQ21" s="6"/>
      <c r="AR21" s="6"/>
      <c r="AS21" s="7"/>
      <c r="AT21" s="7"/>
      <c r="AU21" s="8"/>
      <c r="AV21" s="7"/>
      <c r="AW21" s="5"/>
      <c r="AX21" s="6"/>
      <c r="AY21" s="6"/>
      <c r="AZ21" s="6"/>
      <c r="BA21" s="7"/>
      <c r="BB21" s="7"/>
      <c r="BC21" s="8"/>
      <c r="BD21" s="7"/>
      <c r="BE21" s="5"/>
      <c r="BF21" s="6"/>
      <c r="BG21" s="6"/>
      <c r="BH21" s="6"/>
      <c r="BI21" s="7"/>
      <c r="BJ21" s="7"/>
      <c r="BK21" s="8"/>
      <c r="BL21" s="7"/>
      <c r="BM21" s="5"/>
      <c r="BN21" s="6"/>
      <c r="BO21" s="6"/>
      <c r="BP21" s="6"/>
      <c r="BQ21" s="7"/>
      <c r="BR21" s="7"/>
      <c r="BS21" s="8"/>
      <c r="BT21" s="7"/>
      <c r="BU21" s="5"/>
      <c r="BV21" s="6"/>
      <c r="BW21" s="6"/>
      <c r="BX21" s="6"/>
      <c r="BY21" s="7"/>
      <c r="BZ21" s="7"/>
      <c r="CA21" s="8"/>
      <c r="CB21" s="7"/>
      <c r="CC21" s="5"/>
      <c r="CD21" s="6"/>
      <c r="CE21" s="6"/>
      <c r="CF21" s="6"/>
      <c r="CG21" s="7"/>
      <c r="CH21" s="7"/>
      <c r="CI21" s="8"/>
      <c r="CJ21" s="7"/>
      <c r="CK21" s="5"/>
      <c r="CL21" s="6"/>
      <c r="CM21" s="6"/>
      <c r="CN21" s="6"/>
      <c r="CO21" s="7"/>
      <c r="CP21" s="7"/>
      <c r="CQ21" s="8"/>
      <c r="CR21" s="7"/>
      <c r="CS21" s="5"/>
      <c r="CT21" s="6"/>
      <c r="CU21" s="6"/>
      <c r="CV21" s="6"/>
      <c r="CW21" s="7"/>
      <c r="CX21" s="7"/>
      <c r="CY21" s="8"/>
      <c r="CZ21" s="7"/>
      <c r="DA21" s="5"/>
      <c r="DB21" s="6"/>
      <c r="DC21" s="6"/>
      <c r="DD21" s="6"/>
      <c r="DE21" s="7"/>
      <c r="DF21" s="7"/>
      <c r="DG21" s="8"/>
      <c r="DH21" s="7"/>
      <c r="DI21" s="5"/>
      <c r="DJ21" s="6"/>
      <c r="DK21" s="6"/>
      <c r="DL21" s="6"/>
      <c r="DM21" s="7"/>
      <c r="DN21" s="7"/>
      <c r="DO21" s="8"/>
      <c r="DP21" s="7"/>
      <c r="DQ21" s="5"/>
      <c r="DR21" s="6"/>
      <c r="DS21" s="6"/>
      <c r="DT21" s="6"/>
      <c r="DU21" s="7"/>
      <c r="DV21" s="7"/>
      <c r="DW21" s="8"/>
      <c r="DX21" s="7"/>
      <c r="DY21" s="5"/>
      <c r="DZ21" s="6"/>
      <c r="EA21" s="6"/>
      <c r="EB21" s="6"/>
      <c r="EC21" s="7"/>
      <c r="ED21" s="7"/>
      <c r="EE21" s="8"/>
      <c r="EF21" s="7"/>
      <c r="EG21" s="5"/>
      <c r="EH21" s="6"/>
      <c r="EI21" s="6"/>
      <c r="EJ21" s="6"/>
      <c r="EK21" s="7"/>
      <c r="EL21" s="7"/>
      <c r="EM21" s="8"/>
      <c r="EN21" s="7"/>
      <c r="EO21" s="5"/>
      <c r="EP21" s="6"/>
      <c r="EQ21" s="6"/>
      <c r="ER21" s="6"/>
      <c r="ES21" s="7"/>
      <c r="ET21" s="7"/>
      <c r="EU21" s="8"/>
      <c r="EV21" s="7"/>
      <c r="EW21" s="5"/>
      <c r="EX21" s="6"/>
      <c r="EY21" s="6"/>
      <c r="EZ21" s="6"/>
      <c r="FA21" s="7"/>
      <c r="FB21" s="7"/>
      <c r="FC21" s="8"/>
      <c r="FD21" s="7"/>
      <c r="FE21" s="5"/>
      <c r="FF21" s="6"/>
      <c r="FG21" s="6"/>
      <c r="FH21" s="6"/>
      <c r="FI21" s="7"/>
      <c r="FJ21" s="7"/>
      <c r="FK21" s="8"/>
      <c r="FL21" s="7"/>
      <c r="FM21" s="5"/>
      <c r="FN21" s="6"/>
      <c r="FO21" s="6"/>
      <c r="FP21" s="6"/>
      <c r="FQ21" s="7"/>
      <c r="FR21" s="7"/>
      <c r="FS21" s="8"/>
      <c r="FT21" s="7"/>
      <c r="FU21" s="5"/>
      <c r="FV21" s="6"/>
      <c r="FW21" s="6"/>
      <c r="FX21" s="6"/>
      <c r="FY21" s="7"/>
      <c r="FZ21" s="7"/>
      <c r="GA21" s="8"/>
      <c r="GB21" s="7"/>
      <c r="GC21" s="5"/>
      <c r="GD21" s="6"/>
      <c r="GE21" s="6"/>
      <c r="GF21" s="6"/>
      <c r="GG21" s="7"/>
      <c r="GH21" s="7"/>
      <c r="GI21" s="8"/>
      <c r="GJ21" s="7"/>
      <c r="GK21" s="5"/>
      <c r="GL21" s="6"/>
      <c r="GM21" s="6"/>
      <c r="GN21" s="6"/>
      <c r="GO21" s="7"/>
      <c r="GP21" s="7"/>
      <c r="GQ21" s="8"/>
      <c r="GR21" s="7"/>
      <c r="GS21" s="5"/>
      <c r="GT21" s="6"/>
      <c r="GU21" s="6"/>
      <c r="GV21" s="6"/>
      <c r="GW21" s="7"/>
      <c r="GX21" s="7"/>
      <c r="GY21" s="8"/>
      <c r="GZ21" s="7"/>
      <c r="HA21" s="5"/>
      <c r="HB21" s="6"/>
      <c r="HC21" s="6"/>
      <c r="HD21" s="6"/>
      <c r="HE21" s="7"/>
      <c r="HF21" s="7"/>
      <c r="HG21" s="8"/>
      <c r="HH21" s="7"/>
      <c r="HI21" s="5"/>
      <c r="HJ21" s="6"/>
      <c r="HK21" s="6"/>
      <c r="HL21" s="6"/>
      <c r="HM21" s="7"/>
      <c r="HN21" s="7"/>
      <c r="HO21" s="8"/>
      <c r="HP21" s="7"/>
      <c r="HQ21" s="5"/>
      <c r="HR21" s="6"/>
      <c r="HS21" s="6"/>
      <c r="HT21" s="6"/>
      <c r="HU21" s="7"/>
      <c r="HV21" s="7"/>
      <c r="HW21" s="8"/>
      <c r="HX21" s="7"/>
      <c r="HY21" s="5"/>
      <c r="HZ21" s="6"/>
      <c r="IA21" s="6"/>
      <c r="IB21" s="6"/>
      <c r="IC21" s="7"/>
      <c r="ID21" s="7"/>
      <c r="IE21" s="8"/>
      <c r="IF21" s="7"/>
      <c r="IG21" s="5"/>
      <c r="IH21" s="6"/>
      <c r="II21" s="6"/>
      <c r="IJ21" s="6"/>
      <c r="IK21" s="7"/>
      <c r="IL21" s="7"/>
      <c r="IM21" s="8"/>
      <c r="IN21" s="7"/>
      <c r="IO21" s="5"/>
      <c r="IP21" s="6"/>
      <c r="IQ21" s="6"/>
      <c r="IR21" s="6"/>
      <c r="IS21" s="7"/>
      <c r="IT21" s="7"/>
      <c r="IU21" s="8"/>
      <c r="IV21" s="7"/>
    </row>
    <row r="22" spans="1:256" ht="165">
      <c r="A22" s="25"/>
      <c r="B22" s="43" t="s">
        <v>298</v>
      </c>
      <c r="C22" s="42"/>
      <c r="D22" s="42"/>
      <c r="E22" s="171"/>
      <c r="F22" s="171"/>
      <c r="G22" s="28"/>
      <c r="H22" s="171"/>
    </row>
    <row r="23" spans="1:256">
      <c r="A23" s="11" t="s">
        <v>22</v>
      </c>
      <c r="B23" s="12" t="s">
        <v>340</v>
      </c>
      <c r="C23" s="20"/>
      <c r="D23" s="20"/>
      <c r="E23" s="169"/>
      <c r="F23" s="169"/>
      <c r="G23" s="13"/>
      <c r="H23" s="169"/>
    </row>
    <row r="24" spans="1:256" ht="17.25">
      <c r="A24" s="14">
        <v>1</v>
      </c>
      <c r="B24" s="15" t="s">
        <v>338</v>
      </c>
      <c r="C24" s="21" t="s">
        <v>19</v>
      </c>
      <c r="D24" s="21">
        <f>5*18</f>
        <v>90</v>
      </c>
      <c r="E24" s="170">
        <v>11000000</v>
      </c>
      <c r="F24" s="170">
        <f>E24*D24</f>
        <v>990000000</v>
      </c>
      <c r="G24" s="16">
        <v>0.1</v>
      </c>
      <c r="H24" s="170">
        <f>F24*(1+G24)</f>
        <v>1089000000</v>
      </c>
      <c r="I24" s="5"/>
      <c r="J24" s="6"/>
      <c r="K24" s="6"/>
      <c r="L24" s="6"/>
      <c r="M24" s="7"/>
      <c r="N24" s="7"/>
      <c r="O24" s="8"/>
      <c r="P24" s="7"/>
      <c r="Q24" s="5"/>
      <c r="R24" s="6"/>
      <c r="S24" s="6"/>
      <c r="T24" s="6"/>
      <c r="U24" s="7"/>
      <c r="V24" s="7"/>
      <c r="W24" s="8"/>
      <c r="X24" s="7"/>
      <c r="Y24" s="5"/>
      <c r="Z24" s="6"/>
      <c r="AA24" s="6"/>
      <c r="AB24" s="6"/>
      <c r="AC24" s="7"/>
      <c r="AD24" s="7"/>
      <c r="AE24" s="8"/>
      <c r="AF24" s="7"/>
      <c r="AG24" s="5"/>
      <c r="AH24" s="6"/>
      <c r="AI24" s="6"/>
      <c r="AJ24" s="6"/>
      <c r="AK24" s="7"/>
      <c r="AL24" s="7"/>
      <c r="AM24" s="8"/>
      <c r="AN24" s="7"/>
      <c r="AO24" s="5"/>
      <c r="AP24" s="6"/>
      <c r="AQ24" s="6"/>
      <c r="AR24" s="6"/>
      <c r="AS24" s="7"/>
      <c r="AT24" s="7"/>
      <c r="AU24" s="8"/>
      <c r="AV24" s="7"/>
      <c r="AW24" s="5"/>
      <c r="AX24" s="6"/>
      <c r="AY24" s="6"/>
      <c r="AZ24" s="6"/>
      <c r="BA24" s="7"/>
      <c r="BB24" s="7"/>
      <c r="BC24" s="8"/>
      <c r="BD24" s="7"/>
      <c r="BE24" s="5"/>
      <c r="BF24" s="6"/>
      <c r="BG24" s="6"/>
      <c r="BH24" s="6"/>
      <c r="BI24" s="7"/>
      <c r="BJ24" s="7"/>
      <c r="BK24" s="8"/>
      <c r="BL24" s="7"/>
      <c r="BM24" s="5"/>
      <c r="BN24" s="6"/>
      <c r="BO24" s="6"/>
      <c r="BP24" s="6"/>
      <c r="BQ24" s="7"/>
      <c r="BR24" s="7"/>
      <c r="BS24" s="8"/>
      <c r="BT24" s="7"/>
      <c r="BU24" s="5"/>
      <c r="BV24" s="6"/>
      <c r="BW24" s="6"/>
      <c r="BX24" s="6"/>
      <c r="BY24" s="7"/>
      <c r="BZ24" s="7"/>
      <c r="CA24" s="8"/>
      <c r="CB24" s="7"/>
      <c r="CC24" s="5"/>
      <c r="CD24" s="6"/>
      <c r="CE24" s="6"/>
      <c r="CF24" s="6"/>
      <c r="CG24" s="7"/>
      <c r="CH24" s="7"/>
      <c r="CI24" s="8"/>
      <c r="CJ24" s="7"/>
      <c r="CK24" s="5"/>
      <c r="CL24" s="6"/>
      <c r="CM24" s="6"/>
      <c r="CN24" s="6"/>
      <c r="CO24" s="7"/>
      <c r="CP24" s="7"/>
      <c r="CQ24" s="8"/>
      <c r="CR24" s="7"/>
      <c r="CS24" s="5"/>
      <c r="CT24" s="6"/>
      <c r="CU24" s="6"/>
      <c r="CV24" s="6"/>
      <c r="CW24" s="7"/>
      <c r="CX24" s="7"/>
      <c r="CY24" s="8"/>
      <c r="CZ24" s="7"/>
      <c r="DA24" s="5"/>
      <c r="DB24" s="6"/>
      <c r="DC24" s="6"/>
      <c r="DD24" s="6"/>
      <c r="DE24" s="7"/>
      <c r="DF24" s="7"/>
      <c r="DG24" s="8"/>
      <c r="DH24" s="7"/>
      <c r="DI24" s="5"/>
      <c r="DJ24" s="6"/>
      <c r="DK24" s="6"/>
      <c r="DL24" s="6"/>
      <c r="DM24" s="7"/>
      <c r="DN24" s="7"/>
      <c r="DO24" s="8"/>
      <c r="DP24" s="7"/>
      <c r="DQ24" s="5"/>
      <c r="DR24" s="6"/>
      <c r="DS24" s="6"/>
      <c r="DT24" s="6"/>
      <c r="DU24" s="7"/>
      <c r="DV24" s="7"/>
      <c r="DW24" s="8"/>
      <c r="DX24" s="7"/>
      <c r="DY24" s="5"/>
      <c r="DZ24" s="6"/>
      <c r="EA24" s="6"/>
      <c r="EB24" s="6"/>
      <c r="EC24" s="7"/>
      <c r="ED24" s="7"/>
      <c r="EE24" s="8"/>
      <c r="EF24" s="7"/>
      <c r="EG24" s="5"/>
      <c r="EH24" s="6"/>
      <c r="EI24" s="6"/>
      <c r="EJ24" s="6"/>
      <c r="EK24" s="7"/>
      <c r="EL24" s="7"/>
      <c r="EM24" s="8"/>
      <c r="EN24" s="7"/>
      <c r="EO24" s="5"/>
      <c r="EP24" s="6"/>
      <c r="EQ24" s="6"/>
      <c r="ER24" s="6"/>
      <c r="ES24" s="7"/>
      <c r="ET24" s="7"/>
      <c r="EU24" s="8"/>
      <c r="EV24" s="7"/>
      <c r="EW24" s="5"/>
      <c r="EX24" s="6"/>
      <c r="EY24" s="6"/>
      <c r="EZ24" s="6"/>
      <c r="FA24" s="7"/>
      <c r="FB24" s="7"/>
      <c r="FC24" s="8"/>
      <c r="FD24" s="7"/>
      <c r="FE24" s="5"/>
      <c r="FF24" s="6"/>
      <c r="FG24" s="6"/>
      <c r="FH24" s="6"/>
      <c r="FI24" s="7"/>
      <c r="FJ24" s="7"/>
      <c r="FK24" s="8"/>
      <c r="FL24" s="7"/>
      <c r="FM24" s="5"/>
      <c r="FN24" s="6"/>
      <c r="FO24" s="6"/>
      <c r="FP24" s="6"/>
      <c r="FQ24" s="7"/>
      <c r="FR24" s="7"/>
      <c r="FS24" s="8"/>
      <c r="FT24" s="7"/>
      <c r="FU24" s="5"/>
      <c r="FV24" s="6"/>
      <c r="FW24" s="6"/>
      <c r="FX24" s="6"/>
      <c r="FY24" s="7"/>
      <c r="FZ24" s="7"/>
      <c r="GA24" s="8"/>
      <c r="GB24" s="7"/>
      <c r="GC24" s="5"/>
      <c r="GD24" s="6"/>
      <c r="GE24" s="6"/>
      <c r="GF24" s="6"/>
      <c r="GG24" s="7"/>
      <c r="GH24" s="7"/>
      <c r="GI24" s="8"/>
      <c r="GJ24" s="7"/>
      <c r="GK24" s="5"/>
      <c r="GL24" s="6"/>
      <c r="GM24" s="6"/>
      <c r="GN24" s="6"/>
      <c r="GO24" s="7"/>
      <c r="GP24" s="7"/>
      <c r="GQ24" s="8"/>
      <c r="GR24" s="7"/>
      <c r="GS24" s="5"/>
      <c r="GT24" s="6"/>
      <c r="GU24" s="6"/>
      <c r="GV24" s="6"/>
      <c r="GW24" s="7"/>
      <c r="GX24" s="7"/>
      <c r="GY24" s="8"/>
      <c r="GZ24" s="7"/>
      <c r="HA24" s="5"/>
      <c r="HB24" s="6"/>
      <c r="HC24" s="6"/>
      <c r="HD24" s="6"/>
      <c r="HE24" s="7"/>
      <c r="HF24" s="7"/>
      <c r="HG24" s="8"/>
      <c r="HH24" s="7"/>
      <c r="HI24" s="5"/>
      <c r="HJ24" s="6"/>
      <c r="HK24" s="6"/>
      <c r="HL24" s="6"/>
      <c r="HM24" s="7"/>
      <c r="HN24" s="7"/>
      <c r="HO24" s="8"/>
      <c r="HP24" s="7"/>
      <c r="HQ24" s="5"/>
      <c r="HR24" s="6"/>
      <c r="HS24" s="6"/>
      <c r="HT24" s="6"/>
      <c r="HU24" s="7"/>
      <c r="HV24" s="7"/>
      <c r="HW24" s="8"/>
      <c r="HX24" s="7"/>
      <c r="HY24" s="5"/>
      <c r="HZ24" s="6"/>
      <c r="IA24" s="6"/>
      <c r="IB24" s="6"/>
      <c r="IC24" s="7"/>
      <c r="ID24" s="7"/>
      <c r="IE24" s="8"/>
      <c r="IF24" s="7"/>
      <c r="IG24" s="5"/>
      <c r="IH24" s="6"/>
      <c r="II24" s="6"/>
      <c r="IJ24" s="6"/>
      <c r="IK24" s="7"/>
      <c r="IL24" s="7"/>
      <c r="IM24" s="8"/>
      <c r="IN24" s="7"/>
      <c r="IO24" s="5"/>
      <c r="IP24" s="6"/>
      <c r="IQ24" s="6"/>
      <c r="IR24" s="6"/>
      <c r="IS24" s="7"/>
      <c r="IT24" s="7"/>
      <c r="IU24" s="8"/>
      <c r="IV24" s="7"/>
    </row>
    <row r="25" spans="1:256" ht="165">
      <c r="A25" s="25"/>
      <c r="B25" s="43" t="s">
        <v>298</v>
      </c>
      <c r="C25" s="27"/>
      <c r="D25" s="27"/>
      <c r="E25" s="171"/>
      <c r="F25" s="171"/>
      <c r="G25" s="28"/>
      <c r="H25" s="171"/>
    </row>
    <row r="26" spans="1:256" ht="17.25">
      <c r="A26" s="14">
        <v>2</v>
      </c>
      <c r="B26" s="15" t="s">
        <v>353</v>
      </c>
      <c r="C26" s="21" t="s">
        <v>19</v>
      </c>
      <c r="D26" s="21">
        <v>18</v>
      </c>
      <c r="E26" s="170">
        <v>2000000</v>
      </c>
      <c r="F26" s="170">
        <f>E26*D26</f>
        <v>36000000</v>
      </c>
      <c r="G26" s="16">
        <v>0.1</v>
      </c>
      <c r="H26" s="170">
        <f>F26*(1+G26)</f>
        <v>39600000</v>
      </c>
      <c r="I26" s="5"/>
      <c r="J26" s="6"/>
      <c r="K26" s="6"/>
      <c r="L26" s="6"/>
      <c r="M26" s="7"/>
      <c r="N26" s="7"/>
      <c r="O26" s="8"/>
      <c r="P26" s="7"/>
      <c r="Q26" s="5"/>
      <c r="R26" s="6"/>
      <c r="S26" s="6"/>
      <c r="T26" s="6"/>
      <c r="U26" s="7"/>
      <c r="V26" s="7"/>
      <c r="W26" s="8"/>
      <c r="X26" s="7"/>
      <c r="Y26" s="5"/>
      <c r="Z26" s="6"/>
      <c r="AA26" s="6"/>
      <c r="AB26" s="6"/>
      <c r="AC26" s="7"/>
      <c r="AD26" s="7"/>
      <c r="AE26" s="8"/>
      <c r="AF26" s="7"/>
      <c r="AG26" s="5"/>
      <c r="AH26" s="6"/>
      <c r="AI26" s="6"/>
      <c r="AJ26" s="6"/>
      <c r="AK26" s="7"/>
      <c r="AL26" s="7"/>
      <c r="AM26" s="8"/>
      <c r="AN26" s="7"/>
      <c r="AO26" s="5"/>
      <c r="AP26" s="6"/>
      <c r="AQ26" s="6"/>
      <c r="AR26" s="6"/>
      <c r="AS26" s="7"/>
      <c r="AT26" s="7"/>
      <c r="AU26" s="8"/>
      <c r="AV26" s="7"/>
      <c r="AW26" s="5"/>
      <c r="AX26" s="6"/>
      <c r="AY26" s="6"/>
      <c r="AZ26" s="6"/>
      <c r="BA26" s="7"/>
      <c r="BB26" s="7"/>
      <c r="BC26" s="8"/>
      <c r="BD26" s="7"/>
      <c r="BE26" s="5"/>
      <c r="BF26" s="6"/>
      <c r="BG26" s="6"/>
      <c r="BH26" s="6"/>
      <c r="BI26" s="7"/>
      <c r="BJ26" s="7"/>
      <c r="BK26" s="8"/>
      <c r="BL26" s="7"/>
      <c r="BM26" s="5"/>
      <c r="BN26" s="6"/>
      <c r="BO26" s="6"/>
      <c r="BP26" s="6"/>
      <c r="BQ26" s="7"/>
      <c r="BR26" s="7"/>
      <c r="BS26" s="8"/>
      <c r="BT26" s="7"/>
      <c r="BU26" s="5"/>
      <c r="BV26" s="6"/>
      <c r="BW26" s="6"/>
      <c r="BX26" s="6"/>
      <c r="BY26" s="7"/>
      <c r="BZ26" s="7"/>
      <c r="CA26" s="8"/>
      <c r="CB26" s="7"/>
      <c r="CC26" s="5"/>
      <c r="CD26" s="6"/>
      <c r="CE26" s="6"/>
      <c r="CF26" s="6"/>
      <c r="CG26" s="7"/>
      <c r="CH26" s="7"/>
      <c r="CI26" s="8"/>
      <c r="CJ26" s="7"/>
      <c r="CK26" s="5"/>
      <c r="CL26" s="6"/>
      <c r="CM26" s="6"/>
      <c r="CN26" s="6"/>
      <c r="CO26" s="7"/>
      <c r="CP26" s="7"/>
      <c r="CQ26" s="8"/>
      <c r="CR26" s="7"/>
      <c r="CS26" s="5"/>
      <c r="CT26" s="6"/>
      <c r="CU26" s="6"/>
      <c r="CV26" s="6"/>
      <c r="CW26" s="7"/>
      <c r="CX26" s="7"/>
      <c r="CY26" s="8"/>
      <c r="CZ26" s="7"/>
      <c r="DA26" s="5"/>
      <c r="DB26" s="6"/>
      <c r="DC26" s="6"/>
      <c r="DD26" s="6"/>
      <c r="DE26" s="7"/>
      <c r="DF26" s="7"/>
      <c r="DG26" s="8"/>
      <c r="DH26" s="7"/>
      <c r="DI26" s="5"/>
      <c r="DJ26" s="6"/>
      <c r="DK26" s="6"/>
      <c r="DL26" s="6"/>
      <c r="DM26" s="7"/>
      <c r="DN26" s="7"/>
      <c r="DO26" s="8"/>
      <c r="DP26" s="7"/>
      <c r="DQ26" s="5"/>
      <c r="DR26" s="6"/>
      <c r="DS26" s="6"/>
      <c r="DT26" s="6"/>
      <c r="DU26" s="7"/>
      <c r="DV26" s="7"/>
      <c r="DW26" s="8"/>
      <c r="DX26" s="7"/>
      <c r="DY26" s="5"/>
      <c r="DZ26" s="6"/>
      <c r="EA26" s="6"/>
      <c r="EB26" s="6"/>
      <c r="EC26" s="7"/>
      <c r="ED26" s="7"/>
      <c r="EE26" s="8"/>
      <c r="EF26" s="7"/>
      <c r="EG26" s="5"/>
      <c r="EH26" s="6"/>
      <c r="EI26" s="6"/>
      <c r="EJ26" s="6"/>
      <c r="EK26" s="7"/>
      <c r="EL26" s="7"/>
      <c r="EM26" s="8"/>
      <c r="EN26" s="7"/>
      <c r="EO26" s="5"/>
      <c r="EP26" s="6"/>
      <c r="EQ26" s="6"/>
      <c r="ER26" s="6"/>
      <c r="ES26" s="7"/>
      <c r="ET26" s="7"/>
      <c r="EU26" s="8"/>
      <c r="EV26" s="7"/>
      <c r="EW26" s="5"/>
      <c r="EX26" s="6"/>
      <c r="EY26" s="6"/>
      <c r="EZ26" s="6"/>
      <c r="FA26" s="7"/>
      <c r="FB26" s="7"/>
      <c r="FC26" s="8"/>
      <c r="FD26" s="7"/>
      <c r="FE26" s="5"/>
      <c r="FF26" s="6"/>
      <c r="FG26" s="6"/>
      <c r="FH26" s="6"/>
      <c r="FI26" s="7"/>
      <c r="FJ26" s="7"/>
      <c r="FK26" s="8"/>
      <c r="FL26" s="7"/>
      <c r="FM26" s="5"/>
      <c r="FN26" s="6"/>
      <c r="FO26" s="6"/>
      <c r="FP26" s="6"/>
      <c r="FQ26" s="7"/>
      <c r="FR26" s="7"/>
      <c r="FS26" s="8"/>
      <c r="FT26" s="7"/>
      <c r="FU26" s="5"/>
      <c r="FV26" s="6"/>
      <c r="FW26" s="6"/>
      <c r="FX26" s="6"/>
      <c r="FY26" s="7"/>
      <c r="FZ26" s="7"/>
      <c r="GA26" s="8"/>
      <c r="GB26" s="7"/>
      <c r="GC26" s="5"/>
      <c r="GD26" s="6"/>
      <c r="GE26" s="6"/>
      <c r="GF26" s="6"/>
      <c r="GG26" s="7"/>
      <c r="GH26" s="7"/>
      <c r="GI26" s="8"/>
      <c r="GJ26" s="7"/>
      <c r="GK26" s="5"/>
      <c r="GL26" s="6"/>
      <c r="GM26" s="6"/>
      <c r="GN26" s="6"/>
      <c r="GO26" s="7"/>
      <c r="GP26" s="7"/>
      <c r="GQ26" s="8"/>
      <c r="GR26" s="7"/>
      <c r="GS26" s="5"/>
      <c r="GT26" s="6"/>
      <c r="GU26" s="6"/>
      <c r="GV26" s="6"/>
      <c r="GW26" s="7"/>
      <c r="GX26" s="7"/>
      <c r="GY26" s="8"/>
      <c r="GZ26" s="7"/>
      <c r="HA26" s="5"/>
      <c r="HB26" s="6"/>
      <c r="HC26" s="6"/>
      <c r="HD26" s="6"/>
      <c r="HE26" s="7"/>
      <c r="HF26" s="7"/>
      <c r="HG26" s="8"/>
      <c r="HH26" s="7"/>
      <c r="HI26" s="5"/>
      <c r="HJ26" s="6"/>
      <c r="HK26" s="6"/>
      <c r="HL26" s="6"/>
      <c r="HM26" s="7"/>
      <c r="HN26" s="7"/>
      <c r="HO26" s="8"/>
      <c r="HP26" s="7"/>
      <c r="HQ26" s="5"/>
      <c r="HR26" s="6"/>
      <c r="HS26" s="6"/>
      <c r="HT26" s="6"/>
      <c r="HU26" s="7"/>
      <c r="HV26" s="7"/>
      <c r="HW26" s="8"/>
      <c r="HX26" s="7"/>
      <c r="HY26" s="5"/>
      <c r="HZ26" s="6"/>
      <c r="IA26" s="6"/>
      <c r="IB26" s="6"/>
      <c r="IC26" s="7"/>
      <c r="ID26" s="7"/>
      <c r="IE26" s="8"/>
      <c r="IF26" s="7"/>
      <c r="IG26" s="5"/>
      <c r="IH26" s="6"/>
      <c r="II26" s="6"/>
      <c r="IJ26" s="6"/>
      <c r="IK26" s="7"/>
      <c r="IL26" s="7"/>
      <c r="IM26" s="8"/>
      <c r="IN26" s="7"/>
      <c r="IO26" s="5"/>
      <c r="IP26" s="6"/>
      <c r="IQ26" s="6"/>
      <c r="IR26" s="6"/>
      <c r="IS26" s="7"/>
      <c r="IT26" s="7"/>
      <c r="IU26" s="8"/>
      <c r="IV26" s="7"/>
    </row>
    <row r="27" spans="1:256">
      <c r="A27" s="25"/>
      <c r="B27" s="43" t="s">
        <v>354</v>
      </c>
      <c r="C27" s="42"/>
      <c r="D27" s="42"/>
      <c r="E27" s="171"/>
      <c r="F27" s="171"/>
      <c r="G27" s="28"/>
      <c r="H27" s="171"/>
    </row>
    <row r="28" spans="1:256" ht="17.25">
      <c r="A28" s="14">
        <v>3</v>
      </c>
      <c r="B28" s="15" t="s">
        <v>361</v>
      </c>
      <c r="C28" s="21" t="s">
        <v>19</v>
      </c>
      <c r="D28" s="21">
        <v>18</v>
      </c>
      <c r="E28" s="170">
        <f>350000+500000</f>
        <v>850000</v>
      </c>
      <c r="F28" s="170">
        <f>E28*D28</f>
        <v>15300000</v>
      </c>
      <c r="G28" s="16">
        <v>0.1</v>
      </c>
      <c r="H28" s="170">
        <f>F28*(1+G28)</f>
        <v>16830000</v>
      </c>
    </row>
    <row r="29" spans="1:256" ht="99">
      <c r="A29" s="25"/>
      <c r="B29" s="43" t="s">
        <v>362</v>
      </c>
      <c r="C29" s="42"/>
      <c r="D29" s="42"/>
      <c r="E29" s="171"/>
      <c r="F29" s="171"/>
      <c r="G29" s="28"/>
      <c r="H29" s="171"/>
    </row>
    <row r="30" spans="1:256">
      <c r="A30" s="11" t="s">
        <v>23</v>
      </c>
      <c r="B30" s="12" t="s">
        <v>301</v>
      </c>
      <c r="C30" s="20"/>
      <c r="D30" s="20"/>
      <c r="E30" s="169"/>
      <c r="F30" s="169"/>
      <c r="G30" s="13"/>
      <c r="H30" s="169"/>
    </row>
    <row r="31" spans="1:256" ht="17.25">
      <c r="A31" s="14">
        <v>1</v>
      </c>
      <c r="B31" s="15" t="s">
        <v>302</v>
      </c>
      <c r="C31" s="21" t="s">
        <v>24</v>
      </c>
      <c r="D31" s="21">
        <v>93</v>
      </c>
      <c r="E31" s="170">
        <v>450000</v>
      </c>
      <c r="F31" s="170">
        <f>E31*D31</f>
        <v>41850000</v>
      </c>
      <c r="G31" s="16">
        <v>0.1</v>
      </c>
      <c r="H31" s="170">
        <f>F31*(1+G31)</f>
        <v>46035000</v>
      </c>
    </row>
    <row r="32" spans="1:256" ht="82.5">
      <c r="A32" s="25"/>
      <c r="B32" s="43" t="s">
        <v>339</v>
      </c>
      <c r="C32" s="42"/>
      <c r="D32" s="42"/>
      <c r="E32" s="171"/>
      <c r="F32" s="171"/>
      <c r="G32" s="28"/>
      <c r="H32" s="171"/>
    </row>
    <row r="33" spans="1:256" ht="17.25">
      <c r="A33" s="14">
        <v>2</v>
      </c>
      <c r="B33" s="15" t="s">
        <v>303</v>
      </c>
      <c r="C33" s="21" t="s">
        <v>24</v>
      </c>
      <c r="D33" s="21">
        <v>186</v>
      </c>
      <c r="E33" s="170">
        <v>250000</v>
      </c>
      <c r="F33" s="170">
        <f>E33*D33</f>
        <v>46500000</v>
      </c>
      <c r="G33" s="16">
        <v>0.1</v>
      </c>
      <c r="H33" s="170">
        <f>F33*(1+G33)</f>
        <v>51150000.000000007</v>
      </c>
    </row>
    <row r="34" spans="1:256" ht="66">
      <c r="A34" s="25"/>
      <c r="B34" s="43" t="s">
        <v>328</v>
      </c>
      <c r="C34" s="42"/>
      <c r="D34" s="42"/>
      <c r="E34" s="171"/>
      <c r="F34" s="171"/>
      <c r="G34" s="28"/>
      <c r="H34" s="171"/>
    </row>
    <row r="35" spans="1:256" ht="17.25">
      <c r="A35" s="14">
        <v>3</v>
      </c>
      <c r="B35" s="15" t="s">
        <v>315</v>
      </c>
      <c r="C35" s="21" t="s">
        <v>24</v>
      </c>
      <c r="D35" s="21">
        <v>100</v>
      </c>
      <c r="E35" s="170">
        <v>950000</v>
      </c>
      <c r="F35" s="170">
        <f>E35*D35</f>
        <v>95000000</v>
      </c>
      <c r="G35" s="16">
        <v>0.1</v>
      </c>
      <c r="H35" s="170">
        <f>F35*(1+G35)</f>
        <v>104500000.00000001</v>
      </c>
    </row>
    <row r="36" spans="1:256" ht="409.5">
      <c r="A36" s="25"/>
      <c r="B36" s="43" t="s">
        <v>337</v>
      </c>
      <c r="C36" s="42"/>
      <c r="D36" s="42"/>
      <c r="E36" s="171"/>
      <c r="F36" s="171"/>
      <c r="G36" s="28"/>
      <c r="H36" s="171"/>
    </row>
    <row r="37" spans="1:256" ht="34.5">
      <c r="A37" s="14">
        <v>4</v>
      </c>
      <c r="B37" s="15" t="s">
        <v>329</v>
      </c>
      <c r="C37" s="21" t="s">
        <v>20</v>
      </c>
      <c r="D37" s="21">
        <v>1</v>
      </c>
      <c r="E37" s="170">
        <v>40000000</v>
      </c>
      <c r="F37" s="170">
        <f>E37*D37</f>
        <v>40000000</v>
      </c>
      <c r="G37" s="16">
        <v>0.1</v>
      </c>
      <c r="H37" s="170">
        <f>F37*(1+G37)</f>
        <v>44000000</v>
      </c>
      <c r="I37" s="5"/>
      <c r="J37" s="6"/>
      <c r="K37" s="6"/>
      <c r="L37" s="6"/>
      <c r="M37" s="7"/>
      <c r="N37" s="7"/>
      <c r="O37" s="8"/>
      <c r="P37" s="7"/>
      <c r="Q37" s="5"/>
      <c r="R37" s="6"/>
      <c r="S37" s="6"/>
      <c r="T37" s="6"/>
      <c r="U37" s="7"/>
      <c r="V37" s="7"/>
      <c r="W37" s="8"/>
      <c r="X37" s="7"/>
      <c r="Y37" s="5"/>
      <c r="Z37" s="6"/>
      <c r="AA37" s="6"/>
      <c r="AB37" s="6"/>
      <c r="AC37" s="7"/>
      <c r="AD37" s="7"/>
      <c r="AE37" s="8"/>
      <c r="AF37" s="7"/>
      <c r="AG37" s="5"/>
      <c r="AH37" s="6"/>
      <c r="AI37" s="6"/>
      <c r="AJ37" s="6"/>
      <c r="AK37" s="7"/>
      <c r="AL37" s="7"/>
      <c r="AM37" s="8"/>
      <c r="AN37" s="7"/>
      <c r="AO37" s="5"/>
      <c r="AP37" s="6"/>
      <c r="AQ37" s="6"/>
      <c r="AR37" s="6"/>
      <c r="AS37" s="7"/>
      <c r="AT37" s="7"/>
      <c r="AU37" s="8"/>
      <c r="AV37" s="7"/>
      <c r="AW37" s="5"/>
      <c r="AX37" s="6"/>
      <c r="AY37" s="6"/>
      <c r="AZ37" s="6"/>
      <c r="BA37" s="7"/>
      <c r="BB37" s="7"/>
      <c r="BC37" s="8"/>
      <c r="BD37" s="7"/>
      <c r="BE37" s="5"/>
      <c r="BF37" s="6"/>
      <c r="BG37" s="6"/>
      <c r="BH37" s="6"/>
      <c r="BI37" s="7"/>
      <c r="BJ37" s="7"/>
      <c r="BK37" s="8"/>
      <c r="BL37" s="7"/>
      <c r="BM37" s="5"/>
      <c r="BN37" s="6"/>
      <c r="BO37" s="6"/>
      <c r="BP37" s="6"/>
      <c r="BQ37" s="7"/>
      <c r="BR37" s="7"/>
      <c r="BS37" s="8"/>
      <c r="BT37" s="7"/>
      <c r="BU37" s="5"/>
      <c r="BV37" s="6"/>
      <c r="BW37" s="6"/>
      <c r="BX37" s="6"/>
      <c r="BY37" s="7"/>
      <c r="BZ37" s="7"/>
      <c r="CA37" s="8"/>
      <c r="CB37" s="7"/>
      <c r="CC37" s="5"/>
      <c r="CD37" s="6"/>
      <c r="CE37" s="6"/>
      <c r="CF37" s="6"/>
      <c r="CG37" s="7"/>
      <c r="CH37" s="7"/>
      <c r="CI37" s="8"/>
      <c r="CJ37" s="7"/>
      <c r="CK37" s="5"/>
      <c r="CL37" s="6"/>
      <c r="CM37" s="6"/>
      <c r="CN37" s="6"/>
      <c r="CO37" s="7"/>
      <c r="CP37" s="7"/>
      <c r="CQ37" s="8"/>
      <c r="CR37" s="7"/>
      <c r="CS37" s="5"/>
      <c r="CT37" s="6"/>
      <c r="CU37" s="6"/>
      <c r="CV37" s="6"/>
      <c r="CW37" s="7"/>
      <c r="CX37" s="7"/>
      <c r="CY37" s="8"/>
      <c r="CZ37" s="7"/>
      <c r="DA37" s="5"/>
      <c r="DB37" s="6"/>
      <c r="DC37" s="6"/>
      <c r="DD37" s="6"/>
      <c r="DE37" s="7"/>
      <c r="DF37" s="7"/>
      <c r="DG37" s="8"/>
      <c r="DH37" s="7"/>
      <c r="DI37" s="5"/>
      <c r="DJ37" s="6"/>
      <c r="DK37" s="6"/>
      <c r="DL37" s="6"/>
      <c r="DM37" s="7"/>
      <c r="DN37" s="7"/>
      <c r="DO37" s="8"/>
      <c r="DP37" s="7"/>
      <c r="DQ37" s="5"/>
      <c r="DR37" s="6"/>
      <c r="DS37" s="6"/>
      <c r="DT37" s="6"/>
      <c r="DU37" s="7"/>
      <c r="DV37" s="7"/>
      <c r="DW37" s="8"/>
      <c r="DX37" s="7"/>
      <c r="DY37" s="5"/>
      <c r="DZ37" s="6"/>
      <c r="EA37" s="6"/>
      <c r="EB37" s="6"/>
      <c r="EC37" s="7"/>
      <c r="ED37" s="7"/>
      <c r="EE37" s="8"/>
      <c r="EF37" s="7"/>
      <c r="EG37" s="5"/>
      <c r="EH37" s="6"/>
      <c r="EI37" s="6"/>
      <c r="EJ37" s="6"/>
      <c r="EK37" s="7"/>
      <c r="EL37" s="7"/>
      <c r="EM37" s="8"/>
      <c r="EN37" s="7"/>
      <c r="EO37" s="5"/>
      <c r="EP37" s="6"/>
      <c r="EQ37" s="6"/>
      <c r="ER37" s="6"/>
      <c r="ES37" s="7"/>
      <c r="ET37" s="7"/>
      <c r="EU37" s="8"/>
      <c r="EV37" s="7"/>
      <c r="EW37" s="5"/>
      <c r="EX37" s="6"/>
      <c r="EY37" s="6"/>
      <c r="EZ37" s="6"/>
      <c r="FA37" s="7"/>
      <c r="FB37" s="7"/>
      <c r="FC37" s="8"/>
      <c r="FD37" s="7"/>
      <c r="FE37" s="5"/>
      <c r="FF37" s="6"/>
      <c r="FG37" s="6"/>
      <c r="FH37" s="6"/>
      <c r="FI37" s="7"/>
      <c r="FJ37" s="7"/>
      <c r="FK37" s="8"/>
      <c r="FL37" s="7"/>
      <c r="FM37" s="5"/>
      <c r="FN37" s="6"/>
      <c r="FO37" s="6"/>
      <c r="FP37" s="6"/>
      <c r="FQ37" s="7"/>
      <c r="FR37" s="7"/>
      <c r="FS37" s="8"/>
      <c r="FT37" s="7"/>
      <c r="FU37" s="5"/>
      <c r="FV37" s="6"/>
      <c r="FW37" s="6"/>
      <c r="FX37" s="6"/>
      <c r="FY37" s="7"/>
      <c r="FZ37" s="7"/>
      <c r="GA37" s="8"/>
      <c r="GB37" s="7"/>
      <c r="GC37" s="5"/>
      <c r="GD37" s="6"/>
      <c r="GE37" s="6"/>
      <c r="GF37" s="6"/>
      <c r="GG37" s="7"/>
      <c r="GH37" s="7"/>
      <c r="GI37" s="8"/>
      <c r="GJ37" s="7"/>
      <c r="GK37" s="5"/>
      <c r="GL37" s="6"/>
      <c r="GM37" s="6"/>
      <c r="GN37" s="6"/>
      <c r="GO37" s="7"/>
      <c r="GP37" s="7"/>
      <c r="GQ37" s="8"/>
      <c r="GR37" s="7"/>
      <c r="GS37" s="5"/>
      <c r="GT37" s="6"/>
      <c r="GU37" s="6"/>
      <c r="GV37" s="6"/>
      <c r="GW37" s="7"/>
      <c r="GX37" s="7"/>
      <c r="GY37" s="8"/>
      <c r="GZ37" s="7"/>
      <c r="HA37" s="5"/>
      <c r="HB37" s="6"/>
      <c r="HC37" s="6"/>
      <c r="HD37" s="6"/>
      <c r="HE37" s="7"/>
      <c r="HF37" s="7"/>
      <c r="HG37" s="8"/>
      <c r="HH37" s="7"/>
      <c r="HI37" s="5"/>
      <c r="HJ37" s="6"/>
      <c r="HK37" s="6"/>
      <c r="HL37" s="6"/>
      <c r="HM37" s="7"/>
      <c r="HN37" s="7"/>
      <c r="HO37" s="8"/>
      <c r="HP37" s="7"/>
      <c r="HQ37" s="5"/>
      <c r="HR37" s="6"/>
      <c r="HS37" s="6"/>
      <c r="HT37" s="6"/>
      <c r="HU37" s="7"/>
      <c r="HV37" s="7"/>
      <c r="HW37" s="8"/>
      <c r="HX37" s="7"/>
      <c r="HY37" s="5"/>
      <c r="HZ37" s="6"/>
      <c r="IA37" s="6"/>
      <c r="IB37" s="6"/>
      <c r="IC37" s="7"/>
      <c r="ID37" s="7"/>
      <c r="IE37" s="8"/>
      <c r="IF37" s="7"/>
      <c r="IG37" s="5"/>
      <c r="IH37" s="6"/>
      <c r="II37" s="6"/>
      <c r="IJ37" s="6"/>
      <c r="IK37" s="7"/>
      <c r="IL37" s="7"/>
      <c r="IM37" s="8"/>
      <c r="IN37" s="7"/>
      <c r="IO37" s="5"/>
      <c r="IP37" s="6"/>
      <c r="IQ37" s="6"/>
      <c r="IR37" s="6"/>
      <c r="IS37" s="7"/>
      <c r="IT37" s="7"/>
      <c r="IU37" s="8"/>
      <c r="IV37" s="7"/>
    </row>
    <row r="38" spans="1:256">
      <c r="A38" s="18"/>
      <c r="B38" s="115" t="s">
        <v>25</v>
      </c>
      <c r="C38" s="139"/>
      <c r="D38" s="139"/>
      <c r="E38" s="172"/>
      <c r="F38" s="19">
        <f>SUM(F2:F20)</f>
        <v>5779375000</v>
      </c>
      <c r="G38" s="24"/>
      <c r="H38" s="19">
        <f>SUM(H2:H37)</f>
        <v>7808927500</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dimension ref="A1:H29"/>
  <sheetViews>
    <sheetView zoomScale="70" zoomScaleNormal="70" workbookViewId="0">
      <pane ySplit="1" topLeftCell="A17" activePane="bottomLeft" state="frozen"/>
      <selection pane="bottomLeft" activeCell="B7" sqref="B7"/>
    </sheetView>
  </sheetViews>
  <sheetFormatPr defaultColWidth="8.6640625" defaultRowHeight="16.5"/>
  <cols>
    <col min="1" max="1" width="5.33203125" style="178" customWidth="1"/>
    <col min="2" max="2" width="60.109375" customWidth="1"/>
    <col min="3" max="3" width="11.44140625" customWidth="1"/>
    <col min="4" max="4" width="5" bestFit="1" customWidth="1"/>
    <col min="5" max="5" width="14.109375" style="176" bestFit="1" customWidth="1"/>
    <col min="6" max="6" width="15" style="176" bestFit="1" customWidth="1"/>
    <col min="7" max="7" width="8.6640625" style="178"/>
    <col min="8" max="8" width="14.88671875" style="176" customWidth="1"/>
  </cols>
  <sheetData>
    <row r="1" spans="1:8" ht="33">
      <c r="A1" s="151" t="s">
        <v>0</v>
      </c>
      <c r="B1" s="151" t="s">
        <v>1</v>
      </c>
      <c r="C1" s="151" t="s">
        <v>4</v>
      </c>
      <c r="D1" s="151" t="s">
        <v>5</v>
      </c>
      <c r="E1" s="177" t="s">
        <v>6</v>
      </c>
      <c r="F1" s="177" t="s">
        <v>7</v>
      </c>
      <c r="G1" s="182" t="s">
        <v>3</v>
      </c>
      <c r="H1" s="177" t="s">
        <v>8</v>
      </c>
    </row>
    <row r="2" spans="1:8" s="180" customFormat="1">
      <c r="A2" s="218" t="s">
        <v>21</v>
      </c>
      <c r="B2" s="219" t="s">
        <v>320</v>
      </c>
      <c r="C2" s="215"/>
      <c r="D2" s="215"/>
      <c r="E2" s="216"/>
      <c r="F2" s="216"/>
      <c r="G2" s="217"/>
      <c r="H2" s="216"/>
    </row>
    <row r="3" spans="1:8" ht="17.25">
      <c r="A3" s="14">
        <v>1</v>
      </c>
      <c r="B3" s="15" t="s">
        <v>305</v>
      </c>
      <c r="C3" s="21" t="s">
        <v>19</v>
      </c>
      <c r="D3" s="21">
        <v>5</v>
      </c>
      <c r="E3" s="170">
        <v>15000000</v>
      </c>
      <c r="F3" s="170">
        <f>E3*D3</f>
        <v>75000000</v>
      </c>
      <c r="G3" s="16">
        <v>0</v>
      </c>
      <c r="H3" s="170">
        <f>F3*(1+G3)</f>
        <v>75000000</v>
      </c>
    </row>
    <row r="4" spans="1:8" s="180" customFormat="1">
      <c r="A4" s="179"/>
      <c r="B4" s="174" t="s">
        <v>306</v>
      </c>
      <c r="C4" s="36"/>
      <c r="D4" s="36"/>
      <c r="E4" s="175"/>
      <c r="F4" s="175"/>
      <c r="G4" s="183"/>
      <c r="H4" s="184"/>
    </row>
    <row r="5" spans="1:8" ht="17.25">
      <c r="A5" s="14">
        <v>2</v>
      </c>
      <c r="B5" s="15" t="s">
        <v>304</v>
      </c>
      <c r="C5" s="21" t="s">
        <v>19</v>
      </c>
      <c r="D5" s="21">
        <v>1</v>
      </c>
      <c r="E5" s="170">
        <v>2800000000</v>
      </c>
      <c r="F5" s="170">
        <f>E5*D5</f>
        <v>2800000000</v>
      </c>
      <c r="G5" s="16">
        <v>0</v>
      </c>
      <c r="H5" s="170">
        <f>F5*(1+G5)</f>
        <v>2800000000</v>
      </c>
    </row>
    <row r="6" spans="1:8" s="180" customFormat="1" ht="280.5">
      <c r="A6" s="36"/>
      <c r="B6" s="267" t="s">
        <v>405</v>
      </c>
      <c r="C6" s="36"/>
      <c r="D6" s="36"/>
      <c r="E6" s="175"/>
      <c r="F6" s="175"/>
      <c r="G6" s="183"/>
      <c r="H6" s="184"/>
    </row>
    <row r="7" spans="1:8" ht="17.25">
      <c r="A7" s="14">
        <v>3</v>
      </c>
      <c r="B7" s="15" t="s">
        <v>317</v>
      </c>
      <c r="C7" s="21" t="s">
        <v>19</v>
      </c>
      <c r="D7" s="21">
        <v>1</v>
      </c>
      <c r="E7" s="170">
        <v>950000000</v>
      </c>
      <c r="F7" s="170">
        <f>E7*D7</f>
        <v>950000000</v>
      </c>
      <c r="G7" s="16">
        <v>0</v>
      </c>
      <c r="H7" s="170">
        <f>F7*(1+G7)</f>
        <v>950000000</v>
      </c>
    </row>
    <row r="8" spans="1:8" s="180" customFormat="1" ht="409.5">
      <c r="A8" s="36"/>
      <c r="B8" s="181" t="s">
        <v>316</v>
      </c>
      <c r="C8" s="36"/>
      <c r="D8" s="36"/>
      <c r="E8" s="175"/>
      <c r="F8" s="175"/>
      <c r="G8" s="183"/>
      <c r="H8" s="184"/>
    </row>
    <row r="9" spans="1:8" ht="17.25">
      <c r="A9" s="14">
        <v>4</v>
      </c>
      <c r="B9" s="15" t="s">
        <v>342</v>
      </c>
      <c r="C9" s="21" t="s">
        <v>19</v>
      </c>
      <c r="D9" s="21">
        <v>1</v>
      </c>
      <c r="E9" s="170">
        <v>35000000</v>
      </c>
      <c r="F9" s="170">
        <f>E9*D9</f>
        <v>35000000</v>
      </c>
      <c r="G9" s="16">
        <v>0</v>
      </c>
      <c r="H9" s="170">
        <f>F9*(1+G9)</f>
        <v>35000000</v>
      </c>
    </row>
    <row r="10" spans="1:8" s="180" customFormat="1" ht="231">
      <c r="A10" s="36"/>
      <c r="B10" s="181" t="s">
        <v>350</v>
      </c>
      <c r="C10" s="36"/>
      <c r="D10" s="36"/>
      <c r="E10" s="175"/>
      <c r="F10" s="175"/>
      <c r="G10" s="183"/>
      <c r="H10" s="184"/>
    </row>
    <row r="11" spans="1:8" ht="17.25">
      <c r="A11" s="14">
        <v>5</v>
      </c>
      <c r="B11" s="15" t="s">
        <v>343</v>
      </c>
      <c r="C11" s="21" t="s">
        <v>19</v>
      </c>
      <c r="D11" s="21">
        <v>2</v>
      </c>
      <c r="E11" s="170">
        <v>750000000</v>
      </c>
      <c r="F11" s="170">
        <f>E11*D11</f>
        <v>1500000000</v>
      </c>
      <c r="G11" s="16">
        <v>0</v>
      </c>
      <c r="H11" s="170">
        <f>F11*(1+G11)</f>
        <v>1500000000</v>
      </c>
    </row>
    <row r="12" spans="1:8" s="180" customFormat="1" ht="409.5">
      <c r="A12" s="36"/>
      <c r="B12" s="181" t="s">
        <v>349</v>
      </c>
      <c r="C12" s="36"/>
      <c r="D12" s="36"/>
      <c r="E12" s="175"/>
      <c r="F12" s="175"/>
      <c r="G12" s="183"/>
      <c r="H12" s="184"/>
    </row>
    <row r="13" spans="1:8" ht="17.25">
      <c r="A13" s="14">
        <v>6</v>
      </c>
      <c r="B13" s="15" t="s">
        <v>341</v>
      </c>
      <c r="C13" s="21" t="s">
        <v>19</v>
      </c>
      <c r="D13" s="21">
        <v>2</v>
      </c>
      <c r="E13" s="170">
        <f>47500*1.22*21000</f>
        <v>1216950000</v>
      </c>
      <c r="F13" s="170">
        <f>E13*D13</f>
        <v>2433900000</v>
      </c>
      <c r="G13" s="16">
        <v>0</v>
      </c>
      <c r="H13" s="170">
        <f>F13*(1+G13)</f>
        <v>2433900000</v>
      </c>
    </row>
    <row r="14" spans="1:8" s="180" customFormat="1" ht="181.5">
      <c r="A14" s="36"/>
      <c r="B14" s="181" t="s">
        <v>348</v>
      </c>
      <c r="C14" s="36"/>
      <c r="D14" s="36"/>
      <c r="E14" s="175"/>
      <c r="F14" s="175"/>
      <c r="G14" s="183"/>
      <c r="H14" s="184"/>
    </row>
    <row r="15" spans="1:8" ht="17.25">
      <c r="A15" s="14">
        <v>7</v>
      </c>
      <c r="B15" s="15" t="s">
        <v>344</v>
      </c>
      <c r="C15" s="21" t="s">
        <v>19</v>
      </c>
      <c r="D15" s="21">
        <v>1</v>
      </c>
      <c r="E15" s="170">
        <v>275000000</v>
      </c>
      <c r="F15" s="170">
        <f>E15*D15</f>
        <v>275000000</v>
      </c>
      <c r="G15" s="16">
        <v>0</v>
      </c>
      <c r="H15" s="170">
        <f>F15*(1+G15)</f>
        <v>275000000</v>
      </c>
    </row>
    <row r="16" spans="1:8" s="180" customFormat="1" ht="148.5">
      <c r="A16" s="36"/>
      <c r="B16" s="181" t="s">
        <v>347</v>
      </c>
      <c r="C16" s="36"/>
      <c r="D16" s="36"/>
      <c r="E16" s="175"/>
      <c r="F16" s="175"/>
      <c r="G16" s="183"/>
      <c r="H16" s="184"/>
    </row>
    <row r="17" spans="1:8" ht="17.25">
      <c r="A17" s="14">
        <v>8</v>
      </c>
      <c r="B17" s="15" t="s">
        <v>345</v>
      </c>
      <c r="C17" s="21" t="s">
        <v>19</v>
      </c>
      <c r="D17" s="21">
        <v>1</v>
      </c>
      <c r="E17" s="170">
        <v>375000000</v>
      </c>
      <c r="F17" s="170">
        <f>E17*D17</f>
        <v>375000000</v>
      </c>
      <c r="G17" s="16">
        <v>0</v>
      </c>
      <c r="H17" s="170">
        <f>F17*(1+G17)</f>
        <v>375000000</v>
      </c>
    </row>
    <row r="18" spans="1:8" s="180" customFormat="1" ht="82.5">
      <c r="A18" s="36"/>
      <c r="B18" s="181" t="s">
        <v>346</v>
      </c>
      <c r="C18" s="36"/>
      <c r="D18" s="36"/>
      <c r="E18" s="175"/>
      <c r="F18" s="175"/>
      <c r="G18" s="183"/>
      <c r="H18" s="184"/>
    </row>
    <row r="19" spans="1:8" ht="17.25">
      <c r="A19" s="14">
        <v>9</v>
      </c>
      <c r="B19" s="15" t="s">
        <v>308</v>
      </c>
      <c r="C19" s="21" t="s">
        <v>19</v>
      </c>
      <c r="D19" s="21">
        <v>1</v>
      </c>
      <c r="E19" s="170">
        <f>'Đào tạo'!F36</f>
        <v>595950000</v>
      </c>
      <c r="F19" s="170">
        <f>E19*D19</f>
        <v>595950000</v>
      </c>
      <c r="G19" s="16">
        <v>0.1</v>
      </c>
      <c r="H19" s="170">
        <f>F19*(1+G19)</f>
        <v>655545000</v>
      </c>
    </row>
    <row r="20" spans="1:8" ht="82.5">
      <c r="A20" s="36"/>
      <c r="B20" s="181" t="s">
        <v>351</v>
      </c>
      <c r="C20" s="36"/>
      <c r="D20" s="36"/>
      <c r="E20" s="175"/>
      <c r="F20" s="175"/>
      <c r="G20" s="183"/>
      <c r="H20" s="184"/>
    </row>
    <row r="21" spans="1:8" s="180" customFormat="1">
      <c r="A21" s="218" t="s">
        <v>22</v>
      </c>
      <c r="B21" s="219" t="s">
        <v>356</v>
      </c>
      <c r="C21" s="215"/>
      <c r="D21" s="215"/>
      <c r="E21" s="216"/>
      <c r="F21" s="216"/>
      <c r="G21" s="217"/>
      <c r="H21" s="216"/>
    </row>
    <row r="22" spans="1:8" ht="17.25">
      <c r="A22" s="14">
        <v>1</v>
      </c>
      <c r="B22" s="15" t="s">
        <v>309</v>
      </c>
      <c r="C22" s="21" t="s">
        <v>19</v>
      </c>
      <c r="D22" s="21">
        <v>18</v>
      </c>
      <c r="E22" s="170">
        <v>85000000</v>
      </c>
      <c r="F22" s="170">
        <f>E22*D22</f>
        <v>1530000000</v>
      </c>
      <c r="G22" s="16">
        <v>0.1</v>
      </c>
      <c r="H22" s="170">
        <f>F22*(1+G22)</f>
        <v>1683000000.0000002</v>
      </c>
    </row>
    <row r="23" spans="1:8" s="180" customFormat="1">
      <c r="A23" s="36"/>
      <c r="B23" s="174" t="s">
        <v>312</v>
      </c>
      <c r="C23" s="36"/>
      <c r="D23" s="36"/>
      <c r="E23" s="175"/>
      <c r="F23" s="175"/>
      <c r="G23" s="183"/>
      <c r="H23" s="184"/>
    </row>
    <row r="24" spans="1:8" ht="17.25">
      <c r="A24" s="14">
        <v>2</v>
      </c>
      <c r="B24" s="15" t="s">
        <v>310</v>
      </c>
      <c r="C24" s="21" t="s">
        <v>19</v>
      </c>
      <c r="D24" s="21">
        <v>18</v>
      </c>
      <c r="E24" s="170">
        <v>60000000</v>
      </c>
      <c r="F24" s="170">
        <f>E24*D24</f>
        <v>1080000000</v>
      </c>
      <c r="G24" s="16">
        <v>0.1</v>
      </c>
      <c r="H24" s="170">
        <f>F24*(1+G24)</f>
        <v>1188000000</v>
      </c>
    </row>
    <row r="25" spans="1:8">
      <c r="A25" s="36"/>
      <c r="B25" s="174" t="s">
        <v>313</v>
      </c>
      <c r="C25" s="36"/>
      <c r="D25" s="36"/>
      <c r="E25" s="175"/>
      <c r="F25" s="175"/>
      <c r="G25" s="183"/>
      <c r="H25" s="184"/>
    </row>
    <row r="26" spans="1:8">
      <c r="A26" s="218" t="s">
        <v>23</v>
      </c>
      <c r="B26" s="219" t="s">
        <v>357</v>
      </c>
      <c r="C26" s="215"/>
      <c r="D26" s="215"/>
      <c r="E26" s="216"/>
      <c r="F26" s="216"/>
      <c r="G26" s="217"/>
      <c r="H26" s="216"/>
    </row>
    <row r="27" spans="1:8" ht="17.25">
      <c r="A27" s="14">
        <v>1</v>
      </c>
      <c r="B27" s="15" t="s">
        <v>311</v>
      </c>
      <c r="C27" s="21" t="s">
        <v>19</v>
      </c>
      <c r="D27" s="21">
        <v>1</v>
      </c>
      <c r="E27" s="170">
        <v>20000000</v>
      </c>
      <c r="F27" s="170">
        <f>E27*D27</f>
        <v>20000000</v>
      </c>
      <c r="G27" s="16">
        <v>0.1</v>
      </c>
      <c r="H27" s="170">
        <f>F27*(1+G27)</f>
        <v>22000000</v>
      </c>
    </row>
    <row r="28" spans="1:8" ht="33">
      <c r="A28" s="36"/>
      <c r="B28" s="174" t="s">
        <v>352</v>
      </c>
      <c r="C28" s="36"/>
      <c r="D28" s="36"/>
      <c r="E28" s="175"/>
      <c r="F28" s="175"/>
      <c r="G28" s="183"/>
      <c r="H28" s="184"/>
    </row>
    <row r="29" spans="1:8">
      <c r="A29" s="173"/>
      <c r="B29" s="326" t="s">
        <v>307</v>
      </c>
      <c r="C29" s="327"/>
      <c r="D29" s="327"/>
      <c r="E29" s="327"/>
      <c r="F29" s="37">
        <f>SUM(F3:F28)</f>
        <v>11669850000</v>
      </c>
      <c r="G29" s="185"/>
      <c r="H29" s="37">
        <f>SUM(H3:H28)</f>
        <v>11992445000</v>
      </c>
    </row>
  </sheetData>
  <mergeCells count="1">
    <mergeCell ref="B29:E29"/>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dimension ref="A1:I36"/>
  <sheetViews>
    <sheetView zoomScale="70" zoomScaleNormal="70" workbookViewId="0">
      <pane ySplit="2" topLeftCell="A3" activePane="bottomLeft" state="frozen"/>
      <selection pane="bottomLeft" activeCell="A2" sqref="A2:F36"/>
    </sheetView>
  </sheetViews>
  <sheetFormatPr defaultColWidth="11.5546875" defaultRowHeight="16.5"/>
  <cols>
    <col min="1" max="1" width="5.33203125" style="44" customWidth="1"/>
    <col min="2" max="2" width="91.33203125" style="44" customWidth="1"/>
    <col min="3" max="3" width="7.33203125" style="44" bestFit="1" customWidth="1"/>
    <col min="4" max="4" width="4" style="44" bestFit="1" customWidth="1"/>
    <col min="5" max="5" width="9.88671875" style="44" customWidth="1"/>
    <col min="6" max="6" width="14.5546875" style="44" customWidth="1"/>
    <col min="7" max="8" width="8.88671875" style="44" customWidth="1"/>
    <col min="9" max="9" width="13.44140625" style="44" bestFit="1" customWidth="1"/>
    <col min="10" max="16384" width="11.5546875" style="44"/>
  </cols>
  <sheetData>
    <row r="1" spans="1:9">
      <c r="B1" s="45" t="s">
        <v>192</v>
      </c>
      <c r="I1" s="46"/>
    </row>
    <row r="2" spans="1:9">
      <c r="A2" s="152" t="s">
        <v>0</v>
      </c>
      <c r="B2" s="152" t="s">
        <v>1</v>
      </c>
      <c r="C2" s="152" t="s">
        <v>4</v>
      </c>
      <c r="D2" s="153" t="s">
        <v>5</v>
      </c>
      <c r="E2" s="153" t="s">
        <v>6</v>
      </c>
      <c r="F2" s="153" t="s">
        <v>45</v>
      </c>
    </row>
    <row r="3" spans="1:9">
      <c r="A3" s="47">
        <v>1</v>
      </c>
      <c r="B3" s="48" t="s">
        <v>213</v>
      </c>
      <c r="C3" s="49"/>
      <c r="D3" s="50"/>
      <c r="E3" s="51"/>
      <c r="F3" s="52">
        <f>SUM(F8:F13)</f>
        <v>114000000</v>
      </c>
    </row>
    <row r="4" spans="1:9" ht="69" customHeight="1">
      <c r="A4" s="53"/>
      <c r="B4" s="86" t="s">
        <v>204</v>
      </c>
      <c r="C4" s="86"/>
      <c r="D4" s="86"/>
      <c r="E4" s="86"/>
      <c r="F4" s="86"/>
    </row>
    <row r="5" spans="1:9" ht="132" customHeight="1">
      <c r="A5" s="53"/>
      <c r="B5" s="86" t="s">
        <v>205</v>
      </c>
      <c r="C5" s="86"/>
      <c r="D5" s="86"/>
      <c r="E5" s="86"/>
      <c r="F5" s="86"/>
    </row>
    <row r="6" spans="1:9" ht="69" customHeight="1">
      <c r="A6" s="53"/>
      <c r="B6" s="86" t="s">
        <v>206</v>
      </c>
      <c r="C6" s="86"/>
      <c r="D6" s="86"/>
      <c r="E6" s="86"/>
      <c r="F6" s="86"/>
    </row>
    <row r="7" spans="1:9" ht="150" customHeight="1">
      <c r="A7" s="53"/>
      <c r="B7" s="220" t="s">
        <v>226</v>
      </c>
      <c r="C7" s="220"/>
      <c r="D7" s="220"/>
      <c r="E7" s="220"/>
      <c r="F7" s="220"/>
    </row>
    <row r="8" spans="1:9" ht="49.5">
      <c r="A8" s="53"/>
      <c r="B8" s="54" t="s">
        <v>198</v>
      </c>
      <c r="C8" s="53" t="s">
        <v>193</v>
      </c>
      <c r="D8" s="53">
        <v>6</v>
      </c>
      <c r="E8" s="46">
        <v>12000000</v>
      </c>
      <c r="F8" s="46">
        <f t="shared" ref="F8:F13" si="0">D8*E8</f>
        <v>72000000</v>
      </c>
    </row>
    <row r="9" spans="1:9" ht="33">
      <c r="A9" s="53"/>
      <c r="B9" s="54" t="s">
        <v>194</v>
      </c>
      <c r="C9" s="53" t="s">
        <v>193</v>
      </c>
      <c r="D9" s="53">
        <v>6</v>
      </c>
      <c r="E9" s="46">
        <f>200000*6</f>
        <v>1200000</v>
      </c>
      <c r="F9" s="46">
        <f t="shared" si="0"/>
        <v>7200000</v>
      </c>
    </row>
    <row r="10" spans="1:9">
      <c r="A10" s="55"/>
      <c r="B10" s="54" t="s">
        <v>195</v>
      </c>
      <c r="C10" s="53" t="s">
        <v>193</v>
      </c>
      <c r="D10" s="56">
        <v>6</v>
      </c>
      <c r="E10" s="46">
        <f>150000*6*2</f>
        <v>1800000</v>
      </c>
      <c r="F10" s="46">
        <f t="shared" si="0"/>
        <v>10800000</v>
      </c>
    </row>
    <row r="11" spans="1:9">
      <c r="A11" s="53"/>
      <c r="B11" s="54" t="s">
        <v>207</v>
      </c>
      <c r="C11" s="53" t="s">
        <v>193</v>
      </c>
      <c r="D11" s="56">
        <v>6</v>
      </c>
      <c r="E11" s="46">
        <v>1000000</v>
      </c>
      <c r="F11" s="46">
        <f t="shared" si="0"/>
        <v>6000000</v>
      </c>
    </row>
    <row r="12" spans="1:9">
      <c r="A12" s="53"/>
      <c r="B12" s="54" t="s">
        <v>208</v>
      </c>
      <c r="C12" s="53" t="s">
        <v>193</v>
      </c>
      <c r="D12" s="56">
        <v>6</v>
      </c>
      <c r="E12" s="46">
        <f>25000*20*3</f>
        <v>1500000</v>
      </c>
      <c r="F12" s="46">
        <f t="shared" si="0"/>
        <v>9000000</v>
      </c>
    </row>
    <row r="13" spans="1:9">
      <c r="A13" s="53"/>
      <c r="B13" s="54" t="s">
        <v>209</v>
      </c>
      <c r="C13" s="53" t="s">
        <v>193</v>
      </c>
      <c r="D13" s="53">
        <v>6</v>
      </c>
      <c r="E13" s="46">
        <f>25000*20*3</f>
        <v>1500000</v>
      </c>
      <c r="F13" s="46">
        <f t="shared" si="0"/>
        <v>9000000</v>
      </c>
    </row>
    <row r="14" spans="1:9">
      <c r="A14" s="47">
        <v>2</v>
      </c>
      <c r="B14" s="48" t="s">
        <v>199</v>
      </c>
      <c r="C14" s="49"/>
      <c r="D14" s="50"/>
      <c r="E14" s="51"/>
      <c r="F14" s="52">
        <f>SUM(F19:F24)</f>
        <v>135000000</v>
      </c>
    </row>
    <row r="15" spans="1:9" ht="100.5" customHeight="1">
      <c r="A15" s="53"/>
      <c r="B15" s="86" t="s">
        <v>211</v>
      </c>
      <c r="C15" s="86"/>
      <c r="D15" s="86"/>
      <c r="E15" s="86"/>
      <c r="F15" s="86"/>
    </row>
    <row r="16" spans="1:9" ht="139.5" customHeight="1">
      <c r="A16" s="53"/>
      <c r="B16" s="86" t="s">
        <v>200</v>
      </c>
      <c r="C16" s="86"/>
      <c r="D16" s="86"/>
      <c r="E16" s="86"/>
      <c r="F16" s="86"/>
    </row>
    <row r="17" spans="1:6" ht="50.25" customHeight="1">
      <c r="A17" s="53"/>
      <c r="B17" s="86" t="s">
        <v>212</v>
      </c>
      <c r="C17" s="86"/>
      <c r="D17" s="86"/>
      <c r="E17" s="86"/>
      <c r="F17" s="86"/>
    </row>
    <row r="18" spans="1:6" ht="87" customHeight="1">
      <c r="A18" s="53"/>
      <c r="B18" s="220" t="s">
        <v>227</v>
      </c>
      <c r="C18" s="220"/>
      <c r="D18" s="220"/>
      <c r="E18" s="220"/>
      <c r="F18" s="220"/>
    </row>
    <row r="19" spans="1:6" ht="49.5">
      <c r="A19" s="53"/>
      <c r="B19" s="54" t="s">
        <v>201</v>
      </c>
      <c r="C19" s="53" t="s">
        <v>193</v>
      </c>
      <c r="D19" s="53">
        <v>6</v>
      </c>
      <c r="E19" s="46">
        <v>15000000</v>
      </c>
      <c r="F19" s="46">
        <f t="shared" ref="F19:F24" si="1">D19*E19</f>
        <v>90000000</v>
      </c>
    </row>
    <row r="20" spans="1:6" ht="33">
      <c r="A20" s="53"/>
      <c r="B20" s="54" t="s">
        <v>194</v>
      </c>
      <c r="C20" s="53" t="s">
        <v>193</v>
      </c>
      <c r="D20" s="53">
        <v>6</v>
      </c>
      <c r="E20" s="46">
        <f>200000*6</f>
        <v>1200000</v>
      </c>
      <c r="F20" s="46">
        <f t="shared" si="1"/>
        <v>7200000</v>
      </c>
    </row>
    <row r="21" spans="1:6">
      <c r="A21" s="55"/>
      <c r="B21" s="54" t="s">
        <v>195</v>
      </c>
      <c r="C21" s="53" t="s">
        <v>193</v>
      </c>
      <c r="D21" s="56">
        <v>6</v>
      </c>
      <c r="E21" s="46">
        <f>150000*6*2</f>
        <v>1800000</v>
      </c>
      <c r="F21" s="46">
        <f t="shared" si="1"/>
        <v>10800000</v>
      </c>
    </row>
    <row r="22" spans="1:6">
      <c r="A22" s="53"/>
      <c r="B22" s="54" t="s">
        <v>202</v>
      </c>
      <c r="C22" s="53" t="s">
        <v>193</v>
      </c>
      <c r="D22" s="56">
        <v>6</v>
      </c>
      <c r="E22" s="46">
        <v>1500000</v>
      </c>
      <c r="F22" s="46">
        <f t="shared" si="1"/>
        <v>9000000</v>
      </c>
    </row>
    <row r="23" spans="1:6">
      <c r="A23" s="53"/>
      <c r="B23" s="54" t="s">
        <v>196</v>
      </c>
      <c r="C23" s="53" t="s">
        <v>193</v>
      </c>
      <c r="D23" s="56">
        <v>6</v>
      </c>
      <c r="E23" s="46">
        <f>25000*20*3</f>
        <v>1500000</v>
      </c>
      <c r="F23" s="46">
        <f t="shared" si="1"/>
        <v>9000000</v>
      </c>
    </row>
    <row r="24" spans="1:6">
      <c r="A24" s="53"/>
      <c r="B24" s="54" t="s">
        <v>197</v>
      </c>
      <c r="C24" s="53" t="s">
        <v>193</v>
      </c>
      <c r="D24" s="53">
        <v>6</v>
      </c>
      <c r="E24" s="46">
        <f>25000*20*3</f>
        <v>1500000</v>
      </c>
      <c r="F24" s="46">
        <f t="shared" si="1"/>
        <v>9000000</v>
      </c>
    </row>
    <row r="25" spans="1:6">
      <c r="A25" s="47">
        <v>3</v>
      </c>
      <c r="B25" s="48" t="s">
        <v>210</v>
      </c>
      <c r="C25" s="49"/>
      <c r="D25" s="50"/>
      <c r="E25" s="51"/>
      <c r="F25" s="52">
        <f>SUM(F30:F35)</f>
        <v>346950000</v>
      </c>
    </row>
    <row r="26" spans="1:6" ht="39" customHeight="1">
      <c r="A26" s="53"/>
      <c r="B26" s="86" t="s">
        <v>221</v>
      </c>
      <c r="C26" s="86"/>
      <c r="D26" s="86"/>
      <c r="E26" s="86"/>
      <c r="F26" s="86"/>
    </row>
    <row r="27" spans="1:6" ht="54.75" customHeight="1">
      <c r="A27" s="53"/>
      <c r="B27" s="86" t="s">
        <v>214</v>
      </c>
      <c r="C27" s="86"/>
      <c r="D27" s="86"/>
      <c r="E27" s="86"/>
      <c r="F27" s="86"/>
    </row>
    <row r="28" spans="1:6" ht="61.5" customHeight="1">
      <c r="A28" s="53"/>
      <c r="B28" s="86" t="s">
        <v>215</v>
      </c>
      <c r="C28" s="86"/>
      <c r="D28" s="86"/>
      <c r="E28" s="86"/>
      <c r="F28" s="86"/>
    </row>
    <row r="29" spans="1:6" ht="87.75" customHeight="1">
      <c r="A29" s="53"/>
      <c r="B29" s="220" t="s">
        <v>228</v>
      </c>
      <c r="C29" s="220"/>
      <c r="D29" s="220"/>
      <c r="E29" s="220"/>
      <c r="F29" s="220"/>
    </row>
    <row r="30" spans="1:6" ht="49.5">
      <c r="A30" s="53"/>
      <c r="B30" s="54" t="s">
        <v>203</v>
      </c>
      <c r="C30" s="53" t="s">
        <v>193</v>
      </c>
      <c r="D30" s="53">
        <v>18</v>
      </c>
      <c r="E30" s="46">
        <v>15400000</v>
      </c>
      <c r="F30" s="46">
        <f t="shared" ref="F30:F35" si="2">D30*E30</f>
        <v>277200000</v>
      </c>
    </row>
    <row r="31" spans="1:6" ht="33">
      <c r="A31" s="53"/>
      <c r="B31" s="54" t="s">
        <v>216</v>
      </c>
      <c r="C31" s="53" t="s">
        <v>193</v>
      </c>
      <c r="D31" s="53">
        <v>18</v>
      </c>
      <c r="E31" s="46">
        <f>200000*4</f>
        <v>800000</v>
      </c>
      <c r="F31" s="46">
        <f t="shared" si="2"/>
        <v>14400000</v>
      </c>
    </row>
    <row r="32" spans="1:6">
      <c r="A32" s="55"/>
      <c r="B32" s="54" t="s">
        <v>217</v>
      </c>
      <c r="C32" s="53" t="s">
        <v>193</v>
      </c>
      <c r="D32" s="53">
        <v>18</v>
      </c>
      <c r="E32" s="46">
        <f>150000*4*2</f>
        <v>1200000</v>
      </c>
      <c r="F32" s="46">
        <f t="shared" si="2"/>
        <v>21600000</v>
      </c>
    </row>
    <row r="33" spans="1:6">
      <c r="A33" s="53"/>
      <c r="B33" s="54" t="s">
        <v>218</v>
      </c>
      <c r="C33" s="53" t="s">
        <v>193</v>
      </c>
      <c r="D33" s="53">
        <v>18</v>
      </c>
      <c r="E33" s="46">
        <f>15*25000</f>
        <v>375000</v>
      </c>
      <c r="F33" s="46">
        <f t="shared" si="2"/>
        <v>6750000</v>
      </c>
    </row>
    <row r="34" spans="1:6">
      <c r="A34" s="53"/>
      <c r="B34" s="54" t="s">
        <v>219</v>
      </c>
      <c r="C34" s="53" t="s">
        <v>193</v>
      </c>
      <c r="D34" s="53">
        <v>18</v>
      </c>
      <c r="E34" s="46">
        <f>25000*15*2</f>
        <v>750000</v>
      </c>
      <c r="F34" s="46">
        <f t="shared" si="2"/>
        <v>13500000</v>
      </c>
    </row>
    <row r="35" spans="1:6">
      <c r="A35" s="53"/>
      <c r="B35" s="54" t="s">
        <v>220</v>
      </c>
      <c r="C35" s="53" t="s">
        <v>193</v>
      </c>
      <c r="D35" s="53">
        <v>18</v>
      </c>
      <c r="E35" s="46">
        <f>25000*15*2</f>
        <v>750000</v>
      </c>
      <c r="F35" s="46">
        <f t="shared" si="2"/>
        <v>13500000</v>
      </c>
    </row>
    <row r="36" spans="1:6">
      <c r="A36" s="57"/>
      <c r="B36" s="58" t="s">
        <v>25</v>
      </c>
      <c r="C36" s="59"/>
      <c r="D36" s="57"/>
      <c r="E36" s="60"/>
      <c r="F36" s="60">
        <f>F25+F14+F3</f>
        <v>595950000</v>
      </c>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dimension ref="A1:I4"/>
  <sheetViews>
    <sheetView zoomScale="70" zoomScaleNormal="70" workbookViewId="0">
      <selection activeCell="E13" sqref="E13"/>
    </sheetView>
  </sheetViews>
  <sheetFormatPr defaultColWidth="11.5546875" defaultRowHeight="16.5"/>
  <cols>
    <col min="1" max="1" width="6.5546875" style="4" bestFit="1" customWidth="1"/>
    <col min="2" max="2" width="37.88671875" style="1" bestFit="1" customWidth="1"/>
    <col min="3" max="3" width="13.44140625" style="1" bestFit="1" customWidth="1"/>
    <col min="4" max="4" width="13.6640625" style="1" customWidth="1"/>
    <col min="5" max="5" width="14.33203125" style="1" customWidth="1"/>
    <col min="6" max="6" width="16.109375" style="1" customWidth="1"/>
    <col min="7" max="7" width="12.33203125" style="1" bestFit="1" customWidth="1"/>
    <col min="8" max="8" width="11.5546875" style="1" customWidth="1"/>
    <col min="9" max="9" width="14" style="1" customWidth="1"/>
    <col min="10" max="16384" width="11.5546875" style="1"/>
  </cols>
  <sheetData>
    <row r="1" spans="1:9" ht="33">
      <c r="A1" s="9" t="s">
        <v>10</v>
      </c>
      <c r="B1" s="9" t="s">
        <v>11</v>
      </c>
      <c r="C1" s="9" t="s">
        <v>12</v>
      </c>
      <c r="D1" s="9" t="s">
        <v>13</v>
      </c>
      <c r="E1" s="9" t="s">
        <v>14</v>
      </c>
      <c r="F1" s="9" t="s">
        <v>15</v>
      </c>
      <c r="G1" s="9" t="s">
        <v>16</v>
      </c>
      <c r="H1" s="9" t="s">
        <v>17</v>
      </c>
      <c r="I1" s="9" t="s">
        <v>18</v>
      </c>
    </row>
    <row r="2" spans="1:9" ht="33">
      <c r="A2" s="22">
        <v>1</v>
      </c>
      <c r="B2" s="17" t="s">
        <v>286</v>
      </c>
      <c r="C2" s="23">
        <f>'Tổng dự toán'!O12</f>
        <v>311279763.30000001</v>
      </c>
      <c r="D2" s="22" t="s">
        <v>223</v>
      </c>
      <c r="E2" s="22" t="s">
        <v>34</v>
      </c>
      <c r="F2" s="22" t="s">
        <v>35</v>
      </c>
      <c r="G2" s="22" t="s">
        <v>288</v>
      </c>
      <c r="H2" s="22" t="s">
        <v>36</v>
      </c>
      <c r="I2" s="22" t="s">
        <v>42</v>
      </c>
    </row>
    <row r="3" spans="1:9" ht="49.5">
      <c r="A3" s="22">
        <v>2</v>
      </c>
      <c r="B3" s="23" t="s">
        <v>295</v>
      </c>
      <c r="C3" s="23">
        <f>SUM('Tổng dự toán'!O5:O5)</f>
        <v>11992445000</v>
      </c>
      <c r="D3" s="22" t="s">
        <v>223</v>
      </c>
      <c r="E3" s="22" t="s">
        <v>34</v>
      </c>
      <c r="F3" s="22" t="s">
        <v>35</v>
      </c>
      <c r="G3" s="22" t="s">
        <v>360</v>
      </c>
      <c r="H3" s="22" t="s">
        <v>36</v>
      </c>
      <c r="I3" s="22" t="s">
        <v>43</v>
      </c>
    </row>
    <row r="4" spans="1:9" ht="33">
      <c r="A4" s="22">
        <v>3</v>
      </c>
      <c r="B4" s="17" t="s">
        <v>296</v>
      </c>
      <c r="C4" s="23">
        <f>SUM('Tổng dự toán'!O7:O7)</f>
        <v>7808927500</v>
      </c>
      <c r="D4" s="22" t="s">
        <v>223</v>
      </c>
      <c r="E4" s="22" t="s">
        <v>34</v>
      </c>
      <c r="F4" s="22" t="s">
        <v>35</v>
      </c>
      <c r="G4" s="22" t="s">
        <v>360</v>
      </c>
      <c r="H4" s="22" t="s">
        <v>36</v>
      </c>
      <c r="I4" s="22" t="s">
        <v>44</v>
      </c>
    </row>
  </sheetData>
  <pageMargins left="0.7" right="0.7" top="0.75" bottom="0.75" header="0.3" footer="0.3"/>
  <pageSetup orientation="landscape" horizontalDpi="4294967292" verticalDpi="4294967292"/>
</worksheet>
</file>

<file path=xl/worksheets/sheet6.xml><?xml version="1.0" encoding="utf-8"?>
<worksheet xmlns="http://schemas.openxmlformats.org/spreadsheetml/2006/main" xmlns:r="http://schemas.openxmlformats.org/officeDocument/2006/relationships">
  <dimension ref="A1:F7"/>
  <sheetViews>
    <sheetView zoomScale="80" zoomScaleNormal="80" workbookViewId="0">
      <selection activeCell="H9" sqref="H9"/>
    </sheetView>
  </sheetViews>
  <sheetFormatPr defaultColWidth="8.6640625" defaultRowHeight="16.5"/>
  <cols>
    <col min="1" max="1" width="4.33203125" bestFit="1" customWidth="1"/>
    <col min="2" max="2" width="54.44140625" bestFit="1" customWidth="1"/>
    <col min="3" max="3" width="5" bestFit="1" customWidth="1"/>
    <col min="4" max="6" width="3.44140625" bestFit="1" customWidth="1"/>
  </cols>
  <sheetData>
    <row r="1" spans="1:6">
      <c r="A1" s="328" t="s">
        <v>0</v>
      </c>
      <c r="B1" s="328" t="s">
        <v>1</v>
      </c>
      <c r="C1" s="328" t="s">
        <v>37</v>
      </c>
      <c r="D1" s="328"/>
      <c r="E1" s="328"/>
      <c r="F1" s="328"/>
    </row>
    <row r="2" spans="1:6">
      <c r="A2" s="328"/>
      <c r="B2" s="328"/>
      <c r="C2" s="116">
        <v>2010</v>
      </c>
      <c r="D2" s="328">
        <v>2011</v>
      </c>
      <c r="E2" s="328"/>
      <c r="F2" s="328"/>
    </row>
    <row r="3" spans="1:6">
      <c r="A3" s="328"/>
      <c r="B3" s="328"/>
      <c r="C3" s="116" t="s">
        <v>38</v>
      </c>
      <c r="D3" s="116" t="s">
        <v>39</v>
      </c>
      <c r="E3" s="116" t="s">
        <v>40</v>
      </c>
      <c r="F3" s="116" t="s">
        <v>41</v>
      </c>
    </row>
    <row r="4" spans="1:6">
      <c r="A4" s="22">
        <v>1</v>
      </c>
      <c r="B4" s="17" t="s">
        <v>286</v>
      </c>
      <c r="C4" s="35"/>
      <c r="D4" s="141"/>
      <c r="E4" s="34"/>
      <c r="F4" s="34"/>
    </row>
    <row r="5" spans="1:6" ht="33">
      <c r="A5" s="22">
        <v>2</v>
      </c>
      <c r="B5" s="23" t="s">
        <v>287</v>
      </c>
      <c r="C5" s="142"/>
      <c r="D5" s="35"/>
      <c r="E5" s="35"/>
      <c r="F5" s="34"/>
    </row>
    <row r="6" spans="1:6">
      <c r="A6" s="22">
        <v>3</v>
      </c>
      <c r="B6" s="17" t="s">
        <v>285</v>
      </c>
      <c r="C6" s="142"/>
      <c r="D6" s="35"/>
      <c r="E6" s="35"/>
      <c r="F6" s="34"/>
    </row>
    <row r="7" spans="1:6">
      <c r="A7" s="22">
        <v>4</v>
      </c>
      <c r="B7" s="17" t="s">
        <v>294</v>
      </c>
      <c r="C7" s="142"/>
      <c r="D7" s="143"/>
      <c r="E7" s="34"/>
      <c r="F7" s="35"/>
    </row>
  </sheetData>
  <mergeCells count="4">
    <mergeCell ref="D2:F2"/>
    <mergeCell ref="B1:B3"/>
    <mergeCell ref="A1:A3"/>
    <mergeCell ref="C1:F1"/>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H7"/>
  <sheetViews>
    <sheetView zoomScale="80" zoomScaleNormal="80" workbookViewId="0">
      <selection activeCell="B7" sqref="B7"/>
    </sheetView>
  </sheetViews>
  <sheetFormatPr defaultColWidth="8.6640625" defaultRowHeight="16.5"/>
  <cols>
    <col min="1" max="1" width="4.33203125" bestFit="1" customWidth="1"/>
    <col min="2" max="2" width="54.44140625" bestFit="1" customWidth="1"/>
    <col min="3" max="4" width="6" bestFit="1" customWidth="1"/>
    <col min="5" max="5" width="5" bestFit="1" customWidth="1"/>
    <col min="6" max="6" width="6" bestFit="1" customWidth="1"/>
    <col min="7" max="7" width="5" bestFit="1" customWidth="1"/>
    <col min="8" max="8" width="6" bestFit="1" customWidth="1"/>
  </cols>
  <sheetData>
    <row r="1" spans="1:8">
      <c r="A1" s="328" t="s">
        <v>0</v>
      </c>
      <c r="B1" s="328" t="s">
        <v>1</v>
      </c>
      <c r="C1" s="328" t="s">
        <v>37</v>
      </c>
      <c r="D1" s="328"/>
      <c r="E1" s="328"/>
      <c r="F1" s="328"/>
      <c r="G1" s="328"/>
      <c r="H1" s="328"/>
    </row>
    <row r="2" spans="1:8">
      <c r="A2" s="328"/>
      <c r="B2" s="328"/>
      <c r="C2" s="116">
        <v>2010</v>
      </c>
      <c r="D2" s="328">
        <v>2011</v>
      </c>
      <c r="E2" s="328"/>
      <c r="F2" s="328"/>
      <c r="G2" s="328"/>
      <c r="H2" s="144">
        <v>2012</v>
      </c>
    </row>
    <row r="3" spans="1:8">
      <c r="A3" s="328"/>
      <c r="B3" s="328"/>
      <c r="C3" s="116" t="s">
        <v>38</v>
      </c>
      <c r="D3" s="116" t="s">
        <v>39</v>
      </c>
      <c r="E3" s="116" t="s">
        <v>40</v>
      </c>
      <c r="F3" s="116" t="s">
        <v>41</v>
      </c>
      <c r="G3" s="116" t="s">
        <v>38</v>
      </c>
      <c r="H3" s="116" t="s">
        <v>39</v>
      </c>
    </row>
    <row r="4" spans="1:8">
      <c r="A4" s="22">
        <v>1</v>
      </c>
      <c r="B4" s="17" t="s">
        <v>286</v>
      </c>
      <c r="C4" s="145">
        <v>1</v>
      </c>
      <c r="D4" s="146"/>
      <c r="E4" s="147"/>
      <c r="F4" s="147"/>
      <c r="G4" s="147"/>
      <c r="H4" s="146"/>
    </row>
    <row r="5" spans="1:8" ht="33">
      <c r="A5" s="22">
        <v>2</v>
      </c>
      <c r="B5" s="23" t="s">
        <v>295</v>
      </c>
      <c r="C5" s="148"/>
      <c r="D5" s="145">
        <v>0.5</v>
      </c>
      <c r="E5" s="145">
        <v>0.5</v>
      </c>
      <c r="F5" s="147"/>
      <c r="G5" s="147"/>
      <c r="H5" s="146"/>
    </row>
    <row r="6" spans="1:8">
      <c r="A6" s="22">
        <v>3</v>
      </c>
      <c r="B6" s="17" t="s">
        <v>296</v>
      </c>
      <c r="C6" s="148"/>
      <c r="D6" s="145">
        <v>1</v>
      </c>
      <c r="E6" s="149"/>
      <c r="F6" s="147"/>
      <c r="G6" s="147"/>
      <c r="H6" s="146"/>
    </row>
    <row r="7" spans="1:8">
      <c r="A7" s="22">
        <v>4</v>
      </c>
      <c r="B7" s="17" t="s">
        <v>294</v>
      </c>
      <c r="C7" s="148"/>
      <c r="D7" s="150"/>
      <c r="E7" s="147"/>
      <c r="F7" s="145">
        <v>1</v>
      </c>
      <c r="G7" s="147"/>
      <c r="H7" s="146"/>
    </row>
  </sheetData>
  <mergeCells count="4">
    <mergeCell ref="A1:A3"/>
    <mergeCell ref="B1:B3"/>
    <mergeCell ref="D2:G2"/>
    <mergeCell ref="C1:H1"/>
  </mergeCell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B2"/>
  <sheetViews>
    <sheetView zoomScale="80" zoomScaleNormal="80" workbookViewId="0">
      <selection activeCell="K13" sqref="K13"/>
    </sheetView>
  </sheetViews>
  <sheetFormatPr defaultColWidth="8.6640625" defaultRowHeight="16.5"/>
  <cols>
    <col min="2" max="2" width="10.33203125" bestFit="1" customWidth="1"/>
  </cols>
  <sheetData>
    <row r="1" spans="1:2">
      <c r="A1" t="s">
        <v>9</v>
      </c>
      <c r="B1" s="2"/>
    </row>
    <row r="2" spans="1:2">
      <c r="B2" s="3">
        <v>21500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E9"/>
  <sheetViews>
    <sheetView zoomScale="80" zoomScaleNormal="80" workbookViewId="0">
      <pane ySplit="2" topLeftCell="A3" activePane="bottomLeft" state="frozen"/>
      <selection pane="bottomLeft" activeCell="D17" sqref="D17"/>
    </sheetView>
  </sheetViews>
  <sheetFormatPr defaultColWidth="11.5546875" defaultRowHeight="15.75"/>
  <cols>
    <col min="1" max="1" width="6.109375" style="39" customWidth="1"/>
    <col min="2" max="2" width="12" style="39" customWidth="1"/>
    <col min="3" max="3" width="17.88671875" style="39" customWidth="1"/>
    <col min="4" max="4" width="74" style="39" customWidth="1"/>
    <col min="5" max="5" width="19.5546875" style="39" customWidth="1"/>
    <col min="6" max="16384" width="11.5546875" style="39"/>
  </cols>
  <sheetData>
    <row r="1" spans="1:5" ht="22.5">
      <c r="A1" s="329" t="s">
        <v>46</v>
      </c>
      <c r="B1" s="329"/>
      <c r="C1" s="329"/>
      <c r="D1" s="329"/>
      <c r="E1" s="38"/>
    </row>
    <row r="2" spans="1:5" ht="16.5">
      <c r="A2" s="61" t="s">
        <v>0</v>
      </c>
      <c r="B2" s="61" t="s">
        <v>47</v>
      </c>
      <c r="C2" s="61" t="s">
        <v>48</v>
      </c>
      <c r="D2" s="61" t="s">
        <v>49</v>
      </c>
    </row>
    <row r="3" spans="1:5" ht="66">
      <c r="A3" s="62">
        <v>1</v>
      </c>
      <c r="B3" s="63" t="s">
        <v>50</v>
      </c>
      <c r="C3" s="64" t="s">
        <v>509</v>
      </c>
      <c r="D3" s="65" t="s">
        <v>635</v>
      </c>
    </row>
    <row r="4" spans="1:5" ht="33">
      <c r="A4" s="62">
        <v>2</v>
      </c>
      <c r="B4" s="63" t="s">
        <v>51</v>
      </c>
      <c r="C4" s="64" t="s">
        <v>510</v>
      </c>
      <c r="D4" s="65" t="s">
        <v>636</v>
      </c>
    </row>
    <row r="5" spans="1:5" ht="16.5">
      <c r="A5" s="62">
        <v>3</v>
      </c>
      <c r="B5" s="63" t="s">
        <v>52</v>
      </c>
      <c r="C5" s="64" t="s">
        <v>513</v>
      </c>
      <c r="D5" s="65" t="s">
        <v>637</v>
      </c>
    </row>
    <row r="6" spans="1:5" ht="33">
      <c r="A6" s="62">
        <v>4</v>
      </c>
      <c r="B6" s="63" t="s">
        <v>53</v>
      </c>
      <c r="C6" s="64" t="s">
        <v>517</v>
      </c>
      <c r="D6" s="65" t="s">
        <v>642</v>
      </c>
    </row>
    <row r="7" spans="1:5" ht="31.5">
      <c r="A7" s="62">
        <v>5</v>
      </c>
      <c r="B7" s="63" t="s">
        <v>631</v>
      </c>
      <c r="C7" s="292" t="s">
        <v>632</v>
      </c>
      <c r="D7" s="293" t="s">
        <v>638</v>
      </c>
    </row>
    <row r="8" spans="1:5" ht="30" customHeight="1">
      <c r="A8" s="62">
        <v>6</v>
      </c>
      <c r="B8" s="63" t="s">
        <v>633</v>
      </c>
      <c r="C8" s="292" t="s">
        <v>634</v>
      </c>
      <c r="D8" s="293" t="s">
        <v>639</v>
      </c>
    </row>
    <row r="9" spans="1:5" ht="47.25">
      <c r="A9" s="62">
        <v>7</v>
      </c>
      <c r="B9" s="63" t="s">
        <v>641</v>
      </c>
      <c r="C9" s="292" t="s">
        <v>511</v>
      </c>
      <c r="D9" s="293" t="s">
        <v>640</v>
      </c>
    </row>
  </sheetData>
  <mergeCells count="1">
    <mergeCell ref="A1:D1"/>
  </mergeCell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Tổng dự toán</vt:lpstr>
      <vt:lpstr>Máy chủ</vt:lpstr>
      <vt:lpstr>Phan mềm</vt:lpstr>
      <vt:lpstr>Đào tạo</vt:lpstr>
      <vt:lpstr>Kế hoạch đấu thầu</vt:lpstr>
      <vt:lpstr>Thời gian thực hiện</vt:lpstr>
      <vt:lpstr>Nhu cầu vốn</vt:lpstr>
      <vt:lpstr>Tỷ giá</vt:lpstr>
      <vt:lpstr>Ds_tac_nhan</vt:lpstr>
      <vt:lpstr>TAW</vt:lpstr>
      <vt:lpstr>TBF</vt:lpstr>
      <vt:lpstr>TFW</vt:lpstr>
      <vt:lpstr>EFW_P</vt:lpstr>
      <vt:lpstr>G_Giatriphanmem</vt:lpstr>
      <vt:lpstr>Nhập liệu</vt:lpstr>
      <vt:lpstr>Danh mục phân hệ</vt:lpstr>
      <vt:lpstr>Thứ tự ưu tiên chức năng</vt:lpstr>
      <vt:lpstr>Chuyển đổi chức năng sang UC</vt:lpstr>
      <vt:lpstr>Sheet1</vt:lpstr>
      <vt:lpstr>'Danh mục phân hệ'!_Toc269788426</vt:lpstr>
    </vt:vector>
  </TitlesOfParts>
  <Company>Integrated e-Solutions Viet Nam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 Doan</dc:creator>
  <cp:lastModifiedBy>KhanhTran</cp:lastModifiedBy>
  <dcterms:created xsi:type="dcterms:W3CDTF">2009-10-08T09:27:59Z</dcterms:created>
  <dcterms:modified xsi:type="dcterms:W3CDTF">2011-10-13T09:48:52Z</dcterms:modified>
</cp:coreProperties>
</file>