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inht\OneDrive\Desktop\Practice\Excel practice\"/>
    </mc:Choice>
  </mc:AlternateContent>
  <xr:revisionPtr revIDLastSave="9" documentId="13_ncr:1_{C9905268-97F9-41EF-8013-FC0AA51CACC2}" xr6:coauthVersionLast="36" xr6:coauthVersionMax="36" xr10:uidLastSave="{208BE6B6-CD51-4B6F-9D8C-0DE64F1A33A6}"/>
  <bookViews>
    <workbookView xWindow="0" yWindow="0" windowWidth="11925" windowHeight="8370" tabRatio="749" firstSheet="4" activeTab="7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1" hidden="1">AND!$A$1:$H$2000</definedName>
    <definedName name="_xlnm._FilterDatabase" localSheetId="23" hidden="1">'HW(9)'!$B$4:$B$2003</definedName>
    <definedName name="_xlnm._FilterDatabase" localSheetId="24" hidden="1">'HW(9an)'!$B$6:$B$2005</definedName>
    <definedName name="_xlnm._FilterDatabase" localSheetId="2" hidden="1">OR!$A$1:$H$2000</definedName>
    <definedName name="COGS" localSheetId="2">OR!$F$2:$F$2000</definedName>
    <definedName name="COGS">AND!$F$2:$F$2000</definedName>
    <definedName name="Customer" localSheetId="2">OR!$D$2:$D$2000</definedName>
    <definedName name="Customer">AND!$D$2:$D$2000</definedName>
    <definedName name="Date" localSheetId="2">OR!$A$2:$A$2000</definedName>
    <definedName name="Date">AND!$A$2:$A$2000</definedName>
    <definedName name="Product" localSheetId="2">OR!$E$2:$E$2000</definedName>
    <definedName name="Product">AND!$E$2:$E$2000</definedName>
    <definedName name="Region" localSheetId="2">OR!$B$2:$B$2000</definedName>
    <definedName name="Region">AND!$B$2:$B$2000</definedName>
    <definedName name="Sales" localSheetId="2">OR!$G$2:$G$2000</definedName>
    <definedName name="Sales">AND!$G$2:$G$2000</definedName>
    <definedName name="SalesRep" localSheetId="2">OR!$C$2:$C$2000</definedName>
    <definedName name="SalesRep">AND!$C$2:$C$2000</definedName>
  </definedNames>
  <calcPr calcId="179021"/>
  <pivotCaches>
    <pivotCache cacheId="6" r:id="rId26"/>
    <pivotCache cacheId="7" r:id="rId27"/>
    <pivotCache cacheId="8" r:id="rId28"/>
    <pivotCache cacheId="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3" l="1" a="1"/>
  <c r="K16" i="3" s="1"/>
  <c r="K15" i="2"/>
  <c r="K87" i="2" l="1" a="1"/>
  <c r="K87" i="2" s="1"/>
  <c r="K76" i="2"/>
  <c r="M28" i="2"/>
  <c r="K10" i="23" a="1"/>
  <c r="K10" i="23" s="1"/>
  <c r="J10" i="23" a="1"/>
  <c r="J10" i="23" s="1"/>
  <c r="K16" i="23"/>
  <c r="J16" i="23"/>
  <c r="H16" i="23"/>
  <c r="G16" i="23"/>
  <c r="H10" i="23"/>
  <c r="G10" i="23"/>
  <c r="G10" i="24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/>
  <c r="I21" i="21"/>
  <c r="I22" i="21"/>
  <c r="I23" i="21"/>
  <c r="I24" i="21"/>
  <c r="I25" i="21"/>
  <c r="I26" i="21"/>
  <c r="I27" i="21"/>
  <c r="I28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9" i="17"/>
  <c r="H9" i="17"/>
  <c r="I9" i="17"/>
  <c r="J9" i="17"/>
  <c r="K9" i="17"/>
  <c r="L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G6" i="17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B5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H20" i="7" l="1"/>
  <c r="H21" i="7" s="1"/>
  <c r="H22" i="7"/>
  <c r="H23" i="7"/>
  <c r="H24" i="7"/>
  <c r="H25" i="7"/>
  <c r="H19" i="7"/>
  <c r="F22" i="7"/>
  <c r="G22" i="7"/>
  <c r="F23" i="7"/>
  <c r="G23" i="7"/>
  <c r="F24" i="7"/>
  <c r="G24" i="7"/>
  <c r="F25" i="7"/>
  <c r="G25" i="7"/>
  <c r="F20" i="7"/>
  <c r="G20" i="7"/>
  <c r="F21" i="7"/>
  <c r="G21" i="7"/>
  <c r="G19" i="7"/>
  <c r="F19" i="7"/>
  <c r="J12" i="5"/>
  <c r="J13" i="5"/>
  <c r="J14" i="5"/>
  <c r="J15" i="5"/>
  <c r="J16" i="5"/>
  <c r="J11" i="5"/>
  <c r="I12" i="5"/>
  <c r="I13" i="5"/>
  <c r="I14" i="5"/>
  <c r="I15" i="5"/>
  <c r="I16" i="5"/>
  <c r="I11" i="5"/>
  <c r="H12" i="5"/>
  <c r="H13" i="5"/>
  <c r="H14" i="5"/>
  <c r="H15" i="5"/>
  <c r="H16" i="5"/>
  <c r="H11" i="5"/>
  <c r="G12" i="5"/>
  <c r="G13" i="5"/>
  <c r="G14" i="5"/>
  <c r="G15" i="5"/>
  <c r="G16" i="5"/>
  <c r="G11" i="5"/>
  <c r="J61" i="3"/>
  <c r="K52" i="3"/>
  <c r="K51" i="3"/>
  <c r="K50" i="3"/>
  <c r="K27" i="3" a="1"/>
  <c r="K27" i="3" s="1"/>
  <c r="K15" i="3" a="1"/>
  <c r="K15" i="3" s="1"/>
  <c r="E31" i="27" a="1"/>
  <c r="E31" i="27" s="1"/>
  <c r="E19" i="27" a="1"/>
  <c r="E19" i="27" s="1"/>
  <c r="K14" i="3"/>
  <c r="K1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" i="3"/>
  <c r="E7" i="27" a="1"/>
  <c r="E7" i="27" s="1"/>
  <c r="L87" i="2" a="1"/>
  <c r="L87" i="2" s="1"/>
  <c r="M87" i="2" a="1"/>
  <c r="M87" i="2" s="1"/>
  <c r="N87" i="2" a="1"/>
  <c r="N87" i="2" s="1"/>
  <c r="L88" i="2" a="1"/>
  <c r="L88" i="2" s="1"/>
  <c r="M88" i="2" a="1"/>
  <c r="M88" i="2" s="1"/>
  <c r="N88" i="2" a="1"/>
  <c r="N88" i="2" s="1"/>
  <c r="L89" i="2" a="1"/>
  <c r="L89" i="2" s="1"/>
  <c r="M89" i="2" a="1"/>
  <c r="M89" i="2" s="1"/>
  <c r="N89" i="2" a="1"/>
  <c r="N89" i="2" s="1"/>
  <c r="L90" i="2" a="1"/>
  <c r="L90" i="2" s="1"/>
  <c r="M90" i="2" a="1"/>
  <c r="M90" i="2" s="1"/>
  <c r="N90" i="2" a="1"/>
  <c r="N90" i="2" s="1"/>
  <c r="K88" i="2" a="1"/>
  <c r="K88" i="2" s="1"/>
  <c r="K89" i="2" a="1"/>
  <c r="K89" i="2" s="1"/>
  <c r="K90" i="2" a="1"/>
  <c r="K90" i="2" s="1"/>
  <c r="O87" i="2"/>
  <c r="K79" i="2"/>
  <c r="K78" i="2"/>
  <c r="K77" i="2"/>
  <c r="M45" i="2"/>
  <c r="M46" i="2"/>
  <c r="M47" i="2"/>
  <c r="M48" i="2"/>
  <c r="M49" i="2"/>
  <c r="M50" i="2"/>
  <c r="M51" i="2"/>
  <c r="M52" i="2"/>
  <c r="M53" i="2"/>
  <c r="M44" i="2"/>
  <c r="N44" i="2" a="1"/>
  <c r="N44" i="2" s="1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N28" i="2"/>
  <c r="L20" i="2"/>
  <c r="M20" i="2"/>
  <c r="N20" i="2"/>
  <c r="L21" i="2"/>
  <c r="M21" i="2"/>
  <c r="N21" i="2"/>
  <c r="L22" i="2"/>
  <c r="M22" i="2"/>
  <c r="N22" i="2"/>
  <c r="L23" i="2"/>
  <c r="M23" i="2"/>
  <c r="N23" i="2"/>
  <c r="K21" i="2"/>
  <c r="K22" i="2"/>
  <c r="K23" i="2"/>
  <c r="K20" i="2"/>
  <c r="K14" i="2"/>
  <c r="K1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" i="2"/>
  <c r="N51" i="2" l="1"/>
  <c r="N54" i="2"/>
  <c r="N46" i="2"/>
  <c r="N53" i="2"/>
  <c r="N49" i="2"/>
  <c r="N45" i="2"/>
  <c r="N47" i="2"/>
  <c r="N50" i="2"/>
  <c r="N52" i="2"/>
  <c r="N48" i="2"/>
  <c r="K19" i="3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G37" i="27"/>
  <c r="G23" i="27"/>
  <c r="G19" i="27"/>
  <c r="G31" i="27"/>
  <c r="O45" i="2"/>
  <c r="D19" i="5"/>
  <c r="O10" i="27"/>
  <c r="O44" i="2"/>
  <c r="D21" i="5"/>
  <c r="G7" i="27"/>
  <c r="D18" i="5"/>
  <c r="K92" i="2"/>
  <c r="D20" i="5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C5" i="16"/>
  <c r="F5" i="16" s="1"/>
  <c r="D5" i="16"/>
  <c r="E5" i="16"/>
  <c r="B6" i="16"/>
  <c r="C6" i="16"/>
  <c r="F6" i="16" s="1"/>
  <c r="D6" i="16"/>
  <c r="E6" i="16"/>
  <c r="B7" i="16"/>
  <c r="C7" i="16"/>
  <c r="F7" i="16" s="1"/>
  <c r="D7" i="16"/>
  <c r="E7" i="16"/>
  <c r="B8" i="16"/>
  <c r="C8" i="16"/>
  <c r="D8" i="16"/>
  <c r="E8" i="16"/>
  <c r="B9" i="16"/>
  <c r="C9" i="16"/>
  <c r="D9" i="16"/>
  <c r="E9" i="16"/>
  <c r="B10" i="16"/>
  <c r="C10" i="16"/>
  <c r="F10" i="16" s="1"/>
  <c r="D10" i="16"/>
  <c r="E10" i="16"/>
  <c r="D11" i="16"/>
  <c r="B11" i="16"/>
  <c r="B5" i="15"/>
  <c r="B11" i="15" s="1"/>
  <c r="C5" i="15"/>
  <c r="D5" i="15"/>
  <c r="E5" i="15"/>
  <c r="B6" i="15"/>
  <c r="C6" i="15"/>
  <c r="D6" i="15"/>
  <c r="E6" i="15"/>
  <c r="B7" i="15"/>
  <c r="F7" i="15" s="1"/>
  <c r="C7" i="15"/>
  <c r="D7" i="15"/>
  <c r="E7" i="15"/>
  <c r="B8" i="15"/>
  <c r="F8" i="15" s="1"/>
  <c r="C8" i="15"/>
  <c r="D8" i="15"/>
  <c r="E8" i="15"/>
  <c r="B9" i="15"/>
  <c r="C9" i="15"/>
  <c r="D9" i="15"/>
  <c r="E9" i="15"/>
  <c r="B10" i="15"/>
  <c r="C10" i="15"/>
  <c r="D10" i="15"/>
  <c r="E10" i="15"/>
  <c r="D11" i="15"/>
  <c r="F6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AA29" i="2"/>
  <c r="AA28" i="2"/>
  <c r="L61" i="3"/>
  <c r="D7" i="13"/>
  <c r="Z13" i="3"/>
  <c r="V1" i="3"/>
  <c r="M50" i="3"/>
  <c r="D7" i="10"/>
  <c r="Z17" i="3"/>
  <c r="L15" i="3"/>
  <c r="F9" i="16" l="1"/>
  <c r="E11" i="16"/>
  <c r="C11" i="16"/>
  <c r="E11" i="15"/>
  <c r="F11" i="12"/>
  <c r="F5" i="15"/>
  <c r="F10" i="15"/>
  <c r="C11" i="15"/>
  <c r="F11" i="15" s="1"/>
  <c r="J9" i="18"/>
  <c r="F10" i="18"/>
  <c r="I9" i="18"/>
  <c r="L9" i="18"/>
  <c r="H9" i="18"/>
  <c r="K9" i="18"/>
  <c r="G9" i="18"/>
  <c r="F8" i="16"/>
  <c r="F11" i="16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L14" i="3"/>
  <c r="Z28" i="3"/>
  <c r="L13" i="3"/>
  <c r="M19" i="3"/>
  <c r="M27" i="3"/>
  <c r="L28" i="2" l="1"/>
  <c r="K29" i="2" s="1"/>
  <c r="M78" i="2"/>
  <c r="M76" i="2"/>
  <c r="M14" i="2"/>
  <c r="M79" i="2"/>
  <c r="P28" i="2"/>
  <c r="M15" i="2"/>
  <c r="P29" i="2"/>
  <c r="M77" i="2"/>
  <c r="M13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<sst xmlns="http://schemas.openxmlformats.org/spreadsheetml/2006/main" count="45256" uniqueCount="356">
  <si>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</si>
  <si>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</si>
  <si>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</si>
  <si>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</si>
  <si>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</si>
  <si>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</si>
  <si>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</si>
  <si>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</si>
  <si>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</si>
  <si>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</si>
  <si>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</si>
  <si>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</si>
  <si>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</si>
  <si>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</si>
  <si>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</si>
  <si>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</si>
  <si>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</si>
  <si>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</si>
  <si>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</si>
  <si>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</si>
  <si>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</si>
  <si>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</si>
  <si>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</si>
  <si>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</si>
  <si>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</si>
  <si>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</si>
  <si>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</si>
  <si>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</si>
  <si>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</si>
  <si>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</si>
  <si>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</si>
  <si>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</si>
  <si>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</si>
  <si>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</si>
  <si>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</si>
  <si>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</si>
  <si>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</si>
  <si>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</si>
  <si>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</si>
  <si>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</si>
  <si>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</si>
  <si>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</si>
  <si>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</si>
  <si>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</si>
  <si>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</si>
  <si>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</si>
  <si>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</si>
  <si>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</si>
  <si>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</si>
  <si>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</si>
  <si>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</si>
  <si>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</si>
  <si>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</si>
  <si>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</si>
  <si>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</si>
  <si>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</si>
  <si>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</si>
  <si>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</si>
  <si>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</si>
  <si>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</si>
  <si>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</si>
  <si>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</si>
  <si>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</si>
  <si>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</si>
  <si>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</si>
  <si>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</si>
  <si>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</si>
  <si>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</si>
  <si>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</si>
  <si>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</si>
  <si>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</si>
  <si>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</si>
  <si>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</si>
  <si>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</si>
  <si>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</si>
  <si>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</si>
  <si>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</si>
  <si>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</si>
  <si>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</si>
  <si>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</si>
  <si>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</si>
  <si>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</si>
  <si>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</si>
  <si>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</si>
  <si>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</si>
  <si>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</si>
  <si>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</si>
  <si>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</si>
  <si>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</si>
  <si>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</si>
  <si>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</si>
  <si>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</si>
  <si>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</si>
  <si>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</si>
  <si>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</si>
  <si>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</si>
  <si>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</si>
  <si>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</si>
  <si>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</si>
  <si>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</si>
  <si>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</si>
  <si>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</si>
  <si>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</si>
  <si>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</si>
  <si>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</si>
  <si>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</si>
  <si>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</si>
  <si>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</si>
  <si>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</si>
  <si>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</si>
  <si>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</si>
  <si>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</si>
  <si>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</si>
  <si>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</si>
  <si>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</si>
  <si>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</si>
  <si>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</si>
  <si>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</si>
  <si>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</si>
  <si>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</si>
  <si>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</si>
  <si>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</si>
  <si>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</si>
  <si>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</si>
  <si>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</si>
  <si>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</si>
  <si>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</si>
  <si>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</si>
  <si>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</si>
  <si>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</si>
  <si>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</si>
  <si>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</si>
  <si>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</si>
  <si>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</si>
  <si>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</si>
  <si>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</si>
  <si>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</si>
  <si>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</si>
  <si>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</si>
  <si>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</si>
  <si>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</si>
  <si>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</si>
  <si>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</si>
  <si>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</si>
  <si>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</si>
  <si>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</si>
  <si>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</si>
  <si>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</si>
  <si>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</si>
  <si>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</si>
  <si>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</si>
  <si>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</si>
  <si>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</si>
  <si>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</si>
  <si>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</si>
  <si>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</si>
  <si>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</si>
  <si>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</si>
  <si>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</si>
  <si>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</si>
  <si>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</si>
  <si>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</si>
  <si>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</si>
  <si>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</si>
  <si>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</si>
  <si>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</si>
  <si>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</si>
  <si>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</si>
  <si>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</si>
  <si>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</si>
  <si>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</si>
  <si>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</si>
  <si>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</si>
  <si>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</si>
  <si>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</si>
  <si>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</si>
  <si>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</si>
  <si>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</si>
  <si>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</si>
  <si>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</si>
  <si>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</si>
  <si>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</si>
  <si>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</si>
  <si>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</si>
  <si>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</si>
  <si>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</si>
  <si>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</si>
  <si>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</si>
  <si>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</si>
  <si>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</si>
  <si>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</si>
  <si>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</si>
  <si>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</si>
  <si>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</si>
  <si>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</si>
  <si>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</si>
  <si>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</si>
  <si>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</si>
  <si>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</si>
  <si>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</si>
  <si>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</si>
  <si>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</si>
  <si>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</si>
  <si>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</si>
  <si>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</si>
  <si>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</si>
  <si>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</si>
  <si>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</si>
  <si>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</si>
  <si>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</si>
  <si>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</si>
  <si>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</si>
  <si>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</si>
  <si>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</si>
  <si>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</si>
  <si>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</si>
  <si>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</si>
  <si>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</si>
  <si>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</si>
  <si>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</si>
  <si>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</si>
  <si>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</si>
  <si>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</si>
  <si>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</si>
  <si>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</si>
  <si>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</si>
  <si>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</si>
  <si>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</si>
  <si>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</si>
  <si>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</si>
  <si>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</si>
  <si>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</si>
  <si>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</si>
  <si>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</si>
  <si>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</si>
  <si>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</si>
  <si>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</si>
  <si>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</si>
  <si>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</si>
  <si>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</si>
  <si>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</si>
  <si>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</si>
  <si>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</si>
  <si>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</si>
  <si>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</si>
  <si>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</si>
  <si>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</si>
  <si>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</si>
  <si>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</si>
  <si>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</si>
  <si>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</si>
  <si>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</si>
  <si>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</si>
  <si>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</si>
  <si>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</si>
  <si>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</si>
  <si>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</si>
  <si>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</si>
  <si>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</si>
  <si>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</si>
  <si>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</si>
  <si>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</si>
  <si>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</si>
  <si>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</si>
  <si>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</si>
  <si>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</si>
  <si>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</si>
  <si>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</si>
  <si>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</si>
  <si>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</si>
  <si>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</si>
  <si>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</si>
  <si>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</si>
  <si>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</si>
  <si>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</si>
  <si>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</si>
  <si>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</si>
  <si>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</si>
  <si>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</si>
  <si>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</si>
  <si>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</si>
  <si>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</si>
  <si>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</si>
  <si>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</si>
  <si>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</si>
  <si>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</si>
  <si>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</si>
  <si>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</si>
  <si>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</si>
  <si>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</si>
  <si>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</si>
  <si>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</si>
  <si>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</si>
  <si>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</si>
  <si>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</si>
  <si>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</si>
  <si>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</si>
  <si>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</si>
  <si>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</si>
  <si>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</si>
  <si>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</si>
  <si>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</si>
  <si>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</si>
  <si>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</si>
  <si>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</si>
  <si>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</si>
  <si>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</si>
  <si>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</si>
  <si>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</si>
  <si>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</si>
  <si>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</si>
  <si>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</si>
  <si>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</si>
  <si>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</si>
  <si>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</si>
  <si>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</si>
  <si>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</si>
  <si>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</si>
  <si>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</si>
  <si>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</si>
  <si>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</si>
  <si>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</si>
  <si>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</si>
  <si>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</si>
  <si>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</si>
  <si>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</si>
  <si>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</si>
  <si>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</si>
  <si>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</si>
  <si>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</si>
  <si>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</si>
  <si>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</si>
  <si>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</si>
  <si>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</si>
  <si>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</si>
  <si>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</si>
  <si>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</si>
  <si>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</si>
  <si>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</si>
  <si>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</si>
  <si>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</si>
  <si>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</si>
  <si>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</si>
  <si>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</si>
  <si>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</si>
  <si>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</si>
  <si>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</si>
  <si>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</si>
  <si>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</si>
  <si>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</si>
  <si>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</si>
  <si>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</si>
  <si>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</si>
  <si>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frequency</t>
  </si>
  <si>
    <t>=STDEV.S(IF(A4:A10=E4,IF(B4:B10=F4,C4:C10)))</t>
  </si>
  <si>
    <t>Ch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</si>
</sst>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  <numFmt numFmtId="170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3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3" fontId="0" fillId="3" borderId="1" xfId="0" quotePrefix="1" applyNumberFormat="1" applyFill="1" applyBorder="1"/>
    <xf numFmtId="170" fontId="0" fillId="3" borderId="1" xfId="0" applyNumberFormat="1" applyFill="1" applyBorder="1"/>
    <xf numFmtId="164" fontId="0" fillId="0" borderId="13" xfId="0" applyNumberFormat="1" applyBorder="1"/>
    <xf numFmtId="8" fontId="0" fillId="0" borderId="11" xfId="0" applyNumberFormat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5" xfId="0" applyFont="1" applyFill="1" applyBorder="1"/>
    <xf numFmtId="164" fontId="0" fillId="0" borderId="4" xfId="0" applyNumberFormat="1" applyBorder="1"/>
    <xf numFmtId="0" fontId="0" fillId="0" borderId="17" xfId="0" applyBorder="1"/>
    <xf numFmtId="8" fontId="0" fillId="0" borderId="17" xfId="0" applyNumberFormat="1" applyBorder="1"/>
    <xf numFmtId="8" fontId="0" fillId="0" borderId="2" xfId="0" applyNumberForma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28">
    <dxf>
      <fill>
        <patternFill>
          <bgColor theme="4" tint="0.39994506668294322"/>
        </patternFill>
      </fill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A7BE5-DAA1-4B04-B534-DA2D15C78AD8}" name="HW2Tables" displayName="HW2Tables" ref="A14:H119" totalsRowShown="0" headerRowDxfId="14" headerRowBorderDxfId="13" tableBorderDxfId="12" totalsRowBorderDxfId="11">
  <autoFilter ref="A14:H119" xr:uid="{1097F6E3-1292-4CE3-B057-50E68E6AE8B0}"/>
  <tableColumns count="8">
    <tableColumn id="1" xr3:uid="{FD1277E6-D970-4137-AC2D-8A6AA6D8358C}" name="Date" dataDxfId="10"/>
    <tableColumn id="2" xr3:uid="{A4F3BD22-EA9B-4344-A232-D88378510CBC}" name="Product" dataDxfId="9"/>
    <tableColumn id="3" xr3:uid="{6C1FC49B-593B-4C8B-9DA7-1207DF8FF137}" name="Region" dataDxfId="8"/>
    <tableColumn id="4" xr3:uid="{3B3A934D-871A-4347-8D69-926BF0ACACD7}" name="SalesRep" dataDxfId="7"/>
    <tableColumn id="5" xr3:uid="{DE4AA9AD-6023-46DE-B89B-4F0E5B1DE0E2}" name="Customer" dataDxfId="6"/>
    <tableColumn id="6" xr3:uid="{0934C562-F325-4E9B-9549-339B9D7C0F6D}" name="Units" dataDxfId="5"/>
    <tableColumn id="7" xr3:uid="{B41213D2-C7DE-41C0-B86D-783AA22BC00D}" name="Sales" dataDxfId="4"/>
    <tableColumn id="8" xr3:uid="{3806D755-92A1-4444-94E0-4C8FA24474D8}" name="COG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465A6-6F26-4CF5-B9EE-21B388D6F45F}" name="HW5Tables" displayName="HW5Tables" ref="A3:D684" totalsRowShown="0" headerRowDxfId="2">
  <autoFilter ref="A3:D684" xr:uid="{F36505FB-37CF-408A-9490-B851B49C4318}"/>
  <tableColumns count="4">
    <tableColumn id="1" xr3:uid="{68A30553-63F0-42D2-9B2C-76F721AD93FD}" name="Date" dataDxfId="1"/>
    <tableColumn id="2" xr3:uid="{C1B6051F-D68E-483A-9D0C-D9455B9D6E47}" name="SalesRep"/>
    <tableColumn id="3" xr3:uid="{EEC71A25-927F-4836-8C05-5EA95E305420}" name="Customer"/>
    <tableColumn id="4" xr3:uid="{60DC7D49-A6F8-4A67-A0F3-D3C874B61D96}" name="Time of Phone C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B7" sqref="B7"/>
    </sheetView>
  </sheetViews>
  <sheetFormatPr defaultRowHeight="15" x14ac:dyDescent="0.25"/>
  <cols>
    <col min="2" max="2" width="95.7109375" customWidth="1"/>
  </cols>
  <sheetData>
    <row r="1" spans="1:2" x14ac:dyDescent="0.25">
      <c r="A1" s="1" t="s">
        <v>300</v>
      </c>
      <c r="B1" s="1"/>
    </row>
    <row r="3" spans="1:2" x14ac:dyDescent="0.25">
      <c r="A3" s="65" t="s">
        <v>0</v>
      </c>
      <c r="B3" s="1"/>
    </row>
    <row r="4" spans="1:2" x14ac:dyDescent="0.25">
      <c r="A4" s="2">
        <v>1</v>
      </c>
      <c r="B4" s="114" t="s">
        <v>1</v>
      </c>
    </row>
    <row r="5" spans="1:2" x14ac:dyDescent="0.25">
      <c r="A5" s="2">
        <v>2</v>
      </c>
      <c r="B5" s="115" t="s">
        <v>11</v>
      </c>
    </row>
    <row r="6" spans="1:2" x14ac:dyDescent="0.25">
      <c r="A6" s="2">
        <v>3</v>
      </c>
      <c r="B6" s="115" t="s">
        <v>301</v>
      </c>
    </row>
    <row r="7" spans="1:2" x14ac:dyDescent="0.25">
      <c r="A7" s="2">
        <v>4</v>
      </c>
      <c r="B7" s="115" t="s">
        <v>298</v>
      </c>
    </row>
    <row r="8" spans="1:2" x14ac:dyDescent="0.25">
      <c r="A8" s="2">
        <v>5</v>
      </c>
      <c r="B8" s="115" t="s">
        <v>303</v>
      </c>
    </row>
    <row r="9" spans="1:2" x14ac:dyDescent="0.25">
      <c r="A9" s="2">
        <v>6</v>
      </c>
      <c r="B9" s="115" t="s">
        <v>351</v>
      </c>
    </row>
    <row r="10" spans="1:2" x14ac:dyDescent="0.25">
      <c r="A10" s="2">
        <v>7</v>
      </c>
      <c r="B10" s="114" t="s">
        <v>2</v>
      </c>
    </row>
    <row r="11" spans="1:2" x14ac:dyDescent="0.25">
      <c r="A11" s="2">
        <v>8</v>
      </c>
      <c r="B11" s="116" t="s">
        <v>12</v>
      </c>
    </row>
    <row r="12" spans="1:2" x14ac:dyDescent="0.25">
      <c r="A12" s="2">
        <v>9</v>
      </c>
      <c r="B12" s="110" t="s">
        <v>299</v>
      </c>
    </row>
    <row r="13" spans="1:2" x14ac:dyDescent="0.25">
      <c r="A13" s="2">
        <v>10</v>
      </c>
      <c r="B13" s="111" t="s">
        <v>302</v>
      </c>
    </row>
    <row r="14" spans="1:2" x14ac:dyDescent="0.25">
      <c r="A14" s="2">
        <v>11</v>
      </c>
      <c r="B14" s="110" t="s">
        <v>352</v>
      </c>
    </row>
    <row r="15" spans="1:2" x14ac:dyDescent="0.25">
      <c r="A15" s="2">
        <v>12</v>
      </c>
      <c r="B15" s="110" t="s">
        <v>313</v>
      </c>
    </row>
    <row r="16" spans="1:2" x14ac:dyDescent="0.25">
      <c r="A16" s="2">
        <v>13</v>
      </c>
      <c r="B16" s="62" t="s">
        <v>147</v>
      </c>
    </row>
    <row r="17" spans="1:2" x14ac:dyDescent="0.25">
      <c r="A17" s="2">
        <v>14</v>
      </c>
      <c r="B17" s="62" t="s">
        <v>315</v>
      </c>
    </row>
    <row r="18" spans="1:2" x14ac:dyDescent="0.25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topLeftCell="E1" zoomScale="70" zoomScaleNormal="70" workbookViewId="0">
      <selection activeCell="K14" sqref="K14"/>
    </sheetView>
  </sheetViews>
  <sheetFormatPr defaultRowHeight="15" x14ac:dyDescent="0.25"/>
  <cols>
    <col min="1" max="1" width="9.5703125" bestFit="1" customWidth="1"/>
    <col min="2" max="3" width="9" bestFit="1" customWidth="1"/>
    <col min="4" max="4" width="11.42578125" bestFit="1" customWidth="1"/>
    <col min="5" max="5" width="9.28515625" bestFit="1" customWidth="1"/>
    <col min="6" max="7" width="7.140625" customWidth="1"/>
    <col min="8" max="8" width="13.28515625" bestFit="1" customWidth="1"/>
    <col min="9" max="9" width="5" customWidth="1"/>
    <col min="10" max="10" width="17.28515625" customWidth="1"/>
    <col min="11" max="11" width="16.28515625" customWidth="1"/>
    <col min="12" max="15" width="13.140625" customWidth="1"/>
    <col min="16" max="16" width="9.85546875" customWidth="1"/>
    <col min="21" max="21" width="9.140625" customWidth="1"/>
    <col min="22" max="22" width="12.28515625" customWidth="1"/>
    <col min="24" max="24" width="13.5703125" customWidth="1"/>
    <col min="25" max="25" width="13.42578125" customWidth="1"/>
    <col min="28" max="28" width="14.140625" customWidth="1"/>
  </cols>
  <sheetData>
    <row r="1" spans="1:1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AND(B2=$J$9,C2=$K$9,E2=$L$9)</f>
        <v>0</v>
      </c>
    </row>
    <row r="3" spans="1:1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AND(B3=$J$9,C3=$K$9,E3=$L$9)</f>
        <v>1</v>
      </c>
      <c r="J3" s="24" t="s">
        <v>51</v>
      </c>
      <c r="K3" s="12"/>
      <c r="L3" s="12"/>
      <c r="M3" s="13"/>
    </row>
    <row r="4" spans="1:1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40</v>
      </c>
      <c r="K4" s="14"/>
      <c r="L4" s="14"/>
      <c r="M4" s="15"/>
    </row>
    <row r="5" spans="1:1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1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1</v>
      </c>
      <c r="J6" s="9" t="s">
        <v>37</v>
      </c>
    </row>
    <row r="7" spans="1:1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297</v>
      </c>
    </row>
    <row r="8" spans="1:1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J8" s="6" t="s">
        <v>5</v>
      </c>
      <c r="K8" s="7" t="s">
        <v>6</v>
      </c>
      <c r="L8" s="6" t="s">
        <v>8</v>
      </c>
    </row>
    <row r="9" spans="1:1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J9" s="2" t="s">
        <v>17</v>
      </c>
      <c r="K9" s="2" t="s">
        <v>14</v>
      </c>
      <c r="L9" s="2" t="s">
        <v>19</v>
      </c>
    </row>
    <row r="10" spans="1:1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</row>
    <row r="11" spans="1:1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J11" s="24" t="s">
        <v>50</v>
      </c>
      <c r="K11" s="12"/>
      <c r="L11" s="12"/>
      <c r="M11" s="12"/>
      <c r="N11" s="12"/>
      <c r="O11" s="12"/>
      <c r="P11" s="13"/>
    </row>
    <row r="12" spans="1:16" x14ac:dyDescent="0.25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 t="b">
        <f t="shared" si="0"/>
        <v>0</v>
      </c>
      <c r="J12" s="20" t="s">
        <v>41</v>
      </c>
      <c r="K12" s="14"/>
      <c r="L12" s="14"/>
      <c r="M12" s="14"/>
      <c r="N12" s="14"/>
      <c r="O12" s="14"/>
      <c r="P12" s="15"/>
    </row>
    <row r="13" spans="1:1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22" t="s">
        <v>47</v>
      </c>
      <c r="K13" s="23">
        <f>SUMIFS(Sales,Region,$J$9,SalesRep,$K$9,Product,$L$9)</f>
        <v>177884</v>
      </c>
      <c r="M13" t="str">
        <f ca="1">IF(_xlfn.ISFORMULA(K13),ADDRESS(ROW(K13),COLUMN(K13),4)&amp;": "&amp;_xlfn.FORMULATEXT(K13),"")</f>
        <v>K13: =SUMIFS(Sales,Region,$J$9,SalesRep,$K$9,Product,$L$9)</v>
      </c>
    </row>
    <row r="14" spans="1:1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>
        <f>COUNTIFS(Region,$J$9,SalesRep,$K$9,Product,$L$9)</f>
        <v>36</v>
      </c>
      <c r="M14" t="str">
        <f t="shared" ref="M14:M15" ca="1" si="1">IF(_xlfn.ISFORMULA(K14),ADDRESS(ROW(K14),COLUMN(K14),4)&amp;": "&amp;_xlfn.FORMULATEXT(K14),"")</f>
        <v>K14: =COUNTIFS(Region,$J$9,SalesRep,$K$9,Product,$L$9)</v>
      </c>
    </row>
    <row r="15" spans="1:1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" t="s">
        <v>48</v>
      </c>
      <c r="K15" s="8">
        <f>AVERAGEIFS(Sales,Region,$J$9,SalesRep,$K$9,Product,$L$9)</f>
        <v>4941.2222222222226</v>
      </c>
      <c r="M15" t="str">
        <f t="shared" ca="1" si="1"/>
        <v>K15: =AVERAGEIFS(Sales,Region,$J$9,SalesRep,$K$9,Product,$L$9)</v>
      </c>
    </row>
    <row r="16" spans="1:1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</row>
    <row r="17" spans="1:27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J17" s="9" t="s">
        <v>47</v>
      </c>
    </row>
    <row r="18" spans="1:27" x14ac:dyDescent="0.25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 t="b">
        <f t="shared" si="0"/>
        <v>0</v>
      </c>
      <c r="J18" s="10" t="s">
        <v>8</v>
      </c>
      <c r="K18" s="2" t="s">
        <v>19</v>
      </c>
    </row>
    <row r="19" spans="1:27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J20" s="2" t="s">
        <v>17</v>
      </c>
      <c r="K20" s="8">
        <f t="shared" ref="K20:N23" si="2">SUMIFS(Sales,Region,$J20,SalesRep,K$19,Product,$K$18)</f>
        <v>177884</v>
      </c>
      <c r="L20" s="8">
        <f t="shared" si="2"/>
        <v>188553</v>
      </c>
      <c r="M20" s="8">
        <f t="shared" si="2"/>
        <v>91913</v>
      </c>
      <c r="N20" s="8">
        <f t="shared" si="2"/>
        <v>141992</v>
      </c>
      <c r="P20" t="str">
        <f ca="1">IF(_xlfn.ISFORMULA(K20),ADDRESS(ROW(K20),COLUMN(K20),4)&amp;": "&amp;_xlfn.FORMULATEXT(K20),"")</f>
        <v>K20: =SUMIFS(Sales,Region,$J20,SalesRep,K$19,Product,$K$18)</v>
      </c>
    </row>
    <row r="21" spans="1:27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2" t="s">
        <v>13</v>
      </c>
      <c r="K21" s="8">
        <f t="shared" si="2"/>
        <v>147800</v>
      </c>
      <c r="L21" s="8">
        <f t="shared" si="2"/>
        <v>185941</v>
      </c>
      <c r="M21" s="8">
        <f t="shared" si="2"/>
        <v>192686</v>
      </c>
      <c r="N21" s="8">
        <f t="shared" si="2"/>
        <v>217874</v>
      </c>
    </row>
    <row r="22" spans="1:27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s="2" t="s">
        <v>31</v>
      </c>
      <c r="K22" s="8">
        <f t="shared" si="2"/>
        <v>218522</v>
      </c>
      <c r="L22" s="8">
        <f t="shared" si="2"/>
        <v>176859</v>
      </c>
      <c r="M22" s="8">
        <f t="shared" si="2"/>
        <v>167351</v>
      </c>
      <c r="N22" s="8">
        <f t="shared" si="2"/>
        <v>120042</v>
      </c>
    </row>
    <row r="23" spans="1:27" x14ac:dyDescent="0.25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 t="b">
        <f t="shared" si="0"/>
        <v>0</v>
      </c>
      <c r="J23" s="2" t="s">
        <v>28</v>
      </c>
      <c r="K23" s="8">
        <f t="shared" si="2"/>
        <v>195344</v>
      </c>
      <c r="L23" s="8">
        <f t="shared" si="2"/>
        <v>149952</v>
      </c>
      <c r="M23" s="8">
        <f t="shared" si="2"/>
        <v>199517</v>
      </c>
      <c r="N23" s="8">
        <f t="shared" si="2"/>
        <v>127283</v>
      </c>
    </row>
    <row r="24" spans="1:27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</row>
    <row r="25" spans="1:27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5" t="s">
        <v>60</v>
      </c>
      <c r="K25" s="26"/>
      <c r="L25" s="26"/>
      <c r="M25" s="26"/>
      <c r="N25" s="26"/>
      <c r="O25" s="27"/>
    </row>
    <row r="26" spans="1:27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  <c r="K26" t="s">
        <v>305</v>
      </c>
      <c r="X26" t="s">
        <v>306</v>
      </c>
    </row>
    <row r="27" spans="1:27" ht="30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K28" s="21">
        <v>41275</v>
      </c>
      <c r="L28" s="21">
        <f>EOMONTH(K28,0)</f>
        <v>41305</v>
      </c>
      <c r="M28" s="4">
        <f>COUNTIFS(Date,"&gt;="&amp;K28,Date,"&lt;="&amp;L28)</f>
        <v>98</v>
      </c>
      <c r="N28" s="8">
        <f t="shared" ref="N28:N39" si="3">SUMIFS(Sales,Date,"&gt;="&amp;K28,Date,"&lt;="&amp;L28)</f>
        <v>446305</v>
      </c>
      <c r="P28" t="str">
        <f ca="1">IF(_xlfn.ISFORMULA(M28),ADDRESS(ROW(M28),COLUMN(M28),4)&amp;": "&amp;_xlfn.FORMULATEXT(M28),"")</f>
        <v>M28: =COUNTIFS(Date,"&gt;="&amp;K28,Date,"&lt;="&amp;L28)</v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5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 t="b">
        <f t="shared" si="0"/>
        <v>0</v>
      </c>
      <c r="K29" s="21">
        <f>L28+1</f>
        <v>41306</v>
      </c>
      <c r="L29" s="21">
        <f>EOMONTH(K29,0)</f>
        <v>41333</v>
      </c>
      <c r="M29" s="4">
        <f t="shared" ref="M29:M39" si="4">COUNTIFS(Date,"&gt;="&amp;K29,Date,"&lt;="&amp;L29)</f>
        <v>66</v>
      </c>
      <c r="N29" s="8">
        <f t="shared" si="3"/>
        <v>289246</v>
      </c>
      <c r="P29" t="str">
        <f ca="1">IF(_xlfn.ISFORMULA(N28),ADDRESS(ROW(N28),COLUMN(N28),4)&amp;": "&amp;_xlfn.FORMULATEXT(N28),"")</f>
        <v>N28: =SUMIFS(Sales,Date,"&gt;="&amp;K28,Date,"&lt;="&amp;L28)</v>
      </c>
      <c r="X29" s="21">
        <f t="shared" ref="X29:X39" si="5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5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 t="b">
        <f t="shared" si="0"/>
        <v>0</v>
      </c>
      <c r="K30" s="21">
        <f t="shared" ref="K30:K39" si="6">L29+1</f>
        <v>41334</v>
      </c>
      <c r="L30" s="21">
        <f t="shared" ref="L30:L39" si="7">EOMONTH(K30,0)</f>
        <v>41364</v>
      </c>
      <c r="M30" s="4">
        <f t="shared" si="4"/>
        <v>101</v>
      </c>
      <c r="N30" s="8">
        <f t="shared" si="3"/>
        <v>477170</v>
      </c>
      <c r="X30" s="21">
        <f t="shared" si="5"/>
        <v>41334</v>
      </c>
      <c r="Y30" s="4"/>
    </row>
    <row r="31" spans="1:27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K31" s="21">
        <f t="shared" si="6"/>
        <v>41365</v>
      </c>
      <c r="L31" s="21">
        <f t="shared" si="7"/>
        <v>41394</v>
      </c>
      <c r="M31" s="4">
        <f t="shared" si="4"/>
        <v>69</v>
      </c>
      <c r="N31" s="8">
        <f t="shared" si="3"/>
        <v>347293</v>
      </c>
      <c r="X31" s="21">
        <f t="shared" si="5"/>
        <v>41365</v>
      </c>
      <c r="Y31" s="4"/>
    </row>
    <row r="32" spans="1:27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0</v>
      </c>
      <c r="K32" s="21">
        <f t="shared" si="6"/>
        <v>41395</v>
      </c>
      <c r="L32" s="21">
        <f t="shared" si="7"/>
        <v>41425</v>
      </c>
      <c r="M32" s="4">
        <f t="shared" si="4"/>
        <v>96</v>
      </c>
      <c r="N32" s="8">
        <f t="shared" si="3"/>
        <v>492240</v>
      </c>
      <c r="X32" s="21">
        <f t="shared" si="5"/>
        <v>41395</v>
      </c>
      <c r="Y32" s="4"/>
    </row>
    <row r="33" spans="1:25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K33" s="21">
        <f t="shared" si="6"/>
        <v>41426</v>
      </c>
      <c r="L33" s="21">
        <f t="shared" si="7"/>
        <v>41455</v>
      </c>
      <c r="M33" s="4">
        <f t="shared" si="4"/>
        <v>74</v>
      </c>
      <c r="N33" s="8">
        <f t="shared" si="3"/>
        <v>389902</v>
      </c>
      <c r="X33" s="21">
        <f t="shared" si="5"/>
        <v>41426</v>
      </c>
      <c r="Y33" s="4"/>
    </row>
    <row r="34" spans="1:25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0</v>
      </c>
      <c r="K34" s="21">
        <f t="shared" si="6"/>
        <v>41456</v>
      </c>
      <c r="L34" s="21">
        <f t="shared" si="7"/>
        <v>41486</v>
      </c>
      <c r="M34" s="4">
        <f t="shared" si="4"/>
        <v>74</v>
      </c>
      <c r="N34" s="8">
        <f t="shared" si="3"/>
        <v>395934</v>
      </c>
      <c r="X34" s="21">
        <f t="shared" si="5"/>
        <v>41456</v>
      </c>
      <c r="Y34" s="4"/>
    </row>
    <row r="35" spans="1:25" x14ac:dyDescent="0.25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 t="b">
        <f t="shared" si="0"/>
        <v>0</v>
      </c>
      <c r="K35" s="21">
        <f t="shared" si="6"/>
        <v>41487</v>
      </c>
      <c r="L35" s="21">
        <f t="shared" si="7"/>
        <v>41517</v>
      </c>
      <c r="M35" s="4">
        <f t="shared" si="4"/>
        <v>98</v>
      </c>
      <c r="N35" s="8">
        <f t="shared" si="3"/>
        <v>465471</v>
      </c>
      <c r="X35" s="21">
        <f t="shared" si="5"/>
        <v>41487</v>
      </c>
      <c r="Y35" s="4"/>
    </row>
    <row r="36" spans="1:25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K36" s="21">
        <f t="shared" si="6"/>
        <v>41518</v>
      </c>
      <c r="L36" s="21">
        <f t="shared" si="7"/>
        <v>41547</v>
      </c>
      <c r="M36" s="4">
        <f t="shared" si="4"/>
        <v>83</v>
      </c>
      <c r="N36" s="8">
        <f t="shared" si="3"/>
        <v>438576</v>
      </c>
      <c r="X36" s="21">
        <f t="shared" si="5"/>
        <v>41518</v>
      </c>
      <c r="Y36" s="4"/>
    </row>
    <row r="37" spans="1:25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K37" s="21">
        <f t="shared" si="6"/>
        <v>41548</v>
      </c>
      <c r="L37" s="21">
        <f t="shared" si="7"/>
        <v>41578</v>
      </c>
      <c r="M37" s="4">
        <f t="shared" si="4"/>
        <v>87</v>
      </c>
      <c r="N37" s="8">
        <f t="shared" si="3"/>
        <v>453616</v>
      </c>
      <c r="P37" t="s">
        <v>289</v>
      </c>
      <c r="X37" s="21">
        <f t="shared" si="5"/>
        <v>41548</v>
      </c>
      <c r="Y37" s="4"/>
    </row>
    <row r="38" spans="1:25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K38" s="21">
        <f t="shared" si="6"/>
        <v>41579</v>
      </c>
      <c r="L38" s="21">
        <f t="shared" si="7"/>
        <v>41608</v>
      </c>
      <c r="M38" s="4">
        <f t="shared" si="4"/>
        <v>73</v>
      </c>
      <c r="N38" s="8">
        <f t="shared" si="3"/>
        <v>384776</v>
      </c>
      <c r="X38" s="21">
        <f t="shared" si="5"/>
        <v>41579</v>
      </c>
      <c r="Y38" s="4"/>
    </row>
    <row r="39" spans="1:25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0</v>
      </c>
      <c r="K39" s="21">
        <f t="shared" si="6"/>
        <v>41609</v>
      </c>
      <c r="L39" s="21">
        <f t="shared" si="7"/>
        <v>41639</v>
      </c>
      <c r="M39" s="4">
        <f t="shared" si="4"/>
        <v>85</v>
      </c>
      <c r="N39" s="8">
        <f t="shared" si="3"/>
        <v>443020</v>
      </c>
      <c r="X39" s="21">
        <f t="shared" si="5"/>
        <v>41609</v>
      </c>
      <c r="Y39" s="4"/>
    </row>
    <row r="40" spans="1:25" x14ac:dyDescent="0.25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 t="b">
        <f t="shared" si="0"/>
        <v>0</v>
      </c>
    </row>
    <row r="41" spans="1:25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0</v>
      </c>
      <c r="K41" t="s">
        <v>307</v>
      </c>
    </row>
    <row r="42" spans="1:25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K42" t="s">
        <v>304</v>
      </c>
    </row>
    <row r="43" spans="1:25" ht="30" x14ac:dyDescent="0.25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 t="b">
        <f t="shared" si="0"/>
        <v>0</v>
      </c>
      <c r="K43" s="22" t="s">
        <v>42</v>
      </c>
      <c r="L43" s="22" t="s">
        <v>43</v>
      </c>
      <c r="M43" s="30" t="s">
        <v>46</v>
      </c>
      <c r="N43" t="s">
        <v>353</v>
      </c>
    </row>
    <row r="44" spans="1:25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K44" s="107">
        <v>0</v>
      </c>
      <c r="L44" s="107">
        <v>1000</v>
      </c>
      <c r="M44" s="4">
        <f>COUNTIFS(Sales,"&gt;="&amp;K44,Sales,"&lt;"&amp;L44)</f>
        <v>182</v>
      </c>
      <c r="N44">
        <f t="array" ref="N44:N54">FREQUENCY(Sales,L44:L53)</f>
        <v>182</v>
      </c>
      <c r="O44" t="str">
        <f ca="1">IF(_xlfn.ISFORMULA(M44),ADDRESS(ROW(M44),COLUMN(M44),4)&amp;": "&amp;_xlfn.FORMULATEXT(M44),"")</f>
        <v>M44: =COUNTIFS(Sales,"&gt;="&amp;K44,Sales,"&lt;"&amp;L44)</v>
      </c>
    </row>
    <row r="45" spans="1:25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107">
        <v>1000</v>
      </c>
      <c r="L45" s="107">
        <v>2000</v>
      </c>
      <c r="M45" s="4">
        <f t="shared" ref="M45:M53" si="8">COUNTIFS(Sales,"&gt;"&amp;K45,Sales,"&lt;="&amp;L45)</f>
        <v>200</v>
      </c>
      <c r="N45">
        <v>200</v>
      </c>
      <c r="O45" t="str">
        <f ca="1">IF(_xlfn.ISFORMULA(M45),ADDRESS(ROW(M45),COLUMN(M45),4)&amp;": "&amp;_xlfn.FORMULATEXT(M45),"")</f>
        <v>M45: =COUNTIFS(Sales,"&gt;"&amp;K45,Sales,"&lt;="&amp;L45)</v>
      </c>
    </row>
    <row r="46" spans="1:25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0</v>
      </c>
      <c r="K46" s="107">
        <v>2000</v>
      </c>
      <c r="L46" s="107">
        <v>3000</v>
      </c>
      <c r="M46" s="4">
        <f t="shared" si="8"/>
        <v>209</v>
      </c>
      <c r="N46">
        <v>209</v>
      </c>
    </row>
    <row r="47" spans="1:25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107">
        <v>3000</v>
      </c>
      <c r="L47" s="107">
        <v>4000</v>
      </c>
      <c r="M47" s="4">
        <f t="shared" si="8"/>
        <v>204</v>
      </c>
      <c r="N47">
        <v>204</v>
      </c>
    </row>
    <row r="48" spans="1:25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107">
        <v>4000</v>
      </c>
      <c r="L48" s="107">
        <v>5000</v>
      </c>
      <c r="M48" s="4">
        <f t="shared" si="8"/>
        <v>214</v>
      </c>
      <c r="N48">
        <v>214</v>
      </c>
    </row>
    <row r="49" spans="1:21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107">
        <v>5000</v>
      </c>
      <c r="L49" s="107">
        <v>6000</v>
      </c>
      <c r="M49" s="4">
        <f t="shared" si="8"/>
        <v>179</v>
      </c>
      <c r="N49">
        <v>179</v>
      </c>
    </row>
    <row r="50" spans="1:21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K50" s="107">
        <v>6000</v>
      </c>
      <c r="L50" s="107">
        <v>7000</v>
      </c>
      <c r="M50" s="4">
        <f t="shared" si="8"/>
        <v>196</v>
      </c>
      <c r="N50">
        <v>196</v>
      </c>
    </row>
    <row r="51" spans="1:21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K51" s="107">
        <v>7000</v>
      </c>
      <c r="L51" s="107">
        <v>8000</v>
      </c>
      <c r="M51" s="4">
        <f t="shared" si="8"/>
        <v>206</v>
      </c>
      <c r="N51">
        <v>206</v>
      </c>
    </row>
    <row r="52" spans="1:21" x14ac:dyDescent="0.25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 t="b">
        <f t="shared" si="0"/>
        <v>0</v>
      </c>
      <c r="K52" s="107">
        <v>8000</v>
      </c>
      <c r="L52" s="107">
        <v>9000</v>
      </c>
      <c r="M52" s="4">
        <f t="shared" si="8"/>
        <v>216</v>
      </c>
      <c r="N52">
        <v>216</v>
      </c>
    </row>
    <row r="53" spans="1:21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K53" s="107">
        <v>9000</v>
      </c>
      <c r="L53" s="107">
        <v>10000</v>
      </c>
      <c r="M53" s="4">
        <f t="shared" si="8"/>
        <v>193</v>
      </c>
      <c r="N53">
        <v>193</v>
      </c>
    </row>
    <row r="54" spans="1:21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  <c r="N54">
        <v>0</v>
      </c>
    </row>
    <row r="55" spans="1:21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0</v>
      </c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9">AND(B67=$J$9,C67=$K$9,E67=$L$9)</f>
        <v>0</v>
      </c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9"/>
        <v>0</v>
      </c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9"/>
        <v>0</v>
      </c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9"/>
        <v>0</v>
      </c>
    </row>
    <row r="71" spans="1:21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9"/>
        <v>0</v>
      </c>
      <c r="J71" t="s">
        <v>308</v>
      </c>
    </row>
    <row r="72" spans="1:21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9"/>
        <v>0</v>
      </c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9"/>
        <v>0</v>
      </c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9"/>
        <v>0</v>
      </c>
    </row>
    <row r="75" spans="1:21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9"/>
        <v>0</v>
      </c>
      <c r="J75" t="s">
        <v>64</v>
      </c>
      <c r="K75" s="31" t="s">
        <v>10</v>
      </c>
    </row>
    <row r="76" spans="1:21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9"/>
        <v>0</v>
      </c>
      <c r="J76" s="32" t="s">
        <v>45</v>
      </c>
      <c r="K76" s="8">
        <f>DCOUNT($A$1:$G$2000,"Sales",$J$72:$N$73)</f>
        <v>7</v>
      </c>
      <c r="M76" t="str">
        <f ca="1">IF(_xlfn.ISFORMULA(K76),ADDRESS(ROW(K76),COLUMN(K76),4)&amp;": "&amp;_xlfn.FORMULATEXT(K76),"")</f>
        <v>K76: =DCOUNT($A$1:$G$2000,"Sales",$J$72:$N$73)</v>
      </c>
    </row>
    <row r="77" spans="1:21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9"/>
        <v>0</v>
      </c>
      <c r="J77" s="32" t="s">
        <v>65</v>
      </c>
      <c r="K77" s="8">
        <f>DSUM($A$1:$G$2000,"Sales",$J$72:$N$73)</f>
        <v>24978</v>
      </c>
      <c r="M77" t="str">
        <f t="shared" ref="M77:M79" ca="1" si="10">IF(_xlfn.ISFORMULA(K77),ADDRESS(ROW(K77),COLUMN(K77),4)&amp;": "&amp;_xlfn.FORMULATEXT(K77),"")</f>
        <v>K77: =DSUM($A$1:$G$2000,"Sales",$J$72:$N$73)</v>
      </c>
    </row>
    <row r="78" spans="1:21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9"/>
        <v>0</v>
      </c>
      <c r="J78" s="32" t="s">
        <v>66</v>
      </c>
      <c r="K78" s="8">
        <f>DAVERAGE($A$1:$G$2000,"Sales",$J$72:$N$73)</f>
        <v>3568.2857142857142</v>
      </c>
      <c r="M78" t="str">
        <f t="shared" ca="1" si="10"/>
        <v>K78: =DAVERAGE($A$1:$G$2000,"Sales",$J$72:$N$73)</v>
      </c>
    </row>
    <row r="79" spans="1:21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9"/>
        <v>0</v>
      </c>
      <c r="J79" s="33" t="s">
        <v>67</v>
      </c>
      <c r="K79" s="8">
        <f>DSTDEV($A$1:$G$2000,"Sales",$J$72:$N$73)</f>
        <v>2706.4344141499605</v>
      </c>
      <c r="M79" t="str">
        <f t="shared" ca="1" si="10"/>
        <v>K79: =DSTDEV($A$1:$G$2000,"Sales",$J$72:$N$73)</v>
      </c>
    </row>
    <row r="80" spans="1:21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9"/>
        <v>0</v>
      </c>
    </row>
    <row r="81" spans="1:16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9"/>
        <v>0</v>
      </c>
    </row>
    <row r="82" spans="1:16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9"/>
        <v>0</v>
      </c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9"/>
        <v>0</v>
      </c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9"/>
        <v>0</v>
      </c>
    </row>
    <row r="85" spans="1:16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9"/>
        <v>0</v>
      </c>
      <c r="J85" t="s">
        <v>318</v>
      </c>
    </row>
    <row r="86" spans="1:16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9"/>
        <v>0</v>
      </c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9"/>
        <v>0</v>
      </c>
      <c r="J87" s="2" t="s">
        <v>28</v>
      </c>
      <c r="K87" s="8">
        <f t="array" ref="K87">_xlfn.STDEV.S(IF(Region=$J87,IF(SalesRep=K$86,Sales)))</f>
        <v>2895.7265456290957</v>
      </c>
      <c r="L87" s="8">
        <f t="array" ref="L87">_xlfn.STDEV.S(IF(Region=$J87,IF(SalesRep=L$86,Sales)))</f>
        <v>2795.5817112745322</v>
      </c>
      <c r="M87" s="8">
        <f t="array" ref="M87">_xlfn.STDEV.S(IF(Region=$J87,IF(SalesRep=M$86,Sales)))</f>
        <v>2674.5504019900518</v>
      </c>
      <c r="N87" s="8">
        <f t="array" ref="N87">_xlfn.STDEV.S(IF(Region=$J87,IF(SalesRep=N$86,Sales)))</f>
        <v>2820.5459759442192</v>
      </c>
      <c r="O87">
        <f>_xlfn.STDEV.S(Sales)</f>
        <v>2873.5156554471801</v>
      </c>
    </row>
    <row r="88" spans="1:16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9"/>
        <v>1</v>
      </c>
      <c r="J88" s="2" t="s">
        <v>31</v>
      </c>
      <c r="K88" s="8">
        <f t="array" ref="K88">_xlfn.STDEV.S(IF(Region=$J88,IF(SalesRep=K$86,Sales)))</f>
        <v>2912.53882252521</v>
      </c>
      <c r="L88" s="8">
        <f t="array" ref="L88">_xlfn.STDEV.S(IF(Region=$J88,IF(SalesRep=L$86,Sales)))</f>
        <v>2727.974702737903</v>
      </c>
      <c r="M88" s="8">
        <f t="array" ref="M88">_xlfn.STDEV.S(IF(Region=$J88,IF(SalesRep=M$86,Sales)))</f>
        <v>3089.2544891145722</v>
      </c>
      <c r="N88" s="8">
        <f t="array" ref="N88">_xlfn.STDEV.S(IF(Region=$J88,IF(SalesRep=N$86,Sales)))</f>
        <v>3022.9653419203491</v>
      </c>
    </row>
    <row r="89" spans="1:16" x14ac:dyDescent="0.25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 t="b">
        <f t="shared" si="9"/>
        <v>0</v>
      </c>
      <c r="J89" s="2" t="s">
        <v>17</v>
      </c>
      <c r="K89" s="8">
        <f t="array" ref="K89">_xlfn.STDEV.S(IF(Region=$J89,IF(SalesRep=K$86,Sales)))</f>
        <v>2805.6072869368363</v>
      </c>
      <c r="L89" s="8">
        <f t="array" ref="L89">_xlfn.STDEV.S(IF(Region=$J89,IF(SalesRep=L$86,Sales)))</f>
        <v>3050.8019512640353</v>
      </c>
      <c r="M89" s="8">
        <f t="array" ref="M89">_xlfn.STDEV.S(IF(Region=$J89,IF(SalesRep=M$86,Sales)))</f>
        <v>2706.0236465797398</v>
      </c>
      <c r="N89" s="8">
        <f t="array" ref="N89">_xlfn.STDEV.S(IF(Region=$J89,IF(SalesRep=N$86,Sales)))</f>
        <v>2800.188868390459</v>
      </c>
    </row>
    <row r="90" spans="1:16" x14ac:dyDescent="0.25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 t="b">
        <f t="shared" si="9"/>
        <v>0</v>
      </c>
      <c r="J90" s="2" t="s">
        <v>13</v>
      </c>
      <c r="K90" s="8">
        <f t="array" ref="K90">_xlfn.STDEV.S(IF(Region=$J90,IF(SalesRep=K$86,Sales)))</f>
        <v>2916.2210864030831</v>
      </c>
      <c r="L90" s="8">
        <f t="array" ref="L90">_xlfn.STDEV.S(IF(Region=$J90,IF(SalesRep=L$86,Sales)))</f>
        <v>2876.0896786011126</v>
      </c>
      <c r="M90" s="8">
        <f t="array" ref="M90">_xlfn.STDEV.S(IF(Region=$J90,IF(SalesRep=M$86,Sales)))</f>
        <v>2968.9074902830821</v>
      </c>
      <c r="N90" s="8">
        <f t="array" ref="N90">_xlfn.STDEV.S(IF(Region=$J90,IF(SalesRep=N$86,Sales)))</f>
        <v>2884.0178921317006</v>
      </c>
    </row>
    <row r="91" spans="1:16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9"/>
        <v>0</v>
      </c>
    </row>
    <row r="92" spans="1:16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9"/>
        <v>0</v>
      </c>
      <c r="K92" t="str">
        <f ca="1">IF(_xlfn.ISFORMULA(K87),ADDRESS(ROW(K87),COLUMN(K87),4)&amp;": "&amp;_xlfn.FORMULATEXT(K87),"")</f>
        <v>K87: {=STDEV.S(IF(Region=$J87,IF(SalesRep=K$86,Sales)))}</v>
      </c>
    </row>
    <row r="93" spans="1:16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9"/>
        <v>0</v>
      </c>
    </row>
    <row r="94" spans="1:16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9"/>
        <v>0</v>
      </c>
    </row>
    <row r="95" spans="1:16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9"/>
        <v>0</v>
      </c>
    </row>
    <row r="96" spans="1:16" x14ac:dyDescent="0.25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 t="b">
        <f t="shared" si="9"/>
        <v>0</v>
      </c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9"/>
        <v>0</v>
      </c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9"/>
        <v>0</v>
      </c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9"/>
        <v>0</v>
      </c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9"/>
        <v>0</v>
      </c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9"/>
        <v>0</v>
      </c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9"/>
        <v>0</v>
      </c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9"/>
        <v>0</v>
      </c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9"/>
        <v>0</v>
      </c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 t="b">
        <f t="shared" si="9"/>
        <v>0</v>
      </c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9"/>
        <v>0</v>
      </c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9"/>
        <v>0</v>
      </c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9"/>
        <v>0</v>
      </c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9"/>
        <v>0</v>
      </c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9"/>
        <v>0</v>
      </c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9"/>
        <v>0</v>
      </c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9"/>
        <v>0</v>
      </c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9"/>
        <v>0</v>
      </c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9"/>
        <v>0</v>
      </c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9"/>
        <v>0</v>
      </c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9"/>
        <v>0</v>
      </c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9"/>
        <v>0</v>
      </c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 t="b">
        <f t="shared" si="9"/>
        <v>0</v>
      </c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9"/>
        <v>0</v>
      </c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9"/>
        <v>0</v>
      </c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9"/>
        <v>0</v>
      </c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 t="b">
        <f t="shared" si="9"/>
        <v>0</v>
      </c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 t="b">
        <f t="shared" si="9"/>
        <v>0</v>
      </c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9"/>
        <v>0</v>
      </c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9"/>
        <v>0</v>
      </c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9"/>
        <v>0</v>
      </c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9"/>
        <v>0</v>
      </c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9"/>
        <v>0</v>
      </c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9"/>
        <v>0</v>
      </c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9"/>
        <v>0</v>
      </c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 t="b">
        <f t="shared" ref="H131:H194" si="11">AND(B131=$J$9,C131=$K$9,E131=$L$9)</f>
        <v>0</v>
      </c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11"/>
        <v>0</v>
      </c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11"/>
        <v>0</v>
      </c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11"/>
        <v>0</v>
      </c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11"/>
        <v>0</v>
      </c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11"/>
        <v>0</v>
      </c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11"/>
        <v>0</v>
      </c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11"/>
        <v>0</v>
      </c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11"/>
        <v>0</v>
      </c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11"/>
        <v>0</v>
      </c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11"/>
        <v>0</v>
      </c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11"/>
        <v>0</v>
      </c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11"/>
        <v>0</v>
      </c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11"/>
        <v>0</v>
      </c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11"/>
        <v>0</v>
      </c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11"/>
        <v>0</v>
      </c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11"/>
        <v>0</v>
      </c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11"/>
        <v>0</v>
      </c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11"/>
        <v>0</v>
      </c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 t="b">
        <f t="shared" si="11"/>
        <v>0</v>
      </c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11"/>
        <v>0</v>
      </c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11"/>
        <v>0</v>
      </c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11"/>
        <v>0</v>
      </c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 t="b">
        <f t="shared" si="11"/>
        <v>0</v>
      </c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11"/>
        <v>0</v>
      </c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11"/>
        <v>0</v>
      </c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11"/>
        <v>0</v>
      </c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11"/>
        <v>1</v>
      </c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11"/>
        <v>0</v>
      </c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11"/>
        <v>0</v>
      </c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11"/>
        <v>0</v>
      </c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11"/>
        <v>0</v>
      </c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11"/>
        <v>0</v>
      </c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11"/>
        <v>0</v>
      </c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11"/>
        <v>0</v>
      </c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11"/>
        <v>0</v>
      </c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11"/>
        <v>0</v>
      </c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11"/>
        <v>0</v>
      </c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11"/>
        <v>0</v>
      </c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11"/>
        <v>0</v>
      </c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11"/>
        <v>0</v>
      </c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11"/>
        <v>0</v>
      </c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11"/>
        <v>0</v>
      </c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11"/>
        <v>0</v>
      </c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11"/>
        <v>0</v>
      </c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11"/>
        <v>0</v>
      </c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11"/>
        <v>0</v>
      </c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11"/>
        <v>0</v>
      </c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11"/>
        <v>0</v>
      </c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11"/>
        <v>0</v>
      </c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11"/>
        <v>0</v>
      </c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11"/>
        <v>0</v>
      </c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11"/>
        <v>0</v>
      </c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11"/>
        <v>0</v>
      </c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11"/>
        <v>0</v>
      </c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 t="b">
        <f t="shared" si="11"/>
        <v>0</v>
      </c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11"/>
        <v>0</v>
      </c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11"/>
        <v>0</v>
      </c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11"/>
        <v>0</v>
      </c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11"/>
        <v>0</v>
      </c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11"/>
        <v>0</v>
      </c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11"/>
        <v>0</v>
      </c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11"/>
        <v>0</v>
      </c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11"/>
        <v>0</v>
      </c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 t="b">
        <f t="shared" ref="H195:H258" si="12">AND(B195=$J$9,C195=$K$9,E195=$L$9)</f>
        <v>0</v>
      </c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12"/>
        <v>0</v>
      </c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12"/>
        <v>0</v>
      </c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12"/>
        <v>0</v>
      </c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12"/>
        <v>0</v>
      </c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12"/>
        <v>0</v>
      </c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12"/>
        <v>0</v>
      </c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12"/>
        <v>0</v>
      </c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12"/>
        <v>0</v>
      </c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12"/>
        <v>0</v>
      </c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12"/>
        <v>0</v>
      </c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12"/>
        <v>0</v>
      </c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12"/>
        <v>0</v>
      </c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12"/>
        <v>0</v>
      </c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12"/>
        <v>0</v>
      </c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12"/>
        <v>0</v>
      </c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12"/>
        <v>0</v>
      </c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12"/>
        <v>0</v>
      </c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12"/>
        <v>0</v>
      </c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12"/>
        <v>0</v>
      </c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12"/>
        <v>0</v>
      </c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12"/>
        <v>0</v>
      </c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 t="b">
        <f t="shared" si="12"/>
        <v>0</v>
      </c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12"/>
        <v>0</v>
      </c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12"/>
        <v>0</v>
      </c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12"/>
        <v>0</v>
      </c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12"/>
        <v>0</v>
      </c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12"/>
        <v>0</v>
      </c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12"/>
        <v>0</v>
      </c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12"/>
        <v>0</v>
      </c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12"/>
        <v>0</v>
      </c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12"/>
        <v>0</v>
      </c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12"/>
        <v>0</v>
      </c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12"/>
        <v>0</v>
      </c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12"/>
        <v>1</v>
      </c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12"/>
        <v>0</v>
      </c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12"/>
        <v>0</v>
      </c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12"/>
        <v>0</v>
      </c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12"/>
        <v>0</v>
      </c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12"/>
        <v>0</v>
      </c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12"/>
        <v>0</v>
      </c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12"/>
        <v>0</v>
      </c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12"/>
        <v>0</v>
      </c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 t="b">
        <f t="shared" si="12"/>
        <v>0</v>
      </c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12"/>
        <v>0</v>
      </c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12"/>
        <v>0</v>
      </c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 t="b">
        <f t="shared" si="12"/>
        <v>1</v>
      </c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12"/>
        <v>0</v>
      </c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12"/>
        <v>0</v>
      </c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12"/>
        <v>0</v>
      </c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12"/>
        <v>0</v>
      </c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12"/>
        <v>0</v>
      </c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12"/>
        <v>0</v>
      </c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12"/>
        <v>0</v>
      </c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12"/>
        <v>0</v>
      </c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12"/>
        <v>0</v>
      </c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12"/>
        <v>0</v>
      </c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12"/>
        <v>0</v>
      </c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 t="b">
        <f t="shared" si="12"/>
        <v>0</v>
      </c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12"/>
        <v>0</v>
      </c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12"/>
        <v>0</v>
      </c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12"/>
        <v>0</v>
      </c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12"/>
        <v>0</v>
      </c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12"/>
        <v>0</v>
      </c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13">AND(B259=$J$9,C259=$K$9,E259=$L$9)</f>
        <v>0</v>
      </c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13"/>
        <v>0</v>
      </c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13"/>
        <v>0</v>
      </c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13"/>
        <v>0</v>
      </c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13"/>
        <v>1</v>
      </c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13"/>
        <v>0</v>
      </c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13"/>
        <v>0</v>
      </c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13"/>
        <v>0</v>
      </c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13"/>
        <v>0</v>
      </c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13"/>
        <v>0</v>
      </c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13"/>
        <v>0</v>
      </c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13"/>
        <v>0</v>
      </c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13"/>
        <v>0</v>
      </c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13"/>
        <v>0</v>
      </c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13"/>
        <v>0</v>
      </c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13"/>
        <v>0</v>
      </c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13"/>
        <v>0</v>
      </c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 t="b">
        <f t="shared" si="13"/>
        <v>0</v>
      </c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13"/>
        <v>1</v>
      </c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13"/>
        <v>0</v>
      </c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13"/>
        <v>0</v>
      </c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13"/>
        <v>0</v>
      </c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 t="b">
        <f t="shared" si="13"/>
        <v>0</v>
      </c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13"/>
        <v>1</v>
      </c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13"/>
        <v>0</v>
      </c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13"/>
        <v>0</v>
      </c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13"/>
        <v>0</v>
      </c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13"/>
        <v>0</v>
      </c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 t="b">
        <f t="shared" si="13"/>
        <v>0</v>
      </c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13"/>
        <v>0</v>
      </c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13"/>
        <v>0</v>
      </c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13"/>
        <v>0</v>
      </c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 t="b">
        <f t="shared" si="13"/>
        <v>0</v>
      </c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13"/>
        <v>0</v>
      </c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 t="b">
        <f t="shared" si="13"/>
        <v>0</v>
      </c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13"/>
        <v>0</v>
      </c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13"/>
        <v>0</v>
      </c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13"/>
        <v>0</v>
      </c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13"/>
        <v>0</v>
      </c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13"/>
        <v>0</v>
      </c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13"/>
        <v>1</v>
      </c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13"/>
        <v>0</v>
      </c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 t="b">
        <f t="shared" si="13"/>
        <v>0</v>
      </c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13"/>
        <v>0</v>
      </c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13"/>
        <v>0</v>
      </c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13"/>
        <v>0</v>
      </c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 t="b">
        <f t="shared" si="13"/>
        <v>0</v>
      </c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 t="b">
        <f t="shared" si="13"/>
        <v>0</v>
      </c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13"/>
        <v>0</v>
      </c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13"/>
        <v>0</v>
      </c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13"/>
        <v>0</v>
      </c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13"/>
        <v>0</v>
      </c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13"/>
        <v>0</v>
      </c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 t="b">
        <f t="shared" si="13"/>
        <v>0</v>
      </c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13"/>
        <v>0</v>
      </c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13"/>
        <v>0</v>
      </c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13"/>
        <v>0</v>
      </c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13"/>
        <v>0</v>
      </c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13"/>
        <v>0</v>
      </c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13"/>
        <v>0</v>
      </c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13"/>
        <v>0</v>
      </c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13"/>
        <v>0</v>
      </c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13"/>
        <v>0</v>
      </c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13"/>
        <v>0</v>
      </c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14">AND(B323=$J$9,C323=$K$9,E323=$L$9)</f>
        <v>0</v>
      </c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14"/>
        <v>0</v>
      </c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14"/>
        <v>0</v>
      </c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14"/>
        <v>0</v>
      </c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14"/>
        <v>0</v>
      </c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14"/>
        <v>0</v>
      </c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14"/>
        <v>0</v>
      </c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14"/>
        <v>0</v>
      </c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 t="b">
        <f t="shared" si="14"/>
        <v>0</v>
      </c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14"/>
        <v>0</v>
      </c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14"/>
        <v>0</v>
      </c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14"/>
        <v>0</v>
      </c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14"/>
        <v>0</v>
      </c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14"/>
        <v>0</v>
      </c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14"/>
        <v>0</v>
      </c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14"/>
        <v>0</v>
      </c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14"/>
        <v>0</v>
      </c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14"/>
        <v>0</v>
      </c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14"/>
        <v>0</v>
      </c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14"/>
        <v>0</v>
      </c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14"/>
        <v>0</v>
      </c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14"/>
        <v>0</v>
      </c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14"/>
        <v>0</v>
      </c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14"/>
        <v>0</v>
      </c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14"/>
        <v>0</v>
      </c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14"/>
        <v>0</v>
      </c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14"/>
        <v>0</v>
      </c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 t="b">
        <f t="shared" si="14"/>
        <v>0</v>
      </c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14"/>
        <v>0</v>
      </c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14"/>
        <v>0</v>
      </c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14"/>
        <v>0</v>
      </c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14"/>
        <v>0</v>
      </c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14"/>
        <v>0</v>
      </c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14"/>
        <v>0</v>
      </c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14"/>
        <v>0</v>
      </c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14"/>
        <v>0</v>
      </c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14"/>
        <v>0</v>
      </c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14"/>
        <v>0</v>
      </c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14"/>
        <v>0</v>
      </c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14"/>
        <v>0</v>
      </c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14"/>
        <v>0</v>
      </c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14"/>
        <v>0</v>
      </c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14"/>
        <v>0</v>
      </c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14"/>
        <v>0</v>
      </c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14"/>
        <v>0</v>
      </c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14"/>
        <v>0</v>
      </c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14"/>
        <v>0</v>
      </c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14"/>
        <v>0</v>
      </c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14"/>
        <v>0</v>
      </c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14"/>
        <v>0</v>
      </c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14"/>
        <v>0</v>
      </c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14"/>
        <v>0</v>
      </c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14"/>
        <v>0</v>
      </c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 t="b">
        <f t="shared" si="14"/>
        <v>0</v>
      </c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14"/>
        <v>0</v>
      </c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14"/>
        <v>0</v>
      </c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14"/>
        <v>0</v>
      </c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14"/>
        <v>0</v>
      </c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14"/>
        <v>0</v>
      </c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14"/>
        <v>0</v>
      </c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14"/>
        <v>0</v>
      </c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14"/>
        <v>0</v>
      </c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 t="b">
        <f t="shared" si="14"/>
        <v>0</v>
      </c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14"/>
        <v>0</v>
      </c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15">AND(B387=$J$9,C387=$K$9,E387=$L$9)</f>
        <v>0</v>
      </c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15"/>
        <v>0</v>
      </c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15"/>
        <v>0</v>
      </c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15"/>
        <v>0</v>
      </c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15"/>
        <v>0</v>
      </c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15"/>
        <v>0</v>
      </c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15"/>
        <v>0</v>
      </c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15"/>
        <v>0</v>
      </c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 t="b">
        <f t="shared" si="15"/>
        <v>0</v>
      </c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15"/>
        <v>0</v>
      </c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15"/>
        <v>0</v>
      </c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15"/>
        <v>0</v>
      </c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15"/>
        <v>0</v>
      </c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15"/>
        <v>0</v>
      </c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15"/>
        <v>0</v>
      </c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15"/>
        <v>0</v>
      </c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15"/>
        <v>0</v>
      </c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15"/>
        <v>0</v>
      </c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15"/>
        <v>0</v>
      </c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15"/>
        <v>0</v>
      </c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 t="b">
        <f t="shared" si="15"/>
        <v>0</v>
      </c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15"/>
        <v>0</v>
      </c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 t="b">
        <f t="shared" si="15"/>
        <v>0</v>
      </c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15"/>
        <v>1</v>
      </c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15"/>
        <v>0</v>
      </c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15"/>
        <v>0</v>
      </c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15"/>
        <v>0</v>
      </c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15"/>
        <v>0</v>
      </c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15"/>
        <v>0</v>
      </c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15"/>
        <v>0</v>
      </c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15"/>
        <v>0</v>
      </c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15"/>
        <v>0</v>
      </c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15"/>
        <v>0</v>
      </c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15"/>
        <v>0</v>
      </c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15"/>
        <v>0</v>
      </c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 t="b">
        <f t="shared" si="15"/>
        <v>0</v>
      </c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15"/>
        <v>0</v>
      </c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15"/>
        <v>0</v>
      </c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15"/>
        <v>0</v>
      </c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15"/>
        <v>0</v>
      </c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15"/>
        <v>0</v>
      </c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15"/>
        <v>0</v>
      </c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15"/>
        <v>0</v>
      </c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 t="b">
        <f t="shared" si="15"/>
        <v>0</v>
      </c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15"/>
        <v>0</v>
      </c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15"/>
        <v>0</v>
      </c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15"/>
        <v>0</v>
      </c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15"/>
        <v>0</v>
      </c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15"/>
        <v>0</v>
      </c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 t="b">
        <f t="shared" si="15"/>
        <v>0</v>
      </c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15"/>
        <v>0</v>
      </c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15"/>
        <v>0</v>
      </c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15"/>
        <v>0</v>
      </c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15"/>
        <v>0</v>
      </c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15"/>
        <v>0</v>
      </c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15"/>
        <v>0</v>
      </c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15"/>
        <v>0</v>
      </c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15"/>
        <v>0</v>
      </c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15"/>
        <v>0</v>
      </c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15"/>
        <v>0</v>
      </c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15"/>
        <v>0</v>
      </c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15"/>
        <v>0</v>
      </c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15"/>
        <v>0</v>
      </c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15"/>
        <v>0</v>
      </c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 t="b">
        <f t="shared" ref="H451:H514" si="16">AND(B451=$J$9,C451=$K$9,E451=$L$9)</f>
        <v>0</v>
      </c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16"/>
        <v>0</v>
      </c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16"/>
        <v>0</v>
      </c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16"/>
        <v>0</v>
      </c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16"/>
        <v>0</v>
      </c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16"/>
        <v>0</v>
      </c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16"/>
        <v>0</v>
      </c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16"/>
        <v>0</v>
      </c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16"/>
        <v>0</v>
      </c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16"/>
        <v>0</v>
      </c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16"/>
        <v>0</v>
      </c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16"/>
        <v>0</v>
      </c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16"/>
        <v>0</v>
      </c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16"/>
        <v>0</v>
      </c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16"/>
        <v>0</v>
      </c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16"/>
        <v>0</v>
      </c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16"/>
        <v>0</v>
      </c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16"/>
        <v>0</v>
      </c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16"/>
        <v>0</v>
      </c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16"/>
        <v>0</v>
      </c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16"/>
        <v>0</v>
      </c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16"/>
        <v>0</v>
      </c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16"/>
        <v>0</v>
      </c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 t="b">
        <f t="shared" si="16"/>
        <v>0</v>
      </c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16"/>
        <v>0</v>
      </c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16"/>
        <v>0</v>
      </c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16"/>
        <v>0</v>
      </c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16"/>
        <v>0</v>
      </c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16"/>
        <v>0</v>
      </c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16"/>
        <v>0</v>
      </c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16"/>
        <v>0</v>
      </c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 t="b">
        <f t="shared" si="16"/>
        <v>0</v>
      </c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16"/>
        <v>0</v>
      </c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 t="b">
        <f t="shared" si="16"/>
        <v>0</v>
      </c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16"/>
        <v>0</v>
      </c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16"/>
        <v>0</v>
      </c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16"/>
        <v>0</v>
      </c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16"/>
        <v>0</v>
      </c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16"/>
        <v>0</v>
      </c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16"/>
        <v>0</v>
      </c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16"/>
        <v>0</v>
      </c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16"/>
        <v>0</v>
      </c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16"/>
        <v>0</v>
      </c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16"/>
        <v>0</v>
      </c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16"/>
        <v>0</v>
      </c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16"/>
        <v>0</v>
      </c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16"/>
        <v>0</v>
      </c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16"/>
        <v>0</v>
      </c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16"/>
        <v>0</v>
      </c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16"/>
        <v>0</v>
      </c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16"/>
        <v>0</v>
      </c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16"/>
        <v>0</v>
      </c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 t="b">
        <f t="shared" si="16"/>
        <v>0</v>
      </c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16"/>
        <v>0</v>
      </c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16"/>
        <v>0</v>
      </c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16"/>
        <v>0</v>
      </c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16"/>
        <v>0</v>
      </c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16"/>
        <v>0</v>
      </c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16"/>
        <v>0</v>
      </c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16"/>
        <v>0</v>
      </c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16"/>
        <v>0</v>
      </c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16"/>
        <v>0</v>
      </c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16"/>
        <v>0</v>
      </c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16"/>
        <v>0</v>
      </c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17">AND(B515=$J$9,C515=$K$9,E515=$L$9)</f>
        <v>0</v>
      </c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17"/>
        <v>0</v>
      </c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17"/>
        <v>0</v>
      </c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17"/>
        <v>0</v>
      </c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17"/>
        <v>0</v>
      </c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 t="b">
        <f t="shared" si="17"/>
        <v>0</v>
      </c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17"/>
        <v>0</v>
      </c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17"/>
        <v>0</v>
      </c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 t="b">
        <f t="shared" si="17"/>
        <v>0</v>
      </c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17"/>
        <v>0</v>
      </c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17"/>
        <v>0</v>
      </c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17"/>
        <v>0</v>
      </c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17"/>
        <v>0</v>
      </c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17"/>
        <v>0</v>
      </c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17"/>
        <v>0</v>
      </c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17"/>
        <v>0</v>
      </c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17"/>
        <v>0</v>
      </c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17"/>
        <v>0</v>
      </c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17"/>
        <v>0</v>
      </c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17"/>
        <v>0</v>
      </c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17"/>
        <v>0</v>
      </c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17"/>
        <v>0</v>
      </c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17"/>
        <v>0</v>
      </c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17"/>
        <v>0</v>
      </c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17"/>
        <v>0</v>
      </c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17"/>
        <v>0</v>
      </c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17"/>
        <v>0</v>
      </c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17"/>
        <v>0</v>
      </c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17"/>
        <v>0</v>
      </c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17"/>
        <v>0</v>
      </c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17"/>
        <v>0</v>
      </c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17"/>
        <v>0</v>
      </c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17"/>
        <v>0</v>
      </c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17"/>
        <v>0</v>
      </c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17"/>
        <v>0</v>
      </c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17"/>
        <v>0</v>
      </c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17"/>
        <v>0</v>
      </c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17"/>
        <v>0</v>
      </c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17"/>
        <v>0</v>
      </c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17"/>
        <v>0</v>
      </c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17"/>
        <v>0</v>
      </c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17"/>
        <v>0</v>
      </c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17"/>
        <v>0</v>
      </c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17"/>
        <v>0</v>
      </c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 t="b">
        <f t="shared" si="17"/>
        <v>0</v>
      </c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17"/>
        <v>0</v>
      </c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 t="b">
        <f t="shared" si="17"/>
        <v>0</v>
      </c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17"/>
        <v>0</v>
      </c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17"/>
        <v>0</v>
      </c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 t="b">
        <f t="shared" si="17"/>
        <v>0</v>
      </c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17"/>
        <v>0</v>
      </c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17"/>
        <v>0</v>
      </c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17"/>
        <v>0</v>
      </c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17"/>
        <v>0</v>
      </c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17"/>
        <v>0</v>
      </c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17"/>
        <v>0</v>
      </c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17"/>
        <v>0</v>
      </c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17"/>
        <v>0</v>
      </c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 t="b">
        <f t="shared" si="17"/>
        <v>0</v>
      </c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17"/>
        <v>1</v>
      </c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17"/>
        <v>0</v>
      </c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 t="b">
        <f t="shared" si="17"/>
        <v>0</v>
      </c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17"/>
        <v>0</v>
      </c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17"/>
        <v>0</v>
      </c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8">AND(B579=$J$9,C579=$K$9,E579=$L$9)</f>
        <v>0</v>
      </c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8"/>
        <v>0</v>
      </c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8"/>
        <v>0</v>
      </c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8"/>
        <v>0</v>
      </c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8"/>
        <v>0</v>
      </c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8"/>
        <v>1</v>
      </c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8"/>
        <v>0</v>
      </c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8"/>
        <v>0</v>
      </c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8"/>
        <v>0</v>
      </c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8"/>
        <v>0</v>
      </c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8"/>
        <v>0</v>
      </c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8"/>
        <v>0</v>
      </c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8"/>
        <v>0</v>
      </c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8"/>
        <v>0</v>
      </c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8"/>
        <v>0</v>
      </c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8"/>
        <v>0</v>
      </c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8"/>
        <v>0</v>
      </c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8"/>
        <v>0</v>
      </c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8"/>
        <v>0</v>
      </c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 t="b">
        <f t="shared" si="18"/>
        <v>0</v>
      </c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8"/>
        <v>0</v>
      </c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8"/>
        <v>0</v>
      </c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8"/>
        <v>0</v>
      </c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8"/>
        <v>0</v>
      </c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 t="b">
        <f t="shared" si="18"/>
        <v>0</v>
      </c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8"/>
        <v>0</v>
      </c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8"/>
        <v>0</v>
      </c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8"/>
        <v>0</v>
      </c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8"/>
        <v>0</v>
      </c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8"/>
        <v>0</v>
      </c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8"/>
        <v>0</v>
      </c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8"/>
        <v>0</v>
      </c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8"/>
        <v>0</v>
      </c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8"/>
        <v>0</v>
      </c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8"/>
        <v>0</v>
      </c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8"/>
        <v>0</v>
      </c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8"/>
        <v>0</v>
      </c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8"/>
        <v>0</v>
      </c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8"/>
        <v>0</v>
      </c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8"/>
        <v>0</v>
      </c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8"/>
        <v>0</v>
      </c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8"/>
        <v>0</v>
      </c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8"/>
        <v>0</v>
      </c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 t="b">
        <f t="shared" si="18"/>
        <v>0</v>
      </c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8"/>
        <v>0</v>
      </c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8"/>
        <v>0</v>
      </c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8"/>
        <v>0</v>
      </c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8"/>
        <v>0</v>
      </c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8"/>
        <v>0</v>
      </c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8"/>
        <v>0</v>
      </c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8"/>
        <v>0</v>
      </c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8"/>
        <v>0</v>
      </c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8"/>
        <v>0</v>
      </c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8"/>
        <v>0</v>
      </c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8"/>
        <v>0</v>
      </c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8"/>
        <v>1</v>
      </c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8"/>
        <v>0</v>
      </c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8"/>
        <v>0</v>
      </c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8"/>
        <v>0</v>
      </c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8"/>
        <v>0</v>
      </c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8"/>
        <v>0</v>
      </c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8"/>
        <v>0</v>
      </c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8"/>
        <v>0</v>
      </c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8"/>
        <v>0</v>
      </c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 t="b">
        <f t="shared" ref="H643:H706" si="19">AND(B643=$J$9,C643=$K$9,E643=$L$9)</f>
        <v>0</v>
      </c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9"/>
        <v>0</v>
      </c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9"/>
        <v>0</v>
      </c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9"/>
        <v>0</v>
      </c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9"/>
        <v>0</v>
      </c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9"/>
        <v>0</v>
      </c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9"/>
        <v>0</v>
      </c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9"/>
        <v>0</v>
      </c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9"/>
        <v>0</v>
      </c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9"/>
        <v>0</v>
      </c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9"/>
        <v>0</v>
      </c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9"/>
        <v>0</v>
      </c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 t="b">
        <f t="shared" si="19"/>
        <v>0</v>
      </c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9"/>
        <v>0</v>
      </c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9"/>
        <v>0</v>
      </c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9"/>
        <v>0</v>
      </c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9"/>
        <v>0</v>
      </c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9"/>
        <v>0</v>
      </c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9"/>
        <v>0</v>
      </c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9"/>
        <v>0</v>
      </c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9"/>
        <v>0</v>
      </c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9"/>
        <v>0</v>
      </c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9"/>
        <v>0</v>
      </c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9"/>
        <v>0</v>
      </c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9"/>
        <v>0</v>
      </c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9"/>
        <v>0</v>
      </c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9"/>
        <v>0</v>
      </c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9"/>
        <v>0</v>
      </c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9"/>
        <v>0</v>
      </c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9"/>
        <v>1</v>
      </c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 t="b">
        <f t="shared" si="19"/>
        <v>0</v>
      </c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9"/>
        <v>0</v>
      </c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9"/>
        <v>0</v>
      </c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9"/>
        <v>0</v>
      </c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9"/>
        <v>0</v>
      </c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9"/>
        <v>1</v>
      </c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9"/>
        <v>0</v>
      </c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9"/>
        <v>0</v>
      </c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9"/>
        <v>0</v>
      </c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9"/>
        <v>0</v>
      </c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 t="b">
        <f t="shared" si="19"/>
        <v>0</v>
      </c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9"/>
        <v>0</v>
      </c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9"/>
        <v>0</v>
      </c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9"/>
        <v>0</v>
      </c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9"/>
        <v>0</v>
      </c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9"/>
        <v>0</v>
      </c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9"/>
        <v>0</v>
      </c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9"/>
        <v>0</v>
      </c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9"/>
        <v>0</v>
      </c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9"/>
        <v>0</v>
      </c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9"/>
        <v>0</v>
      </c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9"/>
        <v>0</v>
      </c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9"/>
        <v>0</v>
      </c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9"/>
        <v>0</v>
      </c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 t="b">
        <f t="shared" si="19"/>
        <v>0</v>
      </c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9"/>
        <v>0</v>
      </c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9"/>
        <v>0</v>
      </c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9"/>
        <v>0</v>
      </c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9"/>
        <v>0</v>
      </c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9"/>
        <v>0</v>
      </c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9"/>
        <v>0</v>
      </c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9"/>
        <v>0</v>
      </c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9"/>
        <v>0</v>
      </c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9"/>
        <v>0</v>
      </c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 t="b">
        <f t="shared" ref="H707:H770" si="20">AND(B707=$J$9,C707=$K$9,E707=$L$9)</f>
        <v>0</v>
      </c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20"/>
        <v>0</v>
      </c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20"/>
        <v>0</v>
      </c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20"/>
        <v>0</v>
      </c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20"/>
        <v>0</v>
      </c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20"/>
        <v>0</v>
      </c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20"/>
        <v>0</v>
      </c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20"/>
        <v>0</v>
      </c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 t="b">
        <f t="shared" si="20"/>
        <v>0</v>
      </c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20"/>
        <v>0</v>
      </c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20"/>
        <v>0</v>
      </c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20"/>
        <v>0</v>
      </c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20"/>
        <v>0</v>
      </c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20"/>
        <v>0</v>
      </c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20"/>
        <v>0</v>
      </c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20"/>
        <v>0</v>
      </c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20"/>
        <v>0</v>
      </c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20"/>
        <v>0</v>
      </c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20"/>
        <v>0</v>
      </c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20"/>
        <v>0</v>
      </c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20"/>
        <v>0</v>
      </c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20"/>
        <v>0</v>
      </c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20"/>
        <v>0</v>
      </c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20"/>
        <v>1</v>
      </c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20"/>
        <v>0</v>
      </c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20"/>
        <v>0</v>
      </c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20"/>
        <v>0</v>
      </c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20"/>
        <v>0</v>
      </c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20"/>
        <v>0</v>
      </c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20"/>
        <v>0</v>
      </c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20"/>
        <v>0</v>
      </c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20"/>
        <v>0</v>
      </c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20"/>
        <v>0</v>
      </c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20"/>
        <v>0</v>
      </c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20"/>
        <v>0</v>
      </c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 t="b">
        <f t="shared" si="20"/>
        <v>0</v>
      </c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20"/>
        <v>0</v>
      </c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 t="b">
        <f t="shared" si="20"/>
        <v>0</v>
      </c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20"/>
        <v>0</v>
      </c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20"/>
        <v>0</v>
      </c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20"/>
        <v>0</v>
      </c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20"/>
        <v>0</v>
      </c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20"/>
        <v>1</v>
      </c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20"/>
        <v>0</v>
      </c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 t="b">
        <f t="shared" si="20"/>
        <v>0</v>
      </c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20"/>
        <v>0</v>
      </c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20"/>
        <v>0</v>
      </c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20"/>
        <v>0</v>
      </c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20"/>
        <v>0</v>
      </c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20"/>
        <v>0</v>
      </c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20"/>
        <v>0</v>
      </c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20"/>
        <v>0</v>
      </c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20"/>
        <v>0</v>
      </c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20"/>
        <v>0</v>
      </c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20"/>
        <v>0</v>
      </c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20"/>
        <v>0</v>
      </c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20"/>
        <v>0</v>
      </c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 t="b">
        <f t="shared" si="20"/>
        <v>0</v>
      </c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20"/>
        <v>0</v>
      </c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20"/>
        <v>0</v>
      </c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20"/>
        <v>0</v>
      </c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20"/>
        <v>0</v>
      </c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20"/>
        <v>0</v>
      </c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20"/>
        <v>0</v>
      </c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21">AND(B771=$J$9,C771=$K$9,E771=$L$9)</f>
        <v>0</v>
      </c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21"/>
        <v>0</v>
      </c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21"/>
        <v>0</v>
      </c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21"/>
        <v>0</v>
      </c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21"/>
        <v>0</v>
      </c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21"/>
        <v>0</v>
      </c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21"/>
        <v>0</v>
      </c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21"/>
        <v>0</v>
      </c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21"/>
        <v>0</v>
      </c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21"/>
        <v>0</v>
      </c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21"/>
        <v>0</v>
      </c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21"/>
        <v>0</v>
      </c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21"/>
        <v>0</v>
      </c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21"/>
        <v>0</v>
      </c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21"/>
        <v>0</v>
      </c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21"/>
        <v>0</v>
      </c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21"/>
        <v>0</v>
      </c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21"/>
        <v>0</v>
      </c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21"/>
        <v>0</v>
      </c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 t="b">
        <f t="shared" si="21"/>
        <v>0</v>
      </c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21"/>
        <v>0</v>
      </c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21"/>
        <v>0</v>
      </c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21"/>
        <v>0</v>
      </c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21"/>
        <v>0</v>
      </c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21"/>
        <v>0</v>
      </c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21"/>
        <v>0</v>
      </c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21"/>
        <v>0</v>
      </c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21"/>
        <v>0</v>
      </c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21"/>
        <v>0</v>
      </c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21"/>
        <v>0</v>
      </c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21"/>
        <v>0</v>
      </c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21"/>
        <v>0</v>
      </c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21"/>
        <v>0</v>
      </c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21"/>
        <v>0</v>
      </c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21"/>
        <v>0</v>
      </c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 t="b">
        <f t="shared" si="21"/>
        <v>0</v>
      </c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21"/>
        <v>0</v>
      </c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21"/>
        <v>0</v>
      </c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21"/>
        <v>0</v>
      </c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 t="b">
        <f t="shared" si="21"/>
        <v>0</v>
      </c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21"/>
        <v>0</v>
      </c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21"/>
        <v>0</v>
      </c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21"/>
        <v>0</v>
      </c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21"/>
        <v>0</v>
      </c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21"/>
        <v>0</v>
      </c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21"/>
        <v>0</v>
      </c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 t="b">
        <f t="shared" si="21"/>
        <v>0</v>
      </c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21"/>
        <v>0</v>
      </c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21"/>
        <v>0</v>
      </c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 t="b">
        <f t="shared" si="21"/>
        <v>0</v>
      </c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21"/>
        <v>0</v>
      </c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21"/>
        <v>0</v>
      </c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 t="b">
        <f t="shared" si="21"/>
        <v>0</v>
      </c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21"/>
        <v>0</v>
      </c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21"/>
        <v>0</v>
      </c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21"/>
        <v>0</v>
      </c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21"/>
        <v>0</v>
      </c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21"/>
        <v>0</v>
      </c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21"/>
        <v>0</v>
      </c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21"/>
        <v>0</v>
      </c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21"/>
        <v>0</v>
      </c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21"/>
        <v>0</v>
      </c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21"/>
        <v>0</v>
      </c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 t="b">
        <f t="shared" si="21"/>
        <v>0</v>
      </c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 t="b">
        <f t="shared" ref="H835:H898" si="22">AND(B835=$J$9,C835=$K$9,E835=$L$9)</f>
        <v>0</v>
      </c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22"/>
        <v>0</v>
      </c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 t="b">
        <f t="shared" si="22"/>
        <v>0</v>
      </c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22"/>
        <v>0</v>
      </c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22"/>
        <v>0</v>
      </c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22"/>
        <v>0</v>
      </c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 t="b">
        <f t="shared" si="22"/>
        <v>0</v>
      </c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22"/>
        <v>0</v>
      </c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22"/>
        <v>0</v>
      </c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22"/>
        <v>0</v>
      </c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22"/>
        <v>0</v>
      </c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22"/>
        <v>0</v>
      </c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22"/>
        <v>0</v>
      </c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22"/>
        <v>0</v>
      </c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22"/>
        <v>0</v>
      </c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22"/>
        <v>0</v>
      </c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 t="b">
        <f t="shared" si="22"/>
        <v>0</v>
      </c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22"/>
        <v>0</v>
      </c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22"/>
        <v>0</v>
      </c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 t="b">
        <f t="shared" si="22"/>
        <v>0</v>
      </c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22"/>
        <v>0</v>
      </c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22"/>
        <v>0</v>
      </c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 t="b">
        <f t="shared" si="22"/>
        <v>0</v>
      </c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 t="b">
        <f t="shared" si="22"/>
        <v>0</v>
      </c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22"/>
        <v>0</v>
      </c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22"/>
        <v>0</v>
      </c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22"/>
        <v>0</v>
      </c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22"/>
        <v>0</v>
      </c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22"/>
        <v>0</v>
      </c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22"/>
        <v>0</v>
      </c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 t="b">
        <f t="shared" si="22"/>
        <v>0</v>
      </c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22"/>
        <v>0</v>
      </c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 t="b">
        <f t="shared" si="22"/>
        <v>0</v>
      </c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22"/>
        <v>0</v>
      </c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22"/>
        <v>0</v>
      </c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22"/>
        <v>0</v>
      </c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22"/>
        <v>0</v>
      </c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22"/>
        <v>0</v>
      </c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22"/>
        <v>0</v>
      </c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22"/>
        <v>0</v>
      </c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22"/>
        <v>0</v>
      </c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 t="b">
        <f t="shared" si="22"/>
        <v>0</v>
      </c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22"/>
        <v>0</v>
      </c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22"/>
        <v>0</v>
      </c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22"/>
        <v>0</v>
      </c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22"/>
        <v>1</v>
      </c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22"/>
        <v>0</v>
      </c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22"/>
        <v>0</v>
      </c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 t="b">
        <f t="shared" si="22"/>
        <v>0</v>
      </c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22"/>
        <v>0</v>
      </c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22"/>
        <v>0</v>
      </c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22"/>
        <v>0</v>
      </c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22"/>
        <v>0</v>
      </c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22"/>
        <v>0</v>
      </c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22"/>
        <v>0</v>
      </c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22"/>
        <v>1</v>
      </c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 t="b">
        <f t="shared" si="22"/>
        <v>0</v>
      </c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22"/>
        <v>0</v>
      </c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 t="b">
        <f t="shared" si="22"/>
        <v>0</v>
      </c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22"/>
        <v>0</v>
      </c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22"/>
        <v>0</v>
      </c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 t="b">
        <f t="shared" si="22"/>
        <v>0</v>
      </c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22"/>
        <v>0</v>
      </c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22"/>
        <v>0</v>
      </c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23">AND(B899=$J$9,C899=$K$9,E899=$L$9)</f>
        <v>0</v>
      </c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23"/>
        <v>0</v>
      </c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23"/>
        <v>0</v>
      </c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23"/>
        <v>0</v>
      </c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23"/>
        <v>0</v>
      </c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23"/>
        <v>0</v>
      </c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23"/>
        <v>0</v>
      </c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23"/>
        <v>0</v>
      </c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23"/>
        <v>0</v>
      </c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23"/>
        <v>0</v>
      </c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23"/>
        <v>0</v>
      </c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23"/>
        <v>0</v>
      </c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23"/>
        <v>0</v>
      </c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23"/>
        <v>0</v>
      </c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23"/>
        <v>0</v>
      </c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23"/>
        <v>0</v>
      </c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23"/>
        <v>0</v>
      </c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23"/>
        <v>0</v>
      </c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23"/>
        <v>0</v>
      </c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23"/>
        <v>0</v>
      </c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23"/>
        <v>0</v>
      </c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23"/>
        <v>0</v>
      </c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23"/>
        <v>0</v>
      </c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23"/>
        <v>0</v>
      </c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23"/>
        <v>0</v>
      </c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23"/>
        <v>0</v>
      </c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23"/>
        <v>0</v>
      </c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23"/>
        <v>0</v>
      </c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23"/>
        <v>0</v>
      </c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23"/>
        <v>0</v>
      </c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23"/>
        <v>0</v>
      </c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23"/>
        <v>0</v>
      </c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23"/>
        <v>0</v>
      </c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23"/>
        <v>0</v>
      </c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23"/>
        <v>0</v>
      </c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23"/>
        <v>0</v>
      </c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23"/>
        <v>0</v>
      </c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 t="b">
        <f t="shared" si="23"/>
        <v>0</v>
      </c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23"/>
        <v>0</v>
      </c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 t="b">
        <f t="shared" si="23"/>
        <v>0</v>
      </c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23"/>
        <v>0</v>
      </c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23"/>
        <v>0</v>
      </c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23"/>
        <v>0</v>
      </c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23"/>
        <v>0</v>
      </c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23"/>
        <v>0</v>
      </c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 t="b">
        <f t="shared" si="23"/>
        <v>0</v>
      </c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23"/>
        <v>0</v>
      </c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23"/>
        <v>0</v>
      </c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 t="b">
        <f t="shared" si="23"/>
        <v>0</v>
      </c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23"/>
        <v>0</v>
      </c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23"/>
        <v>0</v>
      </c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23"/>
        <v>0</v>
      </c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23"/>
        <v>0</v>
      </c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23"/>
        <v>0</v>
      </c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23"/>
        <v>0</v>
      </c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23"/>
        <v>0</v>
      </c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23"/>
        <v>0</v>
      </c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23"/>
        <v>0</v>
      </c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23"/>
        <v>0</v>
      </c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23"/>
        <v>0</v>
      </c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23"/>
        <v>0</v>
      </c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23"/>
        <v>0</v>
      </c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23"/>
        <v>0</v>
      </c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23"/>
        <v>0</v>
      </c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24">AND(B963=$J$9,C963=$K$9,E963=$L$9)</f>
        <v>0</v>
      </c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24"/>
        <v>0</v>
      </c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24"/>
        <v>0</v>
      </c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24"/>
        <v>0</v>
      </c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 t="b">
        <f t="shared" si="24"/>
        <v>0</v>
      </c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24"/>
        <v>0</v>
      </c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24"/>
        <v>0</v>
      </c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24"/>
        <v>0</v>
      </c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24"/>
        <v>0</v>
      </c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24"/>
        <v>0</v>
      </c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24"/>
        <v>0</v>
      </c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24"/>
        <v>0</v>
      </c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24"/>
        <v>0</v>
      </c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24"/>
        <v>0</v>
      </c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24"/>
        <v>0</v>
      </c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24"/>
        <v>0</v>
      </c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24"/>
        <v>0</v>
      </c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24"/>
        <v>0</v>
      </c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24"/>
        <v>0</v>
      </c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24"/>
        <v>0</v>
      </c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24"/>
        <v>0</v>
      </c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24"/>
        <v>0</v>
      </c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24"/>
        <v>0</v>
      </c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24"/>
        <v>0</v>
      </c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24"/>
        <v>0</v>
      </c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24"/>
        <v>0</v>
      </c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24"/>
        <v>0</v>
      </c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24"/>
        <v>0</v>
      </c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24"/>
        <v>0</v>
      </c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24"/>
        <v>0</v>
      </c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 t="b">
        <f t="shared" si="24"/>
        <v>0</v>
      </c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24"/>
        <v>0</v>
      </c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24"/>
        <v>0</v>
      </c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24"/>
        <v>0</v>
      </c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24"/>
        <v>0</v>
      </c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24"/>
        <v>0</v>
      </c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24"/>
        <v>0</v>
      </c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24"/>
        <v>0</v>
      </c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24"/>
        <v>0</v>
      </c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24"/>
        <v>0</v>
      </c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24"/>
        <v>0</v>
      </c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24"/>
        <v>0</v>
      </c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24"/>
        <v>0</v>
      </c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 t="b">
        <f t="shared" si="24"/>
        <v>0</v>
      </c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24"/>
        <v>0</v>
      </c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 t="b">
        <f t="shared" si="24"/>
        <v>0</v>
      </c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24"/>
        <v>0</v>
      </c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24"/>
        <v>0</v>
      </c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24"/>
        <v>0</v>
      </c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24"/>
        <v>0</v>
      </c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24"/>
        <v>0</v>
      </c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24"/>
        <v>0</v>
      </c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24"/>
        <v>0</v>
      </c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 t="b">
        <f t="shared" si="24"/>
        <v>0</v>
      </c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 t="b">
        <f t="shared" si="24"/>
        <v>0</v>
      </c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24"/>
        <v>0</v>
      </c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24"/>
        <v>0</v>
      </c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24"/>
        <v>0</v>
      </c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24"/>
        <v>1</v>
      </c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24"/>
        <v>0</v>
      </c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24"/>
        <v>0</v>
      </c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24"/>
        <v>0</v>
      </c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24"/>
        <v>0</v>
      </c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24"/>
        <v>0</v>
      </c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25">AND(B1027=$J$9,C1027=$K$9,E1027=$L$9)</f>
        <v>0</v>
      </c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25"/>
        <v>0</v>
      </c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25"/>
        <v>0</v>
      </c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25"/>
        <v>0</v>
      </c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25"/>
        <v>0</v>
      </c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25"/>
        <v>0</v>
      </c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25"/>
        <v>0</v>
      </c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25"/>
        <v>0</v>
      </c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25"/>
        <v>0</v>
      </c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25"/>
        <v>0</v>
      </c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25"/>
        <v>0</v>
      </c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25"/>
        <v>0</v>
      </c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25"/>
        <v>0</v>
      </c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25"/>
        <v>0</v>
      </c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25"/>
        <v>0</v>
      </c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25"/>
        <v>0</v>
      </c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25"/>
        <v>0</v>
      </c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25"/>
        <v>0</v>
      </c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25"/>
        <v>0</v>
      </c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25"/>
        <v>0</v>
      </c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25"/>
        <v>0</v>
      </c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25"/>
        <v>0</v>
      </c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25"/>
        <v>0</v>
      </c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25"/>
        <v>0</v>
      </c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25"/>
        <v>0</v>
      </c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25"/>
        <v>0</v>
      </c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25"/>
        <v>0</v>
      </c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25"/>
        <v>0</v>
      </c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25"/>
        <v>0</v>
      </c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25"/>
        <v>0</v>
      </c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25"/>
        <v>0</v>
      </c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25"/>
        <v>0</v>
      </c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25"/>
        <v>0</v>
      </c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25"/>
        <v>0</v>
      </c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25"/>
        <v>0</v>
      </c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25"/>
        <v>0</v>
      </c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25"/>
        <v>0</v>
      </c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25"/>
        <v>0</v>
      </c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25"/>
        <v>0</v>
      </c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25"/>
        <v>0</v>
      </c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25"/>
        <v>0</v>
      </c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25"/>
        <v>0</v>
      </c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25"/>
        <v>0</v>
      </c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25"/>
        <v>0</v>
      </c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25"/>
        <v>0</v>
      </c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25"/>
        <v>0</v>
      </c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25"/>
        <v>0</v>
      </c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25"/>
        <v>0</v>
      </c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25"/>
        <v>0</v>
      </c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25"/>
        <v>0</v>
      </c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25"/>
        <v>0</v>
      </c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25"/>
        <v>0</v>
      </c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25"/>
        <v>0</v>
      </c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25"/>
        <v>0</v>
      </c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25"/>
        <v>0</v>
      </c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25"/>
        <v>0</v>
      </c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25"/>
        <v>0</v>
      </c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25"/>
        <v>0</v>
      </c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25"/>
        <v>0</v>
      </c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25"/>
        <v>0</v>
      </c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25"/>
        <v>0</v>
      </c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25"/>
        <v>0</v>
      </c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25"/>
        <v>0</v>
      </c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25"/>
        <v>0</v>
      </c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26">AND(B1091=$J$9,C1091=$K$9,E1091=$L$9)</f>
        <v>0</v>
      </c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26"/>
        <v>0</v>
      </c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26"/>
        <v>0</v>
      </c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26"/>
        <v>0</v>
      </c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26"/>
        <v>0</v>
      </c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26"/>
        <v>0</v>
      </c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26"/>
        <v>0</v>
      </c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26"/>
        <v>0</v>
      </c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26"/>
        <v>0</v>
      </c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26"/>
        <v>0</v>
      </c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26"/>
        <v>0</v>
      </c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26"/>
        <v>1</v>
      </c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26"/>
        <v>0</v>
      </c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 t="b">
        <f t="shared" si="26"/>
        <v>0</v>
      </c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26"/>
        <v>1</v>
      </c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26"/>
        <v>0</v>
      </c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26"/>
        <v>0</v>
      </c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 t="b">
        <f t="shared" si="26"/>
        <v>0</v>
      </c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26"/>
        <v>0</v>
      </c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26"/>
        <v>0</v>
      </c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 t="b">
        <f t="shared" si="26"/>
        <v>0</v>
      </c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26"/>
        <v>0</v>
      </c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26"/>
        <v>0</v>
      </c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26"/>
        <v>0</v>
      </c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26"/>
        <v>0</v>
      </c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26"/>
        <v>0</v>
      </c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26"/>
        <v>0</v>
      </c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 t="b">
        <f t="shared" si="26"/>
        <v>0</v>
      </c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26"/>
        <v>0</v>
      </c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 t="b">
        <f t="shared" si="26"/>
        <v>0</v>
      </c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26"/>
        <v>0</v>
      </c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26"/>
        <v>0</v>
      </c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26"/>
        <v>0</v>
      </c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26"/>
        <v>0</v>
      </c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26"/>
        <v>0</v>
      </c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26"/>
        <v>0</v>
      </c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26"/>
        <v>0</v>
      </c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26"/>
        <v>0</v>
      </c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26"/>
        <v>0</v>
      </c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26"/>
        <v>0</v>
      </c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26"/>
        <v>0</v>
      </c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26"/>
        <v>0</v>
      </c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26"/>
        <v>0</v>
      </c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26"/>
        <v>0</v>
      </c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26"/>
        <v>0</v>
      </c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26"/>
        <v>0</v>
      </c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26"/>
        <v>0</v>
      </c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26"/>
        <v>0</v>
      </c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 t="b">
        <f t="shared" si="26"/>
        <v>0</v>
      </c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26"/>
        <v>0</v>
      </c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26"/>
        <v>0</v>
      </c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26"/>
        <v>0</v>
      </c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 t="b">
        <f t="shared" si="26"/>
        <v>0</v>
      </c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26"/>
        <v>0</v>
      </c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26"/>
        <v>0</v>
      </c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26"/>
        <v>0</v>
      </c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26"/>
        <v>0</v>
      </c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26"/>
        <v>0</v>
      </c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 t="b">
        <f t="shared" si="26"/>
        <v>0</v>
      </c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26"/>
        <v>0</v>
      </c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26"/>
        <v>0</v>
      </c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26"/>
        <v>0</v>
      </c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26"/>
        <v>0</v>
      </c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26"/>
        <v>0</v>
      </c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 t="b">
        <f t="shared" ref="H1155:H1218" si="27">AND(B1155=$J$9,C1155=$K$9,E1155=$L$9)</f>
        <v>0</v>
      </c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27"/>
        <v>0</v>
      </c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27"/>
        <v>0</v>
      </c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27"/>
        <v>0</v>
      </c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27"/>
        <v>0</v>
      </c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27"/>
        <v>0</v>
      </c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27"/>
        <v>0</v>
      </c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27"/>
        <v>0</v>
      </c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27"/>
        <v>0</v>
      </c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27"/>
        <v>0</v>
      </c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27"/>
        <v>0</v>
      </c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27"/>
        <v>0</v>
      </c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27"/>
        <v>0</v>
      </c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27"/>
        <v>0</v>
      </c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27"/>
        <v>0</v>
      </c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27"/>
        <v>0</v>
      </c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27"/>
        <v>0</v>
      </c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27"/>
        <v>0</v>
      </c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27"/>
        <v>0</v>
      </c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27"/>
        <v>0</v>
      </c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27"/>
        <v>0</v>
      </c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27"/>
        <v>0</v>
      </c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27"/>
        <v>0</v>
      </c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27"/>
        <v>0</v>
      </c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27"/>
        <v>0</v>
      </c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27"/>
        <v>0</v>
      </c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27"/>
        <v>0</v>
      </c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27"/>
        <v>0</v>
      </c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27"/>
        <v>0</v>
      </c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27"/>
        <v>0</v>
      </c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27"/>
        <v>0</v>
      </c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27"/>
        <v>0</v>
      </c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27"/>
        <v>0</v>
      </c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27"/>
        <v>0</v>
      </c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27"/>
        <v>0</v>
      </c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27"/>
        <v>0</v>
      </c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27"/>
        <v>0</v>
      </c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27"/>
        <v>0</v>
      </c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27"/>
        <v>0</v>
      </c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27"/>
        <v>0</v>
      </c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 t="b">
        <f t="shared" si="27"/>
        <v>0</v>
      </c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27"/>
        <v>0</v>
      </c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27"/>
        <v>0</v>
      </c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27"/>
        <v>0</v>
      </c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27"/>
        <v>0</v>
      </c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27"/>
        <v>0</v>
      </c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27"/>
        <v>0</v>
      </c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27"/>
        <v>0</v>
      </c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27"/>
        <v>0</v>
      </c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27"/>
        <v>0</v>
      </c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27"/>
        <v>0</v>
      </c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 t="b">
        <f t="shared" si="27"/>
        <v>0</v>
      </c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27"/>
        <v>0</v>
      </c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27"/>
        <v>0</v>
      </c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27"/>
        <v>0</v>
      </c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27"/>
        <v>0</v>
      </c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27"/>
        <v>0</v>
      </c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27"/>
        <v>0</v>
      </c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 t="b">
        <f t="shared" si="27"/>
        <v>0</v>
      </c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27"/>
        <v>0</v>
      </c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27"/>
        <v>0</v>
      </c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27"/>
        <v>1</v>
      </c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27"/>
        <v>0</v>
      </c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27"/>
        <v>0</v>
      </c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8">AND(B1219=$J$9,C1219=$K$9,E1219=$L$9)</f>
        <v>0</v>
      </c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8"/>
        <v>0</v>
      </c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8"/>
        <v>0</v>
      </c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 t="b">
        <f t="shared" si="28"/>
        <v>0</v>
      </c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8"/>
        <v>0</v>
      </c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8"/>
        <v>0</v>
      </c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8"/>
        <v>0</v>
      </c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8"/>
        <v>0</v>
      </c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8"/>
        <v>0</v>
      </c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 t="b">
        <f t="shared" si="28"/>
        <v>0</v>
      </c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8"/>
        <v>0</v>
      </c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8"/>
        <v>0</v>
      </c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8"/>
        <v>0</v>
      </c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8"/>
        <v>0</v>
      </c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 t="b">
        <f t="shared" si="28"/>
        <v>0</v>
      </c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8"/>
        <v>0</v>
      </c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8"/>
        <v>0</v>
      </c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8"/>
        <v>0</v>
      </c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8"/>
        <v>0</v>
      </c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8"/>
        <v>0</v>
      </c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8"/>
        <v>0</v>
      </c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8"/>
        <v>0</v>
      </c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 t="b">
        <f t="shared" si="28"/>
        <v>0</v>
      </c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8"/>
        <v>0</v>
      </c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8"/>
        <v>0</v>
      </c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8"/>
        <v>1</v>
      </c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8"/>
        <v>0</v>
      </c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8"/>
        <v>0</v>
      </c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8"/>
        <v>0</v>
      </c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8"/>
        <v>0</v>
      </c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8"/>
        <v>0</v>
      </c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8"/>
        <v>0</v>
      </c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8"/>
        <v>0</v>
      </c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 t="b">
        <f t="shared" si="28"/>
        <v>0</v>
      </c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8"/>
        <v>0</v>
      </c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8"/>
        <v>0</v>
      </c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8"/>
        <v>0</v>
      </c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8"/>
        <v>0</v>
      </c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8"/>
        <v>0</v>
      </c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8"/>
        <v>0</v>
      </c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 t="b">
        <f t="shared" si="28"/>
        <v>0</v>
      </c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8"/>
        <v>0</v>
      </c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8"/>
        <v>0</v>
      </c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8"/>
        <v>0</v>
      </c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8"/>
        <v>0</v>
      </c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8"/>
        <v>0</v>
      </c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8"/>
        <v>0</v>
      </c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8"/>
        <v>0</v>
      </c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8"/>
        <v>0</v>
      </c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8"/>
        <v>0</v>
      </c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8"/>
        <v>0</v>
      </c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 t="b">
        <f t="shared" si="28"/>
        <v>0</v>
      </c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8"/>
        <v>0</v>
      </c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8"/>
        <v>0</v>
      </c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8"/>
        <v>0</v>
      </c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8"/>
        <v>0</v>
      </c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8"/>
        <v>0</v>
      </c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8"/>
        <v>0</v>
      </c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8"/>
        <v>0</v>
      </c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8"/>
        <v>0</v>
      </c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8"/>
        <v>0</v>
      </c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8"/>
        <v>0</v>
      </c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8"/>
        <v>0</v>
      </c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8"/>
        <v>0</v>
      </c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9">AND(B1283=$J$9,C1283=$K$9,E1283=$L$9)</f>
        <v>0</v>
      </c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9"/>
        <v>0</v>
      </c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9"/>
        <v>0</v>
      </c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9"/>
        <v>0</v>
      </c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9"/>
        <v>0</v>
      </c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9"/>
        <v>0</v>
      </c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9"/>
        <v>0</v>
      </c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9"/>
        <v>0</v>
      </c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9"/>
        <v>0</v>
      </c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 t="b">
        <f t="shared" si="29"/>
        <v>0</v>
      </c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9"/>
        <v>0</v>
      </c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9"/>
        <v>0</v>
      </c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9"/>
        <v>0</v>
      </c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9"/>
        <v>0</v>
      </c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 t="b">
        <f t="shared" si="29"/>
        <v>0</v>
      </c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9"/>
        <v>0</v>
      </c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9"/>
        <v>0</v>
      </c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9"/>
        <v>0</v>
      </c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9"/>
        <v>0</v>
      </c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9"/>
        <v>0</v>
      </c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 t="b">
        <f t="shared" si="29"/>
        <v>0</v>
      </c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 t="b">
        <f t="shared" si="29"/>
        <v>0</v>
      </c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9"/>
        <v>0</v>
      </c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9"/>
        <v>0</v>
      </c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9"/>
        <v>0</v>
      </c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9"/>
        <v>0</v>
      </c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9"/>
        <v>0</v>
      </c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9"/>
        <v>0</v>
      </c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 t="b">
        <f t="shared" si="29"/>
        <v>1</v>
      </c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9"/>
        <v>0</v>
      </c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9"/>
        <v>0</v>
      </c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 t="b">
        <f t="shared" si="29"/>
        <v>0</v>
      </c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9"/>
        <v>0</v>
      </c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9"/>
        <v>0</v>
      </c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 t="b">
        <f t="shared" si="29"/>
        <v>0</v>
      </c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9"/>
        <v>0</v>
      </c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9"/>
        <v>0</v>
      </c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 t="b">
        <f t="shared" si="29"/>
        <v>0</v>
      </c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9"/>
        <v>0</v>
      </c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9"/>
        <v>0</v>
      </c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 t="b">
        <f t="shared" si="29"/>
        <v>0</v>
      </c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9"/>
        <v>0</v>
      </c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 t="b">
        <f t="shared" si="29"/>
        <v>0</v>
      </c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9"/>
        <v>0</v>
      </c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9"/>
        <v>0</v>
      </c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9"/>
        <v>0</v>
      </c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9"/>
        <v>0</v>
      </c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9"/>
        <v>0</v>
      </c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9"/>
        <v>0</v>
      </c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9"/>
        <v>0</v>
      </c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9"/>
        <v>0</v>
      </c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 t="b">
        <f t="shared" si="29"/>
        <v>0</v>
      </c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 t="b">
        <f t="shared" si="29"/>
        <v>0</v>
      </c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9"/>
        <v>0</v>
      </c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9"/>
        <v>0</v>
      </c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9"/>
        <v>0</v>
      </c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9"/>
        <v>0</v>
      </c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9"/>
        <v>0</v>
      </c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9"/>
        <v>0</v>
      </c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9"/>
        <v>0</v>
      </c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9"/>
        <v>0</v>
      </c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9"/>
        <v>0</v>
      </c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 t="b">
        <f t="shared" si="29"/>
        <v>0</v>
      </c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9"/>
        <v>0</v>
      </c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 t="b">
        <f t="shared" ref="H1347:H1410" si="30">AND(B1347=$J$9,C1347=$K$9,E1347=$L$9)</f>
        <v>0</v>
      </c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 t="b">
        <f t="shared" si="30"/>
        <v>0</v>
      </c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30"/>
        <v>0</v>
      </c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30"/>
        <v>0</v>
      </c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30"/>
        <v>0</v>
      </c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30"/>
        <v>0</v>
      </c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30"/>
        <v>0</v>
      </c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30"/>
        <v>0</v>
      </c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30"/>
        <v>0</v>
      </c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30"/>
        <v>0</v>
      </c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30"/>
        <v>0</v>
      </c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30"/>
        <v>0</v>
      </c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30"/>
        <v>0</v>
      </c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30"/>
        <v>0</v>
      </c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30"/>
        <v>0</v>
      </c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30"/>
        <v>0</v>
      </c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 t="b">
        <f t="shared" si="30"/>
        <v>0</v>
      </c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30"/>
        <v>0</v>
      </c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30"/>
        <v>0</v>
      </c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30"/>
        <v>0</v>
      </c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30"/>
        <v>0</v>
      </c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 t="b">
        <f t="shared" si="30"/>
        <v>0</v>
      </c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30"/>
        <v>0</v>
      </c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30"/>
        <v>0</v>
      </c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30"/>
        <v>0</v>
      </c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30"/>
        <v>0</v>
      </c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30"/>
        <v>0</v>
      </c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30"/>
        <v>0</v>
      </c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30"/>
        <v>0</v>
      </c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30"/>
        <v>0</v>
      </c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30"/>
        <v>0</v>
      </c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30"/>
        <v>0</v>
      </c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30"/>
        <v>0</v>
      </c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 t="b">
        <f t="shared" si="30"/>
        <v>0</v>
      </c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30"/>
        <v>0</v>
      </c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30"/>
        <v>0</v>
      </c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30"/>
        <v>0</v>
      </c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30"/>
        <v>0</v>
      </c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 t="b">
        <f t="shared" si="30"/>
        <v>0</v>
      </c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30"/>
        <v>0</v>
      </c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30"/>
        <v>0</v>
      </c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30"/>
        <v>0</v>
      </c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30"/>
        <v>0</v>
      </c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 t="b">
        <f t="shared" si="30"/>
        <v>0</v>
      </c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30"/>
        <v>0</v>
      </c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30"/>
        <v>0</v>
      </c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30"/>
        <v>0</v>
      </c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30"/>
        <v>0</v>
      </c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30"/>
        <v>0</v>
      </c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30"/>
        <v>0</v>
      </c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30"/>
        <v>0</v>
      </c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30"/>
        <v>0</v>
      </c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30"/>
        <v>0</v>
      </c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30"/>
        <v>0</v>
      </c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30"/>
        <v>0</v>
      </c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30"/>
        <v>0</v>
      </c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30"/>
        <v>0</v>
      </c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30"/>
        <v>0</v>
      </c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30"/>
        <v>0</v>
      </c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30"/>
        <v>0</v>
      </c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30"/>
        <v>0</v>
      </c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30"/>
        <v>0</v>
      </c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30"/>
        <v>0</v>
      </c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30"/>
        <v>0</v>
      </c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31">AND(B1411=$J$9,C1411=$K$9,E1411=$L$9)</f>
        <v>0</v>
      </c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31"/>
        <v>0</v>
      </c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31"/>
        <v>0</v>
      </c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31"/>
        <v>0</v>
      </c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31"/>
        <v>0</v>
      </c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31"/>
        <v>0</v>
      </c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31"/>
        <v>1</v>
      </c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31"/>
        <v>0</v>
      </c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31"/>
        <v>0</v>
      </c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31"/>
        <v>0</v>
      </c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31"/>
        <v>0</v>
      </c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31"/>
        <v>0</v>
      </c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 t="b">
        <f t="shared" si="31"/>
        <v>0</v>
      </c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31"/>
        <v>0</v>
      </c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31"/>
        <v>0</v>
      </c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31"/>
        <v>0</v>
      </c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 t="b">
        <f t="shared" si="31"/>
        <v>0</v>
      </c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31"/>
        <v>0</v>
      </c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31"/>
        <v>0</v>
      </c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31"/>
        <v>0</v>
      </c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31"/>
        <v>0</v>
      </c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31"/>
        <v>0</v>
      </c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31"/>
        <v>0</v>
      </c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31"/>
        <v>0</v>
      </c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 t="b">
        <f t="shared" si="31"/>
        <v>0</v>
      </c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31"/>
        <v>0</v>
      </c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31"/>
        <v>0</v>
      </c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31"/>
        <v>0</v>
      </c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31"/>
        <v>0</v>
      </c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 t="b">
        <f t="shared" si="31"/>
        <v>0</v>
      </c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31"/>
        <v>0</v>
      </c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 t="b">
        <f t="shared" si="31"/>
        <v>0</v>
      </c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31"/>
        <v>0</v>
      </c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31"/>
        <v>0</v>
      </c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31"/>
        <v>0</v>
      </c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31"/>
        <v>0</v>
      </c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31"/>
        <v>0</v>
      </c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31"/>
        <v>0</v>
      </c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31"/>
        <v>0</v>
      </c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31"/>
        <v>0</v>
      </c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31"/>
        <v>0</v>
      </c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31"/>
        <v>0</v>
      </c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31"/>
        <v>0</v>
      </c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31"/>
        <v>0</v>
      </c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31"/>
        <v>0</v>
      </c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31"/>
        <v>0</v>
      </c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31"/>
        <v>0</v>
      </c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31"/>
        <v>0</v>
      </c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 t="b">
        <f t="shared" si="31"/>
        <v>0</v>
      </c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31"/>
        <v>0</v>
      </c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31"/>
        <v>0</v>
      </c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31"/>
        <v>0</v>
      </c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 t="b">
        <f t="shared" si="31"/>
        <v>0</v>
      </c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31"/>
        <v>0</v>
      </c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31"/>
        <v>0</v>
      </c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31"/>
        <v>0</v>
      </c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31"/>
        <v>0</v>
      </c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31"/>
        <v>0</v>
      </c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31"/>
        <v>0</v>
      </c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31"/>
        <v>0</v>
      </c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31"/>
        <v>0</v>
      </c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31"/>
        <v>0</v>
      </c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31"/>
        <v>0</v>
      </c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 t="b">
        <f t="shared" si="31"/>
        <v>0</v>
      </c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32">AND(B1475=$J$9,C1475=$K$9,E1475=$L$9)</f>
        <v>0</v>
      </c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 t="b">
        <f t="shared" si="32"/>
        <v>0</v>
      </c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32"/>
        <v>0</v>
      </c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32"/>
        <v>0</v>
      </c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32"/>
        <v>0</v>
      </c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32"/>
        <v>0</v>
      </c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32"/>
        <v>0</v>
      </c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32"/>
        <v>0</v>
      </c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32"/>
        <v>0</v>
      </c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32"/>
        <v>0</v>
      </c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 t="b">
        <f t="shared" si="32"/>
        <v>0</v>
      </c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32"/>
        <v>0</v>
      </c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32"/>
        <v>0</v>
      </c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 t="b">
        <f t="shared" si="32"/>
        <v>0</v>
      </c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32"/>
        <v>0</v>
      </c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32"/>
        <v>0</v>
      </c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32"/>
        <v>0</v>
      </c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32"/>
        <v>0</v>
      </c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32"/>
        <v>0</v>
      </c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32"/>
        <v>0</v>
      </c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32"/>
        <v>0</v>
      </c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32"/>
        <v>0</v>
      </c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32"/>
        <v>0</v>
      </c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32"/>
        <v>0</v>
      </c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32"/>
        <v>0</v>
      </c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32"/>
        <v>0</v>
      </c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32"/>
        <v>0</v>
      </c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32"/>
        <v>0</v>
      </c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32"/>
        <v>0</v>
      </c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32"/>
        <v>0</v>
      </c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32"/>
        <v>0</v>
      </c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32"/>
        <v>0</v>
      </c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32"/>
        <v>0</v>
      </c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32"/>
        <v>0</v>
      </c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32"/>
        <v>0</v>
      </c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 t="b">
        <f t="shared" si="32"/>
        <v>0</v>
      </c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32"/>
        <v>0</v>
      </c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32"/>
        <v>0</v>
      </c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32"/>
        <v>0</v>
      </c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32"/>
        <v>0</v>
      </c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32"/>
        <v>0</v>
      </c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32"/>
        <v>0</v>
      </c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32"/>
        <v>0</v>
      </c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 t="b">
        <f t="shared" si="32"/>
        <v>0</v>
      </c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32"/>
        <v>0</v>
      </c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32"/>
        <v>0</v>
      </c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32"/>
        <v>0</v>
      </c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32"/>
        <v>0</v>
      </c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32"/>
        <v>0</v>
      </c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 t="b">
        <f t="shared" si="32"/>
        <v>1</v>
      </c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32"/>
        <v>0</v>
      </c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32"/>
        <v>0</v>
      </c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32"/>
        <v>0</v>
      </c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32"/>
        <v>0</v>
      </c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32"/>
        <v>0</v>
      </c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32"/>
        <v>0</v>
      </c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32"/>
        <v>0</v>
      </c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32"/>
        <v>0</v>
      </c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32"/>
        <v>1</v>
      </c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32"/>
        <v>0</v>
      </c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32"/>
        <v>0</v>
      </c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 t="b">
        <f t="shared" si="32"/>
        <v>0</v>
      </c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32"/>
        <v>0</v>
      </c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32"/>
        <v>0</v>
      </c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33">AND(B1539=$J$9,C1539=$K$9,E1539=$L$9)</f>
        <v>0</v>
      </c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33"/>
        <v>0</v>
      </c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33"/>
        <v>0</v>
      </c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33"/>
        <v>0</v>
      </c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33"/>
        <v>0</v>
      </c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33"/>
        <v>0</v>
      </c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33"/>
        <v>0</v>
      </c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33"/>
        <v>0</v>
      </c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33"/>
        <v>0</v>
      </c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33"/>
        <v>0</v>
      </c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33"/>
        <v>0</v>
      </c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 t="b">
        <f t="shared" si="33"/>
        <v>0</v>
      </c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 t="b">
        <f t="shared" si="33"/>
        <v>0</v>
      </c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33"/>
        <v>0</v>
      </c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33"/>
        <v>0</v>
      </c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 t="b">
        <f t="shared" si="33"/>
        <v>0</v>
      </c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33"/>
        <v>0</v>
      </c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33"/>
        <v>0</v>
      </c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33"/>
        <v>0</v>
      </c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33"/>
        <v>0</v>
      </c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33"/>
        <v>0</v>
      </c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33"/>
        <v>0</v>
      </c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33"/>
        <v>0</v>
      </c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33"/>
        <v>0</v>
      </c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33"/>
        <v>0</v>
      </c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33"/>
        <v>0</v>
      </c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33"/>
        <v>0</v>
      </c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33"/>
        <v>0</v>
      </c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33"/>
        <v>0</v>
      </c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 t="b">
        <f t="shared" si="33"/>
        <v>0</v>
      </c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33"/>
        <v>0</v>
      </c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 t="b">
        <f t="shared" si="33"/>
        <v>0</v>
      </c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33"/>
        <v>0</v>
      </c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33"/>
        <v>0</v>
      </c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33"/>
        <v>0</v>
      </c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33"/>
        <v>0</v>
      </c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33"/>
        <v>0</v>
      </c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 t="b">
        <f t="shared" si="33"/>
        <v>0</v>
      </c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33"/>
        <v>0</v>
      </c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33"/>
        <v>0</v>
      </c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 t="b">
        <f t="shared" si="33"/>
        <v>0</v>
      </c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33"/>
        <v>0</v>
      </c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33"/>
        <v>0</v>
      </c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33"/>
        <v>0</v>
      </c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33"/>
        <v>0</v>
      </c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33"/>
        <v>0</v>
      </c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33"/>
        <v>0</v>
      </c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33"/>
        <v>0</v>
      </c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33"/>
        <v>0</v>
      </c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33"/>
        <v>0</v>
      </c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33"/>
        <v>0</v>
      </c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33"/>
        <v>0</v>
      </c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33"/>
        <v>0</v>
      </c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33"/>
        <v>0</v>
      </c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33"/>
        <v>0</v>
      </c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33"/>
        <v>0</v>
      </c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 t="b">
        <f t="shared" si="33"/>
        <v>0</v>
      </c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33"/>
        <v>0</v>
      </c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33"/>
        <v>0</v>
      </c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33"/>
        <v>0</v>
      </c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33"/>
        <v>0</v>
      </c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33"/>
        <v>0</v>
      </c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33"/>
        <v>0</v>
      </c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33"/>
        <v>0</v>
      </c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34">AND(B1603=$J$9,C1603=$K$9,E1603=$L$9)</f>
        <v>0</v>
      </c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34"/>
        <v>0</v>
      </c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34"/>
        <v>0</v>
      </c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34"/>
        <v>0</v>
      </c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34"/>
        <v>0</v>
      </c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34"/>
        <v>0</v>
      </c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34"/>
        <v>1</v>
      </c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 t="b">
        <f t="shared" si="34"/>
        <v>0</v>
      </c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34"/>
        <v>0</v>
      </c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34"/>
        <v>0</v>
      </c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34"/>
        <v>0</v>
      </c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34"/>
        <v>0</v>
      </c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34"/>
        <v>0</v>
      </c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34"/>
        <v>0</v>
      </c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34"/>
        <v>0</v>
      </c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 t="b">
        <f t="shared" si="34"/>
        <v>0</v>
      </c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34"/>
        <v>0</v>
      </c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34"/>
        <v>0</v>
      </c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34"/>
        <v>0</v>
      </c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34"/>
        <v>0</v>
      </c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34"/>
        <v>0</v>
      </c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34"/>
        <v>0</v>
      </c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34"/>
        <v>0</v>
      </c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34"/>
        <v>0</v>
      </c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34"/>
        <v>0</v>
      </c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34"/>
        <v>0</v>
      </c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34"/>
        <v>0</v>
      </c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34"/>
        <v>0</v>
      </c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34"/>
        <v>0</v>
      </c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34"/>
        <v>0</v>
      </c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34"/>
        <v>0</v>
      </c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34"/>
        <v>0</v>
      </c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 t="b">
        <f t="shared" si="34"/>
        <v>0</v>
      </c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34"/>
        <v>0</v>
      </c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34"/>
        <v>0</v>
      </c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34"/>
        <v>0</v>
      </c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34"/>
        <v>0</v>
      </c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34"/>
        <v>0</v>
      </c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34"/>
        <v>0</v>
      </c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34"/>
        <v>0</v>
      </c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34"/>
        <v>0</v>
      </c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34"/>
        <v>0</v>
      </c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34"/>
        <v>0</v>
      </c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34"/>
        <v>0</v>
      </c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34"/>
        <v>0</v>
      </c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34"/>
        <v>0</v>
      </c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 t="b">
        <f t="shared" si="34"/>
        <v>0</v>
      </c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34"/>
        <v>0</v>
      </c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34"/>
        <v>0</v>
      </c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34"/>
        <v>0</v>
      </c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34"/>
        <v>0</v>
      </c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34"/>
        <v>0</v>
      </c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34"/>
        <v>0</v>
      </c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34"/>
        <v>0</v>
      </c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34"/>
        <v>0</v>
      </c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34"/>
        <v>0</v>
      </c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34"/>
        <v>0</v>
      </c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34"/>
        <v>0</v>
      </c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 t="b">
        <f t="shared" si="34"/>
        <v>0</v>
      </c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 t="b">
        <f t="shared" si="34"/>
        <v>1</v>
      </c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34"/>
        <v>0</v>
      </c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34"/>
        <v>0</v>
      </c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34"/>
        <v>0</v>
      </c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34"/>
        <v>0</v>
      </c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35">AND(B1667=$J$9,C1667=$K$9,E1667=$L$9)</f>
        <v>0</v>
      </c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35"/>
        <v>0</v>
      </c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35"/>
        <v>0</v>
      </c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35"/>
        <v>0</v>
      </c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35"/>
        <v>0</v>
      </c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35"/>
        <v>0</v>
      </c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35"/>
        <v>0</v>
      </c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35"/>
        <v>0</v>
      </c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35"/>
        <v>0</v>
      </c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35"/>
        <v>0</v>
      </c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35"/>
        <v>0</v>
      </c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35"/>
        <v>0</v>
      </c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35"/>
        <v>0</v>
      </c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35"/>
        <v>0</v>
      </c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35"/>
        <v>0</v>
      </c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35"/>
        <v>0</v>
      </c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35"/>
        <v>0</v>
      </c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35"/>
        <v>0</v>
      </c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35"/>
        <v>0</v>
      </c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35"/>
        <v>0</v>
      </c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35"/>
        <v>0</v>
      </c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35"/>
        <v>0</v>
      </c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35"/>
        <v>0</v>
      </c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35"/>
        <v>0</v>
      </c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35"/>
        <v>0</v>
      </c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35"/>
        <v>0</v>
      </c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35"/>
        <v>0</v>
      </c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35"/>
        <v>0</v>
      </c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35"/>
        <v>0</v>
      </c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35"/>
        <v>0</v>
      </c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35"/>
        <v>0</v>
      </c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35"/>
        <v>0</v>
      </c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35"/>
        <v>0</v>
      </c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35"/>
        <v>0</v>
      </c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35"/>
        <v>0</v>
      </c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35"/>
        <v>0</v>
      </c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35"/>
        <v>0</v>
      </c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 t="b">
        <f t="shared" si="35"/>
        <v>0</v>
      </c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35"/>
        <v>0</v>
      </c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35"/>
        <v>0</v>
      </c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35"/>
        <v>0</v>
      </c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35"/>
        <v>0</v>
      </c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35"/>
        <v>0</v>
      </c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35"/>
        <v>0</v>
      </c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35"/>
        <v>0</v>
      </c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35"/>
        <v>0</v>
      </c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35"/>
        <v>0</v>
      </c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35"/>
        <v>0</v>
      </c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35"/>
        <v>0</v>
      </c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35"/>
        <v>0</v>
      </c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35"/>
        <v>0</v>
      </c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35"/>
        <v>0</v>
      </c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35"/>
        <v>0</v>
      </c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35"/>
        <v>0</v>
      </c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35"/>
        <v>0</v>
      </c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35"/>
        <v>0</v>
      </c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35"/>
        <v>0</v>
      </c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35"/>
        <v>0</v>
      </c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35"/>
        <v>0</v>
      </c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35"/>
        <v>0</v>
      </c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35"/>
        <v>0</v>
      </c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35"/>
        <v>0</v>
      </c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 t="b">
        <f t="shared" si="35"/>
        <v>0</v>
      </c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35"/>
        <v>1</v>
      </c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36">AND(B1731=$J$9,C1731=$K$9,E1731=$L$9)</f>
        <v>0</v>
      </c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36"/>
        <v>0</v>
      </c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36"/>
        <v>0</v>
      </c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36"/>
        <v>0</v>
      </c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36"/>
        <v>0</v>
      </c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36"/>
        <v>0</v>
      </c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36"/>
        <v>0</v>
      </c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36"/>
        <v>0</v>
      </c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36"/>
        <v>0</v>
      </c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36"/>
        <v>0</v>
      </c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36"/>
        <v>0</v>
      </c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36"/>
        <v>0</v>
      </c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36"/>
        <v>0</v>
      </c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36"/>
        <v>0</v>
      </c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36"/>
        <v>0</v>
      </c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36"/>
        <v>0</v>
      </c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36"/>
        <v>0</v>
      </c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36"/>
        <v>0</v>
      </c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36"/>
        <v>0</v>
      </c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36"/>
        <v>0</v>
      </c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36"/>
        <v>0</v>
      </c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36"/>
        <v>0</v>
      </c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36"/>
        <v>0</v>
      </c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36"/>
        <v>0</v>
      </c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36"/>
        <v>0</v>
      </c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36"/>
        <v>0</v>
      </c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 t="b">
        <f t="shared" si="36"/>
        <v>0</v>
      </c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36"/>
        <v>0</v>
      </c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36"/>
        <v>0</v>
      </c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36"/>
        <v>0</v>
      </c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36"/>
        <v>0</v>
      </c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36"/>
        <v>0</v>
      </c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 t="b">
        <f t="shared" si="36"/>
        <v>0</v>
      </c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36"/>
        <v>0</v>
      </c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 t="b">
        <f t="shared" si="36"/>
        <v>0</v>
      </c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36"/>
        <v>0</v>
      </c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36"/>
        <v>0</v>
      </c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36"/>
        <v>0</v>
      </c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36"/>
        <v>0</v>
      </c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36"/>
        <v>0</v>
      </c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36"/>
        <v>0</v>
      </c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36"/>
        <v>0</v>
      </c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36"/>
        <v>0</v>
      </c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36"/>
        <v>0</v>
      </c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36"/>
        <v>0</v>
      </c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36"/>
        <v>0</v>
      </c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36"/>
        <v>0</v>
      </c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36"/>
        <v>0</v>
      </c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36"/>
        <v>0</v>
      </c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36"/>
        <v>0</v>
      </c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36"/>
        <v>0</v>
      </c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36"/>
        <v>0</v>
      </c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36"/>
        <v>0</v>
      </c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36"/>
        <v>0</v>
      </c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36"/>
        <v>0</v>
      </c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36"/>
        <v>0</v>
      </c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36"/>
        <v>0</v>
      </c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36"/>
        <v>0</v>
      </c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36"/>
        <v>0</v>
      </c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36"/>
        <v>0</v>
      </c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36"/>
        <v>0</v>
      </c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 t="b">
        <f t="shared" si="36"/>
        <v>0</v>
      </c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36"/>
        <v>0</v>
      </c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 t="b">
        <f t="shared" si="36"/>
        <v>0</v>
      </c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37">AND(B1795=$J$9,C1795=$K$9,E1795=$L$9)</f>
        <v>0</v>
      </c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 t="b">
        <f t="shared" si="37"/>
        <v>0</v>
      </c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37"/>
        <v>0</v>
      </c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37"/>
        <v>0</v>
      </c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37"/>
        <v>0</v>
      </c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37"/>
        <v>0</v>
      </c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37"/>
        <v>0</v>
      </c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37"/>
        <v>0</v>
      </c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37"/>
        <v>0</v>
      </c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37"/>
        <v>0</v>
      </c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37"/>
        <v>0</v>
      </c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 t="b">
        <f t="shared" si="37"/>
        <v>0</v>
      </c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37"/>
        <v>0</v>
      </c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37"/>
        <v>0</v>
      </c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37"/>
        <v>0</v>
      </c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37"/>
        <v>0</v>
      </c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37"/>
        <v>0</v>
      </c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37"/>
        <v>0</v>
      </c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37"/>
        <v>0</v>
      </c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37"/>
        <v>0</v>
      </c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37"/>
        <v>0</v>
      </c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37"/>
        <v>0</v>
      </c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37"/>
        <v>0</v>
      </c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37"/>
        <v>0</v>
      </c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37"/>
        <v>0</v>
      </c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37"/>
        <v>0</v>
      </c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37"/>
        <v>0</v>
      </c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37"/>
        <v>0</v>
      </c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37"/>
        <v>0</v>
      </c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37"/>
        <v>0</v>
      </c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37"/>
        <v>0</v>
      </c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37"/>
        <v>0</v>
      </c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37"/>
        <v>0</v>
      </c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 t="b">
        <f t="shared" si="37"/>
        <v>0</v>
      </c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37"/>
        <v>0</v>
      </c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37"/>
        <v>0</v>
      </c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37"/>
        <v>0</v>
      </c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37"/>
        <v>0</v>
      </c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37"/>
        <v>0</v>
      </c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37"/>
        <v>0</v>
      </c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37"/>
        <v>0</v>
      </c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37"/>
        <v>0</v>
      </c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37"/>
        <v>0</v>
      </c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37"/>
        <v>0</v>
      </c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37"/>
        <v>0</v>
      </c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37"/>
        <v>0</v>
      </c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37"/>
        <v>0</v>
      </c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37"/>
        <v>0</v>
      </c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37"/>
        <v>0</v>
      </c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37"/>
        <v>0</v>
      </c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37"/>
        <v>0</v>
      </c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37"/>
        <v>0</v>
      </c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37"/>
        <v>0</v>
      </c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37"/>
        <v>0</v>
      </c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37"/>
        <v>1</v>
      </c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37"/>
        <v>0</v>
      </c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37"/>
        <v>0</v>
      </c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37"/>
        <v>0</v>
      </c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37"/>
        <v>0</v>
      </c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37"/>
        <v>0</v>
      </c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37"/>
        <v>0</v>
      </c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37"/>
        <v>0</v>
      </c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37"/>
        <v>0</v>
      </c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37"/>
        <v>0</v>
      </c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8">AND(B1859=$J$9,C1859=$K$9,E1859=$L$9)</f>
        <v>0</v>
      </c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8"/>
        <v>0</v>
      </c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8"/>
        <v>0</v>
      </c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8"/>
        <v>0</v>
      </c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 t="b">
        <f t="shared" si="38"/>
        <v>1</v>
      </c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8"/>
        <v>0</v>
      </c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 t="b">
        <f t="shared" si="38"/>
        <v>0</v>
      </c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8"/>
        <v>0</v>
      </c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8"/>
        <v>0</v>
      </c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8"/>
        <v>0</v>
      </c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8"/>
        <v>0</v>
      </c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8"/>
        <v>0</v>
      </c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8"/>
        <v>0</v>
      </c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8"/>
        <v>0</v>
      </c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8"/>
        <v>0</v>
      </c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8"/>
        <v>0</v>
      </c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8"/>
        <v>0</v>
      </c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8"/>
        <v>0</v>
      </c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8"/>
        <v>0</v>
      </c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8"/>
        <v>0</v>
      </c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8"/>
        <v>0</v>
      </c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8"/>
        <v>0</v>
      </c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8"/>
        <v>0</v>
      </c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8"/>
        <v>0</v>
      </c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8"/>
        <v>0</v>
      </c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8"/>
        <v>0</v>
      </c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8"/>
        <v>0</v>
      </c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8"/>
        <v>0</v>
      </c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8"/>
        <v>0</v>
      </c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8"/>
        <v>0</v>
      </c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8"/>
        <v>0</v>
      </c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8"/>
        <v>0</v>
      </c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8"/>
        <v>0</v>
      </c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8"/>
        <v>0</v>
      </c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8"/>
        <v>0</v>
      </c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 t="b">
        <f t="shared" si="38"/>
        <v>0</v>
      </c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8"/>
        <v>0</v>
      </c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8"/>
        <v>0</v>
      </c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 t="b">
        <f t="shared" si="38"/>
        <v>0</v>
      </c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8"/>
        <v>0</v>
      </c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8"/>
        <v>0</v>
      </c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8"/>
        <v>0</v>
      </c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8"/>
        <v>0</v>
      </c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8"/>
        <v>0</v>
      </c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8"/>
        <v>0</v>
      </c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8"/>
        <v>0</v>
      </c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8"/>
        <v>0</v>
      </c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8"/>
        <v>0</v>
      </c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8"/>
        <v>0</v>
      </c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 t="b">
        <f t="shared" si="38"/>
        <v>0</v>
      </c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8"/>
        <v>0</v>
      </c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8"/>
        <v>0</v>
      </c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8"/>
        <v>0</v>
      </c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8"/>
        <v>0</v>
      </c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8"/>
        <v>0</v>
      </c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8"/>
        <v>0</v>
      </c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 t="b">
        <f t="shared" si="38"/>
        <v>0</v>
      </c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8"/>
        <v>0</v>
      </c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8"/>
        <v>0</v>
      </c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8"/>
        <v>0</v>
      </c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8"/>
        <v>0</v>
      </c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8"/>
        <v>0</v>
      </c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8"/>
        <v>0</v>
      </c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8"/>
        <v>0</v>
      </c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9">AND(B1923=$J$9,C1923=$K$9,E1923=$L$9)</f>
        <v>0</v>
      </c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9"/>
        <v>0</v>
      </c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9"/>
        <v>0</v>
      </c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9"/>
        <v>0</v>
      </c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9"/>
        <v>0</v>
      </c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9"/>
        <v>0</v>
      </c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9"/>
        <v>0</v>
      </c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9"/>
        <v>0</v>
      </c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9"/>
        <v>0</v>
      </c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9"/>
        <v>0</v>
      </c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9"/>
        <v>0</v>
      </c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9"/>
        <v>0</v>
      </c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 t="b">
        <f t="shared" si="39"/>
        <v>0</v>
      </c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9"/>
        <v>0</v>
      </c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9"/>
        <v>0</v>
      </c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9"/>
        <v>0</v>
      </c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9"/>
        <v>0</v>
      </c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 t="b">
        <f t="shared" si="39"/>
        <v>1</v>
      </c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9"/>
        <v>0</v>
      </c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 t="b">
        <f t="shared" si="39"/>
        <v>0</v>
      </c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9"/>
        <v>0</v>
      </c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 t="b">
        <f t="shared" si="39"/>
        <v>0</v>
      </c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 t="b">
        <f t="shared" si="39"/>
        <v>0</v>
      </c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9"/>
        <v>0</v>
      </c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9"/>
        <v>0</v>
      </c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9"/>
        <v>0</v>
      </c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 t="b">
        <f t="shared" si="39"/>
        <v>0</v>
      </c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9"/>
        <v>0</v>
      </c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9"/>
        <v>0</v>
      </c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9"/>
        <v>0</v>
      </c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9"/>
        <v>0</v>
      </c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 t="b">
        <f t="shared" si="39"/>
        <v>0</v>
      </c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9"/>
        <v>0</v>
      </c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9"/>
        <v>0</v>
      </c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9"/>
        <v>0</v>
      </c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9"/>
        <v>0</v>
      </c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9"/>
        <v>0</v>
      </c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 t="b">
        <f t="shared" si="39"/>
        <v>0</v>
      </c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9"/>
        <v>0</v>
      </c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9"/>
        <v>0</v>
      </c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9"/>
        <v>0</v>
      </c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9"/>
        <v>0</v>
      </c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9"/>
        <v>1</v>
      </c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9"/>
        <v>0</v>
      </c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9"/>
        <v>0</v>
      </c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9"/>
        <v>0</v>
      </c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 t="b">
        <f t="shared" si="39"/>
        <v>0</v>
      </c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9"/>
        <v>0</v>
      </c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9"/>
        <v>0</v>
      </c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9"/>
        <v>0</v>
      </c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9"/>
        <v>0</v>
      </c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9"/>
        <v>0</v>
      </c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9"/>
        <v>0</v>
      </c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9"/>
        <v>0</v>
      </c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9"/>
        <v>0</v>
      </c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9"/>
        <v>0</v>
      </c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9"/>
        <v>0</v>
      </c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9"/>
        <v>0</v>
      </c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9"/>
        <v>0</v>
      </c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9"/>
        <v>0</v>
      </c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9"/>
        <v>0</v>
      </c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9"/>
        <v>0</v>
      </c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9"/>
        <v>0</v>
      </c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9"/>
        <v>0</v>
      </c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40">AND(B1987=$J$9,C1987=$K$9,E1987=$L$9)</f>
        <v>0</v>
      </c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40"/>
        <v>0</v>
      </c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40"/>
        <v>0</v>
      </c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40"/>
        <v>0</v>
      </c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40"/>
        <v>0</v>
      </c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40"/>
        <v>0</v>
      </c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40"/>
        <v>0</v>
      </c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40"/>
        <v>0</v>
      </c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40"/>
        <v>0</v>
      </c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40"/>
        <v>0</v>
      </c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40"/>
        <v>0</v>
      </c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40"/>
        <v>0</v>
      </c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40"/>
        <v>0</v>
      </c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40"/>
        <v>0</v>
      </c>
    </row>
  </sheetData>
  <sortState xmlns:xlrd2="http://schemas.microsoft.com/office/spreadsheetml/2017/richdata2" columnSort="1" ref="K86:N86">
    <sortCondition ref="K86:N86"/>
  </sortState>
  <conditionalFormatting sqref="K9">
    <cfRule type="expression" dxfId="27" priority="9">
      <formula>AND($B13=#REF!,$C13=$I$21)</formula>
    </cfRule>
  </conditionalFormatting>
  <conditionalFormatting sqref="K19:M19">
    <cfRule type="expression" dxfId="26" priority="7">
      <formula>AND($B21=#REF!,$C21=#REF!)</formula>
    </cfRule>
  </conditionalFormatting>
  <conditionalFormatting sqref="N19">
    <cfRule type="expression" dxfId="25" priority="8">
      <formula>AND($B22=#REF!,$C22=#REF!)</formula>
    </cfRule>
  </conditionalFormatting>
  <conditionalFormatting sqref="A2:H2000">
    <cfRule type="expression" dxfId="24" priority="5">
      <formula>$H2=TRUE</formula>
    </cfRule>
  </conditionalFormatting>
  <conditionalFormatting sqref="J73:N73">
    <cfRule type="expression" dxfId="23" priority="10">
      <formula>$H44=TRUE</formula>
    </cfRule>
  </conditionalFormatting>
  <conditionalFormatting sqref="K86:M86">
    <cfRule type="expression" dxfId="22" priority="2">
      <formula>AND($B80=#REF!,$C80=#REF!)</formula>
    </cfRule>
  </conditionalFormatting>
  <conditionalFormatting sqref="N86">
    <cfRule type="expression" dxfId="21" priority="3">
      <formula>AND($B81=#REF!,$C81=#REF!)</formula>
    </cfRule>
  </conditionalFormatting>
  <dataValidations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topLeftCell="A34" zoomScale="70" zoomScaleNormal="70" workbookViewId="0">
      <selection activeCell="J61" sqref="J61"/>
    </sheetView>
  </sheetViews>
  <sheetFormatPr defaultRowHeight="15" x14ac:dyDescent="0.25"/>
  <cols>
    <col min="1" max="1" width="11.42578125" customWidth="1"/>
    <col min="2" max="3" width="9" bestFit="1" customWidth="1"/>
    <col min="4" max="4" width="11.42578125" bestFit="1" customWidth="1"/>
    <col min="5" max="5" width="9.28515625" bestFit="1" customWidth="1"/>
    <col min="6" max="7" width="7.42578125" customWidth="1"/>
    <col min="8" max="8" width="11.7109375" bestFit="1" customWidth="1"/>
    <col min="9" max="9" width="3" customWidth="1"/>
    <col min="10" max="10" width="19.28515625" customWidth="1"/>
    <col min="11" max="11" width="17" customWidth="1"/>
    <col min="12" max="12" width="16.140625" customWidth="1"/>
    <col min="13" max="13" width="13" customWidth="1"/>
    <col min="20" max="20" width="17.85546875" bestFit="1" customWidth="1"/>
    <col min="21" max="21" width="17.85546875" customWidth="1"/>
    <col min="22" max="22" width="16.28515625" customWidth="1"/>
    <col min="23" max="23" width="20.140625" bestFit="1" customWidth="1"/>
    <col min="24" max="24" width="12.85546875" customWidth="1"/>
    <col min="25" max="25" width="12.7109375" customWidth="1"/>
    <col min="26" max="26" width="11.28515625" bestFit="1" customWidth="1"/>
    <col min="28" max="28" width="21.140625" bestFit="1" customWidth="1"/>
    <col min="29" max="29" width="18.28515625" customWidth="1"/>
  </cols>
  <sheetData>
    <row r="1" spans="1: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OR(D2=$K$9,D2=$K$10,D2=$K$11,D2=$K$12)</f>
        <v>1</v>
      </c>
    </row>
    <row r="3" spans="1:2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OR(D3=$K$9,D3=$K$10,D3=$K$11,D3=$K$12)</f>
        <v>0</v>
      </c>
      <c r="J3" s="24" t="s">
        <v>74</v>
      </c>
      <c r="K3" s="12"/>
      <c r="L3" s="12"/>
      <c r="M3" s="13"/>
    </row>
    <row r="4" spans="1:2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75</v>
      </c>
      <c r="K4" s="14"/>
      <c r="L4" s="14"/>
      <c r="M4" s="15"/>
    </row>
    <row r="5" spans="1:2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2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0</v>
      </c>
      <c r="J6" s="59" t="s">
        <v>80</v>
      </c>
    </row>
    <row r="7" spans="1:2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295</v>
      </c>
    </row>
    <row r="8" spans="1:2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K8" s="6" t="s">
        <v>76</v>
      </c>
    </row>
    <row r="9" spans="1:2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K9" s="2" t="s">
        <v>15</v>
      </c>
    </row>
    <row r="10" spans="1:2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  <c r="K10" s="2" t="s">
        <v>81</v>
      </c>
    </row>
    <row r="11" spans="1:2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K11" s="2" t="s">
        <v>35</v>
      </c>
    </row>
    <row r="12" spans="1:26" x14ac:dyDescent="0.25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 t="b">
        <f t="shared" si="0"/>
        <v>1</v>
      </c>
      <c r="K12" s="2" t="s">
        <v>36</v>
      </c>
    </row>
    <row r="13" spans="1:2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10" t="s">
        <v>44</v>
      </c>
      <c r="K13" s="8">
        <f>SUMPRODUCT(SUMIFS(Sales,Customer,K9:K12))</f>
        <v>3515181</v>
      </c>
      <c r="L13" t="str">
        <f ca="1">IF(_xlfn.ISFORMULA(K13),ADDRESS(ROW(K13),COLUMN(K13),4)&amp;": "&amp;_xlfn.FORMULATEXT(K13),"")</f>
        <v>K13: =SUMPRODUCT(SUMIFS(Sales,Customer,K9:K12))</v>
      </c>
      <c r="W13" s="1" t="s">
        <v>38</v>
      </c>
      <c r="X13" s="8">
        <f>SUMPRODUCT(--ISNUMBER(MATCH(Customer,K9:K12,0)))</f>
        <v>688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>
        <f>SUMPRODUCT(COUNTIFS(Customer,K9:K12))</f>
        <v>688</v>
      </c>
      <c r="L14" t="str">
        <f ca="1">IF(_xlfn.ISFORMULA(K14),ADDRESS(ROW(K14),COLUMN(K14),4)&amp;": "&amp;_xlfn.FORMULATEXT(K14),"")</f>
        <v>K14: =SUMPRODUCT(COUNTIFS(Customer,K9:K12))</v>
      </c>
      <c r="Z14" s="11" t="s">
        <v>77</v>
      </c>
    </row>
    <row r="15" spans="1:2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0" t="s">
        <v>290</v>
      </c>
      <c r="K15" s="8">
        <f t="array" ref="K15">AVERAGE(IF((Customer=K9)+(Customer=K10)+(Customer=K11)+(Customer=K12),Sales))</f>
        <v>5109.2747093023254</v>
      </c>
      <c r="L15" t="str">
        <f ca="1">IF(_xlfn.ISFORMULA(K15),ADDRESS(ROW(K15),COLUMN(K15),4)&amp;": "&amp;_xlfn.FORMULATEXT(K15),"")</f>
        <v>K15: {=AVERAGE(IF((Customer=K9)+(Customer=K10)+(Customer=K11)+(Customer=K12),Sales))}</v>
      </c>
      <c r="Z15" s="11" t="s">
        <v>78</v>
      </c>
    </row>
    <row r="16" spans="1:2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  <c r="K16">
        <f t="array" ref="K16">AVERAGEIFS(Sales,Customer,K9:K12)</f>
        <v>4701.5592105263158</v>
      </c>
      <c r="L16" t="s">
        <v>87</v>
      </c>
      <c r="Z16" s="11" t="s">
        <v>79</v>
      </c>
    </row>
    <row r="17" spans="1:26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L17" t="s">
        <v>88</v>
      </c>
      <c r="W17" s="10" t="s">
        <v>290</v>
      </c>
      <c r="X17" s="8">
        <f t="array" ref="X17">AVERAGE(IF(ISNUMBER(MATCH(Customer,K9:K12,0)),Sales))</f>
        <v>5109.2747093023254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5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 t="b">
        <f t="shared" si="0"/>
        <v>1</v>
      </c>
      <c r="Z18" s="11" t="s">
        <v>291</v>
      </c>
    </row>
    <row r="19" spans="1:26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44</v>
      </c>
      <c r="K19" s="8">
        <f>SUMIFS(Sales,Customer,K9)+SUMIFS(Sales,Customer,K10)+SUMIFS(Sales,Customer,K11)+SUMIFS(Sales,Customer,K12)</f>
        <v>3515181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Z20" s="11" t="s">
        <v>293</v>
      </c>
    </row>
    <row r="21" spans="1:26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59" t="s">
        <v>82</v>
      </c>
      <c r="Z21" s="11" t="s">
        <v>294</v>
      </c>
    </row>
    <row r="22" spans="1:26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t="s">
        <v>83</v>
      </c>
    </row>
    <row r="23" spans="1:26" x14ac:dyDescent="0.25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 t="b">
        <f t="shared" si="0"/>
        <v>1</v>
      </c>
      <c r="J23" t="s">
        <v>296</v>
      </c>
    </row>
    <row r="24" spans="1:26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  <c r="J24" s="1" t="s">
        <v>6</v>
      </c>
      <c r="K24" s="1" t="s">
        <v>7</v>
      </c>
    </row>
    <row r="25" spans="1:26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" t="s">
        <v>14</v>
      </c>
      <c r="K25" s="2" t="s">
        <v>15</v>
      </c>
    </row>
    <row r="26" spans="1:26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</row>
    <row r="27" spans="1:26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J27" s="1" t="s">
        <v>333</v>
      </c>
      <c r="K27" s="4">
        <f t="array" ref="K27">AVERAGE(IF((SalesRep=J25)+(Customer=K25),Sales))</f>
        <v>4958.9054487179483</v>
      </c>
      <c r="M27" t="str">
        <f ca="1">IF(_xlfn.ISFORMULA(K27),ADDRESS(ROW(K27),COLUMN(K27),4)&amp;": "&amp;_xlfn.FORMULATEXT(K27),"")</f>
        <v>K27: {=AVERAGE(IF((SalesRep=J25)+(Customer=K25),Sales))}</v>
      </c>
      <c r="W27" s="1" t="s">
        <v>38</v>
      </c>
      <c r="X27" s="4">
        <f>COUNTIFS(SalesRep,J25)+COUNTIFS(Customer,K25)</f>
        <v>657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M28" t="s">
        <v>87</v>
      </c>
      <c r="W28" s="1" t="s">
        <v>38</v>
      </c>
      <c r="X28" s="4">
        <f>COUNTIFS(SalesRep,J25)+COUNTIFS(Customer,K25)-COUNTIFS(SalesRep,J25,Customer,K25)</f>
        <v>624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5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 t="b">
        <f t="shared" si="0"/>
        <v>1</v>
      </c>
      <c r="M29" t="s">
        <v>88</v>
      </c>
      <c r="Z29" t="s">
        <v>310</v>
      </c>
    </row>
    <row r="30" spans="1:26" x14ac:dyDescent="0.25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 t="b">
        <f t="shared" si="0"/>
        <v>1</v>
      </c>
    </row>
    <row r="31" spans="1:26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1</v>
      </c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1</v>
      </c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5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 t="b">
        <f t="shared" si="0"/>
        <v>1</v>
      </c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1</v>
      </c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5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 t="b">
        <f t="shared" si="0"/>
        <v>1</v>
      </c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1</v>
      </c>
    </row>
    <row r="42" spans="1:22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J42" s="9" t="s">
        <v>85</v>
      </c>
    </row>
    <row r="43" spans="1:22" x14ac:dyDescent="0.25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 t="b">
        <f t="shared" si="0"/>
        <v>1</v>
      </c>
      <c r="J43" s="9" t="s">
        <v>80</v>
      </c>
    </row>
    <row r="44" spans="1:22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J44" t="s">
        <v>295</v>
      </c>
    </row>
    <row r="45" spans="1:22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6" t="s">
        <v>7</v>
      </c>
    </row>
    <row r="46" spans="1:22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1</v>
      </c>
      <c r="K46" s="2" t="s">
        <v>15</v>
      </c>
    </row>
    <row r="47" spans="1:22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2" t="s">
        <v>81</v>
      </c>
    </row>
    <row r="48" spans="1:22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2" t="s">
        <v>35</v>
      </c>
    </row>
    <row r="49" spans="1:13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2" t="s">
        <v>36</v>
      </c>
    </row>
    <row r="50" spans="1:13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J50" s="10" t="s">
        <v>44</v>
      </c>
      <c r="K50" s="8">
        <f>DSUM(A1:G2000,"Sales",K45:K49)</f>
        <v>3515181</v>
      </c>
      <c r="M50" t="str">
        <f ca="1">IF(_xlfn.ISFORMULA(K50),ADDRESS(ROW(K50),COLUMN(K50),4)&amp;": "&amp;_xlfn.FORMULATEXT(K50),"")</f>
        <v>K50: =DSUM(A1:G2000,"Sales",K45:K49)</v>
      </c>
    </row>
    <row r="51" spans="1:13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J51" s="1" t="s">
        <v>333</v>
      </c>
      <c r="K51" s="8">
        <f>DAVERAGE(A1:G2000,"Sales",K45:K49)</f>
        <v>5109.2747093023254</v>
      </c>
    </row>
    <row r="52" spans="1:13" x14ac:dyDescent="0.25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 t="b">
        <f t="shared" si="0"/>
        <v>1</v>
      </c>
      <c r="J52" s="1" t="s">
        <v>38</v>
      </c>
      <c r="K52" s="8">
        <f>DCOUNTA(A1:G2000,"Sales",K45:K49)</f>
        <v>688</v>
      </c>
      <c r="M52" t="str">
        <f t="shared" ref="M52" ca="1" si="1">IF(_xlfn.ISFORMULA(K52),ADDRESS(ROW(K52),COLUMN(K52),4)&amp;": "&amp;_xlfn.FORMULATEXT(K52),"")</f>
        <v>K52: =DCOUNTA(A1:G2000,"Sales",K45:K49)</v>
      </c>
    </row>
    <row r="53" spans="1:13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J53" s="9" t="s">
        <v>85</v>
      </c>
    </row>
    <row r="54" spans="1:13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  <c r="J54" s="9" t="s">
        <v>82</v>
      </c>
    </row>
    <row r="55" spans="1:13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t="s">
        <v>296</v>
      </c>
    </row>
    <row r="56" spans="1:13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6" t="s">
        <v>6</v>
      </c>
      <c r="K56" s="6" t="s">
        <v>7</v>
      </c>
    </row>
    <row r="57" spans="1:13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2" t="s">
        <v>14</v>
      </c>
      <c r="K57" s="2"/>
    </row>
    <row r="58" spans="1:13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2"/>
      <c r="K58" s="2" t="s">
        <v>15</v>
      </c>
    </row>
    <row r="59" spans="1:13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1</v>
      </c>
    </row>
    <row r="60" spans="1:13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" t="s">
        <v>45</v>
      </c>
    </row>
    <row r="61" spans="1:13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4">
        <f>DCOUNTA(A1:G2000,"Sales",J56:K58)</f>
        <v>624</v>
      </c>
      <c r="L61" t="str">
        <f ca="1">IF(_xlfn.ISFORMULA(J61),ADDRESS(ROW(J61),COLUMN(J61),4)&amp;": "&amp;_xlfn.FORMULATEXT(J61),"")</f>
        <v>J61: =DCOUNTA(A1:G2000,"Sales",J56:K58)</v>
      </c>
    </row>
    <row r="62" spans="1:13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</row>
    <row r="63" spans="1:13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</row>
    <row r="64" spans="1:13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</row>
    <row r="65" spans="1:8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</row>
    <row r="66" spans="1:8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</row>
    <row r="67" spans="1:8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2">OR(D67=$K$9,D67=$K$10,D67=$K$11,D67=$K$12)</f>
        <v>0</v>
      </c>
    </row>
    <row r="68" spans="1:8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2"/>
        <v>1</v>
      </c>
    </row>
    <row r="69" spans="1:8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2"/>
        <v>1</v>
      </c>
    </row>
    <row r="70" spans="1:8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2"/>
        <v>0</v>
      </c>
    </row>
    <row r="71" spans="1:8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2"/>
        <v>0</v>
      </c>
    </row>
    <row r="72" spans="1:8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2"/>
        <v>0</v>
      </c>
    </row>
    <row r="73" spans="1:8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2"/>
        <v>0</v>
      </c>
    </row>
    <row r="74" spans="1:8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2"/>
        <v>1</v>
      </c>
    </row>
    <row r="75" spans="1:8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2"/>
        <v>0</v>
      </c>
    </row>
    <row r="76" spans="1:8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2"/>
        <v>0</v>
      </c>
    </row>
    <row r="77" spans="1:8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2"/>
        <v>1</v>
      </c>
    </row>
    <row r="78" spans="1:8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2"/>
        <v>0</v>
      </c>
    </row>
    <row r="79" spans="1:8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2"/>
        <v>1</v>
      </c>
    </row>
    <row r="80" spans="1:8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2"/>
        <v>1</v>
      </c>
    </row>
    <row r="81" spans="1:8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2"/>
        <v>0</v>
      </c>
    </row>
    <row r="82" spans="1:8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2"/>
        <v>0</v>
      </c>
    </row>
    <row r="83" spans="1:8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2"/>
        <v>0</v>
      </c>
    </row>
    <row r="84" spans="1:8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2"/>
        <v>0</v>
      </c>
    </row>
    <row r="85" spans="1:8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2"/>
        <v>1</v>
      </c>
    </row>
    <row r="86" spans="1:8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2"/>
        <v>1</v>
      </c>
    </row>
    <row r="87" spans="1:8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2"/>
        <v>1</v>
      </c>
    </row>
    <row r="88" spans="1:8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2"/>
        <v>0</v>
      </c>
    </row>
    <row r="89" spans="1:8" x14ac:dyDescent="0.25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 t="b">
        <f t="shared" si="2"/>
        <v>1</v>
      </c>
    </row>
    <row r="90" spans="1:8" x14ac:dyDescent="0.25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 t="b">
        <f t="shared" si="2"/>
        <v>1</v>
      </c>
    </row>
    <row r="91" spans="1:8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2"/>
        <v>0</v>
      </c>
    </row>
    <row r="92" spans="1:8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2"/>
        <v>0</v>
      </c>
    </row>
    <row r="93" spans="1:8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2"/>
        <v>0</v>
      </c>
    </row>
    <row r="94" spans="1:8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2"/>
        <v>0</v>
      </c>
    </row>
    <row r="95" spans="1:8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2"/>
        <v>0</v>
      </c>
    </row>
    <row r="96" spans="1:8" x14ac:dyDescent="0.25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 t="b">
        <f t="shared" si="2"/>
        <v>1</v>
      </c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2"/>
        <v>0</v>
      </c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2"/>
        <v>0</v>
      </c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2"/>
        <v>1</v>
      </c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2"/>
        <v>0</v>
      </c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2"/>
        <v>0</v>
      </c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2"/>
        <v>0</v>
      </c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2"/>
        <v>0</v>
      </c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2"/>
        <v>0</v>
      </c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 t="b">
        <f t="shared" si="2"/>
        <v>1</v>
      </c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2"/>
        <v>0</v>
      </c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2"/>
        <v>1</v>
      </c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2"/>
        <v>0</v>
      </c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2"/>
        <v>1</v>
      </c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2"/>
        <v>0</v>
      </c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2"/>
        <v>0</v>
      </c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2"/>
        <v>0</v>
      </c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2"/>
        <v>0</v>
      </c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2"/>
        <v>0</v>
      </c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2"/>
        <v>0</v>
      </c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2"/>
        <v>0</v>
      </c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2"/>
        <v>0</v>
      </c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 t="b">
        <f t="shared" si="2"/>
        <v>1</v>
      </c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2"/>
        <v>1</v>
      </c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2"/>
        <v>1</v>
      </c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2"/>
        <v>1</v>
      </c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 t="b">
        <f t="shared" si="2"/>
        <v>1</v>
      </c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 t="b">
        <f t="shared" si="2"/>
        <v>1</v>
      </c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2"/>
        <v>0</v>
      </c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2"/>
        <v>0</v>
      </c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2"/>
        <v>0</v>
      </c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2"/>
        <v>0</v>
      </c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2"/>
        <v>1</v>
      </c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2"/>
        <v>0</v>
      </c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2"/>
        <v>0</v>
      </c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 t="b">
        <f t="shared" ref="H131:H194" si="3">OR(D131=$K$9,D131=$K$10,D131=$K$11,D131=$K$12)</f>
        <v>1</v>
      </c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3"/>
        <v>0</v>
      </c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3"/>
        <v>0</v>
      </c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3"/>
        <v>0</v>
      </c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3"/>
        <v>0</v>
      </c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3"/>
        <v>0</v>
      </c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3"/>
        <v>0</v>
      </c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3"/>
        <v>1</v>
      </c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3"/>
        <v>1</v>
      </c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3"/>
        <v>1</v>
      </c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3"/>
        <v>1</v>
      </c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3"/>
        <v>0</v>
      </c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3"/>
        <v>0</v>
      </c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3"/>
        <v>0</v>
      </c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3"/>
        <v>1</v>
      </c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3"/>
        <v>1</v>
      </c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3"/>
        <v>0</v>
      </c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3"/>
        <v>1</v>
      </c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3"/>
        <v>0</v>
      </c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 t="b">
        <f t="shared" si="3"/>
        <v>1</v>
      </c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3"/>
        <v>1</v>
      </c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3"/>
        <v>1</v>
      </c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3"/>
        <v>0</v>
      </c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 t="b">
        <f t="shared" si="3"/>
        <v>1</v>
      </c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3"/>
        <v>0</v>
      </c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3"/>
        <v>0</v>
      </c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3"/>
        <v>0</v>
      </c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3"/>
        <v>0</v>
      </c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3"/>
        <v>1</v>
      </c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3"/>
        <v>1</v>
      </c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3"/>
        <v>0</v>
      </c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3"/>
        <v>0</v>
      </c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3"/>
        <v>0</v>
      </c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3"/>
        <v>1</v>
      </c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3"/>
        <v>0</v>
      </c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3"/>
        <v>0</v>
      </c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3"/>
        <v>0</v>
      </c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3"/>
        <v>0</v>
      </c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3"/>
        <v>0</v>
      </c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3"/>
        <v>0</v>
      </c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3"/>
        <v>0</v>
      </c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3"/>
        <v>1</v>
      </c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3"/>
        <v>1</v>
      </c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3"/>
        <v>0</v>
      </c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3"/>
        <v>0</v>
      </c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3"/>
        <v>0</v>
      </c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3"/>
        <v>0</v>
      </c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3"/>
        <v>1</v>
      </c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3"/>
        <v>0</v>
      </c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3"/>
        <v>1</v>
      </c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3"/>
        <v>0</v>
      </c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3"/>
        <v>1</v>
      </c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3"/>
        <v>0</v>
      </c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3"/>
        <v>0</v>
      </c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3"/>
        <v>1</v>
      </c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 t="b">
        <f t="shared" si="3"/>
        <v>1</v>
      </c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3"/>
        <v>0</v>
      </c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3"/>
        <v>0</v>
      </c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3"/>
        <v>0</v>
      </c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3"/>
        <v>0</v>
      </c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3"/>
        <v>1</v>
      </c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3"/>
        <v>0</v>
      </c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3"/>
        <v>0</v>
      </c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3"/>
        <v>1</v>
      </c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 t="b">
        <f t="shared" ref="H195:H258" si="4">OR(D195=$K$9,D195=$K$10,D195=$K$11,D195=$K$12)</f>
        <v>1</v>
      </c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4"/>
        <v>0</v>
      </c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4"/>
        <v>1</v>
      </c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4"/>
        <v>0</v>
      </c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4"/>
        <v>0</v>
      </c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4"/>
        <v>0</v>
      </c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4"/>
        <v>0</v>
      </c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4"/>
        <v>1</v>
      </c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4"/>
        <v>1</v>
      </c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4"/>
        <v>1</v>
      </c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4"/>
        <v>0</v>
      </c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4"/>
        <v>0</v>
      </c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4"/>
        <v>0</v>
      </c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4"/>
        <v>0</v>
      </c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4"/>
        <v>0</v>
      </c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4"/>
        <v>0</v>
      </c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4"/>
        <v>0</v>
      </c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4"/>
        <v>0</v>
      </c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4"/>
        <v>1</v>
      </c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4"/>
        <v>0</v>
      </c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4"/>
        <v>0</v>
      </c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4"/>
        <v>0</v>
      </c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 t="b">
        <f t="shared" si="4"/>
        <v>1</v>
      </c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4"/>
        <v>0</v>
      </c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4"/>
        <v>1</v>
      </c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4"/>
        <v>0</v>
      </c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4"/>
        <v>0</v>
      </c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4"/>
        <v>0</v>
      </c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4"/>
        <v>0</v>
      </c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4"/>
        <v>0</v>
      </c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4"/>
        <v>1</v>
      </c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4"/>
        <v>0</v>
      </c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4"/>
        <v>1</v>
      </c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4"/>
        <v>0</v>
      </c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4"/>
        <v>0</v>
      </c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4"/>
        <v>0</v>
      </c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4"/>
        <v>0</v>
      </c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4"/>
        <v>0</v>
      </c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4"/>
        <v>0</v>
      </c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4"/>
        <v>1</v>
      </c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4"/>
        <v>0</v>
      </c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4"/>
        <v>0</v>
      </c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4"/>
        <v>0</v>
      </c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 t="b">
        <f t="shared" si="4"/>
        <v>1</v>
      </c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4"/>
        <v>1</v>
      </c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4"/>
        <v>0</v>
      </c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 t="b">
        <f t="shared" si="4"/>
        <v>1</v>
      </c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4"/>
        <v>1</v>
      </c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4"/>
        <v>0</v>
      </c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4"/>
        <v>1</v>
      </c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4"/>
        <v>0</v>
      </c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4"/>
        <v>0</v>
      </c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4"/>
        <v>0</v>
      </c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4"/>
        <v>1</v>
      </c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4"/>
        <v>0</v>
      </c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4"/>
        <v>0</v>
      </c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4"/>
        <v>0</v>
      </c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4"/>
        <v>0</v>
      </c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 t="b">
        <f t="shared" si="4"/>
        <v>1</v>
      </c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4"/>
        <v>1</v>
      </c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4"/>
        <v>0</v>
      </c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4"/>
        <v>1</v>
      </c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4"/>
        <v>1</v>
      </c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4"/>
        <v>0</v>
      </c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5">OR(D259=$K$9,D259=$K$10,D259=$K$11,D259=$K$12)</f>
        <v>1</v>
      </c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5"/>
        <v>0</v>
      </c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5"/>
        <v>1</v>
      </c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5"/>
        <v>0</v>
      </c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5"/>
        <v>0</v>
      </c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5"/>
        <v>0</v>
      </c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5"/>
        <v>0</v>
      </c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5"/>
        <v>0</v>
      </c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5"/>
        <v>0</v>
      </c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5"/>
        <v>0</v>
      </c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5"/>
        <v>0</v>
      </c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5"/>
        <v>0</v>
      </c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5"/>
        <v>0</v>
      </c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5"/>
        <v>1</v>
      </c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5"/>
        <v>0</v>
      </c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5"/>
        <v>0</v>
      </c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5"/>
        <v>1</v>
      </c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 t="b">
        <f t="shared" si="5"/>
        <v>1</v>
      </c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5"/>
        <v>0</v>
      </c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5"/>
        <v>0</v>
      </c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5"/>
        <v>0</v>
      </c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5"/>
        <v>0</v>
      </c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 t="b">
        <f t="shared" si="5"/>
        <v>1</v>
      </c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5"/>
        <v>1</v>
      </c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5"/>
        <v>0</v>
      </c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5"/>
        <v>1</v>
      </c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5"/>
        <v>0</v>
      </c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5"/>
        <v>1</v>
      </c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 t="b">
        <f t="shared" si="5"/>
        <v>1</v>
      </c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5"/>
        <v>1</v>
      </c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5"/>
        <v>0</v>
      </c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5"/>
        <v>0</v>
      </c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 t="b">
        <f t="shared" si="5"/>
        <v>1</v>
      </c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5"/>
        <v>0</v>
      </c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 t="b">
        <f t="shared" si="5"/>
        <v>1</v>
      </c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5"/>
        <v>1</v>
      </c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5"/>
        <v>0</v>
      </c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5"/>
        <v>0</v>
      </c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5"/>
        <v>0</v>
      </c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5"/>
        <v>0</v>
      </c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5"/>
        <v>0</v>
      </c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5"/>
        <v>0</v>
      </c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 t="b">
        <f t="shared" si="5"/>
        <v>1</v>
      </c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5"/>
        <v>0</v>
      </c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5"/>
        <v>0</v>
      </c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5"/>
        <v>0</v>
      </c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 t="b">
        <f t="shared" si="5"/>
        <v>1</v>
      </c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 t="b">
        <f t="shared" si="5"/>
        <v>1</v>
      </c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5"/>
        <v>0</v>
      </c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5"/>
        <v>0</v>
      </c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5"/>
        <v>1</v>
      </c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5"/>
        <v>0</v>
      </c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5"/>
        <v>0</v>
      </c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 t="b">
        <f t="shared" si="5"/>
        <v>1</v>
      </c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5"/>
        <v>0</v>
      </c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5"/>
        <v>0</v>
      </c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5"/>
        <v>0</v>
      </c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5"/>
        <v>0</v>
      </c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5"/>
        <v>1</v>
      </c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5"/>
        <v>1</v>
      </c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5"/>
        <v>0</v>
      </c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5"/>
        <v>0</v>
      </c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5"/>
        <v>0</v>
      </c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5"/>
        <v>1</v>
      </c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6">OR(D323=$K$9,D323=$K$10,D323=$K$11,D323=$K$12)</f>
        <v>0</v>
      </c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6"/>
        <v>0</v>
      </c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6"/>
        <v>0</v>
      </c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6"/>
        <v>0</v>
      </c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6"/>
        <v>1</v>
      </c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6"/>
        <v>0</v>
      </c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6"/>
        <v>0</v>
      </c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6"/>
        <v>0</v>
      </c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 t="b">
        <f t="shared" si="6"/>
        <v>1</v>
      </c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6"/>
        <v>0</v>
      </c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6"/>
        <v>0</v>
      </c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6"/>
        <v>0</v>
      </c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6"/>
        <v>1</v>
      </c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6"/>
        <v>0</v>
      </c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6"/>
        <v>0</v>
      </c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6"/>
        <v>0</v>
      </c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6"/>
        <v>0</v>
      </c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6"/>
        <v>0</v>
      </c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6"/>
        <v>1</v>
      </c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6"/>
        <v>0</v>
      </c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6"/>
        <v>0</v>
      </c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6"/>
        <v>0</v>
      </c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6"/>
        <v>1</v>
      </c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6"/>
        <v>0</v>
      </c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6"/>
        <v>0</v>
      </c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6"/>
        <v>0</v>
      </c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6"/>
        <v>1</v>
      </c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 t="b">
        <f t="shared" si="6"/>
        <v>1</v>
      </c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6"/>
        <v>0</v>
      </c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6"/>
        <v>1</v>
      </c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6"/>
        <v>0</v>
      </c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6"/>
        <v>0</v>
      </c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6"/>
        <v>0</v>
      </c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6"/>
        <v>0</v>
      </c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6"/>
        <v>0</v>
      </c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6"/>
        <v>1</v>
      </c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6"/>
        <v>0</v>
      </c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6"/>
        <v>0</v>
      </c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6"/>
        <v>1</v>
      </c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6"/>
        <v>0</v>
      </c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6"/>
        <v>0</v>
      </c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6"/>
        <v>0</v>
      </c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6"/>
        <v>0</v>
      </c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6"/>
        <v>0</v>
      </c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6"/>
        <v>0</v>
      </c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6"/>
        <v>0</v>
      </c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6"/>
        <v>0</v>
      </c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6"/>
        <v>1</v>
      </c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6"/>
        <v>1</v>
      </c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6"/>
        <v>0</v>
      </c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6"/>
        <v>0</v>
      </c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6"/>
        <v>0</v>
      </c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6"/>
        <v>0</v>
      </c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 t="b">
        <f t="shared" si="6"/>
        <v>1</v>
      </c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6"/>
        <v>0</v>
      </c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6"/>
        <v>1</v>
      </c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6"/>
        <v>0</v>
      </c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6"/>
        <v>0</v>
      </c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6"/>
        <v>1</v>
      </c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6"/>
        <v>1</v>
      </c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6"/>
        <v>0</v>
      </c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6"/>
        <v>0</v>
      </c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 t="b">
        <f t="shared" si="6"/>
        <v>1</v>
      </c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6"/>
        <v>1</v>
      </c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7">OR(D387=$K$9,D387=$K$10,D387=$K$11,D387=$K$12)</f>
        <v>0</v>
      </c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7"/>
        <v>0</v>
      </c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7"/>
        <v>1</v>
      </c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7"/>
        <v>1</v>
      </c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7"/>
        <v>1</v>
      </c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7"/>
        <v>0</v>
      </c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7"/>
        <v>1</v>
      </c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7"/>
        <v>0</v>
      </c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 t="b">
        <f t="shared" si="7"/>
        <v>1</v>
      </c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7"/>
        <v>0</v>
      </c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7"/>
        <v>0</v>
      </c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7"/>
        <v>1</v>
      </c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7"/>
        <v>0</v>
      </c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7"/>
        <v>1</v>
      </c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7"/>
        <v>1</v>
      </c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7"/>
        <v>0</v>
      </c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7"/>
        <v>1</v>
      </c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7"/>
        <v>0</v>
      </c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7"/>
        <v>0</v>
      </c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7"/>
        <v>1</v>
      </c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 t="b">
        <f t="shared" si="7"/>
        <v>1</v>
      </c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7"/>
        <v>0</v>
      </c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 t="b">
        <f t="shared" si="7"/>
        <v>1</v>
      </c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7"/>
        <v>0</v>
      </c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7"/>
        <v>0</v>
      </c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7"/>
        <v>0</v>
      </c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7"/>
        <v>1</v>
      </c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7"/>
        <v>0</v>
      </c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7"/>
        <v>0</v>
      </c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7"/>
        <v>1</v>
      </c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7"/>
        <v>0</v>
      </c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7"/>
        <v>1</v>
      </c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7"/>
        <v>1</v>
      </c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7"/>
        <v>0</v>
      </c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7"/>
        <v>0</v>
      </c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 t="b">
        <f t="shared" si="7"/>
        <v>1</v>
      </c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7"/>
        <v>0</v>
      </c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7"/>
        <v>1</v>
      </c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7"/>
        <v>1</v>
      </c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7"/>
        <v>1</v>
      </c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7"/>
        <v>0</v>
      </c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7"/>
        <v>0</v>
      </c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7"/>
        <v>1</v>
      </c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 t="b">
        <f t="shared" si="7"/>
        <v>1</v>
      </c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7"/>
        <v>1</v>
      </c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7"/>
        <v>0</v>
      </c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7"/>
        <v>1</v>
      </c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7"/>
        <v>0</v>
      </c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7"/>
        <v>0</v>
      </c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 t="b">
        <f t="shared" si="7"/>
        <v>1</v>
      </c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7"/>
        <v>1</v>
      </c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7"/>
        <v>1</v>
      </c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7"/>
        <v>1</v>
      </c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7"/>
        <v>0</v>
      </c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7"/>
        <v>1</v>
      </c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7"/>
        <v>0</v>
      </c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7"/>
        <v>0</v>
      </c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7"/>
        <v>0</v>
      </c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7"/>
        <v>1</v>
      </c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7"/>
        <v>0</v>
      </c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7"/>
        <v>0</v>
      </c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7"/>
        <v>0</v>
      </c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7"/>
        <v>1</v>
      </c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7"/>
        <v>0</v>
      </c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 t="b">
        <f t="shared" ref="H451:H514" si="8">OR(D451=$K$9,D451=$K$10,D451=$K$11,D451=$K$12)</f>
        <v>1</v>
      </c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8"/>
        <v>0</v>
      </c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8"/>
        <v>0</v>
      </c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8"/>
        <v>1</v>
      </c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8"/>
        <v>0</v>
      </c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8"/>
        <v>0</v>
      </c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8"/>
        <v>0</v>
      </c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8"/>
        <v>1</v>
      </c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8"/>
        <v>0</v>
      </c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8"/>
        <v>0</v>
      </c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8"/>
        <v>0</v>
      </c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8"/>
        <v>0</v>
      </c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8"/>
        <v>1</v>
      </c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8"/>
        <v>0</v>
      </c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8"/>
        <v>0</v>
      </c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8"/>
        <v>0</v>
      </c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8"/>
        <v>0</v>
      </c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8"/>
        <v>1</v>
      </c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8"/>
        <v>0</v>
      </c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8"/>
        <v>0</v>
      </c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8"/>
        <v>0</v>
      </c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8"/>
        <v>0</v>
      </c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8"/>
        <v>0</v>
      </c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 t="b">
        <f t="shared" si="8"/>
        <v>1</v>
      </c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8"/>
        <v>0</v>
      </c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8"/>
        <v>0</v>
      </c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8"/>
        <v>0</v>
      </c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8"/>
        <v>1</v>
      </c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8"/>
        <v>0</v>
      </c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8"/>
        <v>0</v>
      </c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8"/>
        <v>0</v>
      </c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 t="b">
        <f t="shared" si="8"/>
        <v>1</v>
      </c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8"/>
        <v>0</v>
      </c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 t="b">
        <f t="shared" si="8"/>
        <v>1</v>
      </c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8"/>
        <v>0</v>
      </c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8"/>
        <v>0</v>
      </c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8"/>
        <v>1</v>
      </c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8"/>
        <v>1</v>
      </c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8"/>
        <v>0</v>
      </c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8"/>
        <v>1</v>
      </c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8"/>
        <v>0</v>
      </c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8"/>
        <v>0</v>
      </c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8"/>
        <v>0</v>
      </c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8"/>
        <v>0</v>
      </c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8"/>
        <v>0</v>
      </c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8"/>
        <v>0</v>
      </c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8"/>
        <v>0</v>
      </c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8"/>
        <v>0</v>
      </c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8"/>
        <v>0</v>
      </c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8"/>
        <v>0</v>
      </c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8"/>
        <v>0</v>
      </c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8"/>
        <v>0</v>
      </c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 t="b">
        <f t="shared" si="8"/>
        <v>1</v>
      </c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8"/>
        <v>0</v>
      </c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8"/>
        <v>1</v>
      </c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8"/>
        <v>0</v>
      </c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8"/>
        <v>0</v>
      </c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8"/>
        <v>1</v>
      </c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8"/>
        <v>0</v>
      </c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8"/>
        <v>1</v>
      </c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8"/>
        <v>1</v>
      </c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8"/>
        <v>0</v>
      </c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8"/>
        <v>0</v>
      </c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8"/>
        <v>0</v>
      </c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9">OR(D515=$K$9,D515=$K$10,D515=$K$11,D515=$K$12)</f>
        <v>0</v>
      </c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9"/>
        <v>1</v>
      </c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9"/>
        <v>0</v>
      </c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9"/>
        <v>0</v>
      </c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9"/>
        <v>0</v>
      </c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 t="b">
        <f t="shared" si="9"/>
        <v>1</v>
      </c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9"/>
        <v>1</v>
      </c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9"/>
        <v>0</v>
      </c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 t="b">
        <f t="shared" si="9"/>
        <v>1</v>
      </c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9"/>
        <v>0</v>
      </c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9"/>
        <v>0</v>
      </c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9"/>
        <v>0</v>
      </c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9"/>
        <v>0</v>
      </c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9"/>
        <v>1</v>
      </c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9"/>
        <v>0</v>
      </c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9"/>
        <v>1</v>
      </c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9"/>
        <v>0</v>
      </c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9"/>
        <v>0</v>
      </c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9"/>
        <v>1</v>
      </c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9"/>
        <v>0</v>
      </c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9"/>
        <v>0</v>
      </c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9"/>
        <v>0</v>
      </c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9"/>
        <v>1</v>
      </c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9"/>
        <v>0</v>
      </c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9"/>
        <v>0</v>
      </c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9"/>
        <v>0</v>
      </c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9"/>
        <v>0</v>
      </c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9"/>
        <v>0</v>
      </c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9"/>
        <v>1</v>
      </c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9"/>
        <v>1</v>
      </c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9"/>
        <v>0</v>
      </c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9"/>
        <v>0</v>
      </c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9"/>
        <v>0</v>
      </c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9"/>
        <v>1</v>
      </c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9"/>
        <v>0</v>
      </c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9"/>
        <v>0</v>
      </c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9"/>
        <v>1</v>
      </c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9"/>
        <v>1</v>
      </c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9"/>
        <v>0</v>
      </c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9"/>
        <v>0</v>
      </c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9"/>
        <v>0</v>
      </c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9"/>
        <v>0</v>
      </c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9"/>
        <v>0</v>
      </c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9"/>
        <v>0</v>
      </c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 t="b">
        <f t="shared" si="9"/>
        <v>1</v>
      </c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9"/>
        <v>1</v>
      </c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 t="b">
        <f t="shared" si="9"/>
        <v>1</v>
      </c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9"/>
        <v>0</v>
      </c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9"/>
        <v>0</v>
      </c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 t="b">
        <f t="shared" si="9"/>
        <v>1</v>
      </c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9"/>
        <v>0</v>
      </c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9"/>
        <v>0</v>
      </c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9"/>
        <v>0</v>
      </c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9"/>
        <v>0</v>
      </c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9"/>
        <v>1</v>
      </c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9"/>
        <v>0</v>
      </c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9"/>
        <v>1</v>
      </c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9"/>
        <v>0</v>
      </c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 t="b">
        <f t="shared" si="9"/>
        <v>1</v>
      </c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9"/>
        <v>0</v>
      </c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9"/>
        <v>0</v>
      </c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 t="b">
        <f t="shared" si="9"/>
        <v>1</v>
      </c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9"/>
        <v>0</v>
      </c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9"/>
        <v>0</v>
      </c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0">OR(D579=$K$9,D579=$K$10,D579=$K$11,D579=$K$12)</f>
        <v>0</v>
      </c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0"/>
        <v>0</v>
      </c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0"/>
        <v>1</v>
      </c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0"/>
        <v>1</v>
      </c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0"/>
        <v>0</v>
      </c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0"/>
        <v>1</v>
      </c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0"/>
        <v>0</v>
      </c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0"/>
        <v>0</v>
      </c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0"/>
        <v>0</v>
      </c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0"/>
        <v>0</v>
      </c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0"/>
        <v>0</v>
      </c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0"/>
        <v>0</v>
      </c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0"/>
        <v>0</v>
      </c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0"/>
        <v>1</v>
      </c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0"/>
        <v>0</v>
      </c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0"/>
        <v>0</v>
      </c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0"/>
        <v>0</v>
      </c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0"/>
        <v>0</v>
      </c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0"/>
        <v>0</v>
      </c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 t="b">
        <f t="shared" si="10"/>
        <v>1</v>
      </c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0"/>
        <v>0</v>
      </c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0"/>
        <v>0</v>
      </c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0"/>
        <v>1</v>
      </c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0"/>
        <v>0</v>
      </c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 t="b">
        <f t="shared" si="10"/>
        <v>1</v>
      </c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0"/>
        <v>0</v>
      </c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0"/>
        <v>0</v>
      </c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0"/>
        <v>1</v>
      </c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0"/>
        <v>0</v>
      </c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0"/>
        <v>1</v>
      </c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0"/>
        <v>1</v>
      </c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0"/>
        <v>0</v>
      </c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0"/>
        <v>0</v>
      </c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0"/>
        <v>0</v>
      </c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0"/>
        <v>0</v>
      </c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0"/>
        <v>0</v>
      </c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0"/>
        <v>1</v>
      </c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0"/>
        <v>0</v>
      </c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0"/>
        <v>0</v>
      </c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0"/>
        <v>0</v>
      </c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0"/>
        <v>0</v>
      </c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0"/>
        <v>0</v>
      </c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0"/>
        <v>0</v>
      </c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 t="b">
        <f t="shared" si="10"/>
        <v>1</v>
      </c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0"/>
        <v>0</v>
      </c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0"/>
        <v>0</v>
      </c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0"/>
        <v>1</v>
      </c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0"/>
        <v>0</v>
      </c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0"/>
        <v>0</v>
      </c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0"/>
        <v>0</v>
      </c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0"/>
        <v>1</v>
      </c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0"/>
        <v>1</v>
      </c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0"/>
        <v>0</v>
      </c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0"/>
        <v>0</v>
      </c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0"/>
        <v>0</v>
      </c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0"/>
        <v>1</v>
      </c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0"/>
        <v>0</v>
      </c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0"/>
        <v>1</v>
      </c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0"/>
        <v>1</v>
      </c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0"/>
        <v>1</v>
      </c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0"/>
        <v>0</v>
      </c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0"/>
        <v>0</v>
      </c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0"/>
        <v>0</v>
      </c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0"/>
        <v>0</v>
      </c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 t="b">
        <f t="shared" ref="H643:H706" si="11">OR(D643=$K$9,D643=$K$10,D643=$K$11,D643=$K$12)</f>
        <v>1</v>
      </c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1"/>
        <v>0</v>
      </c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1"/>
        <v>0</v>
      </c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1"/>
        <v>1</v>
      </c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1"/>
        <v>0</v>
      </c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1"/>
        <v>0</v>
      </c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1"/>
        <v>1</v>
      </c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1"/>
        <v>0</v>
      </c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1"/>
        <v>0</v>
      </c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1"/>
        <v>0</v>
      </c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1"/>
        <v>0</v>
      </c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1"/>
        <v>1</v>
      </c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 t="b">
        <f t="shared" si="11"/>
        <v>1</v>
      </c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1"/>
        <v>1</v>
      </c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1"/>
        <v>0</v>
      </c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1"/>
        <v>0</v>
      </c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1"/>
        <v>1</v>
      </c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1"/>
        <v>0</v>
      </c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1"/>
        <v>0</v>
      </c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1"/>
        <v>0</v>
      </c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1"/>
        <v>0</v>
      </c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1"/>
        <v>0</v>
      </c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1"/>
        <v>0</v>
      </c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1"/>
        <v>0</v>
      </c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1"/>
        <v>0</v>
      </c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1"/>
        <v>0</v>
      </c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1"/>
        <v>0</v>
      </c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1"/>
        <v>0</v>
      </c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1"/>
        <v>0</v>
      </c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1"/>
        <v>0</v>
      </c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 t="b">
        <f t="shared" si="11"/>
        <v>1</v>
      </c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1"/>
        <v>0</v>
      </c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1"/>
        <v>0</v>
      </c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1"/>
        <v>0</v>
      </c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1"/>
        <v>0</v>
      </c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1"/>
        <v>0</v>
      </c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1"/>
        <v>0</v>
      </c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1"/>
        <v>1</v>
      </c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1"/>
        <v>0</v>
      </c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1"/>
        <v>1</v>
      </c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 t="b">
        <f t="shared" si="11"/>
        <v>1</v>
      </c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1"/>
        <v>1</v>
      </c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1"/>
        <v>1</v>
      </c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1"/>
        <v>0</v>
      </c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1"/>
        <v>0</v>
      </c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1"/>
        <v>0</v>
      </c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1"/>
        <v>1</v>
      </c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1"/>
        <v>1</v>
      </c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1"/>
        <v>0</v>
      </c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1"/>
        <v>0</v>
      </c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1"/>
        <v>0</v>
      </c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1"/>
        <v>0</v>
      </c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1"/>
        <v>0</v>
      </c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1"/>
        <v>0</v>
      </c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 t="b">
        <f t="shared" si="11"/>
        <v>1</v>
      </c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1"/>
        <v>1</v>
      </c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1"/>
        <v>0</v>
      </c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1"/>
        <v>0</v>
      </c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1"/>
        <v>0</v>
      </c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1"/>
        <v>0</v>
      </c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1"/>
        <v>1</v>
      </c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1"/>
        <v>0</v>
      </c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1"/>
        <v>0</v>
      </c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1"/>
        <v>1</v>
      </c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 t="b">
        <f t="shared" ref="H707:H770" si="12">OR(D707=$K$9,D707=$K$10,D707=$K$11,D707=$K$12)</f>
        <v>1</v>
      </c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2"/>
        <v>0</v>
      </c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2"/>
        <v>0</v>
      </c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2"/>
        <v>0</v>
      </c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2"/>
        <v>1</v>
      </c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2"/>
        <v>0</v>
      </c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2"/>
        <v>1</v>
      </c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2"/>
        <v>1</v>
      </c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 t="b">
        <f t="shared" si="12"/>
        <v>1</v>
      </c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2"/>
        <v>0</v>
      </c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2"/>
        <v>0</v>
      </c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2"/>
        <v>0</v>
      </c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2"/>
        <v>0</v>
      </c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2"/>
        <v>0</v>
      </c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2"/>
        <v>0</v>
      </c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2"/>
        <v>1</v>
      </c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2"/>
        <v>0</v>
      </c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2"/>
        <v>0</v>
      </c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2"/>
        <v>0</v>
      </c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2"/>
        <v>0</v>
      </c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2"/>
        <v>0</v>
      </c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2"/>
        <v>0</v>
      </c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2"/>
        <v>0</v>
      </c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2"/>
        <v>0</v>
      </c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2"/>
        <v>0</v>
      </c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2"/>
        <v>0</v>
      </c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2"/>
        <v>1</v>
      </c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2"/>
        <v>0</v>
      </c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2"/>
        <v>1</v>
      </c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2"/>
        <v>1</v>
      </c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2"/>
        <v>0</v>
      </c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2"/>
        <v>0</v>
      </c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2"/>
        <v>0</v>
      </c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2"/>
        <v>0</v>
      </c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2"/>
        <v>0</v>
      </c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 t="b">
        <f t="shared" si="12"/>
        <v>1</v>
      </c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2"/>
        <v>0</v>
      </c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 t="b">
        <f t="shared" si="12"/>
        <v>1</v>
      </c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2"/>
        <v>0</v>
      </c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2"/>
        <v>1</v>
      </c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2"/>
        <v>0</v>
      </c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2"/>
        <v>0</v>
      </c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2"/>
        <v>1</v>
      </c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2"/>
        <v>0</v>
      </c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 t="b">
        <f t="shared" si="12"/>
        <v>1</v>
      </c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2"/>
        <v>1</v>
      </c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2"/>
        <v>1</v>
      </c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2"/>
        <v>0</v>
      </c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2"/>
        <v>1</v>
      </c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2"/>
        <v>0</v>
      </c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2"/>
        <v>1</v>
      </c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2"/>
        <v>1</v>
      </c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2"/>
        <v>1</v>
      </c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2"/>
        <v>1</v>
      </c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2"/>
        <v>1</v>
      </c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2"/>
        <v>0</v>
      </c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2"/>
        <v>0</v>
      </c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 t="b">
        <f t="shared" si="12"/>
        <v>1</v>
      </c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2"/>
        <v>1</v>
      </c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2"/>
        <v>0</v>
      </c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2"/>
        <v>0</v>
      </c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2"/>
        <v>0</v>
      </c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2"/>
        <v>0</v>
      </c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2"/>
        <v>0</v>
      </c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3">OR(D771=$K$9,D771=$K$10,D771=$K$11,D771=$K$12)</f>
        <v>0</v>
      </c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3"/>
        <v>0</v>
      </c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3"/>
        <v>0</v>
      </c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3"/>
        <v>0</v>
      </c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3"/>
        <v>0</v>
      </c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3"/>
        <v>1</v>
      </c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3"/>
        <v>0</v>
      </c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3"/>
        <v>0</v>
      </c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3"/>
        <v>0</v>
      </c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3"/>
        <v>0</v>
      </c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3"/>
        <v>1</v>
      </c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3"/>
        <v>1</v>
      </c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3"/>
        <v>0</v>
      </c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3"/>
        <v>0</v>
      </c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3"/>
        <v>0</v>
      </c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3"/>
        <v>0</v>
      </c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3"/>
        <v>0</v>
      </c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3"/>
        <v>0</v>
      </c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3"/>
        <v>1</v>
      </c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 t="b">
        <f t="shared" si="13"/>
        <v>1</v>
      </c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3"/>
        <v>0</v>
      </c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3"/>
        <v>0</v>
      </c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3"/>
        <v>0</v>
      </c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3"/>
        <v>0</v>
      </c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3"/>
        <v>0</v>
      </c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3"/>
        <v>0</v>
      </c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3"/>
        <v>1</v>
      </c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3"/>
        <v>0</v>
      </c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3"/>
        <v>0</v>
      </c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3"/>
        <v>0</v>
      </c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3"/>
        <v>0</v>
      </c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3"/>
        <v>0</v>
      </c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3"/>
        <v>0</v>
      </c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3"/>
        <v>0</v>
      </c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3"/>
        <v>0</v>
      </c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 t="b">
        <f t="shared" si="13"/>
        <v>1</v>
      </c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3"/>
        <v>0</v>
      </c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3"/>
        <v>0</v>
      </c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3"/>
        <v>0</v>
      </c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 t="b">
        <f t="shared" si="13"/>
        <v>1</v>
      </c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3"/>
        <v>0</v>
      </c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3"/>
        <v>0</v>
      </c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3"/>
        <v>0</v>
      </c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3"/>
        <v>1</v>
      </c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3"/>
        <v>0</v>
      </c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3"/>
        <v>0</v>
      </c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 t="b">
        <f t="shared" si="13"/>
        <v>1</v>
      </c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3"/>
        <v>0</v>
      </c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3"/>
        <v>0</v>
      </c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 t="b">
        <f t="shared" si="13"/>
        <v>1</v>
      </c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3"/>
        <v>0</v>
      </c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3"/>
        <v>0</v>
      </c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 t="b">
        <f t="shared" si="13"/>
        <v>1</v>
      </c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3"/>
        <v>0</v>
      </c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3"/>
        <v>0</v>
      </c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3"/>
        <v>1</v>
      </c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3"/>
        <v>0</v>
      </c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3"/>
        <v>0</v>
      </c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3"/>
        <v>0</v>
      </c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3"/>
        <v>0</v>
      </c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3"/>
        <v>1</v>
      </c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3"/>
        <v>1</v>
      </c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3"/>
        <v>0</v>
      </c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 t="b">
        <f t="shared" si="13"/>
        <v>1</v>
      </c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 t="b">
        <f t="shared" ref="H835:H898" si="14">OR(D835=$K$9,D835=$K$10,D835=$K$11,D835=$K$12)</f>
        <v>1</v>
      </c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4"/>
        <v>1</v>
      </c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 t="b">
        <f t="shared" si="14"/>
        <v>1</v>
      </c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4"/>
        <v>0</v>
      </c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4"/>
        <v>0</v>
      </c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4"/>
        <v>0</v>
      </c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 t="b">
        <f t="shared" si="14"/>
        <v>1</v>
      </c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4"/>
        <v>0</v>
      </c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4"/>
        <v>0</v>
      </c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4"/>
        <v>0</v>
      </c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4"/>
        <v>1</v>
      </c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4"/>
        <v>0</v>
      </c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4"/>
        <v>1</v>
      </c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4"/>
        <v>1</v>
      </c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4"/>
        <v>0</v>
      </c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4"/>
        <v>0</v>
      </c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 t="b">
        <f t="shared" si="14"/>
        <v>1</v>
      </c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4"/>
        <v>0</v>
      </c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4"/>
        <v>0</v>
      </c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 t="b">
        <f t="shared" si="14"/>
        <v>1</v>
      </c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4"/>
        <v>1</v>
      </c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4"/>
        <v>0</v>
      </c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 t="b">
        <f t="shared" si="14"/>
        <v>1</v>
      </c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 t="b">
        <f t="shared" si="14"/>
        <v>1</v>
      </c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4"/>
        <v>0</v>
      </c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4"/>
        <v>0</v>
      </c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4"/>
        <v>0</v>
      </c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4"/>
        <v>0</v>
      </c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4"/>
        <v>0</v>
      </c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4"/>
        <v>0</v>
      </c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 t="b">
        <f t="shared" si="14"/>
        <v>1</v>
      </c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4"/>
        <v>0</v>
      </c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 t="b">
        <f t="shared" si="14"/>
        <v>1</v>
      </c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4"/>
        <v>0</v>
      </c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4"/>
        <v>1</v>
      </c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4"/>
        <v>0</v>
      </c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4"/>
        <v>1</v>
      </c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4"/>
        <v>0</v>
      </c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4"/>
        <v>1</v>
      </c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4"/>
        <v>1</v>
      </c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4"/>
        <v>0</v>
      </c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 t="b">
        <f t="shared" si="14"/>
        <v>1</v>
      </c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4"/>
        <v>0</v>
      </c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4"/>
        <v>0</v>
      </c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4"/>
        <v>0</v>
      </c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4"/>
        <v>0</v>
      </c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4"/>
        <v>1</v>
      </c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4"/>
        <v>0</v>
      </c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 t="b">
        <f t="shared" si="14"/>
        <v>1</v>
      </c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4"/>
        <v>1</v>
      </c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4"/>
        <v>1</v>
      </c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4"/>
        <v>0</v>
      </c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4"/>
        <v>0</v>
      </c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4"/>
        <v>0</v>
      </c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4"/>
        <v>1</v>
      </c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4"/>
        <v>1</v>
      </c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 t="b">
        <f t="shared" si="14"/>
        <v>1</v>
      </c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4"/>
        <v>0</v>
      </c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 t="b">
        <f t="shared" si="14"/>
        <v>1</v>
      </c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4"/>
        <v>0</v>
      </c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4"/>
        <v>0</v>
      </c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 t="b">
        <f t="shared" si="14"/>
        <v>1</v>
      </c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4"/>
        <v>1</v>
      </c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4"/>
        <v>0</v>
      </c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5">OR(D899=$K$9,D899=$K$10,D899=$K$11,D899=$K$12)</f>
        <v>1</v>
      </c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5"/>
        <v>0</v>
      </c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5"/>
        <v>0</v>
      </c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5"/>
        <v>0</v>
      </c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5"/>
        <v>1</v>
      </c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5"/>
        <v>0</v>
      </c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5"/>
        <v>0</v>
      </c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5"/>
        <v>0</v>
      </c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5"/>
        <v>1</v>
      </c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5"/>
        <v>0</v>
      </c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5"/>
        <v>0</v>
      </c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5"/>
        <v>1</v>
      </c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5"/>
        <v>0</v>
      </c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5"/>
        <v>0</v>
      </c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5"/>
        <v>0</v>
      </c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5"/>
        <v>0</v>
      </c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5"/>
        <v>0</v>
      </c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5"/>
        <v>0</v>
      </c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5"/>
        <v>0</v>
      </c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5"/>
        <v>0</v>
      </c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5"/>
        <v>0</v>
      </c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5"/>
        <v>0</v>
      </c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5"/>
        <v>0</v>
      </c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5"/>
        <v>1</v>
      </c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5"/>
        <v>0</v>
      </c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5"/>
        <v>1</v>
      </c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5"/>
        <v>0</v>
      </c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5"/>
        <v>0</v>
      </c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5"/>
        <v>1</v>
      </c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5"/>
        <v>0</v>
      </c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5"/>
        <v>0</v>
      </c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5"/>
        <v>0</v>
      </c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5"/>
        <v>1</v>
      </c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5"/>
        <v>0</v>
      </c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5"/>
        <v>0</v>
      </c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5"/>
        <v>0</v>
      </c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5"/>
        <v>0</v>
      </c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 t="b">
        <f t="shared" si="15"/>
        <v>1</v>
      </c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5"/>
        <v>1</v>
      </c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 t="b">
        <f t="shared" si="15"/>
        <v>1</v>
      </c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5"/>
        <v>1</v>
      </c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5"/>
        <v>0</v>
      </c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5"/>
        <v>0</v>
      </c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5"/>
        <v>1</v>
      </c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5"/>
        <v>0</v>
      </c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 t="b">
        <f t="shared" si="15"/>
        <v>1</v>
      </c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5"/>
        <v>0</v>
      </c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5"/>
        <v>1</v>
      </c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 t="b">
        <f t="shared" si="15"/>
        <v>1</v>
      </c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5"/>
        <v>0</v>
      </c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5"/>
        <v>0</v>
      </c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5"/>
        <v>1</v>
      </c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5"/>
        <v>1</v>
      </c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5"/>
        <v>0</v>
      </c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5"/>
        <v>0</v>
      </c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5"/>
        <v>1</v>
      </c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5"/>
        <v>0</v>
      </c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5"/>
        <v>1</v>
      </c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5"/>
        <v>0</v>
      </c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5"/>
        <v>0</v>
      </c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5"/>
        <v>0</v>
      </c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5"/>
        <v>1</v>
      </c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5"/>
        <v>0</v>
      </c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5"/>
        <v>0</v>
      </c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16">OR(D963=$K$9,D963=$K$10,D963=$K$11,D963=$K$12)</f>
        <v>1</v>
      </c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16"/>
        <v>0</v>
      </c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16"/>
        <v>0</v>
      </c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16"/>
        <v>0</v>
      </c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 t="b">
        <f t="shared" si="16"/>
        <v>1</v>
      </c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16"/>
        <v>0</v>
      </c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16"/>
        <v>0</v>
      </c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16"/>
        <v>1</v>
      </c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16"/>
        <v>0</v>
      </c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16"/>
        <v>0</v>
      </c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16"/>
        <v>0</v>
      </c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16"/>
        <v>1</v>
      </c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16"/>
        <v>0</v>
      </c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16"/>
        <v>0</v>
      </c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16"/>
        <v>1</v>
      </c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16"/>
        <v>0</v>
      </c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16"/>
        <v>0</v>
      </c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16"/>
        <v>0</v>
      </c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16"/>
        <v>0</v>
      </c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16"/>
        <v>0</v>
      </c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16"/>
        <v>0</v>
      </c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16"/>
        <v>0</v>
      </c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16"/>
        <v>1</v>
      </c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16"/>
        <v>0</v>
      </c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16"/>
        <v>0</v>
      </c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16"/>
        <v>0</v>
      </c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16"/>
        <v>1</v>
      </c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16"/>
        <v>0</v>
      </c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16"/>
        <v>0</v>
      </c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16"/>
        <v>0</v>
      </c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 t="b">
        <f t="shared" si="16"/>
        <v>1</v>
      </c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16"/>
        <v>0</v>
      </c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16"/>
        <v>0</v>
      </c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16"/>
        <v>1</v>
      </c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16"/>
        <v>0</v>
      </c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16"/>
        <v>0</v>
      </c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16"/>
        <v>1</v>
      </c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16"/>
        <v>0</v>
      </c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16"/>
        <v>1</v>
      </c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16"/>
        <v>0</v>
      </c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16"/>
        <v>1</v>
      </c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16"/>
        <v>1</v>
      </c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16"/>
        <v>0</v>
      </c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 t="b">
        <f t="shared" si="16"/>
        <v>1</v>
      </c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16"/>
        <v>0</v>
      </c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 t="b">
        <f t="shared" si="16"/>
        <v>1</v>
      </c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16"/>
        <v>1</v>
      </c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16"/>
        <v>0</v>
      </c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16"/>
        <v>0</v>
      </c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16"/>
        <v>0</v>
      </c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16"/>
        <v>0</v>
      </c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16"/>
        <v>1</v>
      </c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16"/>
        <v>0</v>
      </c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 t="b">
        <f t="shared" si="16"/>
        <v>1</v>
      </c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 t="b">
        <f t="shared" si="16"/>
        <v>1</v>
      </c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16"/>
        <v>1</v>
      </c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16"/>
        <v>0</v>
      </c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16"/>
        <v>0</v>
      </c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16"/>
        <v>0</v>
      </c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16"/>
        <v>0</v>
      </c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16"/>
        <v>0</v>
      </c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16"/>
        <v>0</v>
      </c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16"/>
        <v>1</v>
      </c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16"/>
        <v>0</v>
      </c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17">OR(D1027=$K$9,D1027=$K$10,D1027=$K$11,D1027=$K$12)</f>
        <v>0</v>
      </c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17"/>
        <v>1</v>
      </c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17"/>
        <v>1</v>
      </c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17"/>
        <v>0</v>
      </c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17"/>
        <v>0</v>
      </c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17"/>
        <v>1</v>
      </c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17"/>
        <v>1</v>
      </c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17"/>
        <v>0</v>
      </c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17"/>
        <v>1</v>
      </c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17"/>
        <v>1</v>
      </c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17"/>
        <v>0</v>
      </c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17"/>
        <v>0</v>
      </c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17"/>
        <v>1</v>
      </c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17"/>
        <v>0</v>
      </c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17"/>
        <v>0</v>
      </c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17"/>
        <v>0</v>
      </c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17"/>
        <v>0</v>
      </c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17"/>
        <v>0</v>
      </c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17"/>
        <v>0</v>
      </c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17"/>
        <v>0</v>
      </c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17"/>
        <v>0</v>
      </c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17"/>
        <v>0</v>
      </c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17"/>
        <v>0</v>
      </c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17"/>
        <v>0</v>
      </c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17"/>
        <v>0</v>
      </c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17"/>
        <v>0</v>
      </c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17"/>
        <v>0</v>
      </c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17"/>
        <v>0</v>
      </c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17"/>
        <v>1</v>
      </c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17"/>
        <v>1</v>
      </c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17"/>
        <v>0</v>
      </c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17"/>
        <v>0</v>
      </c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17"/>
        <v>1</v>
      </c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17"/>
        <v>0</v>
      </c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17"/>
        <v>1</v>
      </c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17"/>
        <v>0</v>
      </c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17"/>
        <v>1</v>
      </c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17"/>
        <v>1</v>
      </c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17"/>
        <v>1</v>
      </c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17"/>
        <v>0</v>
      </c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17"/>
        <v>0</v>
      </c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17"/>
        <v>1</v>
      </c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17"/>
        <v>1</v>
      </c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17"/>
        <v>0</v>
      </c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17"/>
        <v>0</v>
      </c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17"/>
        <v>0</v>
      </c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17"/>
        <v>0</v>
      </c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17"/>
        <v>1</v>
      </c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17"/>
        <v>0</v>
      </c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17"/>
        <v>0</v>
      </c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17"/>
        <v>0</v>
      </c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17"/>
        <v>1</v>
      </c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17"/>
        <v>0</v>
      </c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17"/>
        <v>1</v>
      </c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17"/>
        <v>0</v>
      </c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17"/>
        <v>0</v>
      </c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17"/>
        <v>0</v>
      </c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17"/>
        <v>1</v>
      </c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17"/>
        <v>0</v>
      </c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17"/>
        <v>0</v>
      </c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17"/>
        <v>0</v>
      </c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17"/>
        <v>0</v>
      </c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17"/>
        <v>1</v>
      </c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17"/>
        <v>0</v>
      </c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18">OR(D1091=$K$9,D1091=$K$10,D1091=$K$11,D1091=$K$12)</f>
        <v>0</v>
      </c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18"/>
        <v>0</v>
      </c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18"/>
        <v>1</v>
      </c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18"/>
        <v>0</v>
      </c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18"/>
        <v>0</v>
      </c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18"/>
        <v>0</v>
      </c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18"/>
        <v>0</v>
      </c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18"/>
        <v>1</v>
      </c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18"/>
        <v>0</v>
      </c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18"/>
        <v>1</v>
      </c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18"/>
        <v>0</v>
      </c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18"/>
        <v>0</v>
      </c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18"/>
        <v>1</v>
      </c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 t="b">
        <f t="shared" si="18"/>
        <v>1</v>
      </c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18"/>
        <v>1</v>
      </c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18"/>
        <v>0</v>
      </c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18"/>
        <v>0</v>
      </c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 t="b">
        <f t="shared" si="18"/>
        <v>1</v>
      </c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18"/>
        <v>0</v>
      </c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18"/>
        <v>1</v>
      </c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 t="b">
        <f t="shared" si="18"/>
        <v>1</v>
      </c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18"/>
        <v>1</v>
      </c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18"/>
        <v>1</v>
      </c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18"/>
        <v>0</v>
      </c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18"/>
        <v>0</v>
      </c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18"/>
        <v>0</v>
      </c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18"/>
        <v>0</v>
      </c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 t="b">
        <f t="shared" si="18"/>
        <v>1</v>
      </c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18"/>
        <v>0</v>
      </c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 t="b">
        <f t="shared" si="18"/>
        <v>1</v>
      </c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18"/>
        <v>1</v>
      </c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18"/>
        <v>0</v>
      </c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18"/>
        <v>1</v>
      </c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18"/>
        <v>0</v>
      </c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18"/>
        <v>0</v>
      </c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18"/>
        <v>0</v>
      </c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18"/>
        <v>0</v>
      </c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18"/>
        <v>1</v>
      </c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18"/>
        <v>1</v>
      </c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18"/>
        <v>0</v>
      </c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18"/>
        <v>0</v>
      </c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18"/>
        <v>0</v>
      </c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18"/>
        <v>0</v>
      </c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18"/>
        <v>0</v>
      </c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18"/>
        <v>0</v>
      </c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18"/>
        <v>1</v>
      </c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18"/>
        <v>0</v>
      </c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18"/>
        <v>0</v>
      </c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 t="b">
        <f t="shared" si="18"/>
        <v>1</v>
      </c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18"/>
        <v>1</v>
      </c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18"/>
        <v>0</v>
      </c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18"/>
        <v>0</v>
      </c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 t="b">
        <f t="shared" si="18"/>
        <v>1</v>
      </c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18"/>
        <v>0</v>
      </c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18"/>
        <v>0</v>
      </c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18"/>
        <v>0</v>
      </c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18"/>
        <v>1</v>
      </c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18"/>
        <v>0</v>
      </c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 t="b">
        <f t="shared" si="18"/>
        <v>1</v>
      </c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18"/>
        <v>1</v>
      </c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18"/>
        <v>0</v>
      </c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18"/>
        <v>0</v>
      </c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18"/>
        <v>0</v>
      </c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18"/>
        <v>0</v>
      </c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 t="b">
        <f t="shared" ref="H1155:H1218" si="19">OR(D1155=$K$9,D1155=$K$10,D1155=$K$11,D1155=$K$12)</f>
        <v>1</v>
      </c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19"/>
        <v>0</v>
      </c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19"/>
        <v>0</v>
      </c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19"/>
        <v>1</v>
      </c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19"/>
        <v>1</v>
      </c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19"/>
        <v>0</v>
      </c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19"/>
        <v>0</v>
      </c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19"/>
        <v>0</v>
      </c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19"/>
        <v>1</v>
      </c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19"/>
        <v>0</v>
      </c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19"/>
        <v>0</v>
      </c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19"/>
        <v>1</v>
      </c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19"/>
        <v>1</v>
      </c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19"/>
        <v>1</v>
      </c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19"/>
        <v>1</v>
      </c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19"/>
        <v>0</v>
      </c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19"/>
        <v>0</v>
      </c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19"/>
        <v>0</v>
      </c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19"/>
        <v>0</v>
      </c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19"/>
        <v>0</v>
      </c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19"/>
        <v>0</v>
      </c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19"/>
        <v>1</v>
      </c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19"/>
        <v>1</v>
      </c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19"/>
        <v>0</v>
      </c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19"/>
        <v>1</v>
      </c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19"/>
        <v>1</v>
      </c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19"/>
        <v>1</v>
      </c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19"/>
        <v>0</v>
      </c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19"/>
        <v>0</v>
      </c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19"/>
        <v>0</v>
      </c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19"/>
        <v>0</v>
      </c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19"/>
        <v>1</v>
      </c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19"/>
        <v>0</v>
      </c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19"/>
        <v>0</v>
      </c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19"/>
        <v>1</v>
      </c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19"/>
        <v>0</v>
      </c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19"/>
        <v>1</v>
      </c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19"/>
        <v>0</v>
      </c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19"/>
        <v>0</v>
      </c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19"/>
        <v>0</v>
      </c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 t="b">
        <f t="shared" si="19"/>
        <v>1</v>
      </c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19"/>
        <v>1</v>
      </c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19"/>
        <v>0</v>
      </c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19"/>
        <v>1</v>
      </c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19"/>
        <v>0</v>
      </c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19"/>
        <v>0</v>
      </c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19"/>
        <v>0</v>
      </c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19"/>
        <v>0</v>
      </c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19"/>
        <v>0</v>
      </c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19"/>
        <v>1</v>
      </c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19"/>
        <v>0</v>
      </c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 t="b">
        <f t="shared" si="19"/>
        <v>1</v>
      </c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19"/>
        <v>1</v>
      </c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19"/>
        <v>0</v>
      </c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19"/>
        <v>0</v>
      </c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19"/>
        <v>0</v>
      </c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19"/>
        <v>1</v>
      </c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19"/>
        <v>0</v>
      </c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 t="b">
        <f t="shared" si="19"/>
        <v>1</v>
      </c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19"/>
        <v>1</v>
      </c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19"/>
        <v>0</v>
      </c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19"/>
        <v>0</v>
      </c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19"/>
        <v>1</v>
      </c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19"/>
        <v>0</v>
      </c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0">OR(D1219=$K$9,D1219=$K$10,D1219=$K$11,D1219=$K$12)</f>
        <v>0</v>
      </c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0"/>
        <v>0</v>
      </c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0"/>
        <v>0</v>
      </c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 t="b">
        <f t="shared" si="20"/>
        <v>1</v>
      </c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0"/>
        <v>1</v>
      </c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0"/>
        <v>0</v>
      </c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0"/>
        <v>1</v>
      </c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0"/>
        <v>0</v>
      </c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0"/>
        <v>0</v>
      </c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 t="b">
        <f t="shared" si="20"/>
        <v>1</v>
      </c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0"/>
        <v>1</v>
      </c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0"/>
        <v>0</v>
      </c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0"/>
        <v>0</v>
      </c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0"/>
        <v>0</v>
      </c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 t="b">
        <f t="shared" si="20"/>
        <v>1</v>
      </c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0"/>
        <v>0</v>
      </c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0"/>
        <v>0</v>
      </c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0"/>
        <v>0</v>
      </c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0"/>
        <v>0</v>
      </c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0"/>
        <v>0</v>
      </c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0"/>
        <v>1</v>
      </c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0"/>
        <v>1</v>
      </c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 t="b">
        <f t="shared" si="20"/>
        <v>1</v>
      </c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0"/>
        <v>1</v>
      </c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0"/>
        <v>0</v>
      </c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0"/>
        <v>0</v>
      </c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0"/>
        <v>0</v>
      </c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0"/>
        <v>1</v>
      </c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0"/>
        <v>0</v>
      </c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0"/>
        <v>0</v>
      </c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0"/>
        <v>0</v>
      </c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0"/>
        <v>0</v>
      </c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0"/>
        <v>0</v>
      </c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 t="b">
        <f t="shared" si="20"/>
        <v>1</v>
      </c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0"/>
        <v>0</v>
      </c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0"/>
        <v>0</v>
      </c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0"/>
        <v>0</v>
      </c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0"/>
        <v>1</v>
      </c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0"/>
        <v>0</v>
      </c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0"/>
        <v>0</v>
      </c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 t="b">
        <f t="shared" si="20"/>
        <v>1</v>
      </c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0"/>
        <v>0</v>
      </c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0"/>
        <v>0</v>
      </c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0"/>
        <v>0</v>
      </c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0"/>
        <v>1</v>
      </c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0"/>
        <v>0</v>
      </c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0"/>
        <v>0</v>
      </c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0"/>
        <v>1</v>
      </c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0"/>
        <v>0</v>
      </c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0"/>
        <v>0</v>
      </c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0"/>
        <v>0</v>
      </c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 t="b">
        <f t="shared" si="20"/>
        <v>1</v>
      </c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0"/>
        <v>0</v>
      </c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0"/>
        <v>1</v>
      </c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0"/>
        <v>0</v>
      </c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0"/>
        <v>0</v>
      </c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0"/>
        <v>0</v>
      </c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0"/>
        <v>1</v>
      </c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0"/>
        <v>0</v>
      </c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0"/>
        <v>0</v>
      </c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0"/>
        <v>0</v>
      </c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0"/>
        <v>0</v>
      </c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0"/>
        <v>1</v>
      </c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0"/>
        <v>0</v>
      </c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1">OR(D1283=$K$9,D1283=$K$10,D1283=$K$11,D1283=$K$12)</f>
        <v>0</v>
      </c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1"/>
        <v>0</v>
      </c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1"/>
        <v>0</v>
      </c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1"/>
        <v>0</v>
      </c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1"/>
        <v>0</v>
      </c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1"/>
        <v>1</v>
      </c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1"/>
        <v>1</v>
      </c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1"/>
        <v>1</v>
      </c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1"/>
        <v>0</v>
      </c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 t="b">
        <f t="shared" si="21"/>
        <v>1</v>
      </c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1"/>
        <v>0</v>
      </c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1"/>
        <v>1</v>
      </c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1"/>
        <v>0</v>
      </c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1"/>
        <v>0</v>
      </c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 t="b">
        <f t="shared" si="21"/>
        <v>1</v>
      </c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1"/>
        <v>1</v>
      </c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1"/>
        <v>0</v>
      </c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1"/>
        <v>0</v>
      </c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1"/>
        <v>0</v>
      </c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1"/>
        <v>0</v>
      </c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 t="b">
        <f t="shared" si="21"/>
        <v>1</v>
      </c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 t="b">
        <f t="shared" si="21"/>
        <v>1</v>
      </c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1"/>
        <v>0</v>
      </c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1"/>
        <v>1</v>
      </c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1"/>
        <v>1</v>
      </c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1"/>
        <v>0</v>
      </c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1"/>
        <v>0</v>
      </c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1"/>
        <v>0</v>
      </c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 t="b">
        <f t="shared" si="21"/>
        <v>1</v>
      </c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1"/>
        <v>1</v>
      </c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1"/>
        <v>1</v>
      </c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 t="b">
        <f t="shared" si="21"/>
        <v>1</v>
      </c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1"/>
        <v>1</v>
      </c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1"/>
        <v>0</v>
      </c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 t="b">
        <f t="shared" si="21"/>
        <v>1</v>
      </c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1"/>
        <v>0</v>
      </c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1"/>
        <v>1</v>
      </c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 t="b">
        <f t="shared" si="21"/>
        <v>1</v>
      </c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1"/>
        <v>0</v>
      </c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1"/>
        <v>0</v>
      </c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 t="b">
        <f t="shared" si="21"/>
        <v>1</v>
      </c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1"/>
        <v>0</v>
      </c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 t="b">
        <f t="shared" si="21"/>
        <v>1</v>
      </c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1"/>
        <v>0</v>
      </c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1"/>
        <v>0</v>
      </c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1"/>
        <v>0</v>
      </c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1"/>
        <v>0</v>
      </c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1"/>
        <v>1</v>
      </c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1"/>
        <v>0</v>
      </c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1"/>
        <v>1</v>
      </c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1"/>
        <v>0</v>
      </c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 t="b">
        <f t="shared" si="21"/>
        <v>1</v>
      </c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 t="b">
        <f t="shared" si="21"/>
        <v>1</v>
      </c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1"/>
        <v>1</v>
      </c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1"/>
        <v>1</v>
      </c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1"/>
        <v>0</v>
      </c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1"/>
        <v>0</v>
      </c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1"/>
        <v>0</v>
      </c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1"/>
        <v>0</v>
      </c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1"/>
        <v>0</v>
      </c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1"/>
        <v>0</v>
      </c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1"/>
        <v>1</v>
      </c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 t="b">
        <f t="shared" si="21"/>
        <v>1</v>
      </c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1"/>
        <v>0</v>
      </c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 t="b">
        <f t="shared" ref="H1347:H1410" si="22">OR(D1347=$K$9,D1347=$K$10,D1347=$K$11,D1347=$K$12)</f>
        <v>1</v>
      </c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 t="b">
        <f t="shared" si="22"/>
        <v>1</v>
      </c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2"/>
        <v>0</v>
      </c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2"/>
        <v>0</v>
      </c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2"/>
        <v>1</v>
      </c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2"/>
        <v>0</v>
      </c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2"/>
        <v>1</v>
      </c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2"/>
        <v>0</v>
      </c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2"/>
        <v>1</v>
      </c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2"/>
        <v>1</v>
      </c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2"/>
        <v>0</v>
      </c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2"/>
        <v>0</v>
      </c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2"/>
        <v>0</v>
      </c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2"/>
        <v>1</v>
      </c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2"/>
        <v>0</v>
      </c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2"/>
        <v>1</v>
      </c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 t="b">
        <f t="shared" si="22"/>
        <v>1</v>
      </c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2"/>
        <v>0</v>
      </c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2"/>
        <v>0</v>
      </c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2"/>
        <v>0</v>
      </c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2"/>
        <v>0</v>
      </c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 t="b">
        <f t="shared" si="22"/>
        <v>1</v>
      </c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2"/>
        <v>0</v>
      </c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2"/>
        <v>1</v>
      </c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2"/>
        <v>1</v>
      </c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2"/>
        <v>0</v>
      </c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2"/>
        <v>0</v>
      </c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2"/>
        <v>0</v>
      </c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2"/>
        <v>0</v>
      </c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2"/>
        <v>1</v>
      </c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2"/>
        <v>1</v>
      </c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2"/>
        <v>0</v>
      </c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2"/>
        <v>0</v>
      </c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 t="b">
        <f t="shared" si="22"/>
        <v>1</v>
      </c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2"/>
        <v>0</v>
      </c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2"/>
        <v>0</v>
      </c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2"/>
        <v>0</v>
      </c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2"/>
        <v>0</v>
      </c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 t="b">
        <f t="shared" si="22"/>
        <v>1</v>
      </c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2"/>
        <v>1</v>
      </c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2"/>
        <v>0</v>
      </c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2"/>
        <v>0</v>
      </c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2"/>
        <v>1</v>
      </c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 t="b">
        <f t="shared" si="22"/>
        <v>1</v>
      </c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2"/>
        <v>1</v>
      </c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2"/>
        <v>0</v>
      </c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2"/>
        <v>0</v>
      </c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2"/>
        <v>0</v>
      </c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2"/>
        <v>1</v>
      </c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2"/>
        <v>0</v>
      </c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2"/>
        <v>0</v>
      </c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2"/>
        <v>0</v>
      </c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2"/>
        <v>0</v>
      </c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2"/>
        <v>0</v>
      </c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2"/>
        <v>0</v>
      </c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2"/>
        <v>0</v>
      </c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2"/>
        <v>0</v>
      </c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2"/>
        <v>0</v>
      </c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2"/>
        <v>1</v>
      </c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2"/>
        <v>0</v>
      </c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2"/>
        <v>1</v>
      </c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2"/>
        <v>0</v>
      </c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2"/>
        <v>0</v>
      </c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2"/>
        <v>0</v>
      </c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3">OR(D1411=$K$9,D1411=$K$10,D1411=$K$11,D1411=$K$12)</f>
        <v>1</v>
      </c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3"/>
        <v>0</v>
      </c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3"/>
        <v>0</v>
      </c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3"/>
        <v>0</v>
      </c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3"/>
        <v>0</v>
      </c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3"/>
        <v>1</v>
      </c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3"/>
        <v>0</v>
      </c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3"/>
        <v>1</v>
      </c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3"/>
        <v>0</v>
      </c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3"/>
        <v>1</v>
      </c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3"/>
        <v>1</v>
      </c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3"/>
        <v>0</v>
      </c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 t="b">
        <f t="shared" si="23"/>
        <v>1</v>
      </c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3"/>
        <v>0</v>
      </c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3"/>
        <v>0</v>
      </c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3"/>
        <v>1</v>
      </c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 t="b">
        <f t="shared" si="23"/>
        <v>1</v>
      </c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3"/>
        <v>1</v>
      </c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3"/>
        <v>0</v>
      </c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3"/>
        <v>0</v>
      </c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3"/>
        <v>0</v>
      </c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3"/>
        <v>0</v>
      </c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3"/>
        <v>1</v>
      </c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3"/>
        <v>0</v>
      </c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 t="b">
        <f t="shared" si="23"/>
        <v>1</v>
      </c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3"/>
        <v>0</v>
      </c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3"/>
        <v>0</v>
      </c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3"/>
        <v>0</v>
      </c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3"/>
        <v>1</v>
      </c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 t="b">
        <f t="shared" si="23"/>
        <v>1</v>
      </c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3"/>
        <v>0</v>
      </c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 t="b">
        <f t="shared" si="23"/>
        <v>1</v>
      </c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3"/>
        <v>0</v>
      </c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3"/>
        <v>0</v>
      </c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3"/>
        <v>0</v>
      </c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3"/>
        <v>1</v>
      </c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3"/>
        <v>0</v>
      </c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3"/>
        <v>1</v>
      </c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3"/>
        <v>0</v>
      </c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3"/>
        <v>1</v>
      </c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3"/>
        <v>0</v>
      </c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3"/>
        <v>1</v>
      </c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3"/>
        <v>0</v>
      </c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3"/>
        <v>0</v>
      </c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3"/>
        <v>0</v>
      </c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3"/>
        <v>1</v>
      </c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3"/>
        <v>0</v>
      </c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3"/>
        <v>0</v>
      </c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 t="b">
        <f t="shared" si="23"/>
        <v>1</v>
      </c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3"/>
        <v>0</v>
      </c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3"/>
        <v>1</v>
      </c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3"/>
        <v>0</v>
      </c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 t="b">
        <f t="shared" si="23"/>
        <v>1</v>
      </c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3"/>
        <v>0</v>
      </c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3"/>
        <v>0</v>
      </c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3"/>
        <v>1</v>
      </c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3"/>
        <v>0</v>
      </c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3"/>
        <v>0</v>
      </c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3"/>
        <v>1</v>
      </c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3"/>
        <v>0</v>
      </c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3"/>
        <v>1</v>
      </c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3"/>
        <v>0</v>
      </c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3"/>
        <v>0</v>
      </c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 t="b">
        <f t="shared" si="23"/>
        <v>1</v>
      </c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4">OR(D1475=$K$9,D1475=$K$10,D1475=$K$11,D1475=$K$12)</f>
        <v>0</v>
      </c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 t="b">
        <f t="shared" si="24"/>
        <v>1</v>
      </c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4"/>
        <v>0</v>
      </c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4"/>
        <v>0</v>
      </c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4"/>
        <v>0</v>
      </c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4"/>
        <v>0</v>
      </c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4"/>
        <v>0</v>
      </c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4"/>
        <v>1</v>
      </c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4"/>
        <v>0</v>
      </c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4"/>
        <v>0</v>
      </c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 t="b">
        <f t="shared" si="24"/>
        <v>1</v>
      </c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4"/>
        <v>0</v>
      </c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4"/>
        <v>1</v>
      </c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 t="b">
        <f t="shared" si="24"/>
        <v>1</v>
      </c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4"/>
        <v>0</v>
      </c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4"/>
        <v>0</v>
      </c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4"/>
        <v>1</v>
      </c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4"/>
        <v>0</v>
      </c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4"/>
        <v>0</v>
      </c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4"/>
        <v>0</v>
      </c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4"/>
        <v>0</v>
      </c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4"/>
        <v>0</v>
      </c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4"/>
        <v>1</v>
      </c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4"/>
        <v>1</v>
      </c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4"/>
        <v>0</v>
      </c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4"/>
        <v>0</v>
      </c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4"/>
        <v>1</v>
      </c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4"/>
        <v>0</v>
      </c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4"/>
        <v>0</v>
      </c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4"/>
        <v>0</v>
      </c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4"/>
        <v>0</v>
      </c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4"/>
        <v>0</v>
      </c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4"/>
        <v>0</v>
      </c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4"/>
        <v>0</v>
      </c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4"/>
        <v>0</v>
      </c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 t="b">
        <f t="shared" si="24"/>
        <v>1</v>
      </c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4"/>
        <v>0</v>
      </c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4"/>
        <v>1</v>
      </c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4"/>
        <v>0</v>
      </c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4"/>
        <v>0</v>
      </c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4"/>
        <v>0</v>
      </c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4"/>
        <v>1</v>
      </c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4"/>
        <v>0</v>
      </c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 t="b">
        <f t="shared" si="24"/>
        <v>1</v>
      </c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4"/>
        <v>0</v>
      </c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4"/>
        <v>0</v>
      </c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4"/>
        <v>0</v>
      </c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4"/>
        <v>0</v>
      </c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4"/>
        <v>0</v>
      </c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 t="b">
        <f t="shared" si="24"/>
        <v>1</v>
      </c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4"/>
        <v>0</v>
      </c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4"/>
        <v>0</v>
      </c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4"/>
        <v>0</v>
      </c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4"/>
        <v>0</v>
      </c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4"/>
        <v>1</v>
      </c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4"/>
        <v>1</v>
      </c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4"/>
        <v>0</v>
      </c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4"/>
        <v>1</v>
      </c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4"/>
        <v>0</v>
      </c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4"/>
        <v>1</v>
      </c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4"/>
        <v>0</v>
      </c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 t="b">
        <f t="shared" si="24"/>
        <v>1</v>
      </c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4"/>
        <v>0</v>
      </c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4"/>
        <v>0</v>
      </c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5">OR(D1539=$K$9,D1539=$K$10,D1539=$K$11,D1539=$K$12)</f>
        <v>0</v>
      </c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5"/>
        <v>0</v>
      </c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5"/>
        <v>0</v>
      </c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5"/>
        <v>1</v>
      </c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5"/>
        <v>1</v>
      </c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5"/>
        <v>1</v>
      </c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5"/>
        <v>0</v>
      </c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5"/>
        <v>1</v>
      </c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5"/>
        <v>0</v>
      </c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5"/>
        <v>0</v>
      </c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5"/>
        <v>0</v>
      </c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 t="b">
        <f t="shared" si="25"/>
        <v>1</v>
      </c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 t="b">
        <f t="shared" si="25"/>
        <v>1</v>
      </c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5"/>
        <v>0</v>
      </c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5"/>
        <v>0</v>
      </c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 t="b">
        <f t="shared" si="25"/>
        <v>1</v>
      </c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5"/>
        <v>0</v>
      </c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5"/>
        <v>0</v>
      </c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5"/>
        <v>0</v>
      </c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5"/>
        <v>0</v>
      </c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5"/>
        <v>0</v>
      </c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5"/>
        <v>1</v>
      </c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5"/>
        <v>1</v>
      </c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5"/>
        <v>0</v>
      </c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5"/>
        <v>1</v>
      </c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5"/>
        <v>1</v>
      </c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5"/>
        <v>1</v>
      </c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5"/>
        <v>1</v>
      </c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5"/>
        <v>0</v>
      </c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 t="b">
        <f t="shared" si="25"/>
        <v>1</v>
      </c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5"/>
        <v>0</v>
      </c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 t="b">
        <f t="shared" si="25"/>
        <v>1</v>
      </c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5"/>
        <v>0</v>
      </c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5"/>
        <v>0</v>
      </c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5"/>
        <v>0</v>
      </c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5"/>
        <v>0</v>
      </c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5"/>
        <v>0</v>
      </c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 t="b">
        <f t="shared" si="25"/>
        <v>1</v>
      </c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5"/>
        <v>0</v>
      </c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5"/>
        <v>0</v>
      </c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 t="b">
        <f t="shared" si="25"/>
        <v>1</v>
      </c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5"/>
        <v>0</v>
      </c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5"/>
        <v>1</v>
      </c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5"/>
        <v>1</v>
      </c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5"/>
        <v>0</v>
      </c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5"/>
        <v>1</v>
      </c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5"/>
        <v>0</v>
      </c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5"/>
        <v>0</v>
      </c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5"/>
        <v>1</v>
      </c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5"/>
        <v>1</v>
      </c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5"/>
        <v>0</v>
      </c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5"/>
        <v>1</v>
      </c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5"/>
        <v>1</v>
      </c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5"/>
        <v>1</v>
      </c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5"/>
        <v>0</v>
      </c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5"/>
        <v>0</v>
      </c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 t="b">
        <f t="shared" si="25"/>
        <v>1</v>
      </c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5"/>
        <v>0</v>
      </c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5"/>
        <v>0</v>
      </c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5"/>
        <v>0</v>
      </c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5"/>
        <v>0</v>
      </c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5"/>
        <v>0</v>
      </c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5"/>
        <v>0</v>
      </c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5"/>
        <v>0</v>
      </c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26">OR(D1603=$K$9,D1603=$K$10,D1603=$K$11,D1603=$K$12)</f>
        <v>0</v>
      </c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26"/>
        <v>0</v>
      </c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26"/>
        <v>0</v>
      </c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26"/>
        <v>0</v>
      </c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26"/>
        <v>0</v>
      </c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26"/>
        <v>1</v>
      </c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26"/>
        <v>1</v>
      </c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 t="b">
        <f t="shared" si="26"/>
        <v>1</v>
      </c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26"/>
        <v>0</v>
      </c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26"/>
        <v>0</v>
      </c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26"/>
        <v>1</v>
      </c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26"/>
        <v>0</v>
      </c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26"/>
        <v>0</v>
      </c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26"/>
        <v>0</v>
      </c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26"/>
        <v>1</v>
      </c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 t="b">
        <f t="shared" si="26"/>
        <v>1</v>
      </c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26"/>
        <v>0</v>
      </c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26"/>
        <v>1</v>
      </c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26"/>
        <v>0</v>
      </c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26"/>
        <v>1</v>
      </c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26"/>
        <v>0</v>
      </c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26"/>
        <v>0</v>
      </c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26"/>
        <v>0</v>
      </c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26"/>
        <v>0</v>
      </c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26"/>
        <v>1</v>
      </c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26"/>
        <v>0</v>
      </c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26"/>
        <v>1</v>
      </c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26"/>
        <v>1</v>
      </c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26"/>
        <v>0</v>
      </c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26"/>
        <v>0</v>
      </c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26"/>
        <v>0</v>
      </c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26"/>
        <v>1</v>
      </c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 t="b">
        <f t="shared" si="26"/>
        <v>1</v>
      </c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26"/>
        <v>0</v>
      </c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26"/>
        <v>0</v>
      </c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26"/>
        <v>0</v>
      </c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26"/>
        <v>0</v>
      </c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26"/>
        <v>0</v>
      </c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26"/>
        <v>0</v>
      </c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26"/>
        <v>0</v>
      </c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26"/>
        <v>1</v>
      </c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26"/>
        <v>1</v>
      </c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26"/>
        <v>0</v>
      </c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26"/>
        <v>0</v>
      </c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26"/>
        <v>0</v>
      </c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26"/>
        <v>0</v>
      </c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 t="b">
        <f t="shared" si="26"/>
        <v>1</v>
      </c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26"/>
        <v>1</v>
      </c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26"/>
        <v>0</v>
      </c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26"/>
        <v>0</v>
      </c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26"/>
        <v>0</v>
      </c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26"/>
        <v>0</v>
      </c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26"/>
        <v>0</v>
      </c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26"/>
        <v>0</v>
      </c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26"/>
        <v>0</v>
      </c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26"/>
        <v>0</v>
      </c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26"/>
        <v>0</v>
      </c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26"/>
        <v>0</v>
      </c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 t="b">
        <f t="shared" si="26"/>
        <v>1</v>
      </c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 t="b">
        <f t="shared" si="26"/>
        <v>1</v>
      </c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26"/>
        <v>0</v>
      </c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26"/>
        <v>0</v>
      </c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26"/>
        <v>1</v>
      </c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26"/>
        <v>0</v>
      </c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27">OR(D1667=$K$9,D1667=$K$10,D1667=$K$11,D1667=$K$12)</f>
        <v>0</v>
      </c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27"/>
        <v>0</v>
      </c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27"/>
        <v>0</v>
      </c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27"/>
        <v>0</v>
      </c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27"/>
        <v>0</v>
      </c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27"/>
        <v>0</v>
      </c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27"/>
        <v>1</v>
      </c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27"/>
        <v>0</v>
      </c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27"/>
        <v>0</v>
      </c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27"/>
        <v>0</v>
      </c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27"/>
        <v>0</v>
      </c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27"/>
        <v>0</v>
      </c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27"/>
        <v>1</v>
      </c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27"/>
        <v>0</v>
      </c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27"/>
        <v>0</v>
      </c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27"/>
        <v>1</v>
      </c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27"/>
        <v>0</v>
      </c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27"/>
        <v>0</v>
      </c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27"/>
        <v>0</v>
      </c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27"/>
        <v>1</v>
      </c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27"/>
        <v>0</v>
      </c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27"/>
        <v>1</v>
      </c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27"/>
        <v>0</v>
      </c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27"/>
        <v>1</v>
      </c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27"/>
        <v>0</v>
      </c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27"/>
        <v>1</v>
      </c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27"/>
        <v>0</v>
      </c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27"/>
        <v>0</v>
      </c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27"/>
        <v>0</v>
      </c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27"/>
        <v>0</v>
      </c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27"/>
        <v>0</v>
      </c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27"/>
        <v>0</v>
      </c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27"/>
        <v>1</v>
      </c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27"/>
        <v>0</v>
      </c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27"/>
        <v>0</v>
      </c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27"/>
        <v>0</v>
      </c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27"/>
        <v>0</v>
      </c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 t="b">
        <f t="shared" si="27"/>
        <v>1</v>
      </c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27"/>
        <v>0</v>
      </c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27"/>
        <v>0</v>
      </c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27"/>
        <v>1</v>
      </c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27"/>
        <v>1</v>
      </c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27"/>
        <v>0</v>
      </c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27"/>
        <v>0</v>
      </c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27"/>
        <v>0</v>
      </c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27"/>
        <v>1</v>
      </c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27"/>
        <v>0</v>
      </c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27"/>
        <v>0</v>
      </c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27"/>
        <v>0</v>
      </c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27"/>
        <v>1</v>
      </c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27"/>
        <v>0</v>
      </c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27"/>
        <v>0</v>
      </c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27"/>
        <v>1</v>
      </c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27"/>
        <v>0</v>
      </c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27"/>
        <v>0</v>
      </c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27"/>
        <v>0</v>
      </c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27"/>
        <v>1</v>
      </c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27"/>
        <v>0</v>
      </c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27"/>
        <v>0</v>
      </c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27"/>
        <v>0</v>
      </c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27"/>
        <v>0</v>
      </c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27"/>
        <v>0</v>
      </c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 t="b">
        <f t="shared" si="27"/>
        <v>1</v>
      </c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27"/>
        <v>0</v>
      </c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28">OR(D1731=$K$9,D1731=$K$10,D1731=$K$11,D1731=$K$12)</f>
        <v>0</v>
      </c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28"/>
        <v>1</v>
      </c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28"/>
        <v>1</v>
      </c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28"/>
        <v>0</v>
      </c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28"/>
        <v>0</v>
      </c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28"/>
        <v>0</v>
      </c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28"/>
        <v>1</v>
      </c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28"/>
        <v>0</v>
      </c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28"/>
        <v>0</v>
      </c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28"/>
        <v>0</v>
      </c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28"/>
        <v>0</v>
      </c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28"/>
        <v>0</v>
      </c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28"/>
        <v>0</v>
      </c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28"/>
        <v>0</v>
      </c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28"/>
        <v>0</v>
      </c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28"/>
        <v>1</v>
      </c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28"/>
        <v>0</v>
      </c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28"/>
        <v>1</v>
      </c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28"/>
        <v>0</v>
      </c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28"/>
        <v>0</v>
      </c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28"/>
        <v>0</v>
      </c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28"/>
        <v>0</v>
      </c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28"/>
        <v>0</v>
      </c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28"/>
        <v>0</v>
      </c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28"/>
        <v>0</v>
      </c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28"/>
        <v>1</v>
      </c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 t="b">
        <f t="shared" si="28"/>
        <v>1</v>
      </c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28"/>
        <v>1</v>
      </c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28"/>
        <v>0</v>
      </c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28"/>
        <v>0</v>
      </c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28"/>
        <v>0</v>
      </c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28"/>
        <v>0</v>
      </c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 t="b">
        <f t="shared" si="28"/>
        <v>1</v>
      </c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28"/>
        <v>0</v>
      </c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 t="b">
        <f t="shared" si="28"/>
        <v>1</v>
      </c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28"/>
        <v>0</v>
      </c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28"/>
        <v>0</v>
      </c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28"/>
        <v>0</v>
      </c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28"/>
        <v>1</v>
      </c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28"/>
        <v>1</v>
      </c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28"/>
        <v>0</v>
      </c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28"/>
        <v>1</v>
      </c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28"/>
        <v>0</v>
      </c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28"/>
        <v>1</v>
      </c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28"/>
        <v>0</v>
      </c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28"/>
        <v>1</v>
      </c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28"/>
        <v>0</v>
      </c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28"/>
        <v>0</v>
      </c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28"/>
        <v>1</v>
      </c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28"/>
        <v>0</v>
      </c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28"/>
        <v>1</v>
      </c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28"/>
        <v>0</v>
      </c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28"/>
        <v>0</v>
      </c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28"/>
        <v>1</v>
      </c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28"/>
        <v>0</v>
      </c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28"/>
        <v>1</v>
      </c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28"/>
        <v>0</v>
      </c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28"/>
        <v>1</v>
      </c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28"/>
        <v>1</v>
      </c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28"/>
        <v>0</v>
      </c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28"/>
        <v>0</v>
      </c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 t="b">
        <f t="shared" si="28"/>
        <v>1</v>
      </c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28"/>
        <v>1</v>
      </c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 t="b">
        <f t="shared" si="28"/>
        <v>1</v>
      </c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29">OR(D1795=$K$9,D1795=$K$10,D1795=$K$11,D1795=$K$12)</f>
        <v>0</v>
      </c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 t="b">
        <f t="shared" si="29"/>
        <v>1</v>
      </c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29"/>
        <v>0</v>
      </c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29"/>
        <v>0</v>
      </c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29"/>
        <v>0</v>
      </c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29"/>
        <v>1</v>
      </c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29"/>
        <v>0</v>
      </c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29"/>
        <v>1</v>
      </c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29"/>
        <v>1</v>
      </c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29"/>
        <v>0</v>
      </c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29"/>
        <v>0</v>
      </c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 t="b">
        <f t="shared" si="29"/>
        <v>1</v>
      </c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29"/>
        <v>1</v>
      </c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29"/>
        <v>0</v>
      </c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29"/>
        <v>0</v>
      </c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29"/>
        <v>0</v>
      </c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29"/>
        <v>0</v>
      </c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29"/>
        <v>0</v>
      </c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29"/>
        <v>1</v>
      </c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29"/>
        <v>0</v>
      </c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29"/>
        <v>0</v>
      </c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29"/>
        <v>0</v>
      </c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29"/>
        <v>0</v>
      </c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29"/>
        <v>0</v>
      </c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29"/>
        <v>1</v>
      </c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29"/>
        <v>1</v>
      </c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29"/>
        <v>1</v>
      </c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29"/>
        <v>1</v>
      </c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29"/>
        <v>0</v>
      </c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29"/>
        <v>1</v>
      </c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29"/>
        <v>0</v>
      </c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29"/>
        <v>0</v>
      </c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29"/>
        <v>1</v>
      </c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 t="b">
        <f t="shared" si="29"/>
        <v>1</v>
      </c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29"/>
        <v>0</v>
      </c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29"/>
        <v>0</v>
      </c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29"/>
        <v>0</v>
      </c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29"/>
        <v>0</v>
      </c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29"/>
        <v>0</v>
      </c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29"/>
        <v>0</v>
      </c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29"/>
        <v>0</v>
      </c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29"/>
        <v>0</v>
      </c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29"/>
        <v>0</v>
      </c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29"/>
        <v>1</v>
      </c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29"/>
        <v>1</v>
      </c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29"/>
        <v>0</v>
      </c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29"/>
        <v>0</v>
      </c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29"/>
        <v>0</v>
      </c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29"/>
        <v>0</v>
      </c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29"/>
        <v>0</v>
      </c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29"/>
        <v>1</v>
      </c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29"/>
        <v>0</v>
      </c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29"/>
        <v>1</v>
      </c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29"/>
        <v>1</v>
      </c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29"/>
        <v>0</v>
      </c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29"/>
        <v>0</v>
      </c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29"/>
        <v>0</v>
      </c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29"/>
        <v>0</v>
      </c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29"/>
        <v>1</v>
      </c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29"/>
        <v>1</v>
      </c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29"/>
        <v>0</v>
      </c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29"/>
        <v>1</v>
      </c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29"/>
        <v>0</v>
      </c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29"/>
        <v>0</v>
      </c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0">OR(D1859=$K$9,D1859=$K$10,D1859=$K$11,D1859=$K$12)</f>
        <v>0</v>
      </c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0"/>
        <v>0</v>
      </c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0"/>
        <v>0</v>
      </c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0"/>
        <v>0</v>
      </c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 t="b">
        <f t="shared" si="30"/>
        <v>1</v>
      </c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0"/>
        <v>0</v>
      </c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 t="b">
        <f t="shared" si="30"/>
        <v>1</v>
      </c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0"/>
        <v>0</v>
      </c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0"/>
        <v>0</v>
      </c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0"/>
        <v>0</v>
      </c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0"/>
        <v>0</v>
      </c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0"/>
        <v>1</v>
      </c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0"/>
        <v>1</v>
      </c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0"/>
        <v>1</v>
      </c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0"/>
        <v>0</v>
      </c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0"/>
        <v>0</v>
      </c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0"/>
        <v>1</v>
      </c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0"/>
        <v>0</v>
      </c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0"/>
        <v>1</v>
      </c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0"/>
        <v>0</v>
      </c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0"/>
        <v>0</v>
      </c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0"/>
        <v>1</v>
      </c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0"/>
        <v>0</v>
      </c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0"/>
        <v>0</v>
      </c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0"/>
        <v>0</v>
      </c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0"/>
        <v>0</v>
      </c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0"/>
        <v>0</v>
      </c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0"/>
        <v>0</v>
      </c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0"/>
        <v>0</v>
      </c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0"/>
        <v>0</v>
      </c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0"/>
        <v>1</v>
      </c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0"/>
        <v>0</v>
      </c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0"/>
        <v>0</v>
      </c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0"/>
        <v>0</v>
      </c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0"/>
        <v>0</v>
      </c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 t="b">
        <f t="shared" si="30"/>
        <v>1</v>
      </c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0"/>
        <v>1</v>
      </c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0"/>
        <v>1</v>
      </c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 t="b">
        <f t="shared" si="30"/>
        <v>1</v>
      </c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0"/>
        <v>0</v>
      </c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0"/>
        <v>0</v>
      </c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0"/>
        <v>0</v>
      </c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0"/>
        <v>0</v>
      </c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0"/>
        <v>0</v>
      </c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0"/>
        <v>1</v>
      </c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0"/>
        <v>1</v>
      </c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0"/>
        <v>0</v>
      </c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0"/>
        <v>0</v>
      </c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0"/>
        <v>1</v>
      </c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 t="b">
        <f t="shared" si="30"/>
        <v>1</v>
      </c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0"/>
        <v>0</v>
      </c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0"/>
        <v>0</v>
      </c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0"/>
        <v>0</v>
      </c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0"/>
        <v>0</v>
      </c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0"/>
        <v>1</v>
      </c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0"/>
        <v>0</v>
      </c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 t="b">
        <f t="shared" si="30"/>
        <v>1</v>
      </c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0"/>
        <v>0</v>
      </c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0"/>
        <v>0</v>
      </c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0"/>
        <v>0</v>
      </c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0"/>
        <v>1</v>
      </c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0"/>
        <v>0</v>
      </c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0"/>
        <v>0</v>
      </c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0"/>
        <v>1</v>
      </c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1">OR(D1923=$K$9,D1923=$K$10,D1923=$K$11,D1923=$K$12)</f>
        <v>0</v>
      </c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1"/>
        <v>1</v>
      </c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1"/>
        <v>0</v>
      </c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1"/>
        <v>0</v>
      </c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1"/>
        <v>1</v>
      </c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1"/>
        <v>0</v>
      </c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1"/>
        <v>0</v>
      </c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1"/>
        <v>1</v>
      </c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1"/>
        <v>0</v>
      </c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1"/>
        <v>0</v>
      </c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1"/>
        <v>1</v>
      </c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1"/>
        <v>0</v>
      </c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 t="b">
        <f t="shared" si="31"/>
        <v>1</v>
      </c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1"/>
        <v>0</v>
      </c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1"/>
        <v>0</v>
      </c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1"/>
        <v>1</v>
      </c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1"/>
        <v>1</v>
      </c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 t="b">
        <f t="shared" si="31"/>
        <v>1</v>
      </c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1"/>
        <v>0</v>
      </c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 t="b">
        <f t="shared" si="31"/>
        <v>1</v>
      </c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1"/>
        <v>0</v>
      </c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 t="b">
        <f t="shared" si="31"/>
        <v>1</v>
      </c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 t="b">
        <f t="shared" si="31"/>
        <v>1</v>
      </c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1"/>
        <v>1</v>
      </c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1"/>
        <v>1</v>
      </c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1"/>
        <v>1</v>
      </c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 t="b">
        <f t="shared" si="31"/>
        <v>1</v>
      </c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1"/>
        <v>0</v>
      </c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1"/>
        <v>0</v>
      </c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1"/>
        <v>0</v>
      </c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1"/>
        <v>0</v>
      </c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 t="b">
        <f t="shared" si="31"/>
        <v>1</v>
      </c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1"/>
        <v>1</v>
      </c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1"/>
        <v>0</v>
      </c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1"/>
        <v>1</v>
      </c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1"/>
        <v>0</v>
      </c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1"/>
        <v>0</v>
      </c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 t="b">
        <f t="shared" si="31"/>
        <v>1</v>
      </c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1"/>
        <v>0</v>
      </c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1"/>
        <v>1</v>
      </c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1"/>
        <v>0</v>
      </c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1"/>
        <v>1</v>
      </c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1"/>
        <v>0</v>
      </c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1"/>
        <v>0</v>
      </c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1"/>
        <v>0</v>
      </c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1"/>
        <v>0</v>
      </c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 t="b">
        <f t="shared" si="31"/>
        <v>1</v>
      </c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1"/>
        <v>1</v>
      </c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1"/>
        <v>0</v>
      </c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1"/>
        <v>0</v>
      </c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1"/>
        <v>0</v>
      </c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1"/>
        <v>0</v>
      </c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1"/>
        <v>0</v>
      </c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1"/>
        <v>0</v>
      </c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1"/>
        <v>0</v>
      </c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1"/>
        <v>0</v>
      </c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1"/>
        <v>1</v>
      </c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1"/>
        <v>0</v>
      </c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1"/>
        <v>0</v>
      </c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1"/>
        <v>0</v>
      </c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1"/>
        <v>1</v>
      </c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1"/>
        <v>0</v>
      </c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1"/>
        <v>0</v>
      </c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1"/>
        <v>0</v>
      </c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2">OR(D1987=$K$9,D1987=$K$10,D1987=$K$11,D1987=$K$12)</f>
        <v>1</v>
      </c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2"/>
        <v>0</v>
      </c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2"/>
        <v>1</v>
      </c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2"/>
        <v>0</v>
      </c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2"/>
        <v>1</v>
      </c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2"/>
        <v>0</v>
      </c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2"/>
        <v>0</v>
      </c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2"/>
        <v>0</v>
      </c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2"/>
        <v>0</v>
      </c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2"/>
        <v>0</v>
      </c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2"/>
        <v>0</v>
      </c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2"/>
        <v>0</v>
      </c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2"/>
        <v>1</v>
      </c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2"/>
        <v>0</v>
      </c>
    </row>
  </sheetData>
  <autoFilter ref="A1:H2000" xr:uid="{91FA67CF-04BC-42BE-93BD-AE0AB97ABCA4}"/>
  <conditionalFormatting sqref="A2:H2000">
    <cfRule type="expression" dxfId="20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topLeftCell="A13" zoomScale="130" zoomScaleNormal="130" workbookViewId="0">
      <selection activeCell="E31" sqref="E31"/>
    </sheetView>
  </sheetViews>
  <sheetFormatPr defaultRowHeight="15" x14ac:dyDescent="0.25"/>
  <cols>
    <col min="1" max="1" width="11.42578125" bestFit="1" customWidth="1"/>
    <col min="2" max="3" width="12" customWidth="1"/>
    <col min="4" max="4" width="2.85546875" customWidth="1"/>
    <col min="5" max="5" width="11.140625" bestFit="1" customWidth="1"/>
    <col min="6" max="6" width="9.5703125" bestFit="1" customWidth="1"/>
    <col min="7" max="7" width="55.28515625" customWidth="1"/>
  </cols>
  <sheetData>
    <row r="1" spans="1:15" x14ac:dyDescent="0.25">
      <c r="A1" s="9" t="s">
        <v>319</v>
      </c>
    </row>
    <row r="3" spans="1:15" x14ac:dyDescent="0.25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5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5">
      <c r="A5" s="2" t="s">
        <v>14</v>
      </c>
      <c r="B5" s="2" t="s">
        <v>36</v>
      </c>
      <c r="C5" s="5">
        <v>9428</v>
      </c>
    </row>
    <row r="6" spans="1:15" x14ac:dyDescent="0.25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5">
      <c r="A7" s="2" t="s">
        <v>23</v>
      </c>
      <c r="B7" s="2" t="s">
        <v>15</v>
      </c>
      <c r="C7" s="5">
        <v>6270</v>
      </c>
      <c r="E7" s="112">
        <f t="array" ref="E7">_xlfn.STDEV.S(IF(A4:A10=E4,IF(B4:B10=F4,C4:C10)))</f>
        <v>473.05443661380031</v>
      </c>
      <c r="G7" t="str">
        <f ca="1">IF(_xlfn.ISFORMULA(E7),ADDRESS(ROW(E7),COLUMN(E7),4)&amp;": "&amp;_xlfn.FORMULATEXT(E7),"")</f>
        <v>E7: {=STDEV.S(IF(A4:A10=E4,IF(B4:B10=F4,C4:C10)))}</v>
      </c>
    </row>
    <row r="8" spans="1:15" x14ac:dyDescent="0.25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5">
      <c r="A9" s="2" t="s">
        <v>14</v>
      </c>
      <c r="B9" s="2" t="s">
        <v>26</v>
      </c>
      <c r="C9" s="5">
        <v>2546</v>
      </c>
      <c r="E9" s="123" t="s">
        <v>354</v>
      </c>
      <c r="M9" s="113" t="s">
        <v>166</v>
      </c>
    </row>
    <row r="10" spans="1:15" x14ac:dyDescent="0.25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5">
      <c r="A12" s="9" t="s">
        <v>311</v>
      </c>
    </row>
    <row r="14" spans="1:15" x14ac:dyDescent="0.25">
      <c r="A14" s="1" t="s">
        <v>7</v>
      </c>
      <c r="B14" s="1" t="s">
        <v>10</v>
      </c>
      <c r="E14" s="32" t="s">
        <v>309</v>
      </c>
    </row>
    <row r="15" spans="1:15" x14ac:dyDescent="0.25">
      <c r="A15" s="2" t="s">
        <v>15</v>
      </c>
      <c r="B15" s="5">
        <v>6279</v>
      </c>
      <c r="E15" s="2" t="s">
        <v>15</v>
      </c>
    </row>
    <row r="16" spans="1:15" x14ac:dyDescent="0.25">
      <c r="A16" s="2" t="s">
        <v>36</v>
      </c>
      <c r="B16" s="5">
        <v>9428</v>
      </c>
      <c r="E16" s="2" t="s">
        <v>36</v>
      </c>
    </row>
    <row r="17" spans="1:7" x14ac:dyDescent="0.25">
      <c r="A17" s="2" t="s">
        <v>81</v>
      </c>
      <c r="B17" s="5">
        <v>7417</v>
      </c>
    </row>
    <row r="18" spans="1:7" x14ac:dyDescent="0.25">
      <c r="A18" s="2" t="s">
        <v>15</v>
      </c>
      <c r="B18" s="5">
        <v>6270</v>
      </c>
      <c r="E18" s="113" t="s">
        <v>66</v>
      </c>
    </row>
    <row r="19" spans="1:7" x14ac:dyDescent="0.25">
      <c r="A19" s="2" t="s">
        <v>81</v>
      </c>
      <c r="B19" s="5">
        <v>5610</v>
      </c>
      <c r="E19" s="112">
        <f t="array" ref="E19">AVERAGE(IF((A15:A19=E15)+(A15:A19=E16),B15:B19))</f>
        <v>7325.666666666667</v>
      </c>
      <c r="G19" t="str">
        <f ca="1">IF(_xlfn.ISFORMULA(E19),ADDRESS(ROW(E19),COLUMN(E19),4)&amp;": "&amp;_xlfn.FORMULATEXT(E19),"")</f>
        <v>E19: {=AVERAGE(IF((A15:A19=E15)+(A15:A19=E16),B15:B19))}</v>
      </c>
    </row>
    <row r="20" spans="1:7" ht="26.25" x14ac:dyDescent="0.4">
      <c r="E20" t="s">
        <v>329</v>
      </c>
    </row>
    <row r="21" spans="1:7" x14ac:dyDescent="0.25">
      <c r="E21" t="s">
        <v>330</v>
      </c>
    </row>
    <row r="22" spans="1:7" x14ac:dyDescent="0.25">
      <c r="E22" s="113" t="s">
        <v>166</v>
      </c>
    </row>
    <row r="23" spans="1:7" x14ac:dyDescent="0.25">
      <c r="E23" s="112"/>
      <c r="G23" t="str">
        <f ca="1">IF(_xlfn.ISFORMULA(E23),ADDRESS(ROW(E23),COLUMN(E23),4)&amp;": "&amp;_xlfn.FORMULATEXT(E23),"")</f>
        <v/>
      </c>
    </row>
    <row r="25" spans="1:7" x14ac:dyDescent="0.25">
      <c r="A25" s="9" t="s">
        <v>312</v>
      </c>
    </row>
    <row r="27" spans="1:7" x14ac:dyDescent="0.25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5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5">
      <c r="A29" s="2" t="s">
        <v>14</v>
      </c>
      <c r="B29" s="2" t="s">
        <v>36</v>
      </c>
      <c r="C29" s="5">
        <v>9428</v>
      </c>
    </row>
    <row r="30" spans="1:7" x14ac:dyDescent="0.25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5">
      <c r="A31" s="2" t="s">
        <v>23</v>
      </c>
      <c r="B31" s="2" t="s">
        <v>15</v>
      </c>
      <c r="C31" s="5">
        <v>6270</v>
      </c>
      <c r="E31" s="112">
        <f t="array" ref="E31">AVERAGE(IF((A28:A34=E28)+(B28:B34=F28),C28:C34))</f>
        <v>6026.6</v>
      </c>
      <c r="G31" t="str">
        <f ca="1">IF(_xlfn.ISFORMULA(E31),ADDRESS(ROW(E31),COLUMN(E31),4)&amp;": "&amp;_xlfn.FORMULATEXT(E31),"")</f>
        <v>E31: {=AVERAGE(IF((A28:A34=E28)+(B28:B34=F28),C28:C34))}</v>
      </c>
    </row>
    <row r="32" spans="1:7" ht="26.25" x14ac:dyDescent="0.4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5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5">
      <c r="A34" s="2" t="s">
        <v>27</v>
      </c>
      <c r="B34" s="2" t="s">
        <v>18</v>
      </c>
      <c r="C34" s="5">
        <v>1987</v>
      </c>
    </row>
    <row r="36" spans="1:7" x14ac:dyDescent="0.25">
      <c r="E36" s="113" t="s">
        <v>166</v>
      </c>
    </row>
    <row r="37" spans="1:7" x14ac:dyDescent="0.25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19" priority="16">
      <formula>OR($B15=#REF!,$B15=$J$23,$B15=$J$12,$B15=#REF!)</formula>
    </cfRule>
  </conditionalFormatting>
  <conditionalFormatting sqref="A4:C10">
    <cfRule type="expression" dxfId="18" priority="4">
      <formula>AND($A4=$E$4,$B4=$F$4)</formula>
    </cfRule>
  </conditionalFormatting>
  <conditionalFormatting sqref="A15:B19">
    <cfRule type="expression" dxfId="17" priority="3">
      <formula>MATCH($A15,$E$15:$E$16,0)</formula>
    </cfRule>
  </conditionalFormatting>
  <conditionalFormatting sqref="A28:A34">
    <cfRule type="cellIs" dxfId="16" priority="2" operator="equal">
      <formula>$E$28</formula>
    </cfRule>
  </conditionalFormatting>
  <conditionalFormatting sqref="B28:B34">
    <cfRule type="cellIs" dxfId="15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85" zoomScaleNormal="85" workbookViewId="0">
      <selection activeCell="I15" sqref="I15"/>
    </sheetView>
  </sheetViews>
  <sheetFormatPr defaultRowHeight="15" x14ac:dyDescent="0.25"/>
  <cols>
    <col min="1" max="1" width="21" customWidth="1"/>
    <col min="2" max="3" width="10.85546875" customWidth="1"/>
    <col min="4" max="4" width="14" customWidth="1"/>
    <col min="5" max="6" width="8.5703125" customWidth="1"/>
    <col min="7" max="9" width="12.140625" customWidth="1"/>
    <col min="10" max="10" width="13.28515625" customWidth="1"/>
  </cols>
  <sheetData>
    <row r="1" spans="1:10" x14ac:dyDescent="0.25">
      <c r="A1" s="9" t="s">
        <v>89</v>
      </c>
    </row>
    <row r="2" spans="1:10" x14ac:dyDescent="0.25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5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0" x14ac:dyDescent="0.25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5">
      <c r="E5" t="s">
        <v>94</v>
      </c>
      <c r="F5" t="s">
        <v>95</v>
      </c>
    </row>
    <row r="6" spans="1:10" ht="30" x14ac:dyDescent="0.25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5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5"/>
    <row r="9" spans="1:10" x14ac:dyDescent="0.25">
      <c r="A9" s="9" t="s">
        <v>101</v>
      </c>
    </row>
    <row r="10" spans="1:10" ht="30" x14ac:dyDescent="0.25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5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 t="b">
        <f>AND(B11&gt;$B$7,C11&gt;$C$7,E11&gt;=$E$7)</f>
        <v>0</v>
      </c>
      <c r="H11" s="121" t="b">
        <f>OR(E11&gt;$E$7,F11&gt;$F$7)</f>
        <v>0</v>
      </c>
      <c r="I11" s="121" t="b">
        <f>AND(B11&gt;$B$7,C11&gt;$C$7,D11&lt;$D$7,OR(E11&gt;$E$7,F11&gt;$F$7))</f>
        <v>0</v>
      </c>
      <c r="J11" s="121" t="str">
        <f>IF(I11,"Credit","No Credit")</f>
        <v>No Credit</v>
      </c>
    </row>
    <row r="12" spans="1:10" x14ac:dyDescent="0.25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 t="b">
        <f t="shared" ref="G12:G16" si="1">AND(B12&gt;$B$7,C12&gt;$C$7,E12&gt;=$E$7)</f>
        <v>1</v>
      </c>
      <c r="H12" s="121" t="b">
        <f t="shared" ref="H12:H16" si="2">OR(E12&gt;$E$7,F12&gt;$F$7)</f>
        <v>1</v>
      </c>
      <c r="I12" s="121" t="b">
        <f t="shared" ref="I12:I16" si="3">AND(B12&gt;$B$7,C12&gt;$C$7,D12&lt;$D$7,OR(E12&gt;$E$7,F12&gt;$F$7))</f>
        <v>0</v>
      </c>
      <c r="J12" s="121" t="str">
        <f t="shared" ref="J12:J16" si="4">IF(I12,"Credit","No Credit")</f>
        <v>No Credit</v>
      </c>
    </row>
    <row r="13" spans="1:10" x14ac:dyDescent="0.25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 t="b">
        <f t="shared" si="1"/>
        <v>0</v>
      </c>
      <c r="H13" s="121" t="b">
        <f t="shared" si="2"/>
        <v>1</v>
      </c>
      <c r="I13" s="121" t="b">
        <f t="shared" si="3"/>
        <v>0</v>
      </c>
      <c r="J13" s="121" t="str">
        <f t="shared" si="4"/>
        <v>No Credit</v>
      </c>
    </row>
    <row r="14" spans="1:10" x14ac:dyDescent="0.25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 t="b">
        <f t="shared" si="1"/>
        <v>1</v>
      </c>
      <c r="H14" s="121" t="b">
        <f t="shared" si="2"/>
        <v>1</v>
      </c>
      <c r="I14" s="121" t="b">
        <f t="shared" si="3"/>
        <v>1</v>
      </c>
      <c r="J14" s="121" t="str">
        <f t="shared" si="4"/>
        <v>Credit</v>
      </c>
    </row>
    <row r="15" spans="1:10" x14ac:dyDescent="0.25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 t="b">
        <f t="shared" si="1"/>
        <v>1</v>
      </c>
      <c r="H15" s="121" t="b">
        <f t="shared" si="2"/>
        <v>1</v>
      </c>
      <c r="I15" s="121" t="b">
        <f t="shared" si="3"/>
        <v>1</v>
      </c>
      <c r="J15" s="121" t="str">
        <f t="shared" si="4"/>
        <v>Credit</v>
      </c>
    </row>
    <row r="16" spans="1:10" x14ac:dyDescent="0.25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 t="b">
        <f t="shared" si="1"/>
        <v>0</v>
      </c>
      <c r="H16" s="121" t="b">
        <f t="shared" si="2"/>
        <v>0</v>
      </c>
      <c r="I16" s="121" t="b">
        <f t="shared" si="3"/>
        <v>0</v>
      </c>
      <c r="J16" s="121" t="str">
        <f t="shared" si="4"/>
        <v>No Credit</v>
      </c>
    </row>
    <row r="18" spans="4:4" x14ac:dyDescent="0.25">
      <c r="D18" t="str">
        <f ca="1">IF(_xlfn.ISFORMULA(G11),ADDRESS(ROW(G11),COLUMN(G11),4)&amp;": "&amp;_xlfn.FORMULATEXT(G11),"")</f>
        <v>G11: =AND(B11&gt;$B$7,C11&gt;$C$7,E11&gt;=$E$7)</v>
      </c>
    </row>
    <row r="19" spans="4:4" x14ac:dyDescent="0.25">
      <c r="D19" t="str">
        <f ca="1">IF(_xlfn.ISFORMULA(H11),ADDRESS(ROW(H11),COLUMN(H11),4)&amp;": "&amp;_xlfn.FORMULATEXT(H11),"")</f>
        <v>H11: =OR(E11&gt;$E$7,F11&gt;$F$7)</v>
      </c>
    </row>
    <row r="20" spans="4:4" x14ac:dyDescent="0.25">
      <c r="D20" t="str">
        <f ca="1">IF(_xlfn.ISFORMULA(I11),ADDRESS(ROW(I11),COLUMN(I11),4)&amp;": "&amp;_xlfn.FORMULATEXT(I11),"")</f>
        <v>I11: =AND(B11&gt;$B$7,C11&gt;$C$7,D11&lt;$D$7,OR(E11&gt;$E$7,F11&gt;$F$7))</v>
      </c>
    </row>
    <row r="21" spans="4:4" x14ac:dyDescent="0.25">
      <c r="D21" t="str">
        <f ca="1">IF(_xlfn.ISFORMULA(J11),ADDRESS(ROW(J11),COLUMN(J11),4)&amp;": "&amp;_xlfn.FORMULATEXT(J11),"")</f>
        <v>J11: =IF(I11,"Credit","No Credit")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70" zoomScaleNormal="70" workbookViewId="0">
      <selection activeCell="B21" sqref="B21:B22"/>
    </sheetView>
  </sheetViews>
  <sheetFormatPr defaultRowHeight="15" x14ac:dyDescent="0.25"/>
  <cols>
    <col min="1" max="1" width="12.42578125" customWidth="1"/>
    <col min="2" max="2" width="14.7109375" customWidth="1"/>
    <col min="3" max="3" width="11.28515625" customWidth="1"/>
    <col min="4" max="4" width="10.85546875" customWidth="1"/>
    <col min="5" max="5" width="9.28515625" bestFit="1" customWidth="1"/>
    <col min="6" max="6" width="12.85546875" customWidth="1"/>
    <col min="7" max="7" width="13.28515625" customWidth="1"/>
    <col min="8" max="8" width="15.5703125" customWidth="1"/>
    <col min="9" max="9" width="13.42578125" customWidth="1"/>
    <col min="10" max="10" width="12" customWidth="1"/>
    <col min="11" max="11" width="12.140625" customWidth="1"/>
    <col min="14" max="14" width="12.5703125" customWidth="1"/>
  </cols>
  <sheetData>
    <row r="2" spans="1:8" x14ac:dyDescent="0.25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5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5">
      <c r="A4" s="2">
        <v>23</v>
      </c>
      <c r="B4" s="4" t="b">
        <f>ISTEXT(A4)</f>
        <v>0</v>
      </c>
      <c r="C4" t="s">
        <v>127</v>
      </c>
    </row>
    <row r="5" spans="1:8" x14ac:dyDescent="0.25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5">
      <c r="A6" s="2" t="s">
        <v>131</v>
      </c>
      <c r="B6" s="4" t="b">
        <f>ISNUMBER(A6)</f>
        <v>0</v>
      </c>
      <c r="C6" t="s">
        <v>129</v>
      </c>
    </row>
    <row r="7" spans="1:8" x14ac:dyDescent="0.25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5">
      <c r="A8" s="2"/>
      <c r="B8" s="4" t="b">
        <f>ISBLANK(A8)</f>
        <v>1</v>
      </c>
      <c r="C8" t="s">
        <v>134</v>
      </c>
      <c r="E8" t="s">
        <v>135</v>
      </c>
    </row>
    <row r="9" spans="1:8" x14ac:dyDescent="0.25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5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5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5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5">
      <c r="A13" s="2"/>
      <c r="B13" s="4" t="b">
        <f>ISNONTEXT(A13)</f>
        <v>1</v>
      </c>
      <c r="C13" t="s">
        <v>143</v>
      </c>
    </row>
    <row r="14" spans="1:8" x14ac:dyDescent="0.25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5">
      <c r="F16" s="52" t="s">
        <v>334</v>
      </c>
      <c r="G16" s="52" t="s">
        <v>335</v>
      </c>
      <c r="H16" s="52" t="s">
        <v>336</v>
      </c>
    </row>
    <row r="17" spans="1:8" x14ac:dyDescent="0.25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5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5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>
        <f>IF(ISBLANK(A19),"",F18+D19-E19)</f>
        <v>4500</v>
      </c>
      <c r="G19" s="51">
        <f>IF(ISNUMBER(A19),G18-E19+D19,"")</f>
        <v>4500</v>
      </c>
      <c r="H19" s="51">
        <f>IF(ISTEXT(B19),H18-E19+D19,"")</f>
        <v>4500</v>
      </c>
    </row>
    <row r="20" spans="1:8" x14ac:dyDescent="0.25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>
        <f t="shared" ref="F20:F22" si="0">IF(ISBLANK(A20),"",F19+D20-E20)</f>
        <v>5450</v>
      </c>
      <c r="G20" s="51">
        <f t="shared" ref="G20:G22" si="1">IF(ISNUMBER(A20),G19-E20+D20,"")</f>
        <v>5450</v>
      </c>
      <c r="H20" s="51">
        <f t="shared" ref="H20:H25" si="2">IF(ISTEXT(B20),H19-E20+D20,"")</f>
        <v>5450</v>
      </c>
    </row>
    <row r="21" spans="1:8" x14ac:dyDescent="0.25">
      <c r="A21" s="21">
        <v>41551</v>
      </c>
      <c r="B21" s="2" t="s">
        <v>344</v>
      </c>
      <c r="C21" s="2"/>
      <c r="D21" s="50"/>
      <c r="E21" s="50"/>
      <c r="F21" s="51">
        <f t="shared" si="0"/>
        <v>5450</v>
      </c>
      <c r="G21" s="51">
        <f t="shared" si="1"/>
        <v>5450</v>
      </c>
      <c r="H21" s="51">
        <f t="shared" si="2"/>
        <v>5450</v>
      </c>
    </row>
    <row r="22" spans="1:8" x14ac:dyDescent="0.25">
      <c r="A22" s="21">
        <v>41552</v>
      </c>
      <c r="B22" s="2" t="s">
        <v>355</v>
      </c>
      <c r="C22" s="2"/>
      <c r="D22" s="50"/>
      <c r="E22" s="50"/>
      <c r="F22" s="51">
        <f t="shared" si="0"/>
        <v>5450</v>
      </c>
      <c r="G22" s="51">
        <f t="shared" si="1"/>
        <v>5450</v>
      </c>
      <c r="H22" s="51">
        <f t="shared" si="2"/>
        <v>5450</v>
      </c>
    </row>
    <row r="23" spans="1:8" x14ac:dyDescent="0.25">
      <c r="A23" s="21"/>
      <c r="B23" s="2"/>
      <c r="C23" s="2"/>
      <c r="D23" s="50"/>
      <c r="E23" s="50"/>
      <c r="F23" s="51" t="str">
        <f t="shared" ref="F23:F25" si="3">IF(ISBLANK(A23),"",F22+D23-E23)</f>
        <v/>
      </c>
      <c r="G23" s="51" t="str">
        <f t="shared" ref="G23:G25" si="4">IF(ISNUMBER(A23),G22-E23+D23,"")</f>
        <v/>
      </c>
      <c r="H23" s="51" t="str">
        <f t="shared" si="2"/>
        <v/>
      </c>
    </row>
    <row r="24" spans="1:8" x14ac:dyDescent="0.25">
      <c r="A24" s="21"/>
      <c r="B24" s="2"/>
      <c r="C24" s="2"/>
      <c r="D24" s="50"/>
      <c r="E24" s="50"/>
      <c r="F24" s="51" t="str">
        <f t="shared" si="3"/>
        <v/>
      </c>
      <c r="G24" s="51" t="str">
        <f t="shared" si="4"/>
        <v/>
      </c>
      <c r="H24" s="51" t="str">
        <f t="shared" si="2"/>
        <v/>
      </c>
    </row>
    <row r="25" spans="1:8" x14ac:dyDescent="0.25">
      <c r="A25" s="21"/>
      <c r="B25" s="2"/>
      <c r="C25" s="2"/>
      <c r="D25" s="50"/>
      <c r="E25" s="50"/>
      <c r="F25" s="51" t="str">
        <f t="shared" si="3"/>
        <v/>
      </c>
      <c r="G25" s="51" t="str">
        <f t="shared" si="4"/>
        <v/>
      </c>
      <c r="H25" s="51" t="str">
        <f t="shared" si="2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Normal="100" workbookViewId="0">
      <selection activeCell="I10" sqref="I10"/>
    </sheetView>
  </sheetViews>
  <sheetFormatPr defaultRowHeight="15" x14ac:dyDescent="0.25"/>
  <cols>
    <col min="1" max="1" width="11" bestFit="1" customWidth="1"/>
    <col min="4" max="4" width="11.28515625" customWidth="1"/>
    <col min="5" max="5" width="12.28515625" customWidth="1"/>
    <col min="6" max="6" width="12.28515625" bestFit="1" customWidth="1"/>
  </cols>
  <sheetData>
    <row r="1" spans="1:5" x14ac:dyDescent="0.25">
      <c r="A1" s="59" t="s">
        <v>148</v>
      </c>
    </row>
    <row r="2" spans="1:5" x14ac:dyDescent="0.25">
      <c r="A2" t="s">
        <v>337</v>
      </c>
    </row>
    <row r="3" spans="1:5" x14ac:dyDescent="0.25">
      <c r="A3" t="s">
        <v>338</v>
      </c>
    </row>
    <row r="4" spans="1:5" x14ac:dyDescent="0.25">
      <c r="A4" t="s">
        <v>339</v>
      </c>
    </row>
    <row r="5" spans="1:5" x14ac:dyDescent="0.25">
      <c r="A5" t="s">
        <v>340</v>
      </c>
    </row>
    <row r="6" spans="1:5" x14ac:dyDescent="0.25">
      <c r="A6" t="s">
        <v>341</v>
      </c>
    </row>
    <row r="7" spans="1:5" x14ac:dyDescent="0.25">
      <c r="A7" t="s">
        <v>342</v>
      </c>
    </row>
    <row r="8" spans="1:5" x14ac:dyDescent="0.25">
      <c r="A8" t="s">
        <v>343</v>
      </c>
    </row>
    <row r="10" spans="1:5" x14ac:dyDescent="0.25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5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5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5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5">
      <c r="A14" s="21">
        <v>42385</v>
      </c>
      <c r="B14" s="2">
        <v>205</v>
      </c>
    </row>
    <row r="15" spans="1:5" x14ac:dyDescent="0.25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5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5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5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5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5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tabSelected="1" topLeftCell="A4" zoomScale="70" zoomScaleNormal="70" workbookViewId="0">
      <selection activeCell="I9" sqref="I9"/>
    </sheetView>
  </sheetViews>
  <sheetFormatPr defaultRowHeight="15" x14ac:dyDescent="0.25"/>
  <cols>
    <col min="3" max="3" width="19.140625" customWidth="1"/>
    <col min="5" max="5" width="14" bestFit="1" customWidth="1"/>
    <col min="6" max="9" width="14" customWidth="1"/>
    <col min="10" max="10" width="17.85546875" bestFit="1" customWidth="1"/>
  </cols>
  <sheetData>
    <row r="1" spans="1:10" x14ac:dyDescent="0.25">
      <c r="A1" s="25" t="s">
        <v>173</v>
      </c>
      <c r="B1" s="26"/>
      <c r="C1" s="26"/>
      <c r="D1" s="26"/>
      <c r="E1" s="26"/>
      <c r="F1" s="27"/>
    </row>
    <row r="3" spans="1:10" x14ac:dyDescent="0.25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5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5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5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5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5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5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5">
      <c r="A10" s="2" t="s">
        <v>154</v>
      </c>
      <c r="B10" s="2">
        <v>1110</v>
      </c>
      <c r="C10" s="2" t="s">
        <v>152</v>
      </c>
    </row>
    <row r="11" spans="1:10" x14ac:dyDescent="0.25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5">
      <c r="A12" s="2" t="s">
        <v>163</v>
      </c>
      <c r="B12" s="2">
        <v>175</v>
      </c>
      <c r="C12" s="2" t="s">
        <v>150</v>
      </c>
    </row>
    <row r="13" spans="1:10" x14ac:dyDescent="0.25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5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5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5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5">
      <c r="A17" s="2" t="s">
        <v>153</v>
      </c>
      <c r="B17" s="2">
        <v>1571</v>
      </c>
      <c r="C17" s="2" t="s">
        <v>150</v>
      </c>
    </row>
    <row r="18" spans="1:10" x14ac:dyDescent="0.25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5">
      <c r="A19" s="2" t="s">
        <v>159</v>
      </c>
      <c r="B19" s="2">
        <v>1196</v>
      </c>
      <c r="C19" s="2" t="s">
        <v>152</v>
      </c>
    </row>
    <row r="20" spans="1:10" x14ac:dyDescent="0.25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5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5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5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5">
      <c r="A24" s="2" t="s">
        <v>159</v>
      </c>
      <c r="B24" s="2">
        <v>573</v>
      </c>
      <c r="C24" s="2" t="s">
        <v>152</v>
      </c>
    </row>
    <row r="25" spans="1:10" x14ac:dyDescent="0.25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5">
      <c r="A26" s="2" t="s">
        <v>163</v>
      </c>
      <c r="B26" s="2">
        <v>1268</v>
      </c>
      <c r="C26" s="2" t="s">
        <v>150</v>
      </c>
    </row>
    <row r="27" spans="1:10" x14ac:dyDescent="0.25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5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5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5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5">
      <c r="A31" s="2" t="s">
        <v>112</v>
      </c>
      <c r="B31" s="2">
        <v>741</v>
      </c>
      <c r="C31" s="2" t="s">
        <v>152</v>
      </c>
    </row>
    <row r="32" spans="1:10" x14ac:dyDescent="0.25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5">
      <c r="A33" s="2" t="s">
        <v>159</v>
      </c>
      <c r="B33" s="2">
        <v>1227</v>
      </c>
      <c r="C33" s="2" t="s">
        <v>150</v>
      </c>
    </row>
    <row r="34" spans="1:10" x14ac:dyDescent="0.25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5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5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5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5">
      <c r="A38" s="2" t="s">
        <v>154</v>
      </c>
      <c r="B38" s="2">
        <v>1332</v>
      </c>
      <c r="C38" s="2" t="s">
        <v>150</v>
      </c>
    </row>
    <row r="39" spans="1:10" x14ac:dyDescent="0.25">
      <c r="A39" s="2" t="s">
        <v>20</v>
      </c>
      <c r="B39" s="2">
        <v>1289</v>
      </c>
      <c r="C39" s="2" t="s">
        <v>152</v>
      </c>
    </row>
    <row r="40" spans="1:10" x14ac:dyDescent="0.25">
      <c r="A40" s="2" t="s">
        <v>151</v>
      </c>
      <c r="B40" s="2">
        <v>1625</v>
      </c>
      <c r="C40" s="2" t="s">
        <v>150</v>
      </c>
    </row>
    <row r="41" spans="1:10" x14ac:dyDescent="0.25">
      <c r="A41" s="2" t="s">
        <v>23</v>
      </c>
      <c r="B41" s="2">
        <v>1261</v>
      </c>
      <c r="C41" s="2" t="s">
        <v>152</v>
      </c>
    </row>
    <row r="42" spans="1:10" x14ac:dyDescent="0.25">
      <c r="A42" s="2" t="s">
        <v>20</v>
      </c>
      <c r="B42" s="2">
        <v>556</v>
      </c>
      <c r="C42" s="2" t="s">
        <v>150</v>
      </c>
    </row>
    <row r="43" spans="1:10" x14ac:dyDescent="0.25">
      <c r="A43" s="2" t="s">
        <v>153</v>
      </c>
      <c r="B43" s="2">
        <v>1441</v>
      </c>
      <c r="C43" s="2" t="s">
        <v>150</v>
      </c>
    </row>
    <row r="44" spans="1:10" x14ac:dyDescent="0.25">
      <c r="A44" s="2" t="s">
        <v>151</v>
      </c>
      <c r="B44" s="2">
        <v>337</v>
      </c>
      <c r="C44" s="2" t="s">
        <v>152</v>
      </c>
    </row>
    <row r="45" spans="1:10" x14ac:dyDescent="0.25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30" zoomScaleNormal="130" workbookViewId="0">
      <selection activeCell="B7" sqref="B7"/>
    </sheetView>
  </sheetViews>
  <sheetFormatPr defaultRowHeight="15" x14ac:dyDescent="0.25"/>
  <cols>
    <col min="1" max="1" width="18.28515625" customWidth="1"/>
    <col min="2" max="2" width="10.5703125" customWidth="1"/>
    <col min="3" max="3" width="10.28515625" customWidth="1"/>
    <col min="4" max="9" width="8.85546875" customWidth="1"/>
  </cols>
  <sheetData>
    <row r="1" spans="1:12" x14ac:dyDescent="0.25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124">
        <f>SUMPRODUCT($B$4:$L$4,$B$5:$L$5)</f>
        <v>21768.16</v>
      </c>
      <c r="D7" t="str">
        <f ca="1">IF(_xlfn.ISFORMULA(B7)," &lt; Formula "&amp;_xlfn.FORMULATEXT(B7),"")</f>
        <v xml:space="preserve"> &lt; Formula =SUMPRODUCT($B$4:$L$4,$B$5:$L$5)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5" x14ac:dyDescent="0.25"/>
  <cols>
    <col min="1" max="1" width="18.28515625" customWidth="1"/>
    <col min="2" max="2" width="12.85546875" customWidth="1"/>
    <col min="3" max="3" width="10.28515625" customWidth="1"/>
    <col min="4" max="9" width="8.85546875" customWidth="1"/>
  </cols>
  <sheetData>
    <row r="1" spans="1:12" x14ac:dyDescent="0.25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:E10"/>
    </sheetView>
  </sheetViews>
  <sheetFormatPr defaultRowHeight="15" x14ac:dyDescent="0.25"/>
  <cols>
    <col min="1" max="1" width="15.42578125" customWidth="1"/>
    <col min="2" max="2" width="9.5703125" customWidth="1"/>
    <col min="4" max="4" width="10.7109375" customWidth="1"/>
    <col min="5" max="5" width="11.28515625" customWidth="1"/>
    <col min="6" max="6" width="12.5703125" customWidth="1"/>
    <col min="7" max="7" width="11.7109375" customWidth="1"/>
    <col min="14" max="14" width="11.7109375" customWidth="1"/>
  </cols>
  <sheetData>
    <row r="1" spans="1:14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5">
      <c r="A5" s="62" t="s">
        <v>164</v>
      </c>
      <c r="B5" s="71">
        <f>COUNTIFS(HW2Tables[[SalesRep]:[SalesRep]],$A5,HW2Tables[[Region]:[Region]],B$4)</f>
        <v>6</v>
      </c>
      <c r="C5" s="71">
        <f>COUNTIFS(HW2Tables[[SalesRep]:[SalesRep]],$A5,HW2Tables[[Region]:[Region]],C$4)</f>
        <v>5</v>
      </c>
      <c r="D5" s="71">
        <f>COUNTIFS(HW2Tables[[SalesRep]:[SalesRep]],$A5,HW2Tables[[Region]:[Region]],D$4)</f>
        <v>4</v>
      </c>
      <c r="E5" s="71">
        <f>COUNTIFS(HW2Tables[[SalesRep]:[SalesRep]],$A5,HW2Tables[[Region]:[Region]],E$4)</f>
        <v>7</v>
      </c>
      <c r="F5" s="73">
        <f t="shared" ref="F5:F11" si="0">SUM(B5:E5)</f>
        <v>22</v>
      </c>
    </row>
    <row r="6" spans="1:14" x14ac:dyDescent="0.25">
      <c r="A6" s="62" t="s">
        <v>176</v>
      </c>
      <c r="B6" s="71">
        <f>COUNTIFS(HW2Tables[[SalesRep]:[SalesRep]],$A6,HW2Tables[[Region]:[Region]],B$4)</f>
        <v>7</v>
      </c>
      <c r="C6" s="71">
        <f>COUNTIFS(HW2Tables[[SalesRep]:[SalesRep]],$A6,HW2Tables[[Region]:[Region]],C$4)</f>
        <v>9</v>
      </c>
      <c r="D6" s="71">
        <f>COUNTIFS(HW2Tables[[SalesRep]:[SalesRep]],$A6,HW2Tables[[Region]:[Region]],D$4)</f>
        <v>3</v>
      </c>
      <c r="E6" s="71">
        <f>COUNTIFS(HW2Tables[[SalesRep]:[SalesRep]],$A6,HW2Tables[[Region]:[Region]],E$4)</f>
        <v>7</v>
      </c>
      <c r="F6" s="67">
        <f t="shared" si="0"/>
        <v>26</v>
      </c>
    </row>
    <row r="7" spans="1:14" x14ac:dyDescent="0.25">
      <c r="A7" s="62" t="s">
        <v>177</v>
      </c>
      <c r="B7" s="71">
        <f>COUNTIFS(HW2Tables[[SalesRep]:[SalesRep]],$A7,HW2Tables[[Region]:[Region]],B$4)</f>
        <v>4</v>
      </c>
      <c r="C7" s="71">
        <f>COUNTIFS(HW2Tables[[SalesRep]:[SalesRep]],$A7,HW2Tables[[Region]:[Region]],C$4)</f>
        <v>2</v>
      </c>
      <c r="D7" s="71">
        <f>COUNTIFS(HW2Tables[[SalesRep]:[SalesRep]],$A7,HW2Tables[[Region]:[Region]],D$4)</f>
        <v>2</v>
      </c>
      <c r="E7" s="71">
        <f>COUNTIFS(HW2Tables[[SalesRep]:[SalesRep]],$A7,HW2Tables[[Region]:[Region]],E$4)</f>
        <v>1</v>
      </c>
      <c r="F7" s="67">
        <f t="shared" si="0"/>
        <v>9</v>
      </c>
    </row>
    <row r="8" spans="1:14" x14ac:dyDescent="0.25">
      <c r="A8" s="62" t="s">
        <v>23</v>
      </c>
      <c r="B8" s="71">
        <f>COUNTIFS(HW2Tables[[SalesRep]:[SalesRep]],$A8,HW2Tables[[Region]:[Region]],B$4)</f>
        <v>3</v>
      </c>
      <c r="C8" s="71">
        <f>COUNTIFS(HW2Tables[[SalesRep]:[SalesRep]],$A8,HW2Tables[[Region]:[Region]],C$4)</f>
        <v>3</v>
      </c>
      <c r="D8" s="71">
        <f>COUNTIFS(HW2Tables[[SalesRep]:[SalesRep]],$A8,HW2Tables[[Region]:[Region]],D$4)</f>
        <v>5</v>
      </c>
      <c r="E8" s="71">
        <f>COUNTIFS(HW2Tables[[SalesRep]:[SalesRep]],$A8,HW2Tables[[Region]:[Region]],E$4)</f>
        <v>5</v>
      </c>
      <c r="F8" s="67">
        <f t="shared" si="0"/>
        <v>16</v>
      </c>
    </row>
    <row r="9" spans="1:14" x14ac:dyDescent="0.25">
      <c r="A9" s="62" t="s">
        <v>112</v>
      </c>
      <c r="B9" s="71">
        <f>COUNTIFS(HW2Tables[[SalesRep]:[SalesRep]],$A9,HW2Tables[[Region]:[Region]],B$4)</f>
        <v>5</v>
      </c>
      <c r="C9" s="71">
        <f>COUNTIFS(HW2Tables[[SalesRep]:[SalesRep]],$A9,HW2Tables[[Region]:[Region]],C$4)</f>
        <v>6</v>
      </c>
      <c r="D9" s="71">
        <f>COUNTIFS(HW2Tables[[SalesRep]:[SalesRep]],$A9,HW2Tables[[Region]:[Region]],D$4)</f>
        <v>5</v>
      </c>
      <c r="E9" s="71">
        <f>COUNTIFS(HW2Tables[[SalesRep]:[SalesRep]],$A9,HW2Tables[[Region]:[Region]],E$4)</f>
        <v>2</v>
      </c>
      <c r="F9" s="67">
        <f t="shared" si="0"/>
        <v>18</v>
      </c>
    </row>
    <row r="10" spans="1:14" x14ac:dyDescent="0.25">
      <c r="A10" s="62" t="s">
        <v>178</v>
      </c>
      <c r="B10" s="71">
        <f>COUNTIFS(HW2Tables[[SalesRep]:[SalesRep]],$A10,HW2Tables[[Region]:[Region]],B$4)</f>
        <v>1</v>
      </c>
      <c r="C10" s="71">
        <f>COUNTIFS(HW2Tables[[SalesRep]:[SalesRep]],$A10,HW2Tables[[Region]:[Region]],C$4)</f>
        <v>5</v>
      </c>
      <c r="D10" s="71">
        <f>COUNTIFS(HW2Tables[[SalesRep]:[SalesRep]],$A10,HW2Tables[[Region]:[Region]],D$4)</f>
        <v>3</v>
      </c>
      <c r="E10" s="71">
        <f>COUNTIFS(HW2Tables[[SalesRep]:[SalesRep]],$A10,HW2Tables[[Region]:[Region]],E$4)</f>
        <v>5</v>
      </c>
      <c r="F10" s="67">
        <f t="shared" si="0"/>
        <v>14</v>
      </c>
    </row>
    <row r="11" spans="1:14" x14ac:dyDescent="0.25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0"/>
        <v>105</v>
      </c>
    </row>
    <row r="14" spans="1:14" x14ac:dyDescent="0.25">
      <c r="A14" s="127" t="s">
        <v>4</v>
      </c>
      <c r="B14" s="128" t="s">
        <v>8</v>
      </c>
      <c r="C14" s="128" t="s">
        <v>5</v>
      </c>
      <c r="D14" s="128" t="s">
        <v>6</v>
      </c>
      <c r="E14" s="128" t="s">
        <v>7</v>
      </c>
      <c r="F14" s="128" t="s">
        <v>149</v>
      </c>
      <c r="G14" s="128" t="s">
        <v>10</v>
      </c>
      <c r="H14" s="129" t="s">
        <v>9</v>
      </c>
    </row>
    <row r="15" spans="1:14" x14ac:dyDescent="0.25">
      <c r="A15" s="125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126">
        <v>464</v>
      </c>
    </row>
    <row r="16" spans="1:14" x14ac:dyDescent="0.25">
      <c r="A16" s="125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126">
        <v>136</v>
      </c>
    </row>
    <row r="17" spans="1:8" x14ac:dyDescent="0.25">
      <c r="A17" s="125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126">
        <v>472</v>
      </c>
    </row>
    <row r="18" spans="1:8" x14ac:dyDescent="0.25">
      <c r="A18" s="125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126">
        <v>605</v>
      </c>
    </row>
    <row r="19" spans="1:8" x14ac:dyDescent="0.25">
      <c r="A19" s="125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126">
        <v>407</v>
      </c>
    </row>
    <row r="20" spans="1:8" x14ac:dyDescent="0.25">
      <c r="A20" s="125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126">
        <v>884.5</v>
      </c>
    </row>
    <row r="21" spans="1:8" x14ac:dyDescent="0.25">
      <c r="A21" s="125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126">
        <v>725</v>
      </c>
    </row>
    <row r="22" spans="1:8" x14ac:dyDescent="0.25">
      <c r="A22" s="125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126">
        <v>855.5</v>
      </c>
    </row>
    <row r="23" spans="1:8" x14ac:dyDescent="0.25">
      <c r="A23" s="125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126">
        <v>522</v>
      </c>
    </row>
    <row r="24" spans="1:8" x14ac:dyDescent="0.25">
      <c r="A24" s="125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126">
        <v>129.5</v>
      </c>
    </row>
    <row r="25" spans="1:8" x14ac:dyDescent="0.25">
      <c r="A25" s="125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126">
        <v>551</v>
      </c>
    </row>
    <row r="26" spans="1:8" x14ac:dyDescent="0.25">
      <c r="A26" s="125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126">
        <v>693</v>
      </c>
    </row>
    <row r="27" spans="1:8" x14ac:dyDescent="0.25">
      <c r="A27" s="125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126">
        <v>72</v>
      </c>
    </row>
    <row r="28" spans="1:8" x14ac:dyDescent="0.25">
      <c r="A28" s="125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126">
        <v>715</v>
      </c>
    </row>
    <row r="29" spans="1:8" x14ac:dyDescent="0.25">
      <c r="A29" s="125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126">
        <v>507.5</v>
      </c>
    </row>
    <row r="30" spans="1:8" x14ac:dyDescent="0.25">
      <c r="A30" s="125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126">
        <v>296</v>
      </c>
    </row>
    <row r="31" spans="1:8" x14ac:dyDescent="0.25">
      <c r="A31" s="125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126">
        <v>440</v>
      </c>
    </row>
    <row r="32" spans="1:8" x14ac:dyDescent="0.25">
      <c r="A32" s="125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126">
        <v>264</v>
      </c>
    </row>
    <row r="33" spans="1:8" x14ac:dyDescent="0.25">
      <c r="A33" s="125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126">
        <v>308</v>
      </c>
    </row>
    <row r="34" spans="1:8" x14ac:dyDescent="0.25">
      <c r="A34" s="125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126">
        <v>145</v>
      </c>
    </row>
    <row r="35" spans="1:8" x14ac:dyDescent="0.25">
      <c r="A35" s="125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126">
        <v>300</v>
      </c>
    </row>
    <row r="36" spans="1:8" x14ac:dyDescent="0.25">
      <c r="A36" s="125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126">
        <v>208</v>
      </c>
    </row>
    <row r="37" spans="1:8" x14ac:dyDescent="0.25">
      <c r="A37" s="125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126">
        <v>55.5</v>
      </c>
    </row>
    <row r="38" spans="1:8" x14ac:dyDescent="0.25">
      <c r="A38" s="125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126">
        <v>594.5</v>
      </c>
    </row>
    <row r="39" spans="1:8" x14ac:dyDescent="0.25">
      <c r="A39" s="125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126">
        <v>377</v>
      </c>
    </row>
    <row r="40" spans="1:8" x14ac:dyDescent="0.25">
      <c r="A40" s="125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126">
        <v>360</v>
      </c>
    </row>
    <row r="41" spans="1:8" x14ac:dyDescent="0.25">
      <c r="A41" s="125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126">
        <v>138.75</v>
      </c>
    </row>
    <row r="42" spans="1:8" x14ac:dyDescent="0.25">
      <c r="A42" s="125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126">
        <v>715</v>
      </c>
    </row>
    <row r="43" spans="1:8" x14ac:dyDescent="0.25">
      <c r="A43" s="125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126">
        <v>203</v>
      </c>
    </row>
    <row r="44" spans="1:8" x14ac:dyDescent="0.25">
      <c r="A44" s="125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126">
        <v>560</v>
      </c>
    </row>
    <row r="45" spans="1:8" x14ac:dyDescent="0.25">
      <c r="A45" s="125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126">
        <v>88</v>
      </c>
    </row>
    <row r="46" spans="1:8" x14ac:dyDescent="0.25">
      <c r="A46" s="125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126">
        <v>580</v>
      </c>
    </row>
    <row r="47" spans="1:8" x14ac:dyDescent="0.25">
      <c r="A47" s="125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126">
        <v>841</v>
      </c>
    </row>
    <row r="48" spans="1:8" x14ac:dyDescent="0.25">
      <c r="A48" s="125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126">
        <v>440</v>
      </c>
    </row>
    <row r="49" spans="1:8" x14ac:dyDescent="0.25">
      <c r="A49" s="125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126">
        <v>580</v>
      </c>
    </row>
    <row r="50" spans="1:8" x14ac:dyDescent="0.25">
      <c r="A50" s="125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126">
        <v>121</v>
      </c>
    </row>
    <row r="51" spans="1:8" x14ac:dyDescent="0.25">
      <c r="A51" s="125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126">
        <v>170</v>
      </c>
    </row>
    <row r="52" spans="1:8" x14ac:dyDescent="0.25">
      <c r="A52" s="125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126">
        <v>275.5</v>
      </c>
    </row>
    <row r="53" spans="1:8" x14ac:dyDescent="0.25">
      <c r="A53" s="125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126">
        <v>217.5</v>
      </c>
    </row>
    <row r="54" spans="1:8" x14ac:dyDescent="0.25">
      <c r="A54" s="125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126">
        <v>456</v>
      </c>
    </row>
    <row r="55" spans="1:8" x14ac:dyDescent="0.25">
      <c r="A55" s="125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126">
        <v>157.25</v>
      </c>
    </row>
    <row r="56" spans="1:8" x14ac:dyDescent="0.25">
      <c r="A56" s="125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126">
        <v>341</v>
      </c>
    </row>
    <row r="57" spans="1:8" x14ac:dyDescent="0.25">
      <c r="A57" s="125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126">
        <v>259</v>
      </c>
    </row>
    <row r="58" spans="1:8" x14ac:dyDescent="0.25">
      <c r="A58" s="125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126">
        <v>110</v>
      </c>
    </row>
    <row r="59" spans="1:8" x14ac:dyDescent="0.25">
      <c r="A59" s="125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126">
        <v>200</v>
      </c>
    </row>
    <row r="60" spans="1:8" x14ac:dyDescent="0.25">
      <c r="A60" s="125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126">
        <v>116</v>
      </c>
    </row>
    <row r="61" spans="1:8" x14ac:dyDescent="0.25">
      <c r="A61" s="125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126">
        <v>493</v>
      </c>
    </row>
    <row r="62" spans="1:8" x14ac:dyDescent="0.25">
      <c r="A62" s="125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126">
        <v>374</v>
      </c>
    </row>
    <row r="63" spans="1:8" x14ac:dyDescent="0.25">
      <c r="A63" s="125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126">
        <v>128</v>
      </c>
    </row>
    <row r="64" spans="1:8" x14ac:dyDescent="0.25">
      <c r="A64" s="125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126">
        <v>352</v>
      </c>
    </row>
    <row r="65" spans="1:8" x14ac:dyDescent="0.25">
      <c r="A65" s="125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126">
        <v>564.25</v>
      </c>
    </row>
    <row r="66" spans="1:8" x14ac:dyDescent="0.25">
      <c r="A66" s="125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126">
        <v>545.75</v>
      </c>
    </row>
    <row r="67" spans="1:8" x14ac:dyDescent="0.25">
      <c r="A67" s="125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126">
        <v>300</v>
      </c>
    </row>
    <row r="68" spans="1:8" x14ac:dyDescent="0.25">
      <c r="A68" s="125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126">
        <v>220</v>
      </c>
    </row>
    <row r="69" spans="1:8" x14ac:dyDescent="0.25">
      <c r="A69" s="125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126">
        <v>66</v>
      </c>
    </row>
    <row r="70" spans="1:8" x14ac:dyDescent="0.25">
      <c r="A70" s="125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126">
        <v>232</v>
      </c>
    </row>
    <row r="71" spans="1:8" x14ac:dyDescent="0.25">
      <c r="A71" s="125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126">
        <v>275.5</v>
      </c>
    </row>
    <row r="72" spans="1:8" x14ac:dyDescent="0.25">
      <c r="A72" s="125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126">
        <v>330</v>
      </c>
    </row>
    <row r="73" spans="1:8" x14ac:dyDescent="0.25">
      <c r="A73" s="125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126">
        <v>496</v>
      </c>
    </row>
    <row r="74" spans="1:8" x14ac:dyDescent="0.25">
      <c r="A74" s="125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126">
        <v>250</v>
      </c>
    </row>
    <row r="75" spans="1:8" x14ac:dyDescent="0.25">
      <c r="A75" s="125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126">
        <v>104</v>
      </c>
    </row>
    <row r="76" spans="1:8" x14ac:dyDescent="0.25">
      <c r="A76" s="125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126">
        <v>222</v>
      </c>
    </row>
    <row r="77" spans="1:8" x14ac:dyDescent="0.25">
      <c r="A77" s="125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126">
        <v>561</v>
      </c>
    </row>
    <row r="78" spans="1:8" x14ac:dyDescent="0.25">
      <c r="A78" s="125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126">
        <v>184</v>
      </c>
    </row>
    <row r="79" spans="1:8" x14ac:dyDescent="0.25">
      <c r="A79" s="125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126">
        <v>451</v>
      </c>
    </row>
    <row r="80" spans="1:8" x14ac:dyDescent="0.25">
      <c r="A80" s="125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126">
        <v>88</v>
      </c>
    </row>
    <row r="81" spans="1:8" x14ac:dyDescent="0.25">
      <c r="A81" s="125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126">
        <v>275.5</v>
      </c>
    </row>
    <row r="82" spans="1:8" x14ac:dyDescent="0.25">
      <c r="A82" s="125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126">
        <v>620</v>
      </c>
    </row>
    <row r="83" spans="1:8" x14ac:dyDescent="0.25">
      <c r="A83" s="125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126">
        <v>384</v>
      </c>
    </row>
    <row r="84" spans="1:8" x14ac:dyDescent="0.25">
      <c r="A84" s="125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126">
        <v>340</v>
      </c>
    </row>
    <row r="85" spans="1:8" x14ac:dyDescent="0.25">
      <c r="A85" s="125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126">
        <v>407</v>
      </c>
    </row>
    <row r="86" spans="1:8" x14ac:dyDescent="0.25">
      <c r="A86" s="125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126">
        <v>400</v>
      </c>
    </row>
    <row r="87" spans="1:8" x14ac:dyDescent="0.25">
      <c r="A87" s="125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126">
        <v>561</v>
      </c>
    </row>
    <row r="88" spans="1:8" x14ac:dyDescent="0.25">
      <c r="A88" s="125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126">
        <v>352</v>
      </c>
    </row>
    <row r="89" spans="1:8" x14ac:dyDescent="0.25">
      <c r="A89" s="125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126">
        <v>242</v>
      </c>
    </row>
    <row r="90" spans="1:8" x14ac:dyDescent="0.25">
      <c r="A90" s="125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126">
        <v>363</v>
      </c>
    </row>
    <row r="91" spans="1:8" x14ac:dyDescent="0.25">
      <c r="A91" s="125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126">
        <v>180</v>
      </c>
    </row>
    <row r="92" spans="1:8" x14ac:dyDescent="0.25">
      <c r="A92" s="125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126">
        <v>136</v>
      </c>
    </row>
    <row r="93" spans="1:8" x14ac:dyDescent="0.25">
      <c r="A93" s="125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126">
        <v>112</v>
      </c>
    </row>
    <row r="94" spans="1:8" x14ac:dyDescent="0.25">
      <c r="A94" s="125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126">
        <v>432</v>
      </c>
    </row>
    <row r="95" spans="1:8" x14ac:dyDescent="0.25">
      <c r="A95" s="125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126">
        <v>560</v>
      </c>
    </row>
    <row r="96" spans="1:8" x14ac:dyDescent="0.25">
      <c r="A96" s="125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126">
        <v>470</v>
      </c>
    </row>
    <row r="97" spans="1:8" x14ac:dyDescent="0.25">
      <c r="A97" s="125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126">
        <v>650</v>
      </c>
    </row>
    <row r="98" spans="1:8" x14ac:dyDescent="0.25">
      <c r="A98" s="125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126">
        <v>518</v>
      </c>
    </row>
    <row r="99" spans="1:8" x14ac:dyDescent="0.25">
      <c r="A99" s="125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126">
        <v>928</v>
      </c>
    </row>
    <row r="100" spans="1:8" x14ac:dyDescent="0.25">
      <c r="A100" s="125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126">
        <v>582.75</v>
      </c>
    </row>
    <row r="101" spans="1:8" x14ac:dyDescent="0.25">
      <c r="A101" s="125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126">
        <v>231.25</v>
      </c>
    </row>
    <row r="102" spans="1:8" x14ac:dyDescent="0.25">
      <c r="A102" s="125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126">
        <v>217.5</v>
      </c>
    </row>
    <row r="103" spans="1:8" x14ac:dyDescent="0.25">
      <c r="A103" s="125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126">
        <v>336</v>
      </c>
    </row>
    <row r="104" spans="1:8" x14ac:dyDescent="0.25">
      <c r="A104" s="125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126">
        <v>286.75</v>
      </c>
    </row>
    <row r="105" spans="1:8" x14ac:dyDescent="0.25">
      <c r="A105" s="125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126">
        <v>296</v>
      </c>
    </row>
    <row r="106" spans="1:8" x14ac:dyDescent="0.25">
      <c r="A106" s="125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126">
        <v>374</v>
      </c>
    </row>
    <row r="107" spans="1:8" x14ac:dyDescent="0.25">
      <c r="A107" s="125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126">
        <v>550</v>
      </c>
    </row>
    <row r="108" spans="1:8" x14ac:dyDescent="0.25">
      <c r="A108" s="125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126">
        <v>424</v>
      </c>
    </row>
    <row r="109" spans="1:8" x14ac:dyDescent="0.25">
      <c r="A109" s="125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126">
        <v>391.5</v>
      </c>
    </row>
    <row r="110" spans="1:8" x14ac:dyDescent="0.25">
      <c r="A110" s="125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126">
        <v>230</v>
      </c>
    </row>
    <row r="111" spans="1:8" x14ac:dyDescent="0.25">
      <c r="A111" s="125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126">
        <v>174</v>
      </c>
    </row>
    <row r="112" spans="1:8" x14ac:dyDescent="0.25">
      <c r="A112" s="125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126">
        <v>725</v>
      </c>
    </row>
    <row r="113" spans="1:8" x14ac:dyDescent="0.25">
      <c r="A113" s="125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126">
        <v>392</v>
      </c>
    </row>
    <row r="114" spans="1:8" x14ac:dyDescent="0.25">
      <c r="A114" s="125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126">
        <v>157.25</v>
      </c>
    </row>
    <row r="115" spans="1:8" x14ac:dyDescent="0.25">
      <c r="A115" s="125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126">
        <v>174</v>
      </c>
    </row>
    <row r="116" spans="1:8" x14ac:dyDescent="0.25">
      <c r="A116" s="125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126">
        <v>583</v>
      </c>
    </row>
    <row r="117" spans="1:8" x14ac:dyDescent="0.25">
      <c r="A117" s="125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126">
        <v>379.25</v>
      </c>
    </row>
    <row r="118" spans="1:8" x14ac:dyDescent="0.25">
      <c r="A118" s="125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126">
        <v>64</v>
      </c>
    </row>
    <row r="119" spans="1:8" x14ac:dyDescent="0.25">
      <c r="A119" s="130">
        <v>40555</v>
      </c>
      <c r="B119" s="131" t="s">
        <v>185</v>
      </c>
      <c r="C119" s="131" t="s">
        <v>17</v>
      </c>
      <c r="D119" s="131" t="s">
        <v>176</v>
      </c>
      <c r="E119" s="131" t="s">
        <v>199</v>
      </c>
      <c r="F119" s="131">
        <v>47</v>
      </c>
      <c r="G119" s="132">
        <v>987</v>
      </c>
      <c r="H119" s="133">
        <v>434.75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C7" sqref="C7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7.28515625" customWidth="1"/>
    <col min="12" max="15" width="9.42578125" customWidth="1"/>
    <col min="16" max="16" width="11.28515625" bestFit="1" customWidth="1"/>
  </cols>
  <sheetData>
    <row r="1" spans="1:16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5">
      <c r="K3" s="9" t="s">
        <v>166</v>
      </c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5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5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5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5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5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5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5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5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5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E7" sqref="E7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</cols>
  <sheetData>
    <row r="1" spans="1:13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5">
      <c r="A5" s="62" t="s">
        <v>164</v>
      </c>
      <c r="B5" s="71">
        <f>SUMIFS($G$15:$G$119,$D$15:$D$119,$A5,$C$15:$C$119,B$4)</f>
        <v>3610</v>
      </c>
      <c r="C5" s="71">
        <f t="shared" ref="C5:E5" si="0">SUMIFS($G$15:$G$119,$D$15:$D$119,$A5,$C$15:$C$119,C$4)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5">
      <c r="A6" s="62" t="s">
        <v>176</v>
      </c>
      <c r="B6" s="71">
        <f t="shared" ref="B6:E10" si="2">SUMIFS($G$15:$G$119,$D$15:$D$119,$A6,$C$15:$C$119,B$4)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5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5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5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5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5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C8" sqref="C8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2.140625" customWidth="1"/>
    <col min="12" max="15" width="11.140625" customWidth="1"/>
    <col min="16" max="16" width="11.28515625" customWidth="1"/>
    <col min="17" max="19" width="15.85546875" bestFit="1" customWidth="1"/>
    <col min="20" max="20" width="20.7109375" bestFit="1" customWidth="1"/>
    <col min="21" max="21" width="17.28515625" bestFit="1" customWidth="1"/>
  </cols>
  <sheetData>
    <row r="1" spans="1:16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5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5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5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5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5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5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5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5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5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topLeftCell="D1" zoomScaleNormal="100" workbookViewId="0">
      <selection activeCell="J9" sqref="J9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8">
        <f>SUMPRODUCT(A9:A14,B9:B14)</f>
        <v>3428</v>
      </c>
      <c r="D6" s="58" t="s">
        <v>285</v>
      </c>
      <c r="E6" s="108">
        <f>SUMPRODUCT(E9:E15,D9:D15)</f>
        <v>97212.37999999999</v>
      </c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09">
        <f>SUMPRODUCT(COUNTIFS($J$12:$J$2010,J2:J7))</f>
        <v>962</v>
      </c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topLeftCell="D1" zoomScale="115" zoomScaleNormal="115" workbookViewId="0">
      <selection activeCell="J9" sqref="J9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topLeftCell="B1" zoomScale="85" zoomScaleNormal="85" workbookViewId="0">
      <selection activeCell="G9" sqref="G9"/>
    </sheetView>
  </sheetViews>
  <sheetFormatPr defaultRowHeight="15" x14ac:dyDescent="0.25"/>
  <cols>
    <col min="1" max="1" width="15.7109375" customWidth="1"/>
    <col min="2" max="2" width="10.7109375" customWidth="1"/>
    <col min="3" max="3" width="11.140625" customWidth="1"/>
    <col min="4" max="4" width="18.7109375" customWidth="1"/>
    <col min="6" max="6" width="16.28515625" bestFit="1" customWidth="1"/>
    <col min="7" max="7" width="12.85546875" customWidth="1"/>
  </cols>
  <sheetData>
    <row r="1" spans="1:12" x14ac:dyDescent="0.25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SUMIFS(HW5Tables[[Time of Phone Call]:[Time of Phone Call]],HW5Tables[[Date]:[Date]],"&gt;="&amp;$F9,HW5Tables[[Date]:[Date]],"&lt;="&amp;EOMONTH($F9,0),HW5Tables[[SalesRep]:[SalesRep]],G$8)</f>
        <v>165</v>
      </c>
      <c r="H9" s="4">
        <f>SUMIFS(HW5Tables[[Time of Phone Call]:[Time of Phone Call]],HW5Tables[[Date]:[Date]],"&gt;="&amp;$F9,HW5Tables[[Date]:[Date]],"&lt;="&amp;EOMONTH($F9,0),HW5Tables[[SalesRep]:[SalesRep]],H$8)</f>
        <v>26</v>
      </c>
      <c r="I9" s="4">
        <f>SUMIFS(HW5Tables[[Time of Phone Call]:[Time of Phone Call]],HW5Tables[[Date]:[Date]],"&gt;="&amp;$F9,HW5Tables[[Date]:[Date]],"&lt;="&amp;EOMONTH($F9,0),HW5Tables[[SalesRep]:[SalesRep]],I$8)</f>
        <v>94</v>
      </c>
      <c r="J9" s="4">
        <f>SUMIFS(HW5Tables[[Time of Phone Call]:[Time of Phone Call]],HW5Tables[[Date]:[Date]],"&gt;="&amp;$F9,HW5Tables[[Date]:[Date]],"&lt;="&amp;EOMONTH($F9,0),HW5Tables[[SalesRep]:[SalesRep]],J$8)</f>
        <v>97</v>
      </c>
      <c r="K9" s="4">
        <f>SUMIFS(HW5Tables[[Time of Phone Call]:[Time of Phone Call]],HW5Tables[[Date]:[Date]],"&gt;="&amp;$F9,HW5Tables[[Date]:[Date]],"&lt;="&amp;EOMONTH($F9,0),HW5Tables[[SalesRep]:[SalesRep]],K$8)</f>
        <v>91</v>
      </c>
      <c r="L9" s="4">
        <f>SUMIFS(HW5Tables[[Time of Phone Call]:[Time of Phone Call]],HW5Tables[[Date]:[Date]],"&gt;="&amp;$F9,HW5Tables[[Date]:[Date]],"&lt;="&amp;EOMONTH($F9,0),HW5Tables[[SalesRep]:[SalesRep]],L$8)</f>
        <v>84</v>
      </c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>SUMIFS(HW5Tables[[Time of Phone Call]:[Time of Phone Call]],HW5Tables[[Date]:[Date]],"&gt;="&amp;$F10,HW5Tables[[Date]:[Date]],"&lt;="&amp;EOMONTH($F10,0),HW5Tables[[SalesRep]:[SalesRep]],G$8)</f>
        <v>55</v>
      </c>
      <c r="H10" s="4">
        <f>SUMIFS(HW5Tables[[Time of Phone Call]:[Time of Phone Call]],HW5Tables[[Date]:[Date]],"&gt;="&amp;$F10,HW5Tables[[Date]:[Date]],"&lt;="&amp;EOMONTH($F10,0),HW5Tables[[SalesRep]:[SalesRep]],H$8)</f>
        <v>32</v>
      </c>
      <c r="I10" s="4">
        <f>SUMIFS(HW5Tables[[Time of Phone Call]:[Time of Phone Call]],HW5Tables[[Date]:[Date]],"&gt;="&amp;$F10,HW5Tables[[Date]:[Date]],"&lt;="&amp;EOMONTH($F10,0),HW5Tables[[SalesRep]:[SalesRep]],I$8)</f>
        <v>43</v>
      </c>
      <c r="J10" s="4">
        <f>SUMIFS(HW5Tables[[Time of Phone Call]:[Time of Phone Call]],HW5Tables[[Date]:[Date]],"&gt;="&amp;$F10,HW5Tables[[Date]:[Date]],"&lt;="&amp;EOMONTH($F10,0),HW5Tables[[SalesRep]:[SalesRep]],J$8)</f>
        <v>34</v>
      </c>
      <c r="K10" s="4">
        <f>SUMIFS(HW5Tables[[Time of Phone Call]:[Time of Phone Call]],HW5Tables[[Date]:[Date]],"&gt;="&amp;$F10,HW5Tables[[Date]:[Date]],"&lt;="&amp;EOMONTH($F10,0),HW5Tables[[SalesRep]:[SalesRep]],K$8)</f>
        <v>127</v>
      </c>
      <c r="L10" s="4">
        <f>SUMIFS(HW5Tables[[Time of Phone Call]:[Time of Phone Call]],HW5Tables[[Date]:[Date]],"&gt;="&amp;$F10,HW5Tables[[Date]:[Date]],"&lt;="&amp;EOMONTH($F10,0),HW5Tables[[SalesRep]:[SalesRep]],L$8)</f>
        <v>51</v>
      </c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0">EDATE(F10,1)</f>
        <v>40391</v>
      </c>
      <c r="G11" s="4">
        <f>SUMIFS(HW5Tables[[Time of Phone Call]:[Time of Phone Call]],HW5Tables[[Date]:[Date]],"&gt;="&amp;$F11,HW5Tables[[Date]:[Date]],"&lt;="&amp;EOMONTH($F11,0),HW5Tables[[SalesRep]:[SalesRep]],G$8)</f>
        <v>43</v>
      </c>
      <c r="H11" s="4">
        <f>SUMIFS(HW5Tables[[Time of Phone Call]:[Time of Phone Call]],HW5Tables[[Date]:[Date]],"&gt;="&amp;$F11,HW5Tables[[Date]:[Date]],"&lt;="&amp;EOMONTH($F11,0),HW5Tables[[SalesRep]:[SalesRep]],H$8)</f>
        <v>81</v>
      </c>
      <c r="I11" s="4">
        <f>SUMIFS(HW5Tables[[Time of Phone Call]:[Time of Phone Call]],HW5Tables[[Date]:[Date]],"&gt;="&amp;$F11,HW5Tables[[Date]:[Date]],"&lt;="&amp;EOMONTH($F11,0),HW5Tables[[SalesRep]:[SalesRep]],I$8)</f>
        <v>80</v>
      </c>
      <c r="J11" s="4">
        <f>SUMIFS(HW5Tables[[Time of Phone Call]:[Time of Phone Call]],HW5Tables[[Date]:[Date]],"&gt;="&amp;$F11,HW5Tables[[Date]:[Date]],"&lt;="&amp;EOMONTH($F11,0),HW5Tables[[SalesRep]:[SalesRep]],J$8)</f>
        <v>81</v>
      </c>
      <c r="K11" s="4">
        <f>SUMIFS(HW5Tables[[Time of Phone Call]:[Time of Phone Call]],HW5Tables[[Date]:[Date]],"&gt;="&amp;$F11,HW5Tables[[Date]:[Date]],"&lt;="&amp;EOMONTH($F11,0),HW5Tables[[SalesRep]:[SalesRep]],K$8)</f>
        <v>49</v>
      </c>
      <c r="L11" s="4">
        <f>SUMIFS(HW5Tables[[Time of Phone Call]:[Time of Phone Call]],HW5Tables[[Date]:[Date]],"&gt;="&amp;$F11,HW5Tables[[Date]:[Date]],"&lt;="&amp;EOMONTH($F11,0),HW5Tables[[SalesRep]:[SalesRep]],L$8)</f>
        <v>112</v>
      </c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5">
        <f t="shared" si="0"/>
        <v>40422</v>
      </c>
      <c r="G12" s="4">
        <f>SUMIFS(HW5Tables[[Time of Phone Call]:[Time of Phone Call]],HW5Tables[[Date]:[Date]],"&gt;="&amp;$F12,HW5Tables[[Date]:[Date]],"&lt;="&amp;EOMONTH($F12,0),HW5Tables[[SalesRep]:[SalesRep]],G$8)</f>
        <v>43</v>
      </c>
      <c r="H12" s="4">
        <f>SUMIFS(HW5Tables[[Time of Phone Call]:[Time of Phone Call]],HW5Tables[[Date]:[Date]],"&gt;="&amp;$F12,HW5Tables[[Date]:[Date]],"&lt;="&amp;EOMONTH($F12,0),HW5Tables[[SalesRep]:[SalesRep]],H$8)</f>
        <v>35</v>
      </c>
      <c r="I12" s="4">
        <f>SUMIFS(HW5Tables[[Time of Phone Call]:[Time of Phone Call]],HW5Tables[[Date]:[Date]],"&gt;="&amp;$F12,HW5Tables[[Date]:[Date]],"&lt;="&amp;EOMONTH($F12,0),HW5Tables[[SalesRep]:[SalesRep]],I$8)</f>
        <v>70</v>
      </c>
      <c r="J12" s="4">
        <f>SUMIFS(HW5Tables[[Time of Phone Call]:[Time of Phone Call]],HW5Tables[[Date]:[Date]],"&gt;="&amp;$F12,HW5Tables[[Date]:[Date]],"&lt;="&amp;EOMONTH($F12,0),HW5Tables[[SalesRep]:[SalesRep]],J$8)</f>
        <v>62</v>
      </c>
      <c r="K12" s="4">
        <f>SUMIFS(HW5Tables[[Time of Phone Call]:[Time of Phone Call]],HW5Tables[[Date]:[Date]],"&gt;="&amp;$F12,HW5Tables[[Date]:[Date]],"&lt;="&amp;EOMONTH($F12,0),HW5Tables[[SalesRep]:[SalesRep]],K$8)</f>
        <v>73</v>
      </c>
      <c r="L12" s="4">
        <f>SUMIFS(HW5Tables[[Time of Phone Call]:[Time of Phone Call]],HW5Tables[[Date]:[Date]],"&gt;="&amp;$F12,HW5Tables[[Date]:[Date]],"&lt;="&amp;EOMONTH($F12,0),HW5Tables[[SalesRep]:[SalesRep]],L$8)</f>
        <v>49</v>
      </c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5">
        <f t="shared" si="0"/>
        <v>40452</v>
      </c>
      <c r="G13" s="4">
        <f>SUMIFS(HW5Tables[[Time of Phone Call]:[Time of Phone Call]],HW5Tables[[Date]:[Date]],"&gt;="&amp;$F13,HW5Tables[[Date]:[Date]],"&lt;="&amp;EOMONTH($F13,0),HW5Tables[[SalesRep]:[SalesRep]],G$8)</f>
        <v>69</v>
      </c>
      <c r="H13" s="4">
        <f>SUMIFS(HW5Tables[[Time of Phone Call]:[Time of Phone Call]],HW5Tables[[Date]:[Date]],"&gt;="&amp;$F13,HW5Tables[[Date]:[Date]],"&lt;="&amp;EOMONTH($F13,0),HW5Tables[[SalesRep]:[SalesRep]],H$8)</f>
        <v>70</v>
      </c>
      <c r="I13" s="4">
        <f>SUMIFS(HW5Tables[[Time of Phone Call]:[Time of Phone Call]],HW5Tables[[Date]:[Date]],"&gt;="&amp;$F13,HW5Tables[[Date]:[Date]],"&lt;="&amp;EOMONTH($F13,0),HW5Tables[[SalesRep]:[SalesRep]],I$8)</f>
        <v>85</v>
      </c>
      <c r="J13" s="4">
        <f>SUMIFS(HW5Tables[[Time of Phone Call]:[Time of Phone Call]],HW5Tables[[Date]:[Date]],"&gt;="&amp;$F13,HW5Tables[[Date]:[Date]],"&lt;="&amp;EOMONTH($F13,0),HW5Tables[[SalesRep]:[SalesRep]],J$8)</f>
        <v>66</v>
      </c>
      <c r="K13" s="4">
        <f>SUMIFS(HW5Tables[[Time of Phone Call]:[Time of Phone Call]],HW5Tables[[Date]:[Date]],"&gt;="&amp;$F13,HW5Tables[[Date]:[Date]],"&lt;="&amp;EOMONTH($F13,0),HW5Tables[[SalesRep]:[SalesRep]],K$8)</f>
        <v>47</v>
      </c>
      <c r="L13" s="4">
        <f>SUMIFS(HW5Tables[[Time of Phone Call]:[Time of Phone Call]],HW5Tables[[Date]:[Date]],"&gt;="&amp;$F13,HW5Tables[[Date]:[Date]],"&lt;="&amp;EOMONTH($F13,0),HW5Tables[[SalesRep]:[SalesRep]],L$8)</f>
        <v>58</v>
      </c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5">
        <f t="shared" si="0"/>
        <v>40483</v>
      </c>
      <c r="G14" s="4">
        <f>SUMIFS(HW5Tables[[Time of Phone Call]:[Time of Phone Call]],HW5Tables[[Date]:[Date]],"&gt;="&amp;$F14,HW5Tables[[Date]:[Date]],"&lt;="&amp;EOMONTH($F14,0),HW5Tables[[SalesRep]:[SalesRep]],G$8)</f>
        <v>11</v>
      </c>
      <c r="H14" s="4">
        <f>SUMIFS(HW5Tables[[Time of Phone Call]:[Time of Phone Call]],HW5Tables[[Date]:[Date]],"&gt;="&amp;$F14,HW5Tables[[Date]:[Date]],"&lt;="&amp;EOMONTH($F14,0),HW5Tables[[SalesRep]:[SalesRep]],H$8)</f>
        <v>56</v>
      </c>
      <c r="I14" s="4">
        <f>SUMIFS(HW5Tables[[Time of Phone Call]:[Time of Phone Call]],HW5Tables[[Date]:[Date]],"&gt;="&amp;$F14,HW5Tables[[Date]:[Date]],"&lt;="&amp;EOMONTH($F14,0),HW5Tables[[SalesRep]:[SalesRep]],I$8)</f>
        <v>78</v>
      </c>
      <c r="J14" s="4">
        <f>SUMIFS(HW5Tables[[Time of Phone Call]:[Time of Phone Call]],HW5Tables[[Date]:[Date]],"&gt;="&amp;$F14,HW5Tables[[Date]:[Date]],"&lt;="&amp;EOMONTH($F14,0),HW5Tables[[SalesRep]:[SalesRep]],J$8)</f>
        <v>32</v>
      </c>
      <c r="K14" s="4">
        <f>SUMIFS(HW5Tables[[Time of Phone Call]:[Time of Phone Call]],HW5Tables[[Date]:[Date]],"&gt;="&amp;$F14,HW5Tables[[Date]:[Date]],"&lt;="&amp;EOMONTH($F14,0),HW5Tables[[SalesRep]:[SalesRep]],K$8)</f>
        <v>25</v>
      </c>
      <c r="L14" s="4">
        <f>SUMIFS(HW5Tables[[Time of Phone Call]:[Time of Phone Call]],HW5Tables[[Date]:[Date]],"&gt;="&amp;$F14,HW5Tables[[Date]:[Date]],"&lt;="&amp;EOMONTH($F14,0),HW5Tables[[SalesRep]:[SalesRep]],L$8)</f>
        <v>63</v>
      </c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5">
        <f t="shared" si="0"/>
        <v>40513</v>
      </c>
      <c r="G15" s="4">
        <f>SUMIFS(HW5Tables[[Time of Phone Call]:[Time of Phone Call]],HW5Tables[[Date]:[Date]],"&gt;="&amp;$F15,HW5Tables[[Date]:[Date]],"&lt;="&amp;EOMONTH($F15,0),HW5Tables[[SalesRep]:[SalesRep]],G$8)</f>
        <v>7</v>
      </c>
      <c r="H15" s="4">
        <f>SUMIFS(HW5Tables[[Time of Phone Call]:[Time of Phone Call]],HW5Tables[[Date]:[Date]],"&gt;="&amp;$F15,HW5Tables[[Date]:[Date]],"&lt;="&amp;EOMONTH($F15,0),HW5Tables[[SalesRep]:[SalesRep]],H$8)</f>
        <v>45</v>
      </c>
      <c r="I15" s="4">
        <f>SUMIFS(HW5Tables[[Time of Phone Call]:[Time of Phone Call]],HW5Tables[[Date]:[Date]],"&gt;="&amp;$F15,HW5Tables[[Date]:[Date]],"&lt;="&amp;EOMONTH($F15,0),HW5Tables[[SalesRep]:[SalesRep]],I$8)</f>
        <v>81</v>
      </c>
      <c r="J15" s="4">
        <f>SUMIFS(HW5Tables[[Time of Phone Call]:[Time of Phone Call]],HW5Tables[[Date]:[Date]],"&gt;="&amp;$F15,HW5Tables[[Date]:[Date]],"&lt;="&amp;EOMONTH($F15,0),HW5Tables[[SalesRep]:[SalesRep]],J$8)</f>
        <v>104</v>
      </c>
      <c r="K15" s="4">
        <f>SUMIFS(HW5Tables[[Time of Phone Call]:[Time of Phone Call]],HW5Tables[[Date]:[Date]],"&gt;="&amp;$F15,HW5Tables[[Date]:[Date]],"&lt;="&amp;EOMONTH($F15,0),HW5Tables[[SalesRep]:[SalesRep]],K$8)</f>
        <v>25</v>
      </c>
      <c r="L15" s="4">
        <f>SUMIFS(HW5Tables[[Time of Phone Call]:[Time of Phone Call]],HW5Tables[[Date]:[Date]],"&gt;="&amp;$F15,HW5Tables[[Date]:[Date]],"&lt;="&amp;EOMONTH($F15,0),HW5Tables[[SalesRep]:[SalesRep]],L$8)</f>
        <v>32</v>
      </c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5">
        <f t="shared" si="0"/>
        <v>40544</v>
      </c>
      <c r="G16" s="4">
        <f>SUMIFS(HW5Tables[[Time of Phone Call]:[Time of Phone Call]],HW5Tables[[Date]:[Date]],"&gt;="&amp;$F16,HW5Tables[[Date]:[Date]],"&lt;="&amp;EOMONTH($F16,0),HW5Tables[[SalesRep]:[SalesRep]],G$8)</f>
        <v>78</v>
      </c>
      <c r="H16" s="4">
        <f>SUMIFS(HW5Tables[[Time of Phone Call]:[Time of Phone Call]],HW5Tables[[Date]:[Date]],"&gt;="&amp;$F16,HW5Tables[[Date]:[Date]],"&lt;="&amp;EOMONTH($F16,0),HW5Tables[[SalesRep]:[SalesRep]],H$8)</f>
        <v>73</v>
      </c>
      <c r="I16" s="4">
        <f>SUMIFS(HW5Tables[[Time of Phone Call]:[Time of Phone Call]],HW5Tables[[Date]:[Date]],"&gt;="&amp;$F16,HW5Tables[[Date]:[Date]],"&lt;="&amp;EOMONTH($F16,0),HW5Tables[[SalesRep]:[SalesRep]],I$8)</f>
        <v>82</v>
      </c>
      <c r="J16" s="4">
        <f>SUMIFS(HW5Tables[[Time of Phone Call]:[Time of Phone Call]],HW5Tables[[Date]:[Date]],"&gt;="&amp;$F16,HW5Tables[[Date]:[Date]],"&lt;="&amp;EOMONTH($F16,0),HW5Tables[[SalesRep]:[SalesRep]],J$8)</f>
        <v>43</v>
      </c>
      <c r="K16" s="4">
        <f>SUMIFS(HW5Tables[[Time of Phone Call]:[Time of Phone Call]],HW5Tables[[Date]:[Date]],"&gt;="&amp;$F16,HW5Tables[[Date]:[Date]],"&lt;="&amp;EOMONTH($F16,0),HW5Tables[[SalesRep]:[SalesRep]],K$8)</f>
        <v>40</v>
      </c>
      <c r="L16" s="4">
        <f>SUMIFS(HW5Tables[[Time of Phone Call]:[Time of Phone Call]],HW5Tables[[Date]:[Date]],"&gt;="&amp;$F16,HW5Tables[[Date]:[Date]],"&lt;="&amp;EOMONTH($F16,0),HW5Tables[[SalesRep]:[SalesRep]],L$8)</f>
        <v>73</v>
      </c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5">
        <f t="shared" si="0"/>
        <v>40575</v>
      </c>
      <c r="G17" s="4">
        <f>SUMIFS(HW5Tables[[Time of Phone Call]:[Time of Phone Call]],HW5Tables[[Date]:[Date]],"&gt;="&amp;$F17,HW5Tables[[Date]:[Date]],"&lt;="&amp;EOMONTH($F17,0),HW5Tables[[SalesRep]:[SalesRep]],G$8)</f>
        <v>37</v>
      </c>
      <c r="H17" s="4">
        <f>SUMIFS(HW5Tables[[Time of Phone Call]:[Time of Phone Call]],HW5Tables[[Date]:[Date]],"&gt;="&amp;$F17,HW5Tables[[Date]:[Date]],"&lt;="&amp;EOMONTH($F17,0),HW5Tables[[SalesRep]:[SalesRep]],H$8)</f>
        <v>53</v>
      </c>
      <c r="I17" s="4">
        <f>SUMIFS(HW5Tables[[Time of Phone Call]:[Time of Phone Call]],HW5Tables[[Date]:[Date]],"&gt;="&amp;$F17,HW5Tables[[Date]:[Date]],"&lt;="&amp;EOMONTH($F17,0),HW5Tables[[SalesRep]:[SalesRep]],I$8)</f>
        <v>13</v>
      </c>
      <c r="J17" s="4">
        <f>SUMIFS(HW5Tables[[Time of Phone Call]:[Time of Phone Call]],HW5Tables[[Date]:[Date]],"&gt;="&amp;$F17,HW5Tables[[Date]:[Date]],"&lt;="&amp;EOMONTH($F17,0),HW5Tables[[SalesRep]:[SalesRep]],J$8)</f>
        <v>13</v>
      </c>
      <c r="K17" s="4">
        <f>SUMIFS(HW5Tables[[Time of Phone Call]:[Time of Phone Call]],HW5Tables[[Date]:[Date]],"&gt;="&amp;$F17,HW5Tables[[Date]:[Date]],"&lt;="&amp;EOMONTH($F17,0),HW5Tables[[SalesRep]:[SalesRep]],K$8)</f>
        <v>94</v>
      </c>
      <c r="L17" s="4">
        <f>SUMIFS(HW5Tables[[Time of Phone Call]:[Time of Phone Call]],HW5Tables[[Date]:[Date]],"&gt;="&amp;$F17,HW5Tables[[Date]:[Date]],"&lt;="&amp;EOMONTH($F17,0),HW5Tables[[SalesRep]:[SalesRep]],L$8)</f>
        <v>70</v>
      </c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5">
        <f t="shared" si="0"/>
        <v>40603</v>
      </c>
      <c r="G18" s="4">
        <f>SUMIFS(HW5Tables[[Time of Phone Call]:[Time of Phone Call]],HW5Tables[[Date]:[Date]],"&gt;="&amp;$F18,HW5Tables[[Date]:[Date]],"&lt;="&amp;EOMONTH($F18,0),HW5Tables[[SalesRep]:[SalesRep]],G$8)</f>
        <v>78</v>
      </c>
      <c r="H18" s="4">
        <f>SUMIFS(HW5Tables[[Time of Phone Call]:[Time of Phone Call]],HW5Tables[[Date]:[Date]],"&gt;="&amp;$F18,HW5Tables[[Date]:[Date]],"&lt;="&amp;EOMONTH($F18,0),HW5Tables[[SalesRep]:[SalesRep]],H$8)</f>
        <v>41</v>
      </c>
      <c r="I18" s="4">
        <f>SUMIFS(HW5Tables[[Time of Phone Call]:[Time of Phone Call]],HW5Tables[[Date]:[Date]],"&gt;="&amp;$F18,HW5Tables[[Date]:[Date]],"&lt;="&amp;EOMONTH($F18,0),HW5Tables[[SalesRep]:[SalesRep]],I$8)</f>
        <v>55</v>
      </c>
      <c r="J18" s="4">
        <f>SUMIFS(HW5Tables[[Time of Phone Call]:[Time of Phone Call]],HW5Tables[[Date]:[Date]],"&gt;="&amp;$F18,HW5Tables[[Date]:[Date]],"&lt;="&amp;EOMONTH($F18,0),HW5Tables[[SalesRep]:[SalesRep]],J$8)</f>
        <v>36</v>
      </c>
      <c r="K18" s="4">
        <f>SUMIFS(HW5Tables[[Time of Phone Call]:[Time of Phone Call]],HW5Tables[[Date]:[Date]],"&gt;="&amp;$F18,HW5Tables[[Date]:[Date]],"&lt;="&amp;EOMONTH($F18,0),HW5Tables[[SalesRep]:[SalesRep]],K$8)</f>
        <v>71</v>
      </c>
      <c r="L18" s="4">
        <f>SUMIFS(HW5Tables[[Time of Phone Call]:[Time of Phone Call]],HW5Tables[[Date]:[Date]],"&gt;="&amp;$F18,HW5Tables[[Date]:[Date]],"&lt;="&amp;EOMONTH($F18,0),HW5Tables[[SalesRep]:[SalesRep]],L$8)</f>
        <v>92</v>
      </c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5">
        <f t="shared" si="0"/>
        <v>40634</v>
      </c>
      <c r="G19" s="4">
        <f>SUMIFS(HW5Tables[[Time of Phone Call]:[Time of Phone Call]],HW5Tables[[Date]:[Date]],"&gt;="&amp;$F19,HW5Tables[[Date]:[Date]],"&lt;="&amp;EOMONTH($F19,0),HW5Tables[[SalesRep]:[SalesRep]],G$8)</f>
        <v>87</v>
      </c>
      <c r="H19" s="4">
        <f>SUMIFS(HW5Tables[[Time of Phone Call]:[Time of Phone Call]],HW5Tables[[Date]:[Date]],"&gt;="&amp;$F19,HW5Tables[[Date]:[Date]],"&lt;="&amp;EOMONTH($F19,0),HW5Tables[[SalesRep]:[SalesRep]],H$8)</f>
        <v>26</v>
      </c>
      <c r="I19" s="4">
        <f>SUMIFS(HW5Tables[[Time of Phone Call]:[Time of Phone Call]],HW5Tables[[Date]:[Date]],"&gt;="&amp;$F19,HW5Tables[[Date]:[Date]],"&lt;="&amp;EOMONTH($F19,0),HW5Tables[[SalesRep]:[SalesRep]],I$8)</f>
        <v>79</v>
      </c>
      <c r="J19" s="4">
        <f>SUMIFS(HW5Tables[[Time of Phone Call]:[Time of Phone Call]],HW5Tables[[Date]:[Date]],"&gt;="&amp;$F19,HW5Tables[[Date]:[Date]],"&lt;="&amp;EOMONTH($F19,0),HW5Tables[[SalesRep]:[SalesRep]],J$8)</f>
        <v>44</v>
      </c>
      <c r="K19" s="4">
        <f>SUMIFS(HW5Tables[[Time of Phone Call]:[Time of Phone Call]],HW5Tables[[Date]:[Date]],"&gt;="&amp;$F19,HW5Tables[[Date]:[Date]],"&lt;="&amp;EOMONTH($F19,0),HW5Tables[[SalesRep]:[SalesRep]],K$8)</f>
        <v>58</v>
      </c>
      <c r="L19" s="4">
        <f>SUMIFS(HW5Tables[[Time of Phone Call]:[Time of Phone Call]],HW5Tables[[Date]:[Date]],"&gt;="&amp;$F19,HW5Tables[[Date]:[Date]],"&lt;="&amp;EOMONTH($F19,0),HW5Tables[[SalesRep]:[SalesRep]],L$8)</f>
        <v>106</v>
      </c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topLeftCell="B1" zoomScaleNormal="100" workbookViewId="0">
      <selection activeCell="G9" sqref="G9"/>
    </sheetView>
  </sheetViews>
  <sheetFormatPr defaultRowHeight="15" x14ac:dyDescent="0.2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 x14ac:dyDescent="0.25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="85" zoomScaleNormal="85" workbookViewId="0">
      <selection activeCell="E4" sqref="E4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9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AND(B4&gt;=$G$5,C4&gt;=$H$5,D4&gt;=$I$5)</f>
        <v>1</v>
      </c>
      <c r="G4" s="1" t="s">
        <v>10</v>
      </c>
      <c r="H4" s="1" t="s">
        <v>97</v>
      </c>
      <c r="I4" s="1" t="s">
        <v>241</v>
      </c>
    </row>
    <row r="5" spans="1:9" x14ac:dyDescent="0.25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AND(B5&gt;=$G$5,C5&gt;=$H$5,D5&gt;=$I$5)</f>
        <v>0</v>
      </c>
      <c r="G5" s="48">
        <v>250000</v>
      </c>
      <c r="H5" s="48">
        <v>900000</v>
      </c>
      <c r="I5" s="2">
        <v>2.5</v>
      </c>
    </row>
    <row r="6" spans="1:9" x14ac:dyDescent="0.25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</row>
    <row r="7" spans="1:9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25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25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25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</row>
    <row r="12" spans="1:9" x14ac:dyDescent="0.25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25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25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25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25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25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25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25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25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25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conditionalFormatting sqref="A4:E23">
    <cfRule type="expression" dxfId="0" priority="1">
      <formula>$E4=TRUE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E14" sqref="E14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11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5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5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5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5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5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5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5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5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5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5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5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5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5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5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5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topLeftCell="A2" zoomScale="85" zoomScaleNormal="85" workbookViewId="0">
      <selection activeCell="I5" sqref="I5:I28"/>
    </sheetView>
  </sheetViews>
  <sheetFormatPr defaultRowHeight="15" x14ac:dyDescent="0.25"/>
  <cols>
    <col min="2" max="2" width="14.5703125" bestFit="1" customWidth="1"/>
    <col min="4" max="4" width="20.42578125" bestFit="1" customWidth="1"/>
    <col min="8" max="8" width="18.28515625" bestFit="1" customWidth="1"/>
    <col min="9" max="9" width="10.28515625" bestFit="1" customWidth="1"/>
  </cols>
  <sheetData>
    <row r="1" spans="2:9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0" x14ac:dyDescent="0.25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5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5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 t="shared" ref="I5:I28" si="0">IF(ISBLANK(C5),"",I4-E5+H5)</f>
        <v>7003.88</v>
      </c>
    </row>
    <row r="6" spans="2:9" x14ac:dyDescent="0.25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si="0"/>
        <v>6557.88</v>
      </c>
    </row>
    <row r="7" spans="2:9" x14ac:dyDescent="0.25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5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5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5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5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5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5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5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5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5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5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5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5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5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5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5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5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5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5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5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5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5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6" sqref="I6"/>
    </sheetView>
  </sheetViews>
  <sheetFormatPr defaultRowHeight="15" x14ac:dyDescent="0.25"/>
  <cols>
    <col min="2" max="2" width="14.5703125" bestFit="1" customWidth="1"/>
    <col min="3" max="3" width="9.5703125" bestFit="1" customWidth="1"/>
    <col min="8" max="8" width="18.28515625" bestFit="1" customWidth="1"/>
    <col min="9" max="9" width="10.140625" bestFit="1" customWidth="1"/>
  </cols>
  <sheetData>
    <row r="1" spans="2:11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45" x14ac:dyDescent="0.25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5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5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5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5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5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5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5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5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5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5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5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5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5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5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5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5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5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5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5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5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5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5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5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5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5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opLeftCell="B1" zoomScale="85" zoomScaleNormal="85" workbookViewId="0">
      <selection activeCell="G16" sqref="G16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SUMIFS($E$7:$E$2005,$B$7:$B$2005,G7)+SUMIFS($E$7:$E$2005,$B$7:$B$2005,G8)</f>
        <v>5020469.0599999959</v>
      </c>
      <c r="H10" s="51">
        <f>SUMIFS($E$7:$E$2005,$B$7:$B$2005,H7)+SUMIFS($E$7:$E$2005,$B$7:$B$2005,H8)</f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topLeftCell="D1" zoomScale="115" zoomScaleNormal="115" workbookViewId="0">
      <selection activeCell="J10" sqref="J10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SUMIFS($E$7:$E$2005,$B$7:$B$2005,G7)+SUMIFS($E$7:$E$2005,$B$7:$B$2005,G8)</f>
        <v>5020469.0599999959</v>
      </c>
      <c r="H10" s="51">
        <f t="shared" ref="H10" si="0">SUMIFS($E$7:$E$2005,$B$7:$B$2005,H7)+SUMIFS($E$7:$E$2005,$B$7:$B$2005,H8)</f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14</vt:i4>
      </vt:variant>
    </vt:vector>
  </HeadingPairs>
  <TitlesOfParts>
    <vt:vector size="39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OR!COGS</vt:lpstr>
      <vt:lpstr>COGS</vt:lpstr>
      <vt:lpstr>OR!Customer</vt:lpstr>
      <vt:lpstr>Customer</vt:lpstr>
      <vt:lpstr>OR!Date</vt:lpstr>
      <vt:lpstr>Date</vt:lpstr>
      <vt:lpstr>OR!Product</vt:lpstr>
      <vt:lpstr>Product</vt:lpstr>
      <vt:lpstr>OR!Region</vt:lpstr>
      <vt:lpstr>Region</vt:lpstr>
      <vt:lpstr>OR!Sales</vt:lpstr>
      <vt:lpstr>Sales</vt:lpstr>
      <vt:lpstr>OR!SalesRep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Ngoc Dinh</cp:lastModifiedBy>
  <dcterms:created xsi:type="dcterms:W3CDTF">2016-05-03T16:41:53Z</dcterms:created>
  <dcterms:modified xsi:type="dcterms:W3CDTF">2018-09-11T16:16:42Z</dcterms:modified>
</cp:coreProperties>
</file>