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dinht\OneDrive\Desktop\Practice\Excel practice\"/>
    </mc:Choice>
  </mc:AlternateContent>
  <xr:revisionPtr revIDLastSave="195" documentId="13_ncr:1_{7234BE7F-2583-4E14-A359-D9DDE4F065B0}" xr6:coauthVersionLast="37" xr6:coauthVersionMax="37" xr10:uidLastSave="{AA321441-880F-439B-964F-E9043D6B4810}"/>
  <bookViews>
    <workbookView xWindow="0" yWindow="0" windowWidth="12030" windowHeight="8370" firstSheet="22" activeTab="3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_xlnm._FilterDatabase" localSheetId="14" hidden="1">'HW(2)'!$A$6:$A$90</definedName>
    <definedName name="AnswerProductTable">'[1]V Exact (an)'!$A$12:$D$19</definedName>
    <definedName name="_xlnm.Print_Area" localSheetId="3">'Ex17'!$A$5:$N$27</definedName>
    <definedName name="_xlnm.Print_Area" localSheetId="4">'Ex17(an)'!$A$5:$N$27</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32" l="1"/>
  <c r="D7" i="32"/>
  <c r="D8" i="32"/>
  <c r="D9" i="32"/>
  <c r="D10" i="32"/>
  <c r="D11" i="32"/>
  <c r="D12" i="32"/>
  <c r="D13" i="32"/>
  <c r="G6" i="32"/>
  <c r="G7" i="32"/>
  <c r="G8" i="32"/>
  <c r="G9" i="32"/>
  <c r="G10" i="32"/>
  <c r="G11" i="32"/>
  <c r="G12" i="32"/>
  <c r="G13" i="32"/>
  <c r="C6" i="3"/>
  <c r="C7" i="3"/>
  <c r="C8" i="3"/>
  <c r="C9" i="3"/>
  <c r="C10" i="3"/>
  <c r="C11" i="3"/>
  <c r="C12" i="3"/>
  <c r="C13" i="3"/>
  <c r="C14" i="3"/>
  <c r="C15" i="3"/>
  <c r="C16" i="3"/>
  <c r="C17" i="3"/>
  <c r="C18" i="3"/>
  <c r="C19" i="3"/>
  <c r="C20" i="3"/>
  <c r="C21" i="3"/>
  <c r="C22" i="3"/>
  <c r="C23" i="3"/>
  <c r="C24" i="3"/>
  <c r="C25" i="3"/>
  <c r="C26" i="3"/>
  <c r="C5" i="3"/>
  <c r="E5" i="3"/>
  <c r="B4" i="19"/>
  <c r="G4" i="17"/>
  <c r="G5" i="17"/>
  <c r="G6" i="17"/>
  <c r="G7" i="17"/>
  <c r="G8" i="17"/>
  <c r="G9" i="17"/>
  <c r="G10" i="17"/>
  <c r="G11" i="17"/>
  <c r="G12" i="17"/>
  <c r="G13" i="17"/>
  <c r="G14" i="17"/>
  <c r="G15" i="17"/>
  <c r="G16" i="17"/>
  <c r="G17" i="17"/>
  <c r="G18" i="17"/>
  <c r="G19" i="17"/>
  <c r="G20" i="17"/>
  <c r="G21" i="17"/>
  <c r="G22" i="17"/>
  <c r="G23" i="17"/>
  <c r="G24" i="17"/>
  <c r="F4" i="17"/>
  <c r="F5" i="17"/>
  <c r="F6" i="17"/>
  <c r="F7" i="17"/>
  <c r="F8" i="17"/>
  <c r="F9" i="17"/>
  <c r="F10" i="17"/>
  <c r="F11" i="17"/>
  <c r="F12" i="17"/>
  <c r="F13" i="17"/>
  <c r="F14" i="17"/>
  <c r="F15" i="17"/>
  <c r="F16" i="17"/>
  <c r="F17" i="17"/>
  <c r="F18" i="17"/>
  <c r="F19" i="17"/>
  <c r="F20" i="17"/>
  <c r="F21" i="17"/>
  <c r="F22" i="17"/>
  <c r="F23" i="17"/>
  <c r="F24" i="17"/>
  <c r="F5" i="15"/>
  <c r="F6" i="15"/>
  <c r="F7" i="15"/>
  <c r="F8" i="15"/>
  <c r="F9" i="15"/>
  <c r="F10" i="15"/>
  <c r="F11" i="15"/>
  <c r="F12" i="15"/>
  <c r="F13" i="15"/>
  <c r="F14" i="15"/>
  <c r="F15" i="15"/>
  <c r="F16" i="15"/>
  <c r="F17" i="15"/>
  <c r="F18" i="15"/>
  <c r="F19" i="15"/>
  <c r="F20" i="15"/>
  <c r="F21" i="15"/>
  <c r="F22" i="15"/>
  <c r="F23" i="15"/>
  <c r="F24" i="15"/>
  <c r="F4" i="15"/>
  <c r="H3" i="13"/>
  <c r="G3" i="13"/>
  <c r="D7" i="11"/>
  <c r="D8" i="11"/>
  <c r="D9" i="11"/>
  <c r="D10" i="11"/>
  <c r="D11" i="11"/>
  <c r="D12" i="11"/>
  <c r="D13" i="11"/>
  <c r="D14" i="11"/>
  <c r="D15" i="11"/>
  <c r="D16" i="11"/>
  <c r="D17" i="11"/>
  <c r="D18" i="11"/>
  <c r="D19" i="11"/>
  <c r="D20" i="11"/>
  <c r="D21" i="11"/>
  <c r="D22" i="11"/>
  <c r="D23" i="11"/>
  <c r="D24" i="11"/>
  <c r="D6" i="11"/>
  <c r="J6" i="9"/>
  <c r="J7" i="9"/>
  <c r="J8" i="9"/>
  <c r="J9" i="9"/>
  <c r="J10" i="9"/>
  <c r="J11" i="9"/>
  <c r="J12" i="9"/>
  <c r="J13" i="9"/>
  <c r="J14" i="9"/>
  <c r="J15" i="9"/>
  <c r="J16" i="9"/>
  <c r="J17" i="9"/>
  <c r="J18" i="9"/>
  <c r="J19" i="9"/>
  <c r="J20" i="9"/>
  <c r="J21" i="9"/>
  <c r="J5" i="9"/>
  <c r="I6" i="9"/>
  <c r="I7" i="9"/>
  <c r="I8" i="9"/>
  <c r="I9" i="9"/>
  <c r="I10" i="9"/>
  <c r="I11" i="9"/>
  <c r="I12" i="9"/>
  <c r="I13" i="9"/>
  <c r="I14" i="9"/>
  <c r="I15" i="9"/>
  <c r="I16" i="9"/>
  <c r="I17" i="9"/>
  <c r="I18" i="9"/>
  <c r="I19" i="9"/>
  <c r="I20" i="9"/>
  <c r="I21" i="9"/>
  <c r="I5" i="9"/>
  <c r="J14" i="7"/>
  <c r="K14" i="7"/>
  <c r="L14" i="7"/>
  <c r="I14"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D13" i="28"/>
  <c r="D14" i="28"/>
  <c r="D15" i="28"/>
  <c r="D16" i="28"/>
  <c r="D17" i="28"/>
  <c r="D18" i="28"/>
  <c r="D19" i="28"/>
  <c r="D20" i="28"/>
  <c r="D21" i="28"/>
  <c r="D22" i="28"/>
  <c r="D23" i="28"/>
  <c r="D24" i="28"/>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D58" i="30"/>
  <c r="D59" i="30"/>
  <c r="D60" i="30"/>
  <c r="D61" i="30"/>
  <c r="D62" i="30"/>
  <c r="D63" i="30"/>
  <c r="D64" i="30"/>
  <c r="D65" i="30"/>
  <c r="D66" i="30"/>
  <c r="D67" i="30"/>
  <c r="D68" i="30"/>
  <c r="D69" i="30"/>
  <c r="D70" i="30"/>
  <c r="D71" i="30"/>
  <c r="D72" i="30"/>
  <c r="D73" i="30"/>
  <c r="D74" i="30"/>
  <c r="D75" i="30"/>
  <c r="D76" i="30"/>
  <c r="D77" i="30"/>
  <c r="D78" i="30"/>
  <c r="D79" i="30"/>
  <c r="D80" i="30"/>
  <c r="D81" i="30"/>
  <c r="D82" i="30"/>
  <c r="D83" i="30"/>
  <c r="D84" i="30"/>
  <c r="D85" i="30"/>
  <c r="D86" i="30"/>
  <c r="D87" i="30"/>
  <c r="D88" i="30"/>
  <c r="D89" i="30"/>
  <c r="D90" i="30"/>
  <c r="D91" i="30"/>
  <c r="D92" i="30"/>
  <c r="D93" i="30"/>
  <c r="D94" i="30"/>
  <c r="D95" i="30"/>
  <c r="D96" i="30"/>
  <c r="D97" i="30"/>
  <c r="D98" i="30"/>
  <c r="D99" i="30"/>
  <c r="D100" i="30"/>
  <c r="D101" i="30"/>
  <c r="D102" i="30"/>
  <c r="D103" i="30"/>
  <c r="D104" i="30"/>
  <c r="D105" i="30"/>
  <c r="D106" i="30"/>
  <c r="D107" i="30"/>
  <c r="D108" i="30"/>
  <c r="D109" i="30"/>
  <c r="D110" i="30"/>
  <c r="D111" i="30"/>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14" i="22"/>
  <c r="G12" i="21"/>
  <c r="F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0" i="21"/>
  <c r="D81" i="21"/>
  <c r="D82" i="21"/>
  <c r="D83" i="21"/>
  <c r="D84" i="21"/>
  <c r="D85" i="21"/>
  <c r="D86" i="21"/>
  <c r="D87" i="21"/>
  <c r="D88" i="21"/>
  <c r="D89" i="21"/>
  <c r="D90" i="21"/>
  <c r="D91" i="21"/>
  <c r="D92" i="21"/>
  <c r="D93" i="21"/>
  <c r="D94" i="21"/>
  <c r="D95" i="21"/>
  <c r="D96" i="21"/>
  <c r="D97" i="21"/>
  <c r="D98" i="21"/>
  <c r="D99" i="21"/>
  <c r="D100" i="21"/>
  <c r="D101" i="21"/>
  <c r="D102" i="21"/>
  <c r="D103" i="21"/>
  <c r="D104" i="21"/>
  <c r="D105" i="21"/>
  <c r="D106" i="21"/>
  <c r="D107" i="21"/>
  <c r="D108" i="21"/>
  <c r="D109" i="21"/>
  <c r="D110" i="21"/>
  <c r="D111"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D163" i="21"/>
  <c r="D164" i="21"/>
  <c r="D165" i="21"/>
  <c r="D166" i="21"/>
  <c r="D167" i="21"/>
  <c r="D168" i="21"/>
  <c r="D169" i="21"/>
  <c r="D170" i="21"/>
  <c r="D171" i="21"/>
  <c r="D172" i="21"/>
  <c r="D173" i="21"/>
  <c r="D174" i="21"/>
  <c r="D175" i="21"/>
  <c r="D176" i="21"/>
  <c r="D177" i="21"/>
  <c r="D178" i="21"/>
  <c r="D179" i="21"/>
  <c r="D180" i="21"/>
  <c r="D181" i="21"/>
  <c r="D182" i="21"/>
  <c r="D183" i="21"/>
  <c r="D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2" i="21"/>
  <c r="G264" i="2"/>
  <c r="A287" i="2"/>
  <c r="B276" i="2" s="1"/>
  <c r="B277" i="2"/>
  <c r="C271" i="2"/>
  <c r="D271" i="2"/>
  <c r="D238" i="2"/>
  <c r="D239" i="2"/>
  <c r="D240" i="2"/>
  <c r="D241" i="2"/>
  <c r="D237" i="2"/>
  <c r="D229" i="2"/>
  <c r="D230" i="2"/>
  <c r="D231" i="2"/>
  <c r="D232" i="2"/>
  <c r="D233" i="2"/>
  <c r="C230" i="2"/>
  <c r="C231" i="2"/>
  <c r="C232" i="2"/>
  <c r="C233" i="2"/>
  <c r="C229" i="2"/>
  <c r="B208" i="2"/>
  <c r="B199" i="2"/>
  <c r="H7" i="32"/>
  <c r="H11" i="32"/>
  <c r="H9" i="32"/>
  <c r="H8" i="32"/>
  <c r="H12" i="32"/>
  <c r="H13" i="32"/>
  <c r="H10" i="32"/>
  <c r="E7" i="32"/>
  <c r="E11" i="32"/>
  <c r="E8" i="32"/>
  <c r="E12" i="32"/>
  <c r="E13" i="32"/>
  <c r="E10" i="32"/>
  <c r="E9" i="32"/>
  <c r="H6" i="32"/>
  <c r="E6" i="32"/>
  <c r="I10" i="17"/>
  <c r="I9" i="17"/>
  <c r="I12" i="7"/>
  <c r="B190" i="2" l="1"/>
  <c r="C188" i="2"/>
  <c r="C187" i="2"/>
  <c r="F162" i="2"/>
  <c r="G162" i="2" s="1"/>
  <c r="F163" i="2"/>
  <c r="G163" i="2"/>
  <c r="F164" i="2"/>
  <c r="G164" i="2" s="1"/>
  <c r="F165" i="2"/>
  <c r="G165" i="2"/>
  <c r="F166" i="2"/>
  <c r="G166" i="2" s="1"/>
  <c r="F167" i="2"/>
  <c r="G167" i="2"/>
  <c r="F168" i="2"/>
  <c r="G168" i="2" s="1"/>
  <c r="F169" i="2"/>
  <c r="G169" i="2"/>
  <c r="F170" i="2"/>
  <c r="G170" i="2" s="1"/>
  <c r="F171" i="2"/>
  <c r="G171" i="2"/>
  <c r="F172" i="2"/>
  <c r="G172" i="2" s="1"/>
  <c r="G161" i="2"/>
  <c r="F161" i="2"/>
  <c r="C154" i="2"/>
  <c r="C130" i="2"/>
  <c r="C131" i="2"/>
  <c r="C129" i="2"/>
  <c r="B129" i="2"/>
  <c r="B130" i="2"/>
  <c r="B131" i="2"/>
  <c r="A124" i="2"/>
  <c r="A123" i="2"/>
  <c r="B118" i="2"/>
  <c r="B119" i="2" s="1"/>
  <c r="B117" i="2"/>
  <c r="B116" i="2"/>
  <c r="D97" i="2"/>
  <c r="E97" i="2"/>
  <c r="F97" i="2"/>
  <c r="G97" i="2"/>
  <c r="A99" i="2"/>
  <c r="A100" i="2"/>
  <c r="A101" i="2"/>
  <c r="A98" i="2"/>
  <c r="B91" i="2"/>
  <c r="C91" i="2"/>
  <c r="D91" i="2"/>
  <c r="C69" i="2"/>
  <c r="D69" i="2"/>
  <c r="C70" i="2"/>
  <c r="D70" i="2"/>
  <c r="C71" i="2"/>
  <c r="D71" i="2"/>
  <c r="C72" i="2"/>
  <c r="D72" i="2"/>
  <c r="C63" i="2"/>
  <c r="B49" i="2"/>
  <c r="B34" i="2"/>
  <c r="D16" i="2"/>
  <c r="D17" i="2"/>
  <c r="D18" i="2"/>
  <c r="D19" i="2"/>
  <c r="D20" i="2"/>
  <c r="D21" i="2"/>
  <c r="C16" i="2"/>
  <c r="C17" i="2"/>
  <c r="C18" i="2"/>
  <c r="C19" i="2"/>
  <c r="C20" i="2"/>
  <c r="C21" i="2"/>
  <c r="B189" i="2" l="1"/>
  <c r="B120" i="2"/>
  <c r="D111" i="3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C181" i="24"/>
  <c r="D181" i="24" s="1"/>
  <c r="M180" i="24"/>
  <c r="D180" i="24"/>
  <c r="C180" i="24"/>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C144" i="24"/>
  <c r="D144" i="24" s="1"/>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C136" i="24"/>
  <c r="D136" i="24" s="1"/>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C128" i="24"/>
  <c r="D128" i="24" s="1"/>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C120" i="24"/>
  <c r="D120" i="24" s="1"/>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C112" i="24"/>
  <c r="D112" i="24" s="1"/>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C104" i="24"/>
  <c r="D104" i="24" s="1"/>
  <c r="M103" i="24"/>
  <c r="C103" i="24"/>
  <c r="D103" i="24" s="1"/>
  <c r="M102" i="24"/>
  <c r="C102" i="24"/>
  <c r="D102" i="24" s="1"/>
  <c r="M101" i="24"/>
  <c r="C101" i="24"/>
  <c r="D101" i="24" s="1"/>
  <c r="M100" i="24"/>
  <c r="D100" i="24"/>
  <c r="C100" i="24"/>
  <c r="M99" i="24"/>
  <c r="C99" i="24"/>
  <c r="D99" i="24" s="1"/>
  <c r="M98" i="24"/>
  <c r="C98" i="24"/>
  <c r="D98" i="24" s="1"/>
  <c r="M97" i="24"/>
  <c r="C97" i="24"/>
  <c r="D97" i="24" s="1"/>
  <c r="M96" i="24"/>
  <c r="C96" i="24"/>
  <c r="D96" i="24" s="1"/>
  <c r="M95" i="24"/>
  <c r="C95" i="24"/>
  <c r="D95" i="24" s="1"/>
  <c r="M94" i="24"/>
  <c r="C94" i="24"/>
  <c r="D94" i="24" s="1"/>
  <c r="M93" i="24"/>
  <c r="C93" i="24"/>
  <c r="D93" i="24" s="1"/>
  <c r="M92" i="24"/>
  <c r="D92" i="24"/>
  <c r="C92" i="24"/>
  <c r="M91" i="24"/>
  <c r="C91" i="24"/>
  <c r="D91" i="24" s="1"/>
  <c r="M90" i="24"/>
  <c r="C90" i="24"/>
  <c r="D90" i="24" s="1"/>
  <c r="M89" i="24"/>
  <c r="C89" i="24"/>
  <c r="D89" i="24" s="1"/>
  <c r="M88" i="24"/>
  <c r="C88" i="24"/>
  <c r="D88" i="24" s="1"/>
  <c r="M87" i="24"/>
  <c r="C87" i="24"/>
  <c r="D87" i="24" s="1"/>
  <c r="M86" i="24"/>
  <c r="C86" i="24"/>
  <c r="D86" i="24" s="1"/>
  <c r="M85" i="24"/>
  <c r="C85" i="24"/>
  <c r="D85" i="24" s="1"/>
  <c r="M84" i="24"/>
  <c r="D84" i="24"/>
  <c r="C84" i="24"/>
  <c r="M83" i="24"/>
  <c r="C83" i="24"/>
  <c r="D83" i="24" s="1"/>
  <c r="M82" i="24"/>
  <c r="C82" i="24"/>
  <c r="D82" i="24" s="1"/>
  <c r="M81" i="24"/>
  <c r="C81" i="24"/>
  <c r="D81" i="24" s="1"/>
  <c r="M80" i="24"/>
  <c r="C80" i="24"/>
  <c r="D80" i="24" s="1"/>
  <c r="M79" i="24"/>
  <c r="C79" i="24"/>
  <c r="D79" i="24" s="1"/>
  <c r="M78" i="24"/>
  <c r="C78" i="24"/>
  <c r="D78" i="24" s="1"/>
  <c r="M77" i="24"/>
  <c r="C77" i="24"/>
  <c r="D77" i="24" s="1"/>
  <c r="M76" i="24"/>
  <c r="D76" i="24"/>
  <c r="C76" i="24"/>
  <c r="M75" i="24"/>
  <c r="C75" i="24"/>
  <c r="D75" i="24" s="1"/>
  <c r="M74" i="24"/>
  <c r="C74" i="24"/>
  <c r="D74" i="24" s="1"/>
  <c r="M73" i="24"/>
  <c r="C73" i="24"/>
  <c r="D73" i="24" s="1"/>
  <c r="M72" i="24"/>
  <c r="C72" i="24"/>
  <c r="D72" i="24" s="1"/>
  <c r="M71" i="24"/>
  <c r="C71" i="24"/>
  <c r="D71" i="24" s="1"/>
  <c r="M70" i="24"/>
  <c r="C70" i="24"/>
  <c r="D70" i="24" s="1"/>
  <c r="M69" i="24"/>
  <c r="D69" i="24"/>
  <c r="C69" i="24"/>
  <c r="M68" i="24"/>
  <c r="D68" i="24"/>
  <c r="C68" i="24"/>
  <c r="M67" i="24"/>
  <c r="C67" i="24"/>
  <c r="D67" i="24" s="1"/>
  <c r="M66" i="24"/>
  <c r="C66" i="24"/>
  <c r="D66" i="24" s="1"/>
  <c r="M65" i="24"/>
  <c r="C65" i="24"/>
  <c r="D65" i="24" s="1"/>
  <c r="M64" i="24"/>
  <c r="C64" i="24"/>
  <c r="D64" i="24" s="1"/>
  <c r="M63" i="24"/>
  <c r="C63" i="24"/>
  <c r="D63" i="24" s="1"/>
  <c r="M62" i="24"/>
  <c r="C62" i="24"/>
  <c r="D62" i="24" s="1"/>
  <c r="M61" i="24"/>
  <c r="C61" i="24"/>
  <c r="D61" i="24" s="1"/>
  <c r="M60" i="24"/>
  <c r="C60" i="24"/>
  <c r="D60" i="24" s="1"/>
  <c r="M59" i="24"/>
  <c r="C59" i="24"/>
  <c r="D59" i="24" s="1"/>
  <c r="M58" i="24"/>
  <c r="D58" i="24"/>
  <c r="C58" i="24"/>
  <c r="M57" i="24"/>
  <c r="C57" i="24"/>
  <c r="D57" i="24" s="1"/>
  <c r="M56" i="24"/>
  <c r="C56" i="24"/>
  <c r="D56" i="24" s="1"/>
  <c r="M55" i="24"/>
  <c r="C55" i="24"/>
  <c r="D55" i="24" s="1"/>
  <c r="M54" i="24"/>
  <c r="C54" i="24"/>
  <c r="D54" i="24" s="1"/>
  <c r="M53" i="24"/>
  <c r="C53" i="24"/>
  <c r="D53" i="24" s="1"/>
  <c r="M52" i="24"/>
  <c r="C52" i="24"/>
  <c r="D52" i="24" s="1"/>
  <c r="M51" i="24"/>
  <c r="C51" i="24"/>
  <c r="D51" i="24" s="1"/>
  <c r="M50" i="24"/>
  <c r="D50" i="24"/>
  <c r="C50" i="24"/>
  <c r="M49" i="24"/>
  <c r="C49" i="24"/>
  <c r="D49" i="24" s="1"/>
  <c r="M48" i="24"/>
  <c r="C48" i="24"/>
  <c r="D48" i="24" s="1"/>
  <c r="M47" i="24"/>
  <c r="C47" i="24"/>
  <c r="D47" i="24" s="1"/>
  <c r="M46" i="24"/>
  <c r="C46" i="24"/>
  <c r="D46" i="24" s="1"/>
  <c r="M45" i="24"/>
  <c r="C45" i="24"/>
  <c r="D45" i="24" s="1"/>
  <c r="M44" i="24"/>
  <c r="C44" i="24"/>
  <c r="D44" i="24" s="1"/>
  <c r="M43" i="24"/>
  <c r="C43" i="24"/>
  <c r="D43" i="24" s="1"/>
  <c r="M42" i="24"/>
  <c r="D42" i="24"/>
  <c r="C42" i="24"/>
  <c r="M41" i="24"/>
  <c r="C41" i="24"/>
  <c r="D41" i="24" s="1"/>
  <c r="M40" i="24"/>
  <c r="C40" i="24"/>
  <c r="D40" i="24" s="1"/>
  <c r="M39" i="24"/>
  <c r="C39" i="24"/>
  <c r="D39" i="24" s="1"/>
  <c r="M38" i="24"/>
  <c r="C38" i="24"/>
  <c r="D38" i="24" s="1"/>
  <c r="M37" i="24"/>
  <c r="C37" i="24"/>
  <c r="D37" i="24" s="1"/>
  <c r="M36" i="24"/>
  <c r="C36" i="24"/>
  <c r="D36" i="24" s="1"/>
  <c r="M35" i="24"/>
  <c r="C35" i="24"/>
  <c r="D35" i="24" s="1"/>
  <c r="M34" i="24"/>
  <c r="D34" i="24"/>
  <c r="C34" i="24"/>
  <c r="M33" i="24"/>
  <c r="C33" i="24"/>
  <c r="D33" i="24" s="1"/>
  <c r="M32" i="24"/>
  <c r="C32" i="24"/>
  <c r="D32" i="24" s="1"/>
  <c r="M31" i="24"/>
  <c r="C31" i="24"/>
  <c r="D31" i="24" s="1"/>
  <c r="M30" i="24"/>
  <c r="C30" i="24"/>
  <c r="D30" i="24" s="1"/>
  <c r="M29" i="24"/>
  <c r="C29" i="24"/>
  <c r="D29" i="24" s="1"/>
  <c r="M28" i="24"/>
  <c r="C28" i="24"/>
  <c r="D28" i="24" s="1"/>
  <c r="M27" i="24"/>
  <c r="C27" i="24"/>
  <c r="D27" i="24" s="1"/>
  <c r="M26" i="24"/>
  <c r="D26" i="24"/>
  <c r="C26" i="24"/>
  <c r="M25" i="24"/>
  <c r="C25" i="24"/>
  <c r="D25" i="24" s="1"/>
  <c r="M24" i="24"/>
  <c r="C24" i="24"/>
  <c r="D24" i="24" s="1"/>
  <c r="M23" i="24"/>
  <c r="C23" i="24"/>
  <c r="D23" i="24" s="1"/>
  <c r="M22" i="24"/>
  <c r="C22" i="24"/>
  <c r="D22" i="24" s="1"/>
  <c r="M21" i="24"/>
  <c r="C21" i="24"/>
  <c r="D21" i="24" s="1"/>
  <c r="M20" i="24"/>
  <c r="C20" i="24"/>
  <c r="D20" i="24" s="1"/>
  <c r="M19" i="24"/>
  <c r="C19" i="24"/>
  <c r="D19" i="24" s="1"/>
  <c r="M18" i="24"/>
  <c r="D18" i="24"/>
  <c r="C18" i="24"/>
  <c r="M17" i="24"/>
  <c r="C17" i="24"/>
  <c r="D17" i="24" s="1"/>
  <c r="M16" i="24"/>
  <c r="C16" i="24"/>
  <c r="D16" i="24" s="1"/>
  <c r="M15" i="24"/>
  <c r="C15" i="24"/>
  <c r="D15" i="24" s="1"/>
  <c r="M14" i="24"/>
  <c r="C14" i="24"/>
  <c r="D14" i="24" s="1"/>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C17" i="35"/>
  <c r="D17" i="35" s="1"/>
  <c r="G16" i="35"/>
  <c r="F16" i="35"/>
  <c r="C16" i="35"/>
  <c r="D16" i="35" s="1"/>
  <c r="F16" i="2"/>
  <c r="D119" i="35"/>
  <c r="D189" i="35"/>
  <c r="D118" i="35"/>
  <c r="D124" i="35"/>
  <c r="D120" i="35"/>
  <c r="D190" i="35"/>
  <c r="D117" i="35"/>
  <c r="E188" i="35"/>
  <c r="D123" i="35"/>
  <c r="E187" i="35"/>
  <c r="D116" i="35"/>
  <c r="D22" i="35" l="1"/>
  <c r="B212" i="35"/>
  <c r="B209" i="35"/>
  <c r="C10" i="23"/>
  <c r="B211" i="35"/>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F11" i="33"/>
  <c r="J13" i="33"/>
  <c r="J8" i="33"/>
  <c r="J7" i="33"/>
  <c r="D124" i="2"/>
  <c r="F6" i="33"/>
  <c r="J10" i="33"/>
  <c r="J11" i="33"/>
  <c r="J6" i="33"/>
  <c r="F7" i="33"/>
  <c r="F9" i="33"/>
  <c r="F8" i="33"/>
  <c r="J12" i="33"/>
  <c r="J9" i="33"/>
  <c r="F13" i="33"/>
  <c r="F10" i="33"/>
  <c r="D123" i="2"/>
  <c r="F12" i="33"/>
  <c r="E110" i="35" l="1"/>
  <c r="F109" i="35"/>
  <c r="B208" i="35"/>
  <c r="H7" i="33"/>
  <c r="H8" i="33"/>
  <c r="H9" i="33"/>
  <c r="H10" i="33"/>
  <c r="H11" i="33"/>
  <c r="H12" i="33"/>
  <c r="H13" i="33"/>
  <c r="H6" i="33"/>
  <c r="D13" i="33"/>
  <c r="D12" i="33"/>
  <c r="D11" i="33"/>
  <c r="D10" i="33"/>
  <c r="D9" i="33"/>
  <c r="D8" i="33"/>
  <c r="D7" i="33"/>
  <c r="D6" i="33"/>
  <c r="D119" i="2"/>
  <c r="D117" i="2"/>
  <c r="D116" i="2"/>
  <c r="D118" i="2"/>
  <c r="D120"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J18" i="10"/>
  <c r="I18" i="10"/>
  <c r="L17" i="10"/>
  <c r="I17" i="10"/>
  <c r="J17" i="10" s="1"/>
  <c r="L16" i="10"/>
  <c r="J16" i="10"/>
  <c r="I16" i="10"/>
  <c r="L15" i="10"/>
  <c r="I15" i="10"/>
  <c r="J15" i="10" s="1"/>
  <c r="L14" i="10"/>
  <c r="I14" i="10"/>
  <c r="J14" i="10" s="1"/>
  <c r="L13" i="10"/>
  <c r="I13" i="10"/>
  <c r="J13" i="10" s="1"/>
  <c r="L12" i="10"/>
  <c r="J12" i="10"/>
  <c r="I12" i="10"/>
  <c r="L11" i="10"/>
  <c r="I11" i="10"/>
  <c r="J11" i="10" s="1"/>
  <c r="L10" i="10"/>
  <c r="J10" i="10"/>
  <c r="I10" i="10"/>
  <c r="L9" i="10"/>
  <c r="I9" i="10"/>
  <c r="J9" i="10" s="1"/>
  <c r="L8" i="10"/>
  <c r="J8" i="10"/>
  <c r="I8" i="10"/>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E188" i="2"/>
  <c r="D189" i="2"/>
  <c r="E187" i="2"/>
  <c r="D190"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<sst xmlns="http://schemas.openxmlformats.org/spreadsheetml/2006/main" count="2561" uniqueCount="849">
  <si>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</si>
  <si>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</si>
  <si>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</si>
  <si>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</si>
  <si>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</si>
  <si>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</si>
  <si>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</si>
  <si>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</si>
  <si>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</si>
  <si>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</si>
  <si>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</si>
  <si>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</si>
  <si>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</si>
  <si>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</si>
  <si>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</si>
  <si>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</si>
  <si>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</si>
  <si>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</si>
  <si>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</si>
  <si>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</si>
  <si>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</si>
  <si>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</si>
  <si>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</si>
  <si>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</si>
  <si>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</si>
  <si>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</si>
  <si>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</si>
  <si>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</si>
  <si>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</si>
  <si>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</si>
  <si>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</si>
  <si>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</si>
  <si>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</si>
  <si>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</si>
  <si>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</si>
  <si>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</si>
  <si>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</si>
  <si>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</si>
  <si>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</si>
  <si>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</si>
  <si>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</si>
  <si>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</si>
  <si>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</si>
  <si>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</si>
  <si>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</si>
  <si>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</si>
  <si>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</si>
  <si>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</si>
  <si>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</si>
  <si>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</si>
  <si>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</si>
  <si>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</si>
  <si>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</si>
  <si>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</si>
  <si>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</si>
  <si>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</si>
  <si>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</si>
  <si>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</si>
  <si>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</si>
  <si>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</si>
  <si>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</si>
  <si>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</si>
  <si>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</si>
  <si>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</si>
  <si>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</si>
  <si>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</si>
  <si>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</si>
  <si>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</si>
  <si>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</si>
  <si>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</si>
  <si>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</si>
  <si>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</si>
  <si>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</si>
  <si>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</si>
  <si>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</si>
  <si>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</si>
  <si>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</si>
  <si>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</si>
  <si>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</si>
  <si>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</si>
  <si>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</si>
  <si>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</si>
  <si>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</si>
  <si>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</si>
  <si>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</si>
  <si>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</si>
  <si>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</si>
  <si>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</si>
  <si>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</si>
  <si>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</si>
  <si>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</si>
  <si>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</si>
  <si>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</si>
  <si>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</si>
  <si>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</si>
  <si>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</si>
  <si>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</si>
  <si>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</si>
  <si>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</si>
  <si>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</si>
  <si>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</si>
  <si>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</si>
  <si>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</si>
  <si>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</si>
  <si>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</si>
  <si>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</si>
  <si>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</si>
  <si>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</si>
  <si>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</si>
  <si>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</si>
  <si>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</si>
  <si>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</si>
  <si>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</si>
  <si>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</si>
  <si>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</si>
  <si>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</si>
  <si>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</si>
  <si>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</si>
  <si>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</si>
  <si>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</si>
  <si>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</si>
  <si>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</si>
  <si>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</si>
  <si>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</si>
  <si>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</si>
  <si>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</si>
  <si>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</si>
  <si>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</si>
  <si>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</si>
  <si>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</si>
  <si>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</si>
  <si>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</si>
  <si>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</si>
  <si>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</si>
  <si>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</si>
  <si>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</si>
  <si>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</si>
  <si>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</si>
  <si>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</si>
  <si>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</si>
  <si>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</si>
  <si>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</si>
  <si>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</si>
  <si>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</si>
  <si>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</si>
  <si>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</si>
  <si>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</si>
  <si>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</si>
  <si>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</si>
  <si>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</si>
  <si>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</si>
  <si>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</si>
  <si>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</si>
  <si>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</si>
  <si>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</si>
  <si>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</si>
  <si>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</si>
  <si>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</si>
  <si>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</si>
  <si>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</si>
  <si>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</si>
  <si>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</si>
  <si>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</si>
  <si>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</si>
  <si>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</si>
  <si>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</si>
  <si>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</si>
  <si>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</si>
  <si>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</si>
  <si>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</si>
  <si>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</si>
  <si>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</si>
  <si>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</si>
  <si>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</si>
  <si>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</si>
  <si>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</si>
  <si>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</si>
  <si>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</si>
  <si>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</si>
  <si>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</si>
  <si>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</si>
  <si>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</si>
  <si>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</si>
  <si>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</si>
  <si>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</si>
  <si>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</si>
  <si>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</si>
  <si>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</si>
  <si>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</si>
  <si>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</si>
  <si>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</si>
  <si>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</si>
  <si>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</si>
  <si>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</si>
  <si>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</si>
  <si>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</si>
  <si>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</si>
  <si>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</si>
  <si>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</si>
  <si>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</si>
  <si>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</si>
  <si>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</si>
  <si>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</si>
  <si>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</si>
  <si>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</si>
  <si>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</si>
  <si>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</si>
  <si>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</si>
  <si>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</si>
  <si>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</si>
  <si>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</si>
  <si>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</si>
  <si>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</si>
  <si>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</si>
  <si>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</si>
  <si>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</si>
  <si>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</si>
  <si>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</si>
  <si>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</si>
  <si>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</si>
  <si>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</si>
  <si>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</si>
  <si>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</si>
  <si>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</si>
  <si>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</si>
  <si>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</si>
  <si>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</si>
  <si>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</si>
  <si>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</si>
  <si>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</si>
  <si>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</si>
  <si>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</si>
  <si>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</si>
  <si>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</si>
  <si>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</si>
  <si>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</si>
  <si>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</si>
  <si>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</si>
  <si>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</si>
  <si>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</si>
  <si>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</si>
  <si>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</si>
  <si>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</si>
  <si>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</si>
  <si>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</si>
  <si>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</si>
  <si>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</si>
  <si>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</si>
  <si>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</si>
  <si>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</si>
  <si>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</si>
  <si>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</si>
  <si>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</si>
  <si>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</si>
  <si>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</si>
  <si>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</si>
  <si>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</si>
  <si>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</si>
  <si>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</si>
  <si>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</si>
  <si>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</si>
  <si>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</si>
  <si>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</si>
  <si>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</si>
  <si>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</si>
  <si>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</si>
  <si>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</si>
  <si>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</si>
  <si>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</si>
  <si>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</si>
  <si>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</si>
  <si>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</si>
  <si>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</si>
  <si>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</si>
  <si>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</si>
  <si>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</si>
  <si>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</si>
  <si>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</si>
  <si>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</si>
  <si>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</si>
  <si>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</si>
  <si>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</si>
  <si>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</si>
  <si>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</si>
  <si>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</si>
  <si>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</si>
  <si>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</si>
  <si>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</si>
  <si>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</si>
  <si>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</si>
  <si>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</si>
  <si>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</si>
  <si>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</si>
  <si>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</si>
  <si>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</si>
  <si>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</si>
  <si>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</si>
  <si>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</si>
  <si>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</si>
  <si>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</si>
  <si>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</si>
  <si>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</si>
  <si>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</si>
  <si>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</si>
  <si>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</si>
  <si>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</si>
  <si>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</si>
  <si>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</si>
  <si>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</si>
  <si>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</si>
  <si>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</si>
  <si>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</si>
  <si>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</si>
  <si>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</si>
  <si>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</si>
  <si>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</si>
  <si>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</si>
  <si>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</si>
  <si>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</si>
  <si>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</si>
  <si>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</si>
  <si>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</si>
  <si>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</si>
  <si>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</si>
  <si>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</si>
  <si>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</si>
  <si>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</si>
  <si>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</si>
  <si>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</si>
  <si>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</si>
  <si>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</si>
  <si>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</si>
  <si>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</si>
  <si>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</si>
  <si>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</si>
  <si>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</si>
  <si>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</si>
  <si>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</si>
  <si>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</si>
  <si>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</si>
  <si>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</si>
  <si>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</si>
  <si>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</si>
  <si>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</si>
  <si>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</si>
  <si>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</si>
  <si>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</si>
  <si>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</si>
  <si>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</si>
  <si>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</si>
  <si>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</si>
  <si>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</si>
  <si>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</si>
  <si>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</si>
  <si>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</si>
  <si>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</si>
  <si>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</si>
  <si>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</si>
  <si>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</si>
  <si>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</si>
  <si>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</si>
  <si>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</si>
  <si>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</si>
  <si>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</si>
  <si>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</si>
  <si>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</si>
  <si>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</si>
  <si>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</si>
  <si>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</si>
  <si>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</si>
  <si>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</si>
  <si>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</si>
  <si>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</si>
  <si>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</si>
  <si>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</si>
  <si>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</si>
  <si>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</si>
  <si>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</si>
  <si>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</si>
  <si>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</si>
  <si>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</si>
  <si>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</si>
  <si>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</si>
  <si>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</si>
  <si>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</si>
  <si>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</si>
  <si>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</si>
  <si>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</si>
  <si>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</si>
  <si>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</si>
  <si>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</si>
  <si>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</si>
  <si>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</si>
  <si>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</si>
  <si>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</si>
  <si>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</si>
  <si>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</si>
  <si>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</si>
  <si>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</si>
  <si>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</si>
  <si>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</si>
  <si>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</si>
  <si>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</si>
  <si>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</si>
  <si>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</si>
  <si>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</si>
  <si>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</si>
  <si>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</si>
  <si>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</si>
  <si>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</si>
  <si>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</si>
  <si>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</si>
  <si>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</si>
  <si>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</si>
  <si>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</si>
  <si>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</si>
  <si>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</si>
  <si>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</si>
  <si>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</si>
  <si>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</si>
  <si>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</si>
  <si>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</si>
  <si>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</si>
  <si>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</si>
  <si>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</si>
  <si>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</si>
  <si>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</si>
  <si>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</si>
  <si>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</si>
  <si>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</si>
  <si>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</si>
  <si>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</si>
  <si>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</si>
  <si>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</si>
  <si>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</si>
  <si>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</si>
  <si>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</si>
  <si>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</si>
  <si>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</si>
  <si>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</si>
  <si>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</si>
  <si>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</si>
  <si>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</si>
  <si>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</si>
  <si>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</si>
  <si>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</si>
  <si>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</si>
  <si>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</si>
  <si>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</si>
  <si>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</si>
  <si>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</si>
  <si>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</si>
  <si>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</si>
  <si>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</si>
  <si>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</si>
  <si>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</si>
  <si>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</si>
  <si>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</si>
  <si>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</si>
  <si>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</si>
  <si>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</si>
  <si>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</si>
  <si>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</si>
  <si>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</si>
  <si>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</si>
  <si>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</si>
  <si>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</si>
  <si>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</si>
  <si>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</si>
  <si>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</si>
  <si>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</si>
  <si>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</si>
  <si>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</si>
  <si>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</si>
  <si>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</si>
  <si>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</si>
  <si>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</si>
  <si>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</si>
  <si>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</si>
  <si>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</si>
  <si>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</si>
  <si>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</si>
  <si>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</si>
  <si>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</si>
  <si>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</si>
  <si>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</si>
  <si>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</si>
  <si>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</si>
  <si>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</si>
  <si>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</si>
  <si>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</si>
  <si>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</si>
  <si>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</si>
  <si>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</si>
  <si>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</si>
  <si>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</si>
  <si>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</si>
  <si>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</si>
  <si>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</si>
  <si>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</si>
  <si>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</si>
  <si>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</si>
  <si>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</si>
  <si>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</si>
  <si>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</si>
  <si>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</si>
  <si>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</si>
  <si>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</si>
  <si>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</si>
  <si>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</si>
  <si>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</si>
  <si>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</si>
  <si>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</si>
  <si>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</si>
  <si>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</si>
  <si>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</si>
  <si>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</si>
  <si>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</si>
  <si>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</si>
  <si>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</si>
  <si>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</si>
  <si>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</si>
  <si>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</si>
  <si>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</si>
  <si>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</si>
  <si>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</si>
  <si>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</si>
  <si>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</si>
  <si>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</si>
  <si>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</si>
  <si>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</si>
  <si>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</si>
  <si>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</si>
  <si>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</si>
  <si>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</si>
  <si>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</si>
  <si>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</si>
  <si>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</si>
  <si>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</si>
  <si>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</si>
  <si>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</si>
  <si>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</si>
  <si>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</si>
  <si>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</si>
  <si>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</si>
  <si>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</si>
  <si>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</si>
  <si>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</si>
  <si>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</si>
  <si>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</si>
  <si>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</si>
  <si>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</si>
  <si>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</si>
  <si>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</si>
  <si>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</si>
  <si>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</si>
  <si>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</si>
  <si>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</si>
  <si>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</si>
  <si>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</si>
  <si>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</si>
  <si>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</si>
  <si>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</si>
  <si>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</si>
  <si>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</si>
  <si>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</si>
  <si>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</si>
  <si>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</si>
  <si>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</si>
  <si>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</si>
  <si>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</si>
  <si>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</si>
  <si>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</si>
  <si>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</si>
  <si>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</si>
  <si>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</si>
  <si>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</si>
  <si>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</si>
  <si>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</si>
  <si>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</si>
  <si>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</si>
  <si>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</si>
  <si>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</si>
  <si>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</si>
  <si>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</si>
  <si>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</si>
  <si>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</si>
  <si>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</si>
  <si>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</si>
  <si>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</si>
  <si>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</si>
  <si>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</si>
  <si>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</si>
  <si>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</si>
  <si>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</si>
  <si>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</si>
  <si>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</si>
  <si>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</si>
  <si>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</si>
  <si>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</si>
  <si>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</si>
  <si>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</si>
  <si>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</si>
  <si>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</si>
  <si>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</si>
  <si>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</si>
  <si>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</si>
  <si>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</si>
  <si>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</si>
  <si>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</si>
  <si>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</si>
  <si>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</si>
  <si>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</si>
  <si>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</si>
  <si>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</si>
  <si>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</si>
  <si>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</si>
  <si>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</si>
  <si>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</si>
  <si>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</si>
  <si>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</si>
  <si>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</si>
  <si>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</si>
  <si>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</si>
  <si>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</si>
  <si>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</si>
  <si>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</si>
  <si>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</si>
  <si>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</si>
  <si>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</si>
  <si>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</si>
  <si>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</si>
  <si>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</si>
  <si>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</si>
  <si>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</si>
  <si>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</si>
  <si>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</si>
  <si>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</si>
  <si>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</si>
  <si>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</si>
  <si>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</si>
  <si>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</si>
  <si>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</si>
  <si>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</si>
  <si>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</si>
  <si>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</si>
  <si>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</si>
  <si>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</si>
  <si>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</si>
  <si>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</si>
  <si>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</si>
  <si>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</si>
  <si>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</si>
  <si>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</si>
  <si>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</si>
  <si>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</si>
  <si>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</si>
  <si>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</si>
  <si>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</si>
  <si>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</si>
  <si>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</si>
  <si>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</si>
  <si>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</si>
  <si>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</si>
  <si>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</si>
  <si>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</si>
  <si>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</si>
  <si>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</si>
  <si>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</si>
  <si>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</si>
  <si>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</si>
  <si>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</si>
  <si>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</si>
  <si>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</si>
  <si>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</si>
  <si>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</si>
  <si>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</si>
  <si>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</si>
  <si>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</si>
  <si>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</si>
  <si>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</si>
  <si>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</si>
  <si>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</si>
  <si>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</si>
  <si>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</si>
  <si>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</si>
  <si>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</si>
  <si>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</si>
  <si>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</si>
  <si>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</si>
  <si>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</si>
  <si>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</si>
  <si>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</si>
  <si>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</si>
  <si>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</si>
  <si>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</si>
  <si>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</si>
  <si>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</si>
  <si>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</si>
  <si>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</si>
  <si>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</si>
  <si>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</si>
  <si>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</si>
  <si>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</si>
  <si>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</si>
  <si>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</si>
  <si>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</si>
  <si>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</si>
  <si>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</si>
  <si>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</si>
  <si>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</si>
  <si>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</si>
  <si>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</si>
  <si>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</si>
  <si>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</si>
  <si>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</si>
  <si>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</si>
  <si>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</si>
  <si>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</si>
  <si>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</si>
  <si>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</si>
  <si>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</si>
  <si>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</si>
  <si>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</si>
  <si>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</si>
  <si>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</si>
  <si>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</si>
  <si>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</si>
  <si>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</si>
  <si>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</si>
  <si>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</si>
  <si>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</si>
  <si>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</si>
  <si>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</si>
  <si>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</si>
  <si>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</si>
  <si>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</si>
  <si>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</si>
  <si>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</si>
  <si>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</si>
  <si>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</si>
  <si>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</si>
  <si>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</si>
  <si>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</si>
  <si>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</si>
  <si>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</si>
  <si>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</si>
  <si>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</si>
  <si>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</si>
  <si>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</si>
  <si>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</si>
  <si>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</si>
  <si>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</si>
  <si>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</si>
  <si>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</si>
  <si>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</si>
  <si>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</si>
  <si>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</si>
  <si>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</si>
  <si>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</si>
  <si>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</si>
  <si>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</si>
  <si>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</si>
  <si>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</si>
  <si>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</si>
  <si>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</si>
  <si>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</si>
  <si>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</si>
  <si>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</si>
  <si>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</si>
  <si>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</si>
  <si>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</si>
  <si>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</si>
  <si>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</si>
  <si>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</si>
  <si>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</si>
  <si>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</si>
  <si>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</si>
  <si>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</si>
  <si>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</si>
  <si>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</si>
  <si>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</si>
  <si>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</si>
  <si>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</si>
  <si>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</si>
  <si>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</si>
  <si>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</si>
  <si>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</si>
  <si>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</si>
  <si>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</si>
  <si>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</si>
  <si>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</si>
  <si>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</si>
  <si>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</si>
  <si>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</si>
  <si>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</si>
  <si>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</si>
  <si>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</si>
  <si>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</si>
  <si>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</si>
  <si>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</si>
  <si>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</si>
  <si>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</si>
  <si>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</si>
  <si>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</si>
  <si>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</si>
  <si>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</si>
  <si>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</si>
  <si>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</si>
  <si>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</si>
  <si>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</si>
  <si>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</si>
  <si>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</si>
  <si>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</si>
  <si>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</si>
  <si>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</si>
  <si>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</si>
  <si>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</si>
  <si>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</si>
  <si>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</si>
  <si>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</si>
  <si>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</si>
  <si>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</si>
  <si>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</si>
  <si>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</si>
  <si>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</si>
  <si>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</si>
  <si>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</si>
  <si>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</si>
  <si>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</si>
  <si>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</si>
  <si>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</si>
  <si>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</si>
  <si>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</si>
  <si>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</si>
  <si>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</si>
  <si>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</si>
  <si>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</si>
  <si>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</si>
  <si>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</si>
  <si>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</si>
  <si>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</si>
  <si>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</si>
  <si>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</si>
  <si>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</si>
  <si>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</si>
  <si>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</si>
  <si>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50B ngox 197 hoang mai</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</si>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</sst>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ddd"/>
    <numFmt numFmtId="165" formatCode="0&quot;''&quot;"/>
    <numFmt numFmtId="166" formatCode="&quot;$&quot;#,##0"/>
    <numFmt numFmtId="167" formatCode="&quot;$&quot;#,##0.00"/>
    <numFmt numFmtId="169" formatCode="&quot;$&quot;#,##0.0000_);[Red]\(&quot;$&quot;#,##0.0000\)"/>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
      <sz val="11"/>
      <color rgb="FF9C0006"/>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
      <patternFill patternType="solid">
        <fgColor rgb="FFFFC7CE"/>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0" fontId="17" fillId="17" borderId="0" applyNumberFormat="0" applyBorder="0" applyAlignment="0" applyProtection="0"/>
  </cellStyleXfs>
  <cellXfs count="129">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9" fontId="0" fillId="4" borderId="4" xfId="0" applyNumberFormat="1" applyFill="1" applyBorder="1"/>
    <xf numFmtId="8" fontId="17" fillId="17" borderId="4" xfId="4" applyNumberFormat="1" applyBorder="1"/>
  </cellXfs>
  <cellStyles count="5">
    <cellStyle name="Bad" xfId="4" builtinId="27"/>
    <cellStyle name="Hyperlink" xfId="3" builtinId="8"/>
    <cellStyle name="Normal" xfId="0" builtinId="0"/>
    <cellStyle name="Normal 2" xfId="2" xr:uid="{00000000-0005-0000-0000-000002000000}"/>
    <cellStyle name="Percent" xfId="1" builtinId="5"/>
  </cellStyles>
  <dxfs count="14">
    <dxf>
      <fill>
        <patternFill>
          <bgColor theme="4" tint="0.39994506668294322"/>
        </patternFill>
      </fill>
    </dxf>
    <dxf>
      <fill>
        <patternFill>
          <bgColor theme="6" tint="0.59996337778862885"/>
        </patternFill>
      </fill>
    </dxf>
    <dxf>
      <fill>
        <patternFill>
          <bgColor theme="6" tint="0.59996337778862885"/>
        </patternFill>
      </fill>
    </dxf>
    <dxf>
      <fill>
        <patternFill>
          <bgColor theme="5" tint="0.39994506668294322"/>
        </patternFill>
      </fill>
    </dxf>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topLeftCell="B1" zoomScale="85" zoomScaleNormal="85" workbookViewId="0">
      <selection activeCell="B4" sqref="B4"/>
    </sheetView>
  </sheetViews>
  <sheetFormatPr defaultRowHeight="15" x14ac:dyDescent="0.25"/>
  <cols>
    <col min="2" max="2" width="154.42578125" bestFit="1" customWidth="1"/>
  </cols>
  <sheetData>
    <row r="1" spans="1:2" x14ac:dyDescent="0.25">
      <c r="A1" s="4" t="s">
        <v>613</v>
      </c>
      <c r="B1" s="4"/>
    </row>
    <row r="3" spans="1:2" x14ac:dyDescent="0.25">
      <c r="A3" s="77" t="s">
        <v>606</v>
      </c>
      <c r="B3" s="4"/>
    </row>
    <row r="4" spans="1:2" x14ac:dyDescent="0.25">
      <c r="A4" s="5">
        <v>1</v>
      </c>
      <c r="B4" s="125" t="s">
        <v>819</v>
      </c>
    </row>
    <row r="5" spans="1:2" x14ac:dyDescent="0.25">
      <c r="A5" s="5">
        <v>2</v>
      </c>
      <c r="B5" s="125" t="s">
        <v>820</v>
      </c>
    </row>
    <row r="6" spans="1:2" x14ac:dyDescent="0.25">
      <c r="A6" s="5">
        <v>3</v>
      </c>
      <c r="B6" s="125" t="s">
        <v>821</v>
      </c>
    </row>
    <row r="7" spans="1:2" x14ac:dyDescent="0.25">
      <c r="A7" s="5">
        <v>4</v>
      </c>
      <c r="B7" s="125" t="s">
        <v>822</v>
      </c>
    </row>
    <row r="8" spans="1:2" x14ac:dyDescent="0.25">
      <c r="A8" s="5">
        <v>5</v>
      </c>
      <c r="B8" s="125" t="s">
        <v>836</v>
      </c>
    </row>
    <row r="9" spans="1:2" x14ac:dyDescent="0.25">
      <c r="A9" s="5">
        <v>6</v>
      </c>
      <c r="B9" s="125" t="s">
        <v>838</v>
      </c>
    </row>
    <row r="10" spans="1:2" x14ac:dyDescent="0.25">
      <c r="A10" s="5">
        <v>7</v>
      </c>
      <c r="B10" s="125" t="s">
        <v>840</v>
      </c>
    </row>
    <row r="11" spans="1:2" x14ac:dyDescent="0.25">
      <c r="A11" s="5">
        <v>8</v>
      </c>
      <c r="B11" s="125" t="s">
        <v>823</v>
      </c>
    </row>
    <row r="12" spans="1:2" x14ac:dyDescent="0.25">
      <c r="A12" s="5">
        <v>9</v>
      </c>
      <c r="B12" s="125" t="s">
        <v>846</v>
      </c>
    </row>
    <row r="13" spans="1:2" x14ac:dyDescent="0.25">
      <c r="A13" s="5">
        <v>10</v>
      </c>
      <c r="B13" s="125" t="s">
        <v>824</v>
      </c>
    </row>
    <row r="14" spans="1:2" x14ac:dyDescent="0.25">
      <c r="A14" s="5">
        <v>11</v>
      </c>
      <c r="B14" s="125" t="s">
        <v>825</v>
      </c>
    </row>
    <row r="15" spans="1:2" x14ac:dyDescent="0.25">
      <c r="A15" s="5">
        <v>12</v>
      </c>
      <c r="B15" s="125" t="s">
        <v>826</v>
      </c>
    </row>
    <row r="16" spans="1:2" x14ac:dyDescent="0.25">
      <c r="A16" s="5">
        <v>13</v>
      </c>
      <c r="B16" s="125" t="s">
        <v>827</v>
      </c>
    </row>
    <row r="17" spans="1:2" x14ac:dyDescent="0.25">
      <c r="A17" s="5">
        <v>14</v>
      </c>
      <c r="B17" s="125" t="s">
        <v>828</v>
      </c>
    </row>
    <row r="18" spans="1:2" x14ac:dyDescent="0.25">
      <c r="A18" s="5">
        <v>15</v>
      </c>
      <c r="B18" s="125" t="s">
        <v>829</v>
      </c>
    </row>
    <row r="19" spans="1:2" x14ac:dyDescent="0.25">
      <c r="A19" s="5">
        <v>16</v>
      </c>
      <c r="B19" s="125" t="s">
        <v>830</v>
      </c>
    </row>
    <row r="20" spans="1:2" x14ac:dyDescent="0.25">
      <c r="A20" s="5">
        <v>17</v>
      </c>
      <c r="B20" s="125" t="s">
        <v>831</v>
      </c>
    </row>
    <row r="21" spans="1:2" x14ac:dyDescent="0.25">
      <c r="A21" s="5">
        <v>18</v>
      </c>
      <c r="B21" s="125" t="s">
        <v>832</v>
      </c>
    </row>
    <row r="22" spans="1:2" x14ac:dyDescent="0.25">
      <c r="A22" s="5">
        <v>19</v>
      </c>
      <c r="B22" s="125" t="s">
        <v>833</v>
      </c>
    </row>
    <row r="23" spans="1:2" x14ac:dyDescent="0.25">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topLeftCell="A18" zoomScaleNormal="100" workbookViewId="0">
      <selection activeCell="D12" sqref="D12"/>
    </sheetView>
  </sheetViews>
  <sheetFormatPr defaultRowHeight="15" x14ac:dyDescent="0.25"/>
  <cols>
    <col min="1" max="1" width="49.42578125" customWidth="1"/>
    <col min="2" max="2" width="5.28515625" customWidth="1"/>
    <col min="3" max="3" width="44.140625" customWidth="1"/>
    <col min="4" max="4" width="27.28515625" customWidth="1"/>
    <col min="5" max="5" width="14.5703125" customWidth="1"/>
    <col min="7" max="7" width="10.85546875" customWidth="1"/>
  </cols>
  <sheetData>
    <row r="1" spans="1:8" x14ac:dyDescent="0.25">
      <c r="A1" s="1" t="s">
        <v>817</v>
      </c>
      <c r="B1" s="2"/>
      <c r="C1" s="3"/>
    </row>
    <row r="2" spans="1:8" x14ac:dyDescent="0.25">
      <c r="A2" s="120" t="s">
        <v>625</v>
      </c>
      <c r="B2" s="55"/>
      <c r="C2" s="56"/>
      <c r="G2" s="7" t="s">
        <v>671</v>
      </c>
      <c r="H2" s="7"/>
    </row>
    <row r="3" spans="1:8" x14ac:dyDescent="0.25">
      <c r="A3" s="57" t="s">
        <v>626</v>
      </c>
      <c r="B3" s="58"/>
      <c r="C3" s="59"/>
      <c r="G3" s="7" t="s">
        <v>672</v>
      </c>
      <c r="H3" s="7"/>
    </row>
    <row r="4" spans="1:8" x14ac:dyDescent="0.25">
      <c r="A4" s="57" t="s">
        <v>627</v>
      </c>
      <c r="B4" s="58"/>
      <c r="C4" s="59"/>
      <c r="G4" s="7" t="s">
        <v>673</v>
      </c>
      <c r="H4" s="7"/>
    </row>
    <row r="5" spans="1:8" x14ac:dyDescent="0.25">
      <c r="A5" s="119" t="s">
        <v>674</v>
      </c>
      <c r="B5" s="60"/>
      <c r="C5" s="61"/>
    </row>
    <row r="7" spans="1:8" x14ac:dyDescent="0.25">
      <c r="A7" s="7" t="s">
        <v>675</v>
      </c>
    </row>
    <row r="8" spans="1:8" x14ac:dyDescent="0.25">
      <c r="A8" s="7" t="s">
        <v>676</v>
      </c>
    </row>
    <row r="10" spans="1:8" x14ac:dyDescent="0.25">
      <c r="A10" s="122" t="s">
        <v>677</v>
      </c>
      <c r="C10" s="122" t="s">
        <v>678</v>
      </c>
      <c r="D10" s="122" t="s">
        <v>679</v>
      </c>
    </row>
    <row r="11" spans="1:8" x14ac:dyDescent="0.25">
      <c r="A11" s="4" t="s">
        <v>641</v>
      </c>
      <c r="C11" s="4" t="s">
        <v>642</v>
      </c>
      <c r="D11" s="4" t="s">
        <v>680</v>
      </c>
      <c r="E11" s="123" t="s">
        <v>681</v>
      </c>
    </row>
    <row r="12" spans="1:8" x14ac:dyDescent="0.25">
      <c r="A12" s="5" t="s">
        <v>682</v>
      </c>
      <c r="C12" s="5" t="s">
        <v>683</v>
      </c>
      <c r="D12" s="8" t="b">
        <f t="shared" ref="D12:D43" si="0">ISNA(MATCH(C12,$A$12:$A$104,0))</f>
        <v>0</v>
      </c>
    </row>
    <row r="13" spans="1:8" x14ac:dyDescent="0.25">
      <c r="A13" s="5" t="s">
        <v>684</v>
      </c>
      <c r="C13" s="5" t="s">
        <v>685</v>
      </c>
      <c r="D13" s="8" t="b">
        <f t="shared" si="0"/>
        <v>0</v>
      </c>
    </row>
    <row r="14" spans="1:8" x14ac:dyDescent="0.25">
      <c r="A14" s="5" t="s">
        <v>686</v>
      </c>
      <c r="C14" s="5" t="s">
        <v>682</v>
      </c>
      <c r="D14" s="8" t="b">
        <f t="shared" si="0"/>
        <v>0</v>
      </c>
    </row>
    <row r="15" spans="1:8" x14ac:dyDescent="0.25">
      <c r="A15" s="5" t="s">
        <v>687</v>
      </c>
      <c r="C15" s="5" t="s">
        <v>688</v>
      </c>
      <c r="D15" s="8" t="b">
        <f t="shared" si="0"/>
        <v>0</v>
      </c>
    </row>
    <row r="16" spans="1:8" x14ac:dyDescent="0.25">
      <c r="A16" s="5" t="s">
        <v>689</v>
      </c>
      <c r="C16" s="5" t="s">
        <v>690</v>
      </c>
      <c r="D16" s="8" t="b">
        <f t="shared" si="0"/>
        <v>1</v>
      </c>
    </row>
    <row r="17" spans="1:4" x14ac:dyDescent="0.25">
      <c r="A17" s="5" t="s">
        <v>685</v>
      </c>
      <c r="C17" s="5" t="s">
        <v>691</v>
      </c>
      <c r="D17" s="8" t="b">
        <f t="shared" si="0"/>
        <v>0</v>
      </c>
    </row>
    <row r="18" spans="1:4" x14ac:dyDescent="0.25">
      <c r="A18" s="5" t="s">
        <v>692</v>
      </c>
      <c r="C18" s="5" t="s">
        <v>693</v>
      </c>
      <c r="D18" s="8" t="b">
        <f t="shared" si="0"/>
        <v>0</v>
      </c>
    </row>
    <row r="19" spans="1:4" x14ac:dyDescent="0.25">
      <c r="A19" s="5" t="s">
        <v>694</v>
      </c>
      <c r="C19" s="5" t="s">
        <v>695</v>
      </c>
      <c r="D19" s="8" t="b">
        <f t="shared" si="0"/>
        <v>0</v>
      </c>
    </row>
    <row r="20" spans="1:4" x14ac:dyDescent="0.25">
      <c r="A20" s="5" t="s">
        <v>696</v>
      </c>
      <c r="C20" s="5" t="s">
        <v>697</v>
      </c>
      <c r="D20" s="8" t="b">
        <f t="shared" si="0"/>
        <v>0</v>
      </c>
    </row>
    <row r="21" spans="1:4" x14ac:dyDescent="0.25">
      <c r="A21" s="5" t="s">
        <v>698</v>
      </c>
      <c r="C21" s="5" t="s">
        <v>699</v>
      </c>
      <c r="D21" s="8" t="b">
        <f t="shared" si="0"/>
        <v>0</v>
      </c>
    </row>
    <row r="22" spans="1:4" x14ac:dyDescent="0.25">
      <c r="A22" s="5" t="s">
        <v>700</v>
      </c>
      <c r="C22" s="5" t="s">
        <v>701</v>
      </c>
      <c r="D22" s="8" t="b">
        <f t="shared" si="0"/>
        <v>0</v>
      </c>
    </row>
    <row r="23" spans="1:4" x14ac:dyDescent="0.25">
      <c r="A23" s="5" t="s">
        <v>702</v>
      </c>
      <c r="C23" s="5" t="s">
        <v>703</v>
      </c>
      <c r="D23" s="8" t="b">
        <f t="shared" si="0"/>
        <v>0</v>
      </c>
    </row>
    <row r="24" spans="1:4" x14ac:dyDescent="0.25">
      <c r="A24" s="5" t="s">
        <v>704</v>
      </c>
      <c r="C24" s="5" t="s">
        <v>705</v>
      </c>
      <c r="D24" s="8" t="b">
        <f t="shared" si="0"/>
        <v>1</v>
      </c>
    </row>
    <row r="25" spans="1:4" x14ac:dyDescent="0.25">
      <c r="A25" s="5" t="s">
        <v>706</v>
      </c>
      <c r="C25" s="5" t="s">
        <v>707</v>
      </c>
      <c r="D25" s="8" t="b">
        <f t="shared" si="0"/>
        <v>0</v>
      </c>
    </row>
    <row r="26" spans="1:4" x14ac:dyDescent="0.25">
      <c r="A26" s="5" t="s">
        <v>708</v>
      </c>
      <c r="C26" s="5" t="s">
        <v>709</v>
      </c>
      <c r="D26" s="8" t="b">
        <f t="shared" si="0"/>
        <v>1</v>
      </c>
    </row>
    <row r="27" spans="1:4" x14ac:dyDescent="0.25">
      <c r="A27" s="5" t="s">
        <v>710</v>
      </c>
      <c r="C27" s="5" t="s">
        <v>708</v>
      </c>
      <c r="D27" s="8" t="b">
        <f t="shared" si="0"/>
        <v>0</v>
      </c>
    </row>
    <row r="28" spans="1:4" x14ac:dyDescent="0.25">
      <c r="A28" s="5" t="s">
        <v>711</v>
      </c>
      <c r="C28" s="5" t="s">
        <v>712</v>
      </c>
      <c r="D28" s="8" t="b">
        <f t="shared" si="0"/>
        <v>0</v>
      </c>
    </row>
    <row r="29" spans="1:4" x14ac:dyDescent="0.25">
      <c r="A29" s="5" t="s">
        <v>713</v>
      </c>
      <c r="C29" s="5" t="s">
        <v>714</v>
      </c>
      <c r="D29" s="8" t="b">
        <f t="shared" si="0"/>
        <v>0</v>
      </c>
    </row>
    <row r="30" spans="1:4" x14ac:dyDescent="0.25">
      <c r="A30" s="5" t="s">
        <v>715</v>
      </c>
      <c r="C30" s="5" t="s">
        <v>716</v>
      </c>
      <c r="D30" s="8" t="b">
        <f t="shared" si="0"/>
        <v>0</v>
      </c>
    </row>
    <row r="31" spans="1:4" x14ac:dyDescent="0.25">
      <c r="A31" s="5" t="s">
        <v>717</v>
      </c>
      <c r="C31" s="5" t="s">
        <v>718</v>
      </c>
      <c r="D31" s="8" t="b">
        <f t="shared" si="0"/>
        <v>0</v>
      </c>
    </row>
    <row r="32" spans="1:4" x14ac:dyDescent="0.25">
      <c r="A32" s="5" t="s">
        <v>719</v>
      </c>
      <c r="C32" s="5" t="s">
        <v>720</v>
      </c>
      <c r="D32" s="8" t="b">
        <f t="shared" si="0"/>
        <v>0</v>
      </c>
    </row>
    <row r="33" spans="1:4" x14ac:dyDescent="0.25">
      <c r="A33" s="5" t="s">
        <v>720</v>
      </c>
      <c r="C33" s="5" t="s">
        <v>696</v>
      </c>
      <c r="D33" s="8" t="b">
        <f t="shared" si="0"/>
        <v>0</v>
      </c>
    </row>
    <row r="34" spans="1:4" x14ac:dyDescent="0.25">
      <c r="A34" s="5" t="s">
        <v>693</v>
      </c>
      <c r="C34" s="5" t="s">
        <v>721</v>
      </c>
      <c r="D34" s="8" t="b">
        <f t="shared" si="0"/>
        <v>0</v>
      </c>
    </row>
    <row r="35" spans="1:4" x14ac:dyDescent="0.25">
      <c r="A35" s="5" t="s">
        <v>722</v>
      </c>
      <c r="C35" s="5" t="s">
        <v>723</v>
      </c>
      <c r="D35" s="8" t="b">
        <f t="shared" si="0"/>
        <v>0</v>
      </c>
    </row>
    <row r="36" spans="1:4" x14ac:dyDescent="0.25">
      <c r="A36" s="5" t="s">
        <v>724</v>
      </c>
      <c r="C36" s="5" t="s">
        <v>687</v>
      </c>
      <c r="D36" s="8" t="b">
        <f t="shared" si="0"/>
        <v>0</v>
      </c>
    </row>
    <row r="37" spans="1:4" x14ac:dyDescent="0.25">
      <c r="A37" s="5" t="s">
        <v>723</v>
      </c>
      <c r="C37" s="5" t="s">
        <v>694</v>
      </c>
      <c r="D37" s="8" t="b">
        <f t="shared" si="0"/>
        <v>0</v>
      </c>
    </row>
    <row r="38" spans="1:4" x14ac:dyDescent="0.25">
      <c r="A38" s="5" t="s">
        <v>725</v>
      </c>
      <c r="C38" s="5" t="s">
        <v>726</v>
      </c>
      <c r="D38" s="8" t="b">
        <f t="shared" si="0"/>
        <v>0</v>
      </c>
    </row>
    <row r="39" spans="1:4" x14ac:dyDescent="0.25">
      <c r="A39" s="5" t="s">
        <v>727</v>
      </c>
      <c r="C39" s="5" t="s">
        <v>728</v>
      </c>
      <c r="D39" s="8" t="b">
        <f t="shared" si="0"/>
        <v>0</v>
      </c>
    </row>
    <row r="40" spans="1:4" x14ac:dyDescent="0.25">
      <c r="A40" s="5" t="s">
        <v>729</v>
      </c>
      <c r="C40" s="5" t="s">
        <v>730</v>
      </c>
      <c r="D40" s="8" t="b">
        <f t="shared" si="0"/>
        <v>0</v>
      </c>
    </row>
    <row r="41" spans="1:4" x14ac:dyDescent="0.25">
      <c r="A41" s="5" t="s">
        <v>731</v>
      </c>
      <c r="C41" s="5" t="s">
        <v>732</v>
      </c>
      <c r="D41" s="8" t="b">
        <f t="shared" si="0"/>
        <v>0</v>
      </c>
    </row>
    <row r="42" spans="1:4" x14ac:dyDescent="0.25">
      <c r="A42" s="5" t="s">
        <v>733</v>
      </c>
      <c r="C42" s="5" t="s">
        <v>734</v>
      </c>
      <c r="D42" s="8" t="b">
        <f t="shared" si="0"/>
        <v>0</v>
      </c>
    </row>
    <row r="43" spans="1:4" x14ac:dyDescent="0.25">
      <c r="A43" s="5" t="s">
        <v>735</v>
      </c>
      <c r="C43" s="5" t="s">
        <v>736</v>
      </c>
      <c r="D43" s="8" t="b">
        <f t="shared" si="0"/>
        <v>0</v>
      </c>
    </row>
    <row r="44" spans="1:4" x14ac:dyDescent="0.25">
      <c r="A44" s="5" t="s">
        <v>737</v>
      </c>
      <c r="C44" s="5" t="s">
        <v>724</v>
      </c>
      <c r="D44" s="8" t="b">
        <f t="shared" ref="D44:D75" si="1">ISNA(MATCH(C44,$A$12:$A$104,0))</f>
        <v>0</v>
      </c>
    </row>
    <row r="45" spans="1:4" x14ac:dyDescent="0.25">
      <c r="A45" s="5" t="s">
        <v>712</v>
      </c>
      <c r="C45" s="5" t="s">
        <v>738</v>
      </c>
      <c r="D45" s="8" t="b">
        <f t="shared" si="1"/>
        <v>0</v>
      </c>
    </row>
    <row r="46" spans="1:4" x14ac:dyDescent="0.25">
      <c r="A46" s="5" t="s">
        <v>739</v>
      </c>
      <c r="C46" s="5" t="s">
        <v>740</v>
      </c>
      <c r="D46" s="8" t="b">
        <f t="shared" si="1"/>
        <v>0</v>
      </c>
    </row>
    <row r="47" spans="1:4" x14ac:dyDescent="0.25">
      <c r="A47" s="5" t="s">
        <v>721</v>
      </c>
      <c r="C47" s="5" t="s">
        <v>741</v>
      </c>
      <c r="D47" s="8" t="b">
        <f t="shared" si="1"/>
        <v>0</v>
      </c>
    </row>
    <row r="48" spans="1:4" x14ac:dyDescent="0.25">
      <c r="A48" s="5" t="s">
        <v>742</v>
      </c>
      <c r="C48" s="5" t="s">
        <v>743</v>
      </c>
      <c r="D48" s="8" t="b">
        <f t="shared" si="1"/>
        <v>1</v>
      </c>
    </row>
    <row r="49" spans="1:4" x14ac:dyDescent="0.25">
      <c r="A49" s="5" t="s">
        <v>744</v>
      </c>
      <c r="C49" s="5" t="s">
        <v>745</v>
      </c>
      <c r="D49" s="8" t="b">
        <f t="shared" si="1"/>
        <v>1</v>
      </c>
    </row>
    <row r="50" spans="1:4" x14ac:dyDescent="0.25">
      <c r="A50" s="5" t="s">
        <v>746</v>
      </c>
      <c r="C50" s="5" t="s">
        <v>700</v>
      </c>
      <c r="D50" s="8" t="b">
        <f t="shared" si="1"/>
        <v>0</v>
      </c>
    </row>
    <row r="51" spans="1:4" x14ac:dyDescent="0.25">
      <c r="A51" s="5" t="s">
        <v>740</v>
      </c>
      <c r="C51" s="5" t="s">
        <v>747</v>
      </c>
      <c r="D51" s="8" t="b">
        <f t="shared" si="1"/>
        <v>0</v>
      </c>
    </row>
    <row r="52" spans="1:4" x14ac:dyDescent="0.25">
      <c r="A52" s="5" t="s">
        <v>699</v>
      </c>
      <c r="C52" s="5" t="s">
        <v>748</v>
      </c>
      <c r="D52" s="8" t="b">
        <f t="shared" si="1"/>
        <v>0</v>
      </c>
    </row>
    <row r="53" spans="1:4" x14ac:dyDescent="0.25">
      <c r="A53" s="5" t="s">
        <v>749</v>
      </c>
      <c r="C53" s="5" t="s">
        <v>750</v>
      </c>
      <c r="D53" s="8" t="b">
        <f t="shared" si="1"/>
        <v>0</v>
      </c>
    </row>
    <row r="54" spans="1:4" x14ac:dyDescent="0.25">
      <c r="A54" s="5" t="s">
        <v>736</v>
      </c>
      <c r="C54" s="5" t="s">
        <v>698</v>
      </c>
      <c r="D54" s="8" t="b">
        <f t="shared" si="1"/>
        <v>0</v>
      </c>
    </row>
    <row r="55" spans="1:4" x14ac:dyDescent="0.25">
      <c r="A55" s="5" t="s">
        <v>691</v>
      </c>
      <c r="C55" s="5" t="s">
        <v>751</v>
      </c>
      <c r="D55" s="8" t="b">
        <f t="shared" si="1"/>
        <v>0</v>
      </c>
    </row>
    <row r="56" spans="1:4" x14ac:dyDescent="0.25">
      <c r="A56" s="5" t="s">
        <v>695</v>
      </c>
      <c r="C56" s="5" t="s">
        <v>689</v>
      </c>
      <c r="D56" s="8" t="b">
        <f t="shared" si="1"/>
        <v>0</v>
      </c>
    </row>
    <row r="57" spans="1:4" x14ac:dyDescent="0.25">
      <c r="A57" s="5" t="s">
        <v>750</v>
      </c>
      <c r="C57" s="5" t="s">
        <v>752</v>
      </c>
      <c r="D57" s="8" t="b">
        <f t="shared" si="1"/>
        <v>0</v>
      </c>
    </row>
    <row r="58" spans="1:4" x14ac:dyDescent="0.25">
      <c r="A58" s="5" t="s">
        <v>726</v>
      </c>
      <c r="C58" s="5" t="s">
        <v>722</v>
      </c>
      <c r="D58" s="8" t="b">
        <f t="shared" si="1"/>
        <v>0</v>
      </c>
    </row>
    <row r="59" spans="1:4" x14ac:dyDescent="0.25">
      <c r="A59" s="5" t="s">
        <v>753</v>
      </c>
      <c r="C59" s="5" t="s">
        <v>753</v>
      </c>
      <c r="D59" s="8" t="b">
        <f t="shared" si="1"/>
        <v>0</v>
      </c>
    </row>
    <row r="60" spans="1:4" x14ac:dyDescent="0.25">
      <c r="A60" s="5" t="s">
        <v>754</v>
      </c>
      <c r="C60" s="5" t="s">
        <v>704</v>
      </c>
      <c r="D60" s="8" t="b">
        <f t="shared" si="1"/>
        <v>0</v>
      </c>
    </row>
    <row r="61" spans="1:4" x14ac:dyDescent="0.25">
      <c r="A61" s="5" t="s">
        <v>755</v>
      </c>
      <c r="C61" s="5" t="s">
        <v>746</v>
      </c>
      <c r="D61" s="8" t="b">
        <f t="shared" si="1"/>
        <v>0</v>
      </c>
    </row>
    <row r="62" spans="1:4" x14ac:dyDescent="0.25">
      <c r="A62" s="5" t="s">
        <v>707</v>
      </c>
      <c r="C62" s="5" t="s">
        <v>756</v>
      </c>
      <c r="D62" s="8" t="b">
        <f t="shared" si="1"/>
        <v>0</v>
      </c>
    </row>
    <row r="63" spans="1:4" x14ac:dyDescent="0.25">
      <c r="A63" s="5" t="s">
        <v>757</v>
      </c>
      <c r="C63" s="5" t="s">
        <v>758</v>
      </c>
      <c r="D63" s="8" t="b">
        <f t="shared" si="1"/>
        <v>0</v>
      </c>
    </row>
    <row r="64" spans="1:4" x14ac:dyDescent="0.25">
      <c r="A64" s="5" t="s">
        <v>734</v>
      </c>
      <c r="C64" s="5" t="s">
        <v>733</v>
      </c>
      <c r="D64" s="8" t="b">
        <f t="shared" si="1"/>
        <v>0</v>
      </c>
    </row>
    <row r="65" spans="1:4" x14ac:dyDescent="0.25">
      <c r="A65" s="5" t="s">
        <v>759</v>
      </c>
      <c r="C65" s="5" t="s">
        <v>760</v>
      </c>
      <c r="D65" s="8" t="b">
        <f t="shared" si="1"/>
        <v>0</v>
      </c>
    </row>
    <row r="66" spans="1:4" x14ac:dyDescent="0.25">
      <c r="A66" s="5" t="s">
        <v>761</v>
      </c>
      <c r="C66" s="5" t="s">
        <v>754</v>
      </c>
      <c r="D66" s="8" t="b">
        <f t="shared" si="1"/>
        <v>0</v>
      </c>
    </row>
    <row r="67" spans="1:4" x14ac:dyDescent="0.25">
      <c r="A67" s="5" t="s">
        <v>762</v>
      </c>
      <c r="C67" s="5" t="s">
        <v>763</v>
      </c>
      <c r="D67" s="8" t="b">
        <f t="shared" si="1"/>
        <v>0</v>
      </c>
    </row>
    <row r="68" spans="1:4" x14ac:dyDescent="0.25">
      <c r="A68" s="5" t="s">
        <v>764</v>
      </c>
      <c r="C68" s="5" t="s">
        <v>710</v>
      </c>
      <c r="D68" s="8" t="b">
        <f t="shared" si="1"/>
        <v>0</v>
      </c>
    </row>
    <row r="69" spans="1:4" x14ac:dyDescent="0.25">
      <c r="A69" s="5" t="s">
        <v>765</v>
      </c>
      <c r="C69" s="5" t="s">
        <v>717</v>
      </c>
      <c r="D69" s="8" t="b">
        <f t="shared" si="1"/>
        <v>0</v>
      </c>
    </row>
    <row r="70" spans="1:4" x14ac:dyDescent="0.25">
      <c r="A70" s="5" t="s">
        <v>766</v>
      </c>
      <c r="C70" s="5" t="s">
        <v>684</v>
      </c>
      <c r="D70" s="8" t="b">
        <f t="shared" si="1"/>
        <v>0</v>
      </c>
    </row>
    <row r="71" spans="1:4" x14ac:dyDescent="0.25">
      <c r="A71" s="5" t="s">
        <v>767</v>
      </c>
      <c r="C71" s="5" t="s">
        <v>757</v>
      </c>
      <c r="D71" s="8" t="b">
        <f t="shared" si="1"/>
        <v>0</v>
      </c>
    </row>
    <row r="72" spans="1:4" x14ac:dyDescent="0.25">
      <c r="A72" s="5" t="s">
        <v>752</v>
      </c>
      <c r="C72" s="5" t="s">
        <v>755</v>
      </c>
      <c r="D72" s="8" t="b">
        <f t="shared" si="1"/>
        <v>0</v>
      </c>
    </row>
    <row r="73" spans="1:4" x14ac:dyDescent="0.25">
      <c r="A73" s="5" t="s">
        <v>758</v>
      </c>
      <c r="C73" s="5" t="s">
        <v>731</v>
      </c>
      <c r="D73" s="8" t="b">
        <f t="shared" si="1"/>
        <v>0</v>
      </c>
    </row>
    <row r="74" spans="1:4" x14ac:dyDescent="0.25">
      <c r="A74" s="5" t="s">
        <v>697</v>
      </c>
      <c r="C74" s="5" t="s">
        <v>719</v>
      </c>
      <c r="D74" s="8" t="b">
        <f t="shared" si="1"/>
        <v>0</v>
      </c>
    </row>
    <row r="75" spans="1:4" x14ac:dyDescent="0.25">
      <c r="A75" s="5" t="s">
        <v>741</v>
      </c>
      <c r="C75" s="5" t="s">
        <v>767</v>
      </c>
      <c r="D75" s="8" t="b">
        <f t="shared" si="1"/>
        <v>0</v>
      </c>
    </row>
    <row r="76" spans="1:4" x14ac:dyDescent="0.25">
      <c r="A76" s="5" t="s">
        <v>748</v>
      </c>
      <c r="C76" s="5" t="s">
        <v>761</v>
      </c>
      <c r="D76" s="8" t="b">
        <f t="shared" ref="D76:D107" si="2">ISNA(MATCH(C76,$A$12:$A$104,0))</f>
        <v>0</v>
      </c>
    </row>
    <row r="77" spans="1:4" x14ac:dyDescent="0.25">
      <c r="A77" s="5" t="s">
        <v>768</v>
      </c>
      <c r="C77" s="5" t="s">
        <v>744</v>
      </c>
      <c r="D77" s="8" t="b">
        <f t="shared" si="2"/>
        <v>0</v>
      </c>
    </row>
    <row r="78" spans="1:4" x14ac:dyDescent="0.25">
      <c r="A78" s="5" t="s">
        <v>769</v>
      </c>
      <c r="C78" s="5" t="s">
        <v>770</v>
      </c>
      <c r="D78" s="8" t="b">
        <f t="shared" si="2"/>
        <v>0</v>
      </c>
    </row>
    <row r="79" spans="1:4" x14ac:dyDescent="0.25">
      <c r="A79" s="5" t="s">
        <v>770</v>
      </c>
      <c r="C79" s="5" t="s">
        <v>727</v>
      </c>
      <c r="D79" s="8" t="b">
        <f t="shared" si="2"/>
        <v>0</v>
      </c>
    </row>
    <row r="80" spans="1:4" x14ac:dyDescent="0.25">
      <c r="A80" s="5" t="s">
        <v>771</v>
      </c>
      <c r="C80" s="5" t="s">
        <v>769</v>
      </c>
      <c r="D80" s="8" t="b">
        <f t="shared" si="2"/>
        <v>0</v>
      </c>
    </row>
    <row r="81" spans="1:4" x14ac:dyDescent="0.25">
      <c r="A81" s="5" t="s">
        <v>701</v>
      </c>
      <c r="C81" s="5" t="s">
        <v>702</v>
      </c>
      <c r="D81" s="8" t="b">
        <f t="shared" si="2"/>
        <v>0</v>
      </c>
    </row>
    <row r="82" spans="1:4" x14ac:dyDescent="0.25">
      <c r="A82" s="5" t="s">
        <v>772</v>
      </c>
      <c r="C82" s="5" t="s">
        <v>765</v>
      </c>
      <c r="D82" s="8" t="b">
        <f t="shared" si="2"/>
        <v>0</v>
      </c>
    </row>
    <row r="83" spans="1:4" x14ac:dyDescent="0.25">
      <c r="A83" s="5" t="s">
        <v>718</v>
      </c>
      <c r="C83" s="5" t="s">
        <v>773</v>
      </c>
      <c r="D83" s="8" t="b">
        <f t="shared" si="2"/>
        <v>0</v>
      </c>
    </row>
    <row r="84" spans="1:4" x14ac:dyDescent="0.25">
      <c r="A84" s="5" t="s">
        <v>714</v>
      </c>
      <c r="C84" s="5" t="s">
        <v>772</v>
      </c>
      <c r="D84" s="8" t="b">
        <f t="shared" si="2"/>
        <v>0</v>
      </c>
    </row>
    <row r="85" spans="1:4" x14ac:dyDescent="0.25">
      <c r="A85" s="5" t="s">
        <v>774</v>
      </c>
      <c r="C85" s="5" t="s">
        <v>749</v>
      </c>
      <c r="D85" s="8" t="b">
        <f t="shared" si="2"/>
        <v>0</v>
      </c>
    </row>
    <row r="86" spans="1:4" x14ac:dyDescent="0.25">
      <c r="A86" s="5" t="s">
        <v>716</v>
      </c>
      <c r="C86" s="5" t="s">
        <v>729</v>
      </c>
      <c r="D86" s="8" t="b">
        <f t="shared" si="2"/>
        <v>0</v>
      </c>
    </row>
    <row r="87" spans="1:4" x14ac:dyDescent="0.25">
      <c r="A87" s="5" t="s">
        <v>775</v>
      </c>
      <c r="C87" s="5" t="s">
        <v>762</v>
      </c>
      <c r="D87" s="8" t="b">
        <f t="shared" si="2"/>
        <v>0</v>
      </c>
    </row>
    <row r="88" spans="1:4" x14ac:dyDescent="0.25">
      <c r="A88" s="5" t="s">
        <v>756</v>
      </c>
      <c r="C88" s="5" t="s">
        <v>686</v>
      </c>
      <c r="D88" s="8" t="b">
        <f t="shared" si="2"/>
        <v>0</v>
      </c>
    </row>
    <row r="89" spans="1:4" x14ac:dyDescent="0.25">
      <c r="A89" s="5" t="s">
        <v>751</v>
      </c>
      <c r="C89" s="5" t="s">
        <v>715</v>
      </c>
      <c r="D89" s="8" t="b">
        <f t="shared" si="2"/>
        <v>0</v>
      </c>
    </row>
    <row r="90" spans="1:4" x14ac:dyDescent="0.25">
      <c r="A90" s="5" t="s">
        <v>776</v>
      </c>
      <c r="C90" s="5" t="s">
        <v>706</v>
      </c>
      <c r="D90" s="8" t="b">
        <f t="shared" si="2"/>
        <v>0</v>
      </c>
    </row>
    <row r="91" spans="1:4" x14ac:dyDescent="0.25">
      <c r="A91" s="5" t="s">
        <v>777</v>
      </c>
      <c r="C91" s="5" t="s">
        <v>692</v>
      </c>
      <c r="D91" s="8" t="b">
        <f t="shared" si="2"/>
        <v>0</v>
      </c>
    </row>
    <row r="92" spans="1:4" x14ac:dyDescent="0.25">
      <c r="A92" s="5" t="s">
        <v>763</v>
      </c>
      <c r="C92" s="5" t="s">
        <v>735</v>
      </c>
      <c r="D92" s="8" t="b">
        <f t="shared" si="2"/>
        <v>0</v>
      </c>
    </row>
    <row r="93" spans="1:4" x14ac:dyDescent="0.25">
      <c r="A93" s="5" t="s">
        <v>760</v>
      </c>
      <c r="C93" s="5" t="s">
        <v>778</v>
      </c>
      <c r="D93" s="8" t="b">
        <f t="shared" si="2"/>
        <v>0</v>
      </c>
    </row>
    <row r="94" spans="1:4" x14ac:dyDescent="0.25">
      <c r="A94" s="5" t="s">
        <v>683</v>
      </c>
      <c r="C94" s="5" t="s">
        <v>766</v>
      </c>
      <c r="D94" s="8" t="b">
        <f t="shared" si="2"/>
        <v>0</v>
      </c>
    </row>
    <row r="95" spans="1:4" x14ac:dyDescent="0.25">
      <c r="A95" s="5" t="s">
        <v>732</v>
      </c>
      <c r="C95" s="5" t="s">
        <v>779</v>
      </c>
      <c r="D95" s="8" t="b">
        <f t="shared" si="2"/>
        <v>0</v>
      </c>
    </row>
    <row r="96" spans="1:4" x14ac:dyDescent="0.25">
      <c r="A96" s="5" t="s">
        <v>730</v>
      </c>
      <c r="C96" s="5" t="s">
        <v>739</v>
      </c>
      <c r="D96" s="8" t="b">
        <f t="shared" si="2"/>
        <v>0</v>
      </c>
    </row>
    <row r="97" spans="1:4" x14ac:dyDescent="0.25">
      <c r="A97" s="5" t="s">
        <v>778</v>
      </c>
      <c r="C97" s="5" t="s">
        <v>737</v>
      </c>
      <c r="D97" s="8" t="b">
        <f t="shared" si="2"/>
        <v>0</v>
      </c>
    </row>
    <row r="98" spans="1:4" x14ac:dyDescent="0.25">
      <c r="A98" s="5" t="s">
        <v>773</v>
      </c>
      <c r="C98" s="5" t="s">
        <v>725</v>
      </c>
      <c r="D98" s="8" t="b">
        <f t="shared" si="2"/>
        <v>0</v>
      </c>
    </row>
    <row r="99" spans="1:4" x14ac:dyDescent="0.25">
      <c r="A99" s="5" t="s">
        <v>779</v>
      </c>
      <c r="C99" s="5" t="s">
        <v>764</v>
      </c>
      <c r="D99" s="8" t="b">
        <f t="shared" si="2"/>
        <v>0</v>
      </c>
    </row>
    <row r="100" spans="1:4" x14ac:dyDescent="0.25">
      <c r="A100" s="5" t="s">
        <v>728</v>
      </c>
      <c r="C100" s="5" t="s">
        <v>777</v>
      </c>
      <c r="D100" s="8" t="b">
        <f t="shared" si="2"/>
        <v>0</v>
      </c>
    </row>
    <row r="101" spans="1:4" x14ac:dyDescent="0.25">
      <c r="A101" s="5" t="s">
        <v>688</v>
      </c>
      <c r="C101" s="5" t="s">
        <v>759</v>
      </c>
      <c r="D101" s="8" t="b">
        <f t="shared" si="2"/>
        <v>0</v>
      </c>
    </row>
    <row r="102" spans="1:4" x14ac:dyDescent="0.25">
      <c r="A102" s="5" t="s">
        <v>738</v>
      </c>
      <c r="C102" s="5" t="s">
        <v>742</v>
      </c>
      <c r="D102" s="8" t="b">
        <f t="shared" si="2"/>
        <v>0</v>
      </c>
    </row>
    <row r="103" spans="1:4" x14ac:dyDescent="0.25">
      <c r="A103" s="5" t="s">
        <v>703</v>
      </c>
      <c r="C103" s="5" t="s">
        <v>768</v>
      </c>
      <c r="D103" s="8" t="b">
        <f t="shared" si="2"/>
        <v>0</v>
      </c>
    </row>
    <row r="104" spans="1:4" x14ac:dyDescent="0.25">
      <c r="A104" s="5" t="s">
        <v>747</v>
      </c>
      <c r="C104" s="5" t="s">
        <v>780</v>
      </c>
      <c r="D104" s="8" t="b">
        <f t="shared" si="2"/>
        <v>1</v>
      </c>
    </row>
    <row r="105" spans="1:4" x14ac:dyDescent="0.25">
      <c r="C105" s="5" t="s">
        <v>713</v>
      </c>
      <c r="D105" s="8" t="b">
        <f t="shared" si="2"/>
        <v>0</v>
      </c>
    </row>
    <row r="106" spans="1:4" x14ac:dyDescent="0.25">
      <c r="C106" s="5" t="s">
        <v>711</v>
      </c>
      <c r="D106" s="8" t="b">
        <f t="shared" si="2"/>
        <v>0</v>
      </c>
    </row>
    <row r="107" spans="1:4" x14ac:dyDescent="0.25">
      <c r="C107" s="5" t="s">
        <v>775</v>
      </c>
      <c r="D107" s="8" t="b">
        <f t="shared" si="2"/>
        <v>0</v>
      </c>
    </row>
    <row r="108" spans="1:4" x14ac:dyDescent="0.25">
      <c r="C108" s="5" t="s">
        <v>776</v>
      </c>
      <c r="D108" s="8" t="b">
        <f t="shared" ref="D108:D139" si="3">ISNA(MATCH(C108,$A$12:$A$104,0))</f>
        <v>0</v>
      </c>
    </row>
    <row r="109" spans="1:4" x14ac:dyDescent="0.25">
      <c r="C109" s="5" t="s">
        <v>781</v>
      </c>
      <c r="D109" s="8" t="b">
        <f t="shared" si="3"/>
        <v>1</v>
      </c>
    </row>
    <row r="110" spans="1:4" x14ac:dyDescent="0.25">
      <c r="C110" s="5" t="s">
        <v>774</v>
      </c>
      <c r="D110" s="8" t="b">
        <f t="shared" si="3"/>
        <v>0</v>
      </c>
    </row>
    <row r="111" spans="1:4" x14ac:dyDescent="0.25">
      <c r="C111" s="5" t="s">
        <v>771</v>
      </c>
      <c r="D111" s="8" t="b">
        <f t="shared" si="3"/>
        <v>0</v>
      </c>
    </row>
  </sheetData>
  <conditionalFormatting sqref="C12:D111">
    <cfRule type="expression" dxfId="3" priority="1">
      <formula>$D12=TRUE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defaultRowHeight="15" x14ac:dyDescent="0.25"/>
  <cols>
    <col min="1" max="1" width="49.42578125" customWidth="1"/>
    <col min="2" max="2" width="5.28515625" customWidth="1"/>
    <col min="3" max="3" width="44.140625" customWidth="1"/>
    <col min="4" max="4" width="27.28515625" customWidth="1"/>
    <col min="5" max="5" width="14.5703125" customWidth="1"/>
    <col min="7" max="7" width="10.85546875" customWidth="1"/>
  </cols>
  <sheetData>
    <row r="1" spans="1:8" x14ac:dyDescent="0.25">
      <c r="A1" s="1" t="s">
        <v>817</v>
      </c>
      <c r="B1" s="2"/>
      <c r="C1" s="3"/>
    </row>
    <row r="2" spans="1:8" x14ac:dyDescent="0.25">
      <c r="A2" s="120" t="s">
        <v>625</v>
      </c>
      <c r="B2" s="55"/>
      <c r="C2" s="56"/>
      <c r="G2" s="7" t="s">
        <v>671</v>
      </c>
      <c r="H2" s="7"/>
    </row>
    <row r="3" spans="1:8" x14ac:dyDescent="0.25">
      <c r="A3" s="57" t="s">
        <v>626</v>
      </c>
      <c r="B3" s="58"/>
      <c r="C3" s="59"/>
      <c r="G3" s="7" t="s">
        <v>672</v>
      </c>
      <c r="H3" s="7"/>
    </row>
    <row r="4" spans="1:8" x14ac:dyDescent="0.25">
      <c r="A4" s="57" t="s">
        <v>627</v>
      </c>
      <c r="B4" s="58"/>
      <c r="C4" s="59"/>
      <c r="G4" s="7" t="s">
        <v>673</v>
      </c>
      <c r="H4" s="7"/>
    </row>
    <row r="5" spans="1:8" x14ac:dyDescent="0.25">
      <c r="A5" s="119" t="s">
        <v>674</v>
      </c>
      <c r="B5" s="60"/>
      <c r="C5" s="61"/>
    </row>
    <row r="7" spans="1:8" x14ac:dyDescent="0.25">
      <c r="A7" s="7" t="s">
        <v>675</v>
      </c>
    </row>
    <row r="8" spans="1:8" x14ac:dyDescent="0.25">
      <c r="A8" s="7" t="s">
        <v>676</v>
      </c>
    </row>
    <row r="10" spans="1:8" x14ac:dyDescent="0.25">
      <c r="A10" s="122" t="s">
        <v>677</v>
      </c>
      <c r="C10" s="122" t="s">
        <v>678</v>
      </c>
      <c r="D10" s="122" t="s">
        <v>679</v>
      </c>
    </row>
    <row r="11" spans="1:8" x14ac:dyDescent="0.25">
      <c r="A11" s="4" t="s">
        <v>641</v>
      </c>
      <c r="C11" s="4" t="s">
        <v>642</v>
      </c>
      <c r="D11" s="4" t="s">
        <v>680</v>
      </c>
    </row>
    <row r="12" spans="1:8" x14ac:dyDescent="0.25">
      <c r="A12" s="5" t="s">
        <v>682</v>
      </c>
      <c r="C12" s="5" t="s">
        <v>683</v>
      </c>
      <c r="D12" s="8" t="b">
        <f>ISNA(MATCH(C12,$A$12:$A$104,0))</f>
        <v>0</v>
      </c>
    </row>
    <row r="13" spans="1:8" x14ac:dyDescent="0.25">
      <c r="A13" s="5" t="s">
        <v>684</v>
      </c>
      <c r="C13" s="5" t="s">
        <v>685</v>
      </c>
      <c r="D13" s="8" t="b">
        <f t="shared" ref="D13:D76" si="0">ISNA(MATCH(C13,$A$12:$A$104,0))</f>
        <v>0</v>
      </c>
    </row>
    <row r="14" spans="1:8" x14ac:dyDescent="0.25">
      <c r="A14" s="5" t="s">
        <v>686</v>
      </c>
      <c r="C14" s="5" t="s">
        <v>682</v>
      </c>
      <c r="D14" s="8" t="b">
        <f t="shared" si="0"/>
        <v>0</v>
      </c>
    </row>
    <row r="15" spans="1:8" x14ac:dyDescent="0.25">
      <c r="A15" s="5" t="s">
        <v>687</v>
      </c>
      <c r="C15" s="5" t="s">
        <v>688</v>
      </c>
      <c r="D15" s="8" t="b">
        <f t="shared" si="0"/>
        <v>0</v>
      </c>
    </row>
    <row r="16" spans="1:8" x14ac:dyDescent="0.25">
      <c r="A16" s="5" t="s">
        <v>689</v>
      </c>
      <c r="C16" s="5" t="s">
        <v>690</v>
      </c>
      <c r="D16" s="8" t="b">
        <f t="shared" si="0"/>
        <v>1</v>
      </c>
    </row>
    <row r="17" spans="1:4" x14ac:dyDescent="0.25">
      <c r="A17" s="5" t="s">
        <v>685</v>
      </c>
      <c r="C17" s="5" t="s">
        <v>691</v>
      </c>
      <c r="D17" s="8" t="b">
        <f t="shared" si="0"/>
        <v>0</v>
      </c>
    </row>
    <row r="18" spans="1:4" x14ac:dyDescent="0.25">
      <c r="A18" s="5" t="s">
        <v>692</v>
      </c>
      <c r="C18" s="5" t="s">
        <v>693</v>
      </c>
      <c r="D18" s="8" t="b">
        <f t="shared" si="0"/>
        <v>0</v>
      </c>
    </row>
    <row r="19" spans="1:4" x14ac:dyDescent="0.25">
      <c r="A19" s="5" t="s">
        <v>694</v>
      </c>
      <c r="C19" s="5" t="s">
        <v>695</v>
      </c>
      <c r="D19" s="8" t="b">
        <f t="shared" si="0"/>
        <v>0</v>
      </c>
    </row>
    <row r="20" spans="1:4" x14ac:dyDescent="0.25">
      <c r="A20" s="5" t="s">
        <v>696</v>
      </c>
      <c r="C20" s="5" t="s">
        <v>697</v>
      </c>
      <c r="D20" s="8" t="b">
        <f t="shared" si="0"/>
        <v>0</v>
      </c>
    </row>
    <row r="21" spans="1:4" x14ac:dyDescent="0.25">
      <c r="A21" s="5" t="s">
        <v>698</v>
      </c>
      <c r="C21" s="5" t="s">
        <v>699</v>
      </c>
      <c r="D21" s="8" t="b">
        <f t="shared" si="0"/>
        <v>0</v>
      </c>
    </row>
    <row r="22" spans="1:4" x14ac:dyDescent="0.25">
      <c r="A22" s="5" t="s">
        <v>700</v>
      </c>
      <c r="C22" s="5" t="s">
        <v>701</v>
      </c>
      <c r="D22" s="8" t="b">
        <f t="shared" si="0"/>
        <v>0</v>
      </c>
    </row>
    <row r="23" spans="1:4" x14ac:dyDescent="0.25">
      <c r="A23" s="5" t="s">
        <v>702</v>
      </c>
      <c r="C23" s="5" t="s">
        <v>703</v>
      </c>
      <c r="D23" s="8" t="b">
        <f t="shared" si="0"/>
        <v>0</v>
      </c>
    </row>
    <row r="24" spans="1:4" x14ac:dyDescent="0.25">
      <c r="A24" s="5" t="s">
        <v>704</v>
      </c>
      <c r="C24" s="5" t="s">
        <v>705</v>
      </c>
      <c r="D24" s="8" t="b">
        <f t="shared" si="0"/>
        <v>1</v>
      </c>
    </row>
    <row r="25" spans="1:4" x14ac:dyDescent="0.25">
      <c r="A25" s="5" t="s">
        <v>706</v>
      </c>
      <c r="C25" s="5" t="s">
        <v>707</v>
      </c>
      <c r="D25" s="8" t="b">
        <f t="shared" si="0"/>
        <v>0</v>
      </c>
    </row>
    <row r="26" spans="1:4" x14ac:dyDescent="0.25">
      <c r="A26" s="5" t="s">
        <v>708</v>
      </c>
      <c r="C26" s="5" t="s">
        <v>709</v>
      </c>
      <c r="D26" s="8" t="b">
        <f t="shared" si="0"/>
        <v>1</v>
      </c>
    </row>
    <row r="27" spans="1:4" x14ac:dyDescent="0.25">
      <c r="A27" s="5" t="s">
        <v>710</v>
      </c>
      <c r="C27" s="5" t="s">
        <v>708</v>
      </c>
      <c r="D27" s="8" t="b">
        <f t="shared" si="0"/>
        <v>0</v>
      </c>
    </row>
    <row r="28" spans="1:4" x14ac:dyDescent="0.25">
      <c r="A28" s="5" t="s">
        <v>711</v>
      </c>
      <c r="C28" s="5" t="s">
        <v>712</v>
      </c>
      <c r="D28" s="8" t="b">
        <f t="shared" si="0"/>
        <v>0</v>
      </c>
    </row>
    <row r="29" spans="1:4" x14ac:dyDescent="0.25">
      <c r="A29" s="5" t="s">
        <v>713</v>
      </c>
      <c r="C29" s="5" t="s">
        <v>714</v>
      </c>
      <c r="D29" s="8" t="b">
        <f t="shared" si="0"/>
        <v>0</v>
      </c>
    </row>
    <row r="30" spans="1:4" x14ac:dyDescent="0.25">
      <c r="A30" s="5" t="s">
        <v>715</v>
      </c>
      <c r="C30" s="5" t="s">
        <v>716</v>
      </c>
      <c r="D30" s="8" t="b">
        <f t="shared" si="0"/>
        <v>0</v>
      </c>
    </row>
    <row r="31" spans="1:4" x14ac:dyDescent="0.25">
      <c r="A31" s="5" t="s">
        <v>717</v>
      </c>
      <c r="C31" s="5" t="s">
        <v>718</v>
      </c>
      <c r="D31" s="8" t="b">
        <f t="shared" si="0"/>
        <v>0</v>
      </c>
    </row>
    <row r="32" spans="1:4" x14ac:dyDescent="0.25">
      <c r="A32" s="5" t="s">
        <v>719</v>
      </c>
      <c r="C32" s="5" t="s">
        <v>720</v>
      </c>
      <c r="D32" s="8" t="b">
        <f t="shared" si="0"/>
        <v>0</v>
      </c>
    </row>
    <row r="33" spans="1:4" x14ac:dyDescent="0.25">
      <c r="A33" s="5" t="s">
        <v>720</v>
      </c>
      <c r="C33" s="5" t="s">
        <v>696</v>
      </c>
      <c r="D33" s="8" t="b">
        <f t="shared" si="0"/>
        <v>0</v>
      </c>
    </row>
    <row r="34" spans="1:4" x14ac:dyDescent="0.25">
      <c r="A34" s="5" t="s">
        <v>693</v>
      </c>
      <c r="C34" s="5" t="s">
        <v>721</v>
      </c>
      <c r="D34" s="8" t="b">
        <f t="shared" si="0"/>
        <v>0</v>
      </c>
    </row>
    <row r="35" spans="1:4" x14ac:dyDescent="0.25">
      <c r="A35" s="5" t="s">
        <v>722</v>
      </c>
      <c r="C35" s="5" t="s">
        <v>723</v>
      </c>
      <c r="D35" s="8" t="b">
        <f t="shared" si="0"/>
        <v>0</v>
      </c>
    </row>
    <row r="36" spans="1:4" x14ac:dyDescent="0.25">
      <c r="A36" s="5" t="s">
        <v>724</v>
      </c>
      <c r="C36" s="5" t="s">
        <v>687</v>
      </c>
      <c r="D36" s="8" t="b">
        <f t="shared" si="0"/>
        <v>0</v>
      </c>
    </row>
    <row r="37" spans="1:4" x14ac:dyDescent="0.25">
      <c r="A37" s="5" t="s">
        <v>723</v>
      </c>
      <c r="C37" s="5" t="s">
        <v>694</v>
      </c>
      <c r="D37" s="8" t="b">
        <f t="shared" si="0"/>
        <v>0</v>
      </c>
    </row>
    <row r="38" spans="1:4" x14ac:dyDescent="0.25">
      <c r="A38" s="5" t="s">
        <v>725</v>
      </c>
      <c r="C38" s="5" t="s">
        <v>726</v>
      </c>
      <c r="D38" s="8" t="b">
        <f t="shared" si="0"/>
        <v>0</v>
      </c>
    </row>
    <row r="39" spans="1:4" x14ac:dyDescent="0.25">
      <c r="A39" s="5" t="s">
        <v>727</v>
      </c>
      <c r="C39" s="5" t="s">
        <v>728</v>
      </c>
      <c r="D39" s="8" t="b">
        <f t="shared" si="0"/>
        <v>0</v>
      </c>
    </row>
    <row r="40" spans="1:4" x14ac:dyDescent="0.25">
      <c r="A40" s="5" t="s">
        <v>729</v>
      </c>
      <c r="C40" s="5" t="s">
        <v>730</v>
      </c>
      <c r="D40" s="8" t="b">
        <f t="shared" si="0"/>
        <v>0</v>
      </c>
    </row>
    <row r="41" spans="1:4" x14ac:dyDescent="0.25">
      <c r="A41" s="5" t="s">
        <v>731</v>
      </c>
      <c r="C41" s="5" t="s">
        <v>732</v>
      </c>
      <c r="D41" s="8" t="b">
        <f t="shared" si="0"/>
        <v>0</v>
      </c>
    </row>
    <row r="42" spans="1:4" x14ac:dyDescent="0.25">
      <c r="A42" s="5" t="s">
        <v>733</v>
      </c>
      <c r="C42" s="5" t="s">
        <v>734</v>
      </c>
      <c r="D42" s="8" t="b">
        <f t="shared" si="0"/>
        <v>0</v>
      </c>
    </row>
    <row r="43" spans="1:4" x14ac:dyDescent="0.25">
      <c r="A43" s="5" t="s">
        <v>735</v>
      </c>
      <c r="C43" s="5" t="s">
        <v>736</v>
      </c>
      <c r="D43" s="8" t="b">
        <f t="shared" si="0"/>
        <v>0</v>
      </c>
    </row>
    <row r="44" spans="1:4" x14ac:dyDescent="0.25">
      <c r="A44" s="5" t="s">
        <v>737</v>
      </c>
      <c r="C44" s="5" t="s">
        <v>724</v>
      </c>
      <c r="D44" s="8" t="b">
        <f t="shared" si="0"/>
        <v>0</v>
      </c>
    </row>
    <row r="45" spans="1:4" x14ac:dyDescent="0.25">
      <c r="A45" s="5" t="s">
        <v>712</v>
      </c>
      <c r="C45" s="5" t="s">
        <v>738</v>
      </c>
      <c r="D45" s="8" t="b">
        <f t="shared" si="0"/>
        <v>0</v>
      </c>
    </row>
    <row r="46" spans="1:4" x14ac:dyDescent="0.25">
      <c r="A46" s="5" t="s">
        <v>739</v>
      </c>
      <c r="C46" s="5" t="s">
        <v>740</v>
      </c>
      <c r="D46" s="8" t="b">
        <f t="shared" si="0"/>
        <v>0</v>
      </c>
    </row>
    <row r="47" spans="1:4" x14ac:dyDescent="0.25">
      <c r="A47" s="5" t="s">
        <v>721</v>
      </c>
      <c r="C47" s="5" t="s">
        <v>741</v>
      </c>
      <c r="D47" s="8" t="b">
        <f t="shared" si="0"/>
        <v>0</v>
      </c>
    </row>
    <row r="48" spans="1:4" x14ac:dyDescent="0.25">
      <c r="A48" s="5" t="s">
        <v>742</v>
      </c>
      <c r="C48" s="5" t="s">
        <v>743</v>
      </c>
      <c r="D48" s="8" t="b">
        <f t="shared" si="0"/>
        <v>1</v>
      </c>
    </row>
    <row r="49" spans="1:4" x14ac:dyDescent="0.25">
      <c r="A49" s="5" t="s">
        <v>744</v>
      </c>
      <c r="C49" s="5" t="s">
        <v>745</v>
      </c>
      <c r="D49" s="8" t="b">
        <f t="shared" si="0"/>
        <v>1</v>
      </c>
    </row>
    <row r="50" spans="1:4" x14ac:dyDescent="0.25">
      <c r="A50" s="5" t="s">
        <v>746</v>
      </c>
      <c r="C50" s="5" t="s">
        <v>700</v>
      </c>
      <c r="D50" s="8" t="b">
        <f t="shared" si="0"/>
        <v>0</v>
      </c>
    </row>
    <row r="51" spans="1:4" x14ac:dyDescent="0.25">
      <c r="A51" s="5" t="s">
        <v>740</v>
      </c>
      <c r="C51" s="5" t="s">
        <v>747</v>
      </c>
      <c r="D51" s="8" t="b">
        <f t="shared" si="0"/>
        <v>0</v>
      </c>
    </row>
    <row r="52" spans="1:4" x14ac:dyDescent="0.25">
      <c r="A52" s="5" t="s">
        <v>699</v>
      </c>
      <c r="C52" s="5" t="s">
        <v>748</v>
      </c>
      <c r="D52" s="8" t="b">
        <f t="shared" si="0"/>
        <v>0</v>
      </c>
    </row>
    <row r="53" spans="1:4" x14ac:dyDescent="0.25">
      <c r="A53" s="5" t="s">
        <v>749</v>
      </c>
      <c r="C53" s="5" t="s">
        <v>750</v>
      </c>
      <c r="D53" s="8" t="b">
        <f t="shared" si="0"/>
        <v>0</v>
      </c>
    </row>
    <row r="54" spans="1:4" x14ac:dyDescent="0.25">
      <c r="A54" s="5" t="s">
        <v>736</v>
      </c>
      <c r="C54" s="5" t="s">
        <v>698</v>
      </c>
      <c r="D54" s="8" t="b">
        <f t="shared" si="0"/>
        <v>0</v>
      </c>
    </row>
    <row r="55" spans="1:4" x14ac:dyDescent="0.25">
      <c r="A55" s="5" t="s">
        <v>691</v>
      </c>
      <c r="C55" s="5" t="s">
        <v>751</v>
      </c>
      <c r="D55" s="8" t="b">
        <f t="shared" si="0"/>
        <v>0</v>
      </c>
    </row>
    <row r="56" spans="1:4" x14ac:dyDescent="0.25">
      <c r="A56" s="5" t="s">
        <v>695</v>
      </c>
      <c r="C56" s="5" t="s">
        <v>689</v>
      </c>
      <c r="D56" s="8" t="b">
        <f t="shared" si="0"/>
        <v>0</v>
      </c>
    </row>
    <row r="57" spans="1:4" x14ac:dyDescent="0.25">
      <c r="A57" s="5" t="s">
        <v>750</v>
      </c>
      <c r="C57" s="5" t="s">
        <v>752</v>
      </c>
      <c r="D57" s="8" t="b">
        <f t="shared" si="0"/>
        <v>0</v>
      </c>
    </row>
    <row r="58" spans="1:4" x14ac:dyDescent="0.25">
      <c r="A58" s="5" t="s">
        <v>726</v>
      </c>
      <c r="C58" s="5" t="s">
        <v>722</v>
      </c>
      <c r="D58" s="8" t="b">
        <f t="shared" si="0"/>
        <v>0</v>
      </c>
    </row>
    <row r="59" spans="1:4" x14ac:dyDescent="0.25">
      <c r="A59" s="5" t="s">
        <v>753</v>
      </c>
      <c r="C59" s="5" t="s">
        <v>753</v>
      </c>
      <c r="D59" s="8" t="b">
        <f t="shared" si="0"/>
        <v>0</v>
      </c>
    </row>
    <row r="60" spans="1:4" x14ac:dyDescent="0.25">
      <c r="A60" s="5" t="s">
        <v>754</v>
      </c>
      <c r="C60" s="5" t="s">
        <v>704</v>
      </c>
      <c r="D60" s="8" t="b">
        <f t="shared" si="0"/>
        <v>0</v>
      </c>
    </row>
    <row r="61" spans="1:4" x14ac:dyDescent="0.25">
      <c r="A61" s="5" t="s">
        <v>755</v>
      </c>
      <c r="C61" s="5" t="s">
        <v>746</v>
      </c>
      <c r="D61" s="8" t="b">
        <f t="shared" si="0"/>
        <v>0</v>
      </c>
    </row>
    <row r="62" spans="1:4" x14ac:dyDescent="0.25">
      <c r="A62" s="5" t="s">
        <v>707</v>
      </c>
      <c r="C62" s="5" t="s">
        <v>756</v>
      </c>
      <c r="D62" s="8" t="b">
        <f t="shared" si="0"/>
        <v>0</v>
      </c>
    </row>
    <row r="63" spans="1:4" x14ac:dyDescent="0.25">
      <c r="A63" s="5" t="s">
        <v>757</v>
      </c>
      <c r="C63" s="5" t="s">
        <v>758</v>
      </c>
      <c r="D63" s="8" t="b">
        <f t="shared" si="0"/>
        <v>0</v>
      </c>
    </row>
    <row r="64" spans="1:4" x14ac:dyDescent="0.25">
      <c r="A64" s="5" t="s">
        <v>734</v>
      </c>
      <c r="C64" s="5" t="s">
        <v>733</v>
      </c>
      <c r="D64" s="8" t="b">
        <f t="shared" si="0"/>
        <v>0</v>
      </c>
    </row>
    <row r="65" spans="1:4" x14ac:dyDescent="0.25">
      <c r="A65" s="5" t="s">
        <v>759</v>
      </c>
      <c r="C65" s="5" t="s">
        <v>760</v>
      </c>
      <c r="D65" s="8" t="b">
        <f t="shared" si="0"/>
        <v>0</v>
      </c>
    </row>
    <row r="66" spans="1:4" x14ac:dyDescent="0.25">
      <c r="A66" s="5" t="s">
        <v>761</v>
      </c>
      <c r="C66" s="5" t="s">
        <v>754</v>
      </c>
      <c r="D66" s="8" t="b">
        <f t="shared" si="0"/>
        <v>0</v>
      </c>
    </row>
    <row r="67" spans="1:4" x14ac:dyDescent="0.25">
      <c r="A67" s="5" t="s">
        <v>762</v>
      </c>
      <c r="C67" s="5" t="s">
        <v>763</v>
      </c>
      <c r="D67" s="8" t="b">
        <f t="shared" si="0"/>
        <v>0</v>
      </c>
    </row>
    <row r="68" spans="1:4" x14ac:dyDescent="0.25">
      <c r="A68" s="5" t="s">
        <v>764</v>
      </c>
      <c r="C68" s="5" t="s">
        <v>710</v>
      </c>
      <c r="D68" s="8" t="b">
        <f t="shared" si="0"/>
        <v>0</v>
      </c>
    </row>
    <row r="69" spans="1:4" x14ac:dyDescent="0.25">
      <c r="A69" s="5" t="s">
        <v>765</v>
      </c>
      <c r="C69" s="5" t="s">
        <v>717</v>
      </c>
      <c r="D69" s="8" t="b">
        <f t="shared" si="0"/>
        <v>0</v>
      </c>
    </row>
    <row r="70" spans="1:4" x14ac:dyDescent="0.25">
      <c r="A70" s="5" t="s">
        <v>766</v>
      </c>
      <c r="C70" s="5" t="s">
        <v>684</v>
      </c>
      <c r="D70" s="8" t="b">
        <f t="shared" si="0"/>
        <v>0</v>
      </c>
    </row>
    <row r="71" spans="1:4" x14ac:dyDescent="0.25">
      <c r="A71" s="5" t="s">
        <v>767</v>
      </c>
      <c r="C71" s="5" t="s">
        <v>757</v>
      </c>
      <c r="D71" s="8" t="b">
        <f t="shared" si="0"/>
        <v>0</v>
      </c>
    </row>
    <row r="72" spans="1:4" x14ac:dyDescent="0.25">
      <c r="A72" s="5" t="s">
        <v>752</v>
      </c>
      <c r="C72" s="5" t="s">
        <v>755</v>
      </c>
      <c r="D72" s="8" t="b">
        <f t="shared" si="0"/>
        <v>0</v>
      </c>
    </row>
    <row r="73" spans="1:4" x14ac:dyDescent="0.25">
      <c r="A73" s="5" t="s">
        <v>758</v>
      </c>
      <c r="C73" s="5" t="s">
        <v>731</v>
      </c>
      <c r="D73" s="8" t="b">
        <f t="shared" si="0"/>
        <v>0</v>
      </c>
    </row>
    <row r="74" spans="1:4" x14ac:dyDescent="0.25">
      <c r="A74" s="5" t="s">
        <v>697</v>
      </c>
      <c r="C74" s="5" t="s">
        <v>719</v>
      </c>
      <c r="D74" s="8" t="b">
        <f t="shared" si="0"/>
        <v>0</v>
      </c>
    </row>
    <row r="75" spans="1:4" x14ac:dyDescent="0.25">
      <c r="A75" s="5" t="s">
        <v>741</v>
      </c>
      <c r="C75" s="5" t="s">
        <v>767</v>
      </c>
      <c r="D75" s="8" t="b">
        <f t="shared" si="0"/>
        <v>0</v>
      </c>
    </row>
    <row r="76" spans="1:4" x14ac:dyDescent="0.25">
      <c r="A76" s="5" t="s">
        <v>748</v>
      </c>
      <c r="C76" s="5" t="s">
        <v>761</v>
      </c>
      <c r="D76" s="8" t="b">
        <f t="shared" si="0"/>
        <v>0</v>
      </c>
    </row>
    <row r="77" spans="1:4" x14ac:dyDescent="0.25">
      <c r="A77" s="5" t="s">
        <v>768</v>
      </c>
      <c r="C77" s="5" t="s">
        <v>744</v>
      </c>
      <c r="D77" s="8" t="b">
        <f t="shared" ref="D77:D111" si="1">ISNA(MATCH(C77,$A$12:$A$104,0))</f>
        <v>0</v>
      </c>
    </row>
    <row r="78" spans="1:4" x14ac:dyDescent="0.25">
      <c r="A78" s="5" t="s">
        <v>769</v>
      </c>
      <c r="C78" s="5" t="s">
        <v>770</v>
      </c>
      <c r="D78" s="8" t="b">
        <f t="shared" si="1"/>
        <v>0</v>
      </c>
    </row>
    <row r="79" spans="1:4" x14ac:dyDescent="0.25">
      <c r="A79" s="5" t="s">
        <v>770</v>
      </c>
      <c r="C79" s="5" t="s">
        <v>727</v>
      </c>
      <c r="D79" s="8" t="b">
        <f t="shared" si="1"/>
        <v>0</v>
      </c>
    </row>
    <row r="80" spans="1:4" x14ac:dyDescent="0.25">
      <c r="A80" s="5" t="s">
        <v>771</v>
      </c>
      <c r="C80" s="5" t="s">
        <v>769</v>
      </c>
      <c r="D80" s="8" t="b">
        <f t="shared" si="1"/>
        <v>0</v>
      </c>
    </row>
    <row r="81" spans="1:4" x14ac:dyDescent="0.25">
      <c r="A81" s="5" t="s">
        <v>701</v>
      </c>
      <c r="C81" s="5" t="s">
        <v>702</v>
      </c>
      <c r="D81" s="8" t="b">
        <f t="shared" si="1"/>
        <v>0</v>
      </c>
    </row>
    <row r="82" spans="1:4" x14ac:dyDescent="0.25">
      <c r="A82" s="5" t="s">
        <v>772</v>
      </c>
      <c r="C82" s="5" t="s">
        <v>765</v>
      </c>
      <c r="D82" s="8" t="b">
        <f t="shared" si="1"/>
        <v>0</v>
      </c>
    </row>
    <row r="83" spans="1:4" x14ac:dyDescent="0.25">
      <c r="A83" s="5" t="s">
        <v>718</v>
      </c>
      <c r="C83" s="5" t="s">
        <v>773</v>
      </c>
      <c r="D83" s="8" t="b">
        <f t="shared" si="1"/>
        <v>0</v>
      </c>
    </row>
    <row r="84" spans="1:4" x14ac:dyDescent="0.25">
      <c r="A84" s="5" t="s">
        <v>714</v>
      </c>
      <c r="C84" s="5" t="s">
        <v>772</v>
      </c>
      <c r="D84" s="8" t="b">
        <f t="shared" si="1"/>
        <v>0</v>
      </c>
    </row>
    <row r="85" spans="1:4" x14ac:dyDescent="0.25">
      <c r="A85" s="5" t="s">
        <v>774</v>
      </c>
      <c r="C85" s="5" t="s">
        <v>749</v>
      </c>
      <c r="D85" s="8" t="b">
        <f t="shared" si="1"/>
        <v>0</v>
      </c>
    </row>
    <row r="86" spans="1:4" x14ac:dyDescent="0.25">
      <c r="A86" s="5" t="s">
        <v>716</v>
      </c>
      <c r="C86" s="5" t="s">
        <v>729</v>
      </c>
      <c r="D86" s="8" t="b">
        <f t="shared" si="1"/>
        <v>0</v>
      </c>
    </row>
    <row r="87" spans="1:4" x14ac:dyDescent="0.25">
      <c r="A87" s="5" t="s">
        <v>775</v>
      </c>
      <c r="C87" s="5" t="s">
        <v>762</v>
      </c>
      <c r="D87" s="8" t="b">
        <f t="shared" si="1"/>
        <v>0</v>
      </c>
    </row>
    <row r="88" spans="1:4" x14ac:dyDescent="0.25">
      <c r="A88" s="5" t="s">
        <v>756</v>
      </c>
      <c r="C88" s="5" t="s">
        <v>686</v>
      </c>
      <c r="D88" s="8" t="b">
        <f t="shared" si="1"/>
        <v>0</v>
      </c>
    </row>
    <row r="89" spans="1:4" x14ac:dyDescent="0.25">
      <c r="A89" s="5" t="s">
        <v>751</v>
      </c>
      <c r="C89" s="5" t="s">
        <v>715</v>
      </c>
      <c r="D89" s="8" t="b">
        <f t="shared" si="1"/>
        <v>0</v>
      </c>
    </row>
    <row r="90" spans="1:4" x14ac:dyDescent="0.25">
      <c r="A90" s="5" t="s">
        <v>776</v>
      </c>
      <c r="C90" s="5" t="s">
        <v>706</v>
      </c>
      <c r="D90" s="8" t="b">
        <f t="shared" si="1"/>
        <v>0</v>
      </c>
    </row>
    <row r="91" spans="1:4" x14ac:dyDescent="0.25">
      <c r="A91" s="5" t="s">
        <v>777</v>
      </c>
      <c r="C91" s="5" t="s">
        <v>692</v>
      </c>
      <c r="D91" s="8" t="b">
        <f t="shared" si="1"/>
        <v>0</v>
      </c>
    </row>
    <row r="92" spans="1:4" x14ac:dyDescent="0.25">
      <c r="A92" s="5" t="s">
        <v>763</v>
      </c>
      <c r="C92" s="5" t="s">
        <v>735</v>
      </c>
      <c r="D92" s="8" t="b">
        <f t="shared" si="1"/>
        <v>0</v>
      </c>
    </row>
    <row r="93" spans="1:4" x14ac:dyDescent="0.25">
      <c r="A93" s="5" t="s">
        <v>760</v>
      </c>
      <c r="C93" s="5" t="s">
        <v>778</v>
      </c>
      <c r="D93" s="8" t="b">
        <f t="shared" si="1"/>
        <v>0</v>
      </c>
    </row>
    <row r="94" spans="1:4" x14ac:dyDescent="0.25">
      <c r="A94" s="5" t="s">
        <v>683</v>
      </c>
      <c r="C94" s="5" t="s">
        <v>766</v>
      </c>
      <c r="D94" s="8" t="b">
        <f t="shared" si="1"/>
        <v>0</v>
      </c>
    </row>
    <row r="95" spans="1:4" x14ac:dyDescent="0.25">
      <c r="A95" s="5" t="s">
        <v>732</v>
      </c>
      <c r="C95" s="5" t="s">
        <v>779</v>
      </c>
      <c r="D95" s="8" t="b">
        <f t="shared" si="1"/>
        <v>0</v>
      </c>
    </row>
    <row r="96" spans="1:4" x14ac:dyDescent="0.25">
      <c r="A96" s="5" t="s">
        <v>730</v>
      </c>
      <c r="C96" s="5" t="s">
        <v>739</v>
      </c>
      <c r="D96" s="8" t="b">
        <f t="shared" si="1"/>
        <v>0</v>
      </c>
    </row>
    <row r="97" spans="1:4" x14ac:dyDescent="0.25">
      <c r="A97" s="5" t="s">
        <v>778</v>
      </c>
      <c r="C97" s="5" t="s">
        <v>737</v>
      </c>
      <c r="D97" s="8" t="b">
        <f t="shared" si="1"/>
        <v>0</v>
      </c>
    </row>
    <row r="98" spans="1:4" x14ac:dyDescent="0.25">
      <c r="A98" s="5" t="s">
        <v>773</v>
      </c>
      <c r="C98" s="5" t="s">
        <v>725</v>
      </c>
      <c r="D98" s="8" t="b">
        <f t="shared" si="1"/>
        <v>0</v>
      </c>
    </row>
    <row r="99" spans="1:4" x14ac:dyDescent="0.25">
      <c r="A99" s="5" t="s">
        <v>779</v>
      </c>
      <c r="C99" s="5" t="s">
        <v>764</v>
      </c>
      <c r="D99" s="8" t="b">
        <f t="shared" si="1"/>
        <v>0</v>
      </c>
    </row>
    <row r="100" spans="1:4" x14ac:dyDescent="0.25">
      <c r="A100" s="5" t="s">
        <v>728</v>
      </c>
      <c r="C100" s="5" t="s">
        <v>777</v>
      </c>
      <c r="D100" s="8" t="b">
        <f t="shared" si="1"/>
        <v>0</v>
      </c>
    </row>
    <row r="101" spans="1:4" x14ac:dyDescent="0.25">
      <c r="A101" s="5" t="s">
        <v>688</v>
      </c>
      <c r="C101" s="5" t="s">
        <v>759</v>
      </c>
      <c r="D101" s="8" t="b">
        <f t="shared" si="1"/>
        <v>0</v>
      </c>
    </row>
    <row r="102" spans="1:4" x14ac:dyDescent="0.25">
      <c r="A102" s="5" t="s">
        <v>738</v>
      </c>
      <c r="C102" s="5" t="s">
        <v>742</v>
      </c>
      <c r="D102" s="8" t="b">
        <f t="shared" si="1"/>
        <v>0</v>
      </c>
    </row>
    <row r="103" spans="1:4" x14ac:dyDescent="0.25">
      <c r="A103" s="5" t="s">
        <v>703</v>
      </c>
      <c r="C103" s="5" t="s">
        <v>768</v>
      </c>
      <c r="D103" s="8" t="b">
        <f t="shared" si="1"/>
        <v>0</v>
      </c>
    </row>
    <row r="104" spans="1:4" x14ac:dyDescent="0.25">
      <c r="A104" s="5" t="s">
        <v>747</v>
      </c>
      <c r="C104" s="5" t="s">
        <v>780</v>
      </c>
      <c r="D104" s="8" t="b">
        <f t="shared" si="1"/>
        <v>1</v>
      </c>
    </row>
    <row r="105" spans="1:4" x14ac:dyDescent="0.25">
      <c r="C105" s="5" t="s">
        <v>713</v>
      </c>
      <c r="D105" s="8" t="b">
        <f t="shared" si="1"/>
        <v>0</v>
      </c>
    </row>
    <row r="106" spans="1:4" x14ac:dyDescent="0.25">
      <c r="C106" s="5" t="s">
        <v>711</v>
      </c>
      <c r="D106" s="8" t="b">
        <f t="shared" si="1"/>
        <v>0</v>
      </c>
    </row>
    <row r="107" spans="1:4" x14ac:dyDescent="0.25">
      <c r="C107" s="5" t="s">
        <v>775</v>
      </c>
      <c r="D107" s="8" t="b">
        <f t="shared" si="1"/>
        <v>0</v>
      </c>
    </row>
    <row r="108" spans="1:4" x14ac:dyDescent="0.25">
      <c r="C108" s="5" t="s">
        <v>776</v>
      </c>
      <c r="D108" s="8" t="b">
        <f t="shared" si="1"/>
        <v>0</v>
      </c>
    </row>
    <row r="109" spans="1:4" x14ac:dyDescent="0.25">
      <c r="C109" s="5" t="s">
        <v>781</v>
      </c>
      <c r="D109" s="8" t="b">
        <f t="shared" si="1"/>
        <v>1</v>
      </c>
    </row>
    <row r="110" spans="1:4" x14ac:dyDescent="0.25">
      <c r="C110" s="5" t="s">
        <v>774</v>
      </c>
      <c r="D110" s="8" t="b">
        <f t="shared" si="1"/>
        <v>0</v>
      </c>
    </row>
    <row r="111" spans="1:4" x14ac:dyDescent="0.25">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D6" sqref="D6:D30"/>
    </sheetView>
  </sheetViews>
  <sheetFormatPr defaultRowHeight="15" x14ac:dyDescent="0.25"/>
  <cols>
    <col min="1" max="1" width="12" bestFit="1" customWidth="1"/>
    <col min="2" max="2" width="13.28515625" customWidth="1"/>
    <col min="3" max="3" width="19.7109375" customWidth="1"/>
    <col min="4" max="4" width="14.5703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x14ac:dyDescent="0.25">
      <c r="A1" s="70" t="s">
        <v>213</v>
      </c>
      <c r="B1" s="70"/>
      <c r="C1" s="70"/>
      <c r="D1" s="70"/>
      <c r="E1" s="70"/>
      <c r="F1" s="70"/>
      <c r="G1" s="70"/>
      <c r="H1" s="70"/>
    </row>
    <row r="5" spans="1:8" x14ac:dyDescent="0.25">
      <c r="A5" s="28" t="s">
        <v>196</v>
      </c>
      <c r="B5" s="28" t="s">
        <v>214</v>
      </c>
      <c r="C5" s="28" t="s">
        <v>215</v>
      </c>
      <c r="D5" s="28" t="s">
        <v>216</v>
      </c>
      <c r="G5" s="28" t="s">
        <v>215</v>
      </c>
      <c r="H5" s="28" t="s">
        <v>216</v>
      </c>
    </row>
    <row r="6" spans="1:8" x14ac:dyDescent="0.25">
      <c r="A6" s="11">
        <v>40308</v>
      </c>
      <c r="B6" s="5" t="s">
        <v>217</v>
      </c>
      <c r="C6" s="5">
        <v>73</v>
      </c>
      <c r="D6" s="44">
        <f>VLOOKUP(C6,$G$6:$H$9,MATCH($D$5,$G$5:$H$5,0))</f>
        <v>50</v>
      </c>
      <c r="G6" s="71">
        <v>0</v>
      </c>
      <c r="H6" s="72">
        <v>0</v>
      </c>
    </row>
    <row r="7" spans="1:8" x14ac:dyDescent="0.25">
      <c r="A7" s="11">
        <v>40308</v>
      </c>
      <c r="B7" s="5" t="s">
        <v>218</v>
      </c>
      <c r="C7" s="5">
        <v>22</v>
      </c>
      <c r="D7" s="44">
        <f t="shared" ref="D7:D30" si="0">VLOOKUP(C7,$G$6:$H$9,MATCH($D$5,$G$5:$H$5,0))</f>
        <v>0</v>
      </c>
      <c r="G7" s="5">
        <v>60</v>
      </c>
      <c r="H7" s="72">
        <v>50</v>
      </c>
    </row>
    <row r="8" spans="1:8" x14ac:dyDescent="0.25">
      <c r="A8" s="11">
        <v>40308</v>
      </c>
      <c r="B8" s="5" t="s">
        <v>219</v>
      </c>
      <c r="C8" s="5">
        <v>92</v>
      </c>
      <c r="D8" s="44">
        <f t="shared" si="0"/>
        <v>75</v>
      </c>
      <c r="G8" s="5">
        <v>90</v>
      </c>
      <c r="H8" s="72">
        <v>75</v>
      </c>
    </row>
    <row r="9" spans="1:8" x14ac:dyDescent="0.25">
      <c r="A9" s="11">
        <v>40308</v>
      </c>
      <c r="B9" s="5" t="s">
        <v>220</v>
      </c>
      <c r="C9" s="5">
        <v>77</v>
      </c>
      <c r="D9" s="44">
        <f t="shared" si="0"/>
        <v>50</v>
      </c>
      <c r="G9" s="5">
        <v>150</v>
      </c>
      <c r="H9" s="72">
        <v>150</v>
      </c>
    </row>
    <row r="10" spans="1:8" x14ac:dyDescent="0.25">
      <c r="A10" s="11">
        <v>40308</v>
      </c>
      <c r="B10" s="5" t="s">
        <v>221</v>
      </c>
      <c r="C10" s="5">
        <v>78</v>
      </c>
      <c r="D10" s="44">
        <f t="shared" si="0"/>
        <v>50</v>
      </c>
    </row>
    <row r="11" spans="1:8" x14ac:dyDescent="0.25">
      <c r="A11" s="11">
        <v>40308</v>
      </c>
      <c r="B11" s="5" t="s">
        <v>222</v>
      </c>
      <c r="C11" s="5">
        <v>93</v>
      </c>
      <c r="D11" s="44">
        <f t="shared" si="0"/>
        <v>75</v>
      </c>
    </row>
    <row r="12" spans="1:8" x14ac:dyDescent="0.25">
      <c r="A12" s="11">
        <v>40308</v>
      </c>
      <c r="B12" s="5" t="s">
        <v>223</v>
      </c>
      <c r="C12" s="5">
        <v>90</v>
      </c>
      <c r="D12" s="44">
        <f t="shared" si="0"/>
        <v>75</v>
      </c>
    </row>
    <row r="13" spans="1:8" x14ac:dyDescent="0.25">
      <c r="A13" s="11">
        <v>40308</v>
      </c>
      <c r="B13" s="5" t="s">
        <v>224</v>
      </c>
      <c r="C13" s="5">
        <v>88</v>
      </c>
      <c r="D13" s="44">
        <f t="shared" si="0"/>
        <v>50</v>
      </c>
    </row>
    <row r="14" spans="1:8" x14ac:dyDescent="0.25">
      <c r="A14" s="11">
        <v>40308</v>
      </c>
      <c r="B14" s="5" t="s">
        <v>225</v>
      </c>
      <c r="C14" s="5">
        <v>77</v>
      </c>
      <c r="D14" s="44">
        <f t="shared" si="0"/>
        <v>50</v>
      </c>
    </row>
    <row r="15" spans="1:8" x14ac:dyDescent="0.25">
      <c r="A15" s="11">
        <v>40308</v>
      </c>
      <c r="B15" s="5" t="s">
        <v>226</v>
      </c>
      <c r="C15" s="5">
        <v>81</v>
      </c>
      <c r="D15" s="44">
        <f t="shared" si="0"/>
        <v>50</v>
      </c>
    </row>
    <row r="16" spans="1:8" x14ac:dyDescent="0.25">
      <c r="A16" s="11">
        <v>40308</v>
      </c>
      <c r="B16" s="5" t="s">
        <v>227</v>
      </c>
      <c r="C16" s="5">
        <v>81</v>
      </c>
      <c r="D16" s="44">
        <f t="shared" si="0"/>
        <v>50</v>
      </c>
    </row>
    <row r="17" spans="1:4" x14ac:dyDescent="0.25">
      <c r="A17" s="11">
        <v>40308</v>
      </c>
      <c r="B17" s="5" t="s">
        <v>228</v>
      </c>
      <c r="C17" s="5">
        <v>86</v>
      </c>
      <c r="D17" s="44">
        <f t="shared" si="0"/>
        <v>50</v>
      </c>
    </row>
    <row r="18" spans="1:4" x14ac:dyDescent="0.25">
      <c r="A18" s="11">
        <v>40308</v>
      </c>
      <c r="B18" s="5" t="s">
        <v>229</v>
      </c>
      <c r="C18" s="5">
        <v>91</v>
      </c>
      <c r="D18" s="44">
        <f t="shared" si="0"/>
        <v>75</v>
      </c>
    </row>
    <row r="19" spans="1:4" x14ac:dyDescent="0.25">
      <c r="A19" s="11">
        <v>40308</v>
      </c>
      <c r="B19" s="5" t="s">
        <v>230</v>
      </c>
      <c r="C19" s="5">
        <v>84</v>
      </c>
      <c r="D19" s="44">
        <f t="shared" si="0"/>
        <v>50</v>
      </c>
    </row>
    <row r="20" spans="1:4" x14ac:dyDescent="0.25">
      <c r="A20" s="11">
        <v>40308</v>
      </c>
      <c r="B20" s="5" t="s">
        <v>231</v>
      </c>
      <c r="C20" s="5">
        <v>89</v>
      </c>
      <c r="D20" s="44">
        <f t="shared" si="0"/>
        <v>50</v>
      </c>
    </row>
    <row r="21" spans="1:4" x14ac:dyDescent="0.25">
      <c r="A21" s="11">
        <v>40308</v>
      </c>
      <c r="B21" s="5" t="s">
        <v>232</v>
      </c>
      <c r="C21" s="5">
        <v>74</v>
      </c>
      <c r="D21" s="44">
        <f t="shared" si="0"/>
        <v>50</v>
      </c>
    </row>
    <row r="22" spans="1:4" x14ac:dyDescent="0.25">
      <c r="A22" s="11">
        <v>40308</v>
      </c>
      <c r="B22" s="5" t="s">
        <v>233</v>
      </c>
      <c r="C22" s="5">
        <v>86</v>
      </c>
      <c r="D22" s="44">
        <f t="shared" si="0"/>
        <v>50</v>
      </c>
    </row>
    <row r="23" spans="1:4" x14ac:dyDescent="0.25">
      <c r="A23" s="11">
        <v>40308</v>
      </c>
      <c r="B23" s="5" t="s">
        <v>234</v>
      </c>
      <c r="C23" s="5">
        <v>94</v>
      </c>
      <c r="D23" s="44">
        <f t="shared" si="0"/>
        <v>75</v>
      </c>
    </row>
    <row r="24" spans="1:4" x14ac:dyDescent="0.25">
      <c r="A24" s="11">
        <v>40308</v>
      </c>
      <c r="B24" s="5" t="s">
        <v>235</v>
      </c>
      <c r="C24" s="5">
        <v>70</v>
      </c>
      <c r="D24" s="44">
        <f t="shared" si="0"/>
        <v>50</v>
      </c>
    </row>
    <row r="25" spans="1:4" x14ac:dyDescent="0.25">
      <c r="A25" s="11">
        <v>40308</v>
      </c>
      <c r="B25" s="5" t="s">
        <v>236</v>
      </c>
      <c r="C25" s="5">
        <v>0</v>
      </c>
      <c r="D25" s="44">
        <f t="shared" si="0"/>
        <v>0</v>
      </c>
    </row>
    <row r="26" spans="1:4" x14ac:dyDescent="0.25">
      <c r="A26" s="11">
        <v>40308</v>
      </c>
      <c r="B26" s="5" t="s">
        <v>237</v>
      </c>
      <c r="C26" s="5">
        <v>86</v>
      </c>
      <c r="D26" s="44">
        <f t="shared" si="0"/>
        <v>50</v>
      </c>
    </row>
    <row r="27" spans="1:4" x14ac:dyDescent="0.25">
      <c r="A27" s="11">
        <v>40308</v>
      </c>
      <c r="B27" s="5" t="s">
        <v>238</v>
      </c>
      <c r="C27" s="5">
        <v>88</v>
      </c>
      <c r="D27" s="44">
        <f t="shared" si="0"/>
        <v>50</v>
      </c>
    </row>
    <row r="28" spans="1:4" x14ac:dyDescent="0.25">
      <c r="A28" s="11">
        <v>40308</v>
      </c>
      <c r="B28" s="5" t="s">
        <v>239</v>
      </c>
      <c r="C28" s="5">
        <v>94</v>
      </c>
      <c r="D28" s="44">
        <f t="shared" si="0"/>
        <v>75</v>
      </c>
    </row>
    <row r="29" spans="1:4" x14ac:dyDescent="0.25">
      <c r="A29" s="11">
        <v>40308</v>
      </c>
      <c r="B29" s="5" t="s">
        <v>240</v>
      </c>
      <c r="C29" s="5">
        <v>84</v>
      </c>
      <c r="D29" s="44">
        <f t="shared" si="0"/>
        <v>50</v>
      </c>
    </row>
    <row r="30" spans="1:4" x14ac:dyDescent="0.25">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10" sqref="D10"/>
    </sheetView>
  </sheetViews>
  <sheetFormatPr defaultRowHeight="15" x14ac:dyDescent="0.25"/>
  <cols>
    <col min="1" max="1" width="12" bestFit="1" customWidth="1"/>
    <col min="2" max="2" width="13.28515625" customWidth="1"/>
    <col min="3" max="3" width="17.7109375" bestFit="1" customWidth="1"/>
    <col min="4" max="4" width="14.5703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x14ac:dyDescent="0.25">
      <c r="A1" s="70" t="s">
        <v>213</v>
      </c>
      <c r="B1" s="70"/>
      <c r="C1" s="70"/>
      <c r="D1" s="70"/>
      <c r="E1" s="70"/>
      <c r="F1" s="70"/>
      <c r="G1" s="70"/>
      <c r="H1" s="70"/>
    </row>
    <row r="5" spans="1:8" x14ac:dyDescent="0.25">
      <c r="A5" s="28" t="s">
        <v>196</v>
      </c>
      <c r="B5" s="28" t="s">
        <v>214</v>
      </c>
      <c r="C5" s="28" t="s">
        <v>215</v>
      </c>
      <c r="D5" s="28" t="s">
        <v>216</v>
      </c>
      <c r="G5" s="28" t="s">
        <v>215</v>
      </c>
      <c r="H5" s="28" t="s">
        <v>216</v>
      </c>
    </row>
    <row r="6" spans="1:8" x14ac:dyDescent="0.25">
      <c r="A6" s="11">
        <v>40308</v>
      </c>
      <c r="B6" s="5" t="s">
        <v>217</v>
      </c>
      <c r="C6" s="5">
        <v>73</v>
      </c>
      <c r="D6" s="16">
        <f>VLOOKUP(C6,$G$6:$H$9,2)</f>
        <v>50</v>
      </c>
      <c r="G6" s="71">
        <v>0</v>
      </c>
      <c r="H6" s="72">
        <v>0</v>
      </c>
    </row>
    <row r="7" spans="1:8" x14ac:dyDescent="0.25">
      <c r="A7" s="11">
        <v>40308</v>
      </c>
      <c r="B7" s="5" t="s">
        <v>218</v>
      </c>
      <c r="C7" s="5">
        <v>22</v>
      </c>
      <c r="D7" s="16">
        <f t="shared" ref="D7:D30" si="0">VLOOKUP(C7,$G$6:$H$9,2)</f>
        <v>0</v>
      </c>
      <c r="G7" s="5">
        <v>60</v>
      </c>
      <c r="H7" s="72">
        <v>50</v>
      </c>
    </row>
    <row r="8" spans="1:8" x14ac:dyDescent="0.25">
      <c r="A8" s="11">
        <v>40308</v>
      </c>
      <c r="B8" s="5" t="s">
        <v>219</v>
      </c>
      <c r="C8" s="5">
        <v>92</v>
      </c>
      <c r="D8" s="16">
        <f t="shared" si="0"/>
        <v>75</v>
      </c>
      <c r="G8" s="5">
        <v>90</v>
      </c>
      <c r="H8" s="72">
        <v>75</v>
      </c>
    </row>
    <row r="9" spans="1:8" x14ac:dyDescent="0.25">
      <c r="A9" s="11">
        <v>40308</v>
      </c>
      <c r="B9" s="5" t="s">
        <v>220</v>
      </c>
      <c r="C9" s="5">
        <v>77</v>
      </c>
      <c r="D9" s="16">
        <f t="shared" si="0"/>
        <v>50</v>
      </c>
      <c r="G9" s="5">
        <v>150</v>
      </c>
      <c r="H9" s="72">
        <v>150</v>
      </c>
    </row>
    <row r="10" spans="1:8" x14ac:dyDescent="0.25">
      <c r="A10" s="11">
        <v>40308</v>
      </c>
      <c r="B10" s="5" t="s">
        <v>221</v>
      </c>
      <c r="C10" s="5">
        <v>78</v>
      </c>
      <c r="D10" s="16">
        <f t="shared" si="0"/>
        <v>50</v>
      </c>
    </row>
    <row r="11" spans="1:8" x14ac:dyDescent="0.25">
      <c r="A11" s="11">
        <v>40308</v>
      </c>
      <c r="B11" s="5" t="s">
        <v>222</v>
      </c>
      <c r="C11" s="5">
        <v>93</v>
      </c>
      <c r="D11" s="16">
        <f t="shared" si="0"/>
        <v>75</v>
      </c>
    </row>
    <row r="12" spans="1:8" x14ac:dyDescent="0.25">
      <c r="A12" s="11">
        <v>40308</v>
      </c>
      <c r="B12" s="5" t="s">
        <v>223</v>
      </c>
      <c r="C12" s="5">
        <v>90</v>
      </c>
      <c r="D12" s="16">
        <f t="shared" si="0"/>
        <v>75</v>
      </c>
    </row>
    <row r="13" spans="1:8" x14ac:dyDescent="0.25">
      <c r="A13" s="11">
        <v>40308</v>
      </c>
      <c r="B13" s="5" t="s">
        <v>224</v>
      </c>
      <c r="C13" s="5">
        <v>88</v>
      </c>
      <c r="D13" s="16">
        <f t="shared" si="0"/>
        <v>50</v>
      </c>
    </row>
    <row r="14" spans="1:8" x14ac:dyDescent="0.25">
      <c r="A14" s="11">
        <v>40308</v>
      </c>
      <c r="B14" s="5" t="s">
        <v>225</v>
      </c>
      <c r="C14" s="5">
        <v>77</v>
      </c>
      <c r="D14" s="16">
        <f t="shared" si="0"/>
        <v>50</v>
      </c>
    </row>
    <row r="15" spans="1:8" x14ac:dyDescent="0.25">
      <c r="A15" s="11">
        <v>40308</v>
      </c>
      <c r="B15" s="5" t="s">
        <v>226</v>
      </c>
      <c r="C15" s="5">
        <v>81</v>
      </c>
      <c r="D15" s="16">
        <f t="shared" si="0"/>
        <v>50</v>
      </c>
    </row>
    <row r="16" spans="1:8" x14ac:dyDescent="0.25">
      <c r="A16" s="11">
        <v>40308</v>
      </c>
      <c r="B16" s="5" t="s">
        <v>227</v>
      </c>
      <c r="C16" s="5">
        <v>81</v>
      </c>
      <c r="D16" s="16">
        <f t="shared" si="0"/>
        <v>50</v>
      </c>
    </row>
    <row r="17" spans="1:4" x14ac:dyDescent="0.25">
      <c r="A17" s="11">
        <v>40308</v>
      </c>
      <c r="B17" s="5" t="s">
        <v>228</v>
      </c>
      <c r="C17" s="5">
        <v>86</v>
      </c>
      <c r="D17" s="16">
        <f t="shared" si="0"/>
        <v>50</v>
      </c>
    </row>
    <row r="18" spans="1:4" x14ac:dyDescent="0.25">
      <c r="A18" s="11">
        <v>40308</v>
      </c>
      <c r="B18" s="5" t="s">
        <v>229</v>
      </c>
      <c r="C18" s="5">
        <v>91</v>
      </c>
      <c r="D18" s="16">
        <f t="shared" si="0"/>
        <v>75</v>
      </c>
    </row>
    <row r="19" spans="1:4" x14ac:dyDescent="0.25">
      <c r="A19" s="11">
        <v>40308</v>
      </c>
      <c r="B19" s="5" t="s">
        <v>230</v>
      </c>
      <c r="C19" s="5">
        <v>84</v>
      </c>
      <c r="D19" s="16">
        <f t="shared" si="0"/>
        <v>50</v>
      </c>
    </row>
    <row r="20" spans="1:4" x14ac:dyDescent="0.25">
      <c r="A20" s="11">
        <v>40308</v>
      </c>
      <c r="B20" s="5" t="s">
        <v>231</v>
      </c>
      <c r="C20" s="5">
        <v>89</v>
      </c>
      <c r="D20" s="16">
        <f t="shared" si="0"/>
        <v>50</v>
      </c>
    </row>
    <row r="21" spans="1:4" x14ac:dyDescent="0.25">
      <c r="A21" s="11">
        <v>40308</v>
      </c>
      <c r="B21" s="5" t="s">
        <v>232</v>
      </c>
      <c r="C21" s="5">
        <v>74</v>
      </c>
      <c r="D21" s="16">
        <f t="shared" si="0"/>
        <v>50</v>
      </c>
    </row>
    <row r="22" spans="1:4" x14ac:dyDescent="0.25">
      <c r="A22" s="11">
        <v>40308</v>
      </c>
      <c r="B22" s="5" t="s">
        <v>233</v>
      </c>
      <c r="C22" s="5">
        <v>86</v>
      </c>
      <c r="D22" s="16">
        <f t="shared" si="0"/>
        <v>50</v>
      </c>
    </row>
    <row r="23" spans="1:4" x14ac:dyDescent="0.25">
      <c r="A23" s="11">
        <v>40308</v>
      </c>
      <c r="B23" s="5" t="s">
        <v>234</v>
      </c>
      <c r="C23" s="5">
        <v>94</v>
      </c>
      <c r="D23" s="16">
        <f t="shared" si="0"/>
        <v>75</v>
      </c>
    </row>
    <row r="24" spans="1:4" x14ac:dyDescent="0.25">
      <c r="A24" s="11">
        <v>40308</v>
      </c>
      <c r="B24" s="5" t="s">
        <v>235</v>
      </c>
      <c r="C24" s="5">
        <v>70</v>
      </c>
      <c r="D24" s="16">
        <f t="shared" si="0"/>
        <v>50</v>
      </c>
    </row>
    <row r="25" spans="1:4" x14ac:dyDescent="0.25">
      <c r="A25" s="11">
        <v>40308</v>
      </c>
      <c r="B25" s="5" t="s">
        <v>236</v>
      </c>
      <c r="C25" s="5">
        <v>0</v>
      </c>
      <c r="D25" s="16">
        <f t="shared" si="0"/>
        <v>0</v>
      </c>
    </row>
    <row r="26" spans="1:4" x14ac:dyDescent="0.25">
      <c r="A26" s="11">
        <v>40308</v>
      </c>
      <c r="B26" s="5" t="s">
        <v>237</v>
      </c>
      <c r="C26" s="5">
        <v>86</v>
      </c>
      <c r="D26" s="16">
        <f t="shared" si="0"/>
        <v>50</v>
      </c>
    </row>
    <row r="27" spans="1:4" x14ac:dyDescent="0.25">
      <c r="A27" s="11">
        <v>40308</v>
      </c>
      <c r="B27" s="5" t="s">
        <v>238</v>
      </c>
      <c r="C27" s="5">
        <v>88</v>
      </c>
      <c r="D27" s="16">
        <f t="shared" si="0"/>
        <v>50</v>
      </c>
    </row>
    <row r="28" spans="1:4" x14ac:dyDescent="0.25">
      <c r="A28" s="11">
        <v>40308</v>
      </c>
      <c r="B28" s="5" t="s">
        <v>239</v>
      </c>
      <c r="C28" s="5">
        <v>94</v>
      </c>
      <c r="D28" s="16">
        <f t="shared" si="0"/>
        <v>75</v>
      </c>
    </row>
    <row r="29" spans="1:4" x14ac:dyDescent="0.25">
      <c r="A29" s="11">
        <v>40308</v>
      </c>
      <c r="B29" s="5" t="s">
        <v>240</v>
      </c>
      <c r="C29" s="5">
        <v>84</v>
      </c>
      <c r="D29" s="16">
        <f t="shared" si="0"/>
        <v>50</v>
      </c>
    </row>
    <row r="30" spans="1:4" x14ac:dyDescent="0.25">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J16" sqref="J16"/>
    </sheetView>
  </sheetViews>
  <sheetFormatPr defaultRowHeight="15" x14ac:dyDescent="0.25"/>
  <cols>
    <col min="1" max="1" width="17" bestFit="1" customWidth="1"/>
    <col min="2" max="2" width="18" customWidth="1"/>
    <col min="3" max="3" width="11.7109375" bestFit="1" customWidth="1"/>
    <col min="4" max="4" width="13.140625" customWidth="1"/>
    <col min="5" max="5" width="10.85546875" bestFit="1" customWidth="1"/>
    <col min="8" max="8" width="17" bestFit="1" customWidth="1"/>
    <col min="9" max="9" width="18" customWidth="1"/>
    <col min="10" max="10" width="11.7109375" bestFit="1" customWidth="1"/>
    <col min="11" max="11" width="13.140625" customWidth="1"/>
    <col min="12" max="12" width="10.85546875" bestFit="1" customWidth="1"/>
    <col min="27" max="27" width="15.7109375" bestFit="1" customWidth="1"/>
    <col min="28" max="28" width="11.140625" bestFit="1" customWidth="1"/>
    <col min="29" max="30" width="10.7109375" bestFit="1" customWidth="1"/>
    <col min="31" max="31" width="10.85546875" bestFit="1" customWidth="1"/>
  </cols>
  <sheetData>
    <row r="1" spans="1:31" x14ac:dyDescent="0.25">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5">
      <c r="AA2" s="7" t="s">
        <v>243</v>
      </c>
      <c r="AB2" s="7" t="s">
        <v>244</v>
      </c>
      <c r="AC2" s="7" t="s">
        <v>245</v>
      </c>
      <c r="AD2" s="7" t="s">
        <v>246</v>
      </c>
      <c r="AE2" s="7" t="s">
        <v>31</v>
      </c>
    </row>
    <row r="3" spans="1:31" x14ac:dyDescent="0.25">
      <c r="A3" s="28" t="s">
        <v>243</v>
      </c>
      <c r="B3" s="28" t="s">
        <v>244</v>
      </c>
      <c r="C3" s="28" t="s">
        <v>245</v>
      </c>
      <c r="D3" s="28" t="s">
        <v>246</v>
      </c>
      <c r="E3" s="28" t="s">
        <v>31</v>
      </c>
      <c r="AA3" t="str">
        <f ca="1">CHAR(65+INT(RAND()*25+1))&amp;CHAR(65+INT(RAND()*25+1))&amp;CHAR(65+INT(RAND()*25+1))&amp;CHAR(65+INT(RAND()*25+1))&amp;"-"&amp;RANDBETWEEN(1000,9999)&amp;"-"&amp;TEXT(ROWS(AA$2:AA3),"0000")</f>
        <v>VOPE-2517-0002</v>
      </c>
      <c r="AB3" t="s">
        <v>247</v>
      </c>
      <c r="AC3" t="s">
        <v>248</v>
      </c>
      <c r="AD3" s="74">
        <f t="shared" ref="AD3" ca="1" si="0">RANDBETWEEN(37000,40300)</f>
        <v>39177</v>
      </c>
      <c r="AE3" s="69">
        <f ca="1">RANDBETWEEN(29000,59000)</f>
        <v>42960</v>
      </c>
    </row>
    <row r="4" spans="1:31" x14ac:dyDescent="0.25">
      <c r="A4" s="5" t="s">
        <v>249</v>
      </c>
      <c r="B4" s="75" t="str">
        <f>INDEX($A$7:$E$90,MATCH($A$4,$A$7:$A$90,0),MATCH(B$3,$A$6:$E$6,0))</f>
        <v>FirstName9</v>
      </c>
      <c r="C4" s="75" t="str">
        <f t="shared" ref="C4:E4" si="1">INDEX($A$7:$E$90,MATCH($A$4,$A$7:$A$90,0),MATCH(C$3,$A$6:$E$6,0))</f>
        <v>LastName10</v>
      </c>
      <c r="D4" s="75">
        <f t="shared" si="1"/>
        <v>37689</v>
      </c>
      <c r="E4" s="75">
        <f t="shared" si="1"/>
        <v>58644</v>
      </c>
      <c r="H4" s="7" t="s">
        <v>250</v>
      </c>
    </row>
    <row r="5" spans="1:31" x14ac:dyDescent="0.25">
      <c r="H5" s="28" t="s">
        <v>243</v>
      </c>
      <c r="I5" s="28" t="s">
        <v>244</v>
      </c>
      <c r="J5" s="28" t="s">
        <v>245</v>
      </c>
      <c r="K5" s="28" t="s">
        <v>246</v>
      </c>
      <c r="L5" s="28" t="s">
        <v>31</v>
      </c>
    </row>
    <row r="6" spans="1:31" x14ac:dyDescent="0.25">
      <c r="A6" s="7" t="s">
        <v>243</v>
      </c>
      <c r="B6" s="7" t="s">
        <v>244</v>
      </c>
      <c r="C6" s="7" t="s">
        <v>245</v>
      </c>
      <c r="D6" s="7" t="s">
        <v>246</v>
      </c>
      <c r="E6" s="7" t="s">
        <v>31</v>
      </c>
      <c r="H6" s="5" t="s">
        <v>249</v>
      </c>
      <c r="I6" s="75"/>
      <c r="J6" s="8"/>
      <c r="K6" s="76"/>
      <c r="L6" s="16"/>
    </row>
    <row r="7" spans="1:31" x14ac:dyDescent="0.25">
      <c r="A7" t="s">
        <v>251</v>
      </c>
      <c r="B7" t="s">
        <v>247</v>
      </c>
      <c r="C7" t="s">
        <v>248</v>
      </c>
      <c r="D7" s="74">
        <v>38532</v>
      </c>
      <c r="E7" s="69">
        <v>53543</v>
      </c>
    </row>
    <row r="8" spans="1:31" x14ac:dyDescent="0.25">
      <c r="A8" t="s">
        <v>252</v>
      </c>
      <c r="B8" t="s">
        <v>253</v>
      </c>
      <c r="C8" t="s">
        <v>254</v>
      </c>
      <c r="D8" s="74">
        <v>38478</v>
      </c>
      <c r="E8" s="69">
        <v>29713</v>
      </c>
    </row>
    <row r="9" spans="1:31" x14ac:dyDescent="0.25">
      <c r="A9" t="s">
        <v>255</v>
      </c>
      <c r="B9" t="s">
        <v>256</v>
      </c>
      <c r="C9" t="s">
        <v>257</v>
      </c>
      <c r="D9" s="74">
        <v>40189</v>
      </c>
      <c r="E9" s="69">
        <v>58222</v>
      </c>
      <c r="H9" s="28" t="s">
        <v>243</v>
      </c>
      <c r="I9" s="28" t="s">
        <v>244</v>
      </c>
      <c r="J9" s="28" t="s">
        <v>245</v>
      </c>
      <c r="K9" s="28" t="s">
        <v>246</v>
      </c>
      <c r="L9" s="28" t="s">
        <v>31</v>
      </c>
    </row>
    <row r="10" spans="1:31" x14ac:dyDescent="0.25">
      <c r="A10" t="s">
        <v>258</v>
      </c>
      <c r="B10" t="s">
        <v>259</v>
      </c>
      <c r="C10" t="s">
        <v>260</v>
      </c>
      <c r="D10" s="74">
        <v>40280</v>
      </c>
      <c r="E10" s="69">
        <v>31083</v>
      </c>
      <c r="H10" s="5" t="s">
        <v>249</v>
      </c>
      <c r="I10" s="75"/>
      <c r="J10" s="8"/>
      <c r="K10" s="76"/>
      <c r="L10" s="16"/>
    </row>
    <row r="11" spans="1:31" x14ac:dyDescent="0.25">
      <c r="A11" t="s">
        <v>261</v>
      </c>
      <c r="B11" t="s">
        <v>262</v>
      </c>
      <c r="C11" t="s">
        <v>263</v>
      </c>
      <c r="D11" s="74">
        <v>39503</v>
      </c>
      <c r="E11" s="69">
        <v>38656</v>
      </c>
    </row>
    <row r="12" spans="1:31" x14ac:dyDescent="0.25">
      <c r="A12" t="s">
        <v>264</v>
      </c>
      <c r="B12" t="s">
        <v>265</v>
      </c>
      <c r="C12" t="s">
        <v>266</v>
      </c>
      <c r="D12" s="74">
        <v>37133</v>
      </c>
      <c r="E12" s="69">
        <v>56298</v>
      </c>
      <c r="I12" t="str">
        <f ca="1">_xlfn.FORMULATEXT(I14)</f>
        <v>=DGET($A$6:$E$90,I$13,$H$13:$H$14)</v>
      </c>
    </row>
    <row r="13" spans="1:31" x14ac:dyDescent="0.25">
      <c r="A13" t="s">
        <v>267</v>
      </c>
      <c r="B13" t="s">
        <v>268</v>
      </c>
      <c r="C13" t="s">
        <v>269</v>
      </c>
      <c r="D13" s="74">
        <v>37177</v>
      </c>
      <c r="E13" s="69">
        <v>40540</v>
      </c>
      <c r="H13" s="28" t="s">
        <v>243</v>
      </c>
      <c r="I13" s="28" t="s">
        <v>244</v>
      </c>
      <c r="J13" s="28" t="s">
        <v>245</v>
      </c>
      <c r="K13" s="28" t="s">
        <v>246</v>
      </c>
      <c r="L13" s="28" t="s">
        <v>31</v>
      </c>
    </row>
    <row r="14" spans="1:31" x14ac:dyDescent="0.25">
      <c r="A14" t="s">
        <v>270</v>
      </c>
      <c r="B14" t="s">
        <v>271</v>
      </c>
      <c r="C14" t="s">
        <v>272</v>
      </c>
      <c r="D14" s="74">
        <v>37474</v>
      </c>
      <c r="E14" s="69">
        <v>32458</v>
      </c>
      <c r="H14" s="5" t="s">
        <v>249</v>
      </c>
      <c r="I14" s="75" t="str">
        <f>DGET($A$6:$E$90,I$13,$H$13:$H$14)</f>
        <v>FirstName9</v>
      </c>
      <c r="J14" s="75" t="str">
        <f t="shared" ref="J14:L14" si="2">DGET($A$6:$E$90,J$13,$H$13:$H$14)</f>
        <v>LastName10</v>
      </c>
      <c r="K14" s="75">
        <f t="shared" si="2"/>
        <v>37689</v>
      </c>
      <c r="L14" s="75">
        <f t="shared" si="2"/>
        <v>58644</v>
      </c>
    </row>
    <row r="15" spans="1:31" x14ac:dyDescent="0.25">
      <c r="A15" t="s">
        <v>249</v>
      </c>
      <c r="B15" t="s">
        <v>273</v>
      </c>
      <c r="C15" t="s">
        <v>274</v>
      </c>
      <c r="D15" s="74">
        <v>37689</v>
      </c>
      <c r="E15" s="69">
        <v>58644</v>
      </c>
    </row>
    <row r="16" spans="1:31" x14ac:dyDescent="0.25">
      <c r="A16" t="s">
        <v>275</v>
      </c>
      <c r="B16" t="s">
        <v>276</v>
      </c>
      <c r="C16" t="s">
        <v>277</v>
      </c>
      <c r="D16" s="74">
        <v>37932</v>
      </c>
      <c r="E16" s="69">
        <v>36264</v>
      </c>
    </row>
    <row r="17" spans="1:12" x14ac:dyDescent="0.25">
      <c r="A17" t="s">
        <v>278</v>
      </c>
      <c r="B17" t="s">
        <v>279</v>
      </c>
      <c r="C17" t="s">
        <v>280</v>
      </c>
      <c r="D17" s="74">
        <v>38636</v>
      </c>
      <c r="E17" s="69">
        <v>34630</v>
      </c>
      <c r="H17" s="28" t="s">
        <v>243</v>
      </c>
      <c r="I17" s="28" t="s">
        <v>244</v>
      </c>
      <c r="J17" s="28" t="s">
        <v>245</v>
      </c>
      <c r="K17" s="28" t="s">
        <v>246</v>
      </c>
      <c r="L17" s="28" t="s">
        <v>31</v>
      </c>
    </row>
    <row r="18" spans="1:12" x14ac:dyDescent="0.25">
      <c r="A18" t="s">
        <v>281</v>
      </c>
      <c r="B18" t="s">
        <v>282</v>
      </c>
      <c r="C18" t="s">
        <v>283</v>
      </c>
      <c r="D18" s="74">
        <v>37506</v>
      </c>
      <c r="E18" s="69">
        <v>52432</v>
      </c>
      <c r="H18" s="5" t="s">
        <v>249</v>
      </c>
      <c r="I18" s="75"/>
      <c r="J18" s="8"/>
      <c r="K18" s="76"/>
      <c r="L18" s="16"/>
    </row>
    <row r="19" spans="1:12" x14ac:dyDescent="0.25">
      <c r="A19" t="s">
        <v>284</v>
      </c>
      <c r="B19" t="s">
        <v>285</v>
      </c>
      <c r="C19" t="s">
        <v>286</v>
      </c>
      <c r="D19" s="74">
        <v>37599</v>
      </c>
      <c r="E19" s="69">
        <v>39565</v>
      </c>
    </row>
    <row r="20" spans="1:12" x14ac:dyDescent="0.25">
      <c r="A20" t="s">
        <v>287</v>
      </c>
      <c r="B20" t="s">
        <v>288</v>
      </c>
      <c r="C20" t="s">
        <v>289</v>
      </c>
      <c r="D20" s="74">
        <v>40276</v>
      </c>
      <c r="E20" s="69">
        <v>32941</v>
      </c>
    </row>
    <row r="21" spans="1:12" x14ac:dyDescent="0.25">
      <c r="A21" t="s">
        <v>290</v>
      </c>
      <c r="B21" t="s">
        <v>291</v>
      </c>
      <c r="C21" t="s">
        <v>292</v>
      </c>
      <c r="D21" s="74">
        <v>38830</v>
      </c>
      <c r="E21" s="69">
        <v>52813</v>
      </c>
      <c r="H21" s="28" t="s">
        <v>243</v>
      </c>
      <c r="I21" s="28" t="s">
        <v>244</v>
      </c>
      <c r="J21" s="28" t="s">
        <v>245</v>
      </c>
      <c r="K21" s="28" t="s">
        <v>246</v>
      </c>
      <c r="L21" s="28" t="s">
        <v>31</v>
      </c>
    </row>
    <row r="22" spans="1:12" x14ac:dyDescent="0.25">
      <c r="A22" t="s">
        <v>293</v>
      </c>
      <c r="B22" t="s">
        <v>294</v>
      </c>
      <c r="C22" t="s">
        <v>295</v>
      </c>
      <c r="D22" s="74">
        <v>37509</v>
      </c>
      <c r="E22" s="69">
        <v>48002</v>
      </c>
      <c r="H22" s="5" t="s">
        <v>249</v>
      </c>
      <c r="I22" s="75"/>
      <c r="J22" s="8"/>
      <c r="K22" s="76"/>
      <c r="L22" s="16"/>
    </row>
    <row r="23" spans="1:12" x14ac:dyDescent="0.25">
      <c r="A23" t="s">
        <v>296</v>
      </c>
      <c r="B23" t="s">
        <v>297</v>
      </c>
      <c r="C23" t="s">
        <v>298</v>
      </c>
      <c r="D23" s="74">
        <v>37892</v>
      </c>
      <c r="E23" s="69">
        <v>30414</v>
      </c>
    </row>
    <row r="24" spans="1:12" x14ac:dyDescent="0.25">
      <c r="A24" t="s">
        <v>299</v>
      </c>
      <c r="B24" t="s">
        <v>300</v>
      </c>
      <c r="C24" t="s">
        <v>301</v>
      </c>
      <c r="D24" s="74">
        <v>37341</v>
      </c>
      <c r="E24" s="69">
        <v>46956</v>
      </c>
    </row>
    <row r="25" spans="1:12" x14ac:dyDescent="0.25">
      <c r="A25" t="s">
        <v>302</v>
      </c>
      <c r="B25" t="s">
        <v>303</v>
      </c>
      <c r="C25" t="s">
        <v>304</v>
      </c>
      <c r="D25" s="74">
        <v>39800</v>
      </c>
      <c r="E25" s="69">
        <v>45420</v>
      </c>
    </row>
    <row r="26" spans="1:12" x14ac:dyDescent="0.25">
      <c r="A26" t="s">
        <v>305</v>
      </c>
      <c r="B26" t="s">
        <v>306</v>
      </c>
      <c r="C26" t="s">
        <v>307</v>
      </c>
      <c r="D26" s="74">
        <v>39491</v>
      </c>
      <c r="E26" s="69">
        <v>38059</v>
      </c>
    </row>
    <row r="27" spans="1:12" x14ac:dyDescent="0.25">
      <c r="A27" t="s">
        <v>308</v>
      </c>
      <c r="B27" t="s">
        <v>309</v>
      </c>
      <c r="C27" t="s">
        <v>310</v>
      </c>
      <c r="D27" s="74">
        <v>38301</v>
      </c>
      <c r="E27" s="69">
        <v>51869</v>
      </c>
    </row>
    <row r="28" spans="1:12" x14ac:dyDescent="0.25">
      <c r="A28" t="s">
        <v>311</v>
      </c>
      <c r="B28" t="s">
        <v>312</v>
      </c>
      <c r="C28" t="s">
        <v>313</v>
      </c>
      <c r="D28" s="74">
        <v>38053</v>
      </c>
      <c r="E28" s="69">
        <v>32333</v>
      </c>
    </row>
    <row r="29" spans="1:12" x14ac:dyDescent="0.25">
      <c r="A29" t="s">
        <v>314</v>
      </c>
      <c r="B29" t="s">
        <v>315</v>
      </c>
      <c r="C29" t="s">
        <v>316</v>
      </c>
      <c r="D29" s="74">
        <v>39015</v>
      </c>
      <c r="E29" s="69">
        <v>56868</v>
      </c>
    </row>
    <row r="30" spans="1:12" x14ac:dyDescent="0.25">
      <c r="A30" t="s">
        <v>317</v>
      </c>
      <c r="B30" t="s">
        <v>318</v>
      </c>
      <c r="C30" t="s">
        <v>319</v>
      </c>
      <c r="D30" s="74">
        <v>40033</v>
      </c>
      <c r="E30" s="69">
        <v>31846</v>
      </c>
    </row>
    <row r="31" spans="1:12" x14ac:dyDescent="0.25">
      <c r="A31" t="s">
        <v>320</v>
      </c>
      <c r="B31" t="s">
        <v>321</v>
      </c>
      <c r="C31" t="s">
        <v>322</v>
      </c>
      <c r="D31" s="74">
        <v>37990</v>
      </c>
      <c r="E31" s="69">
        <v>45553</v>
      </c>
    </row>
    <row r="32" spans="1:12" x14ac:dyDescent="0.25">
      <c r="A32" t="s">
        <v>323</v>
      </c>
      <c r="B32" t="s">
        <v>324</v>
      </c>
      <c r="C32" t="s">
        <v>325</v>
      </c>
      <c r="D32" s="74">
        <v>37743</v>
      </c>
      <c r="E32" s="69">
        <v>37253</v>
      </c>
    </row>
    <row r="33" spans="1:5" x14ac:dyDescent="0.25">
      <c r="A33" t="s">
        <v>326</v>
      </c>
      <c r="B33" t="s">
        <v>327</v>
      </c>
      <c r="C33" t="s">
        <v>328</v>
      </c>
      <c r="D33" s="74">
        <v>37940</v>
      </c>
      <c r="E33" s="69">
        <v>53211</v>
      </c>
    </row>
    <row r="34" spans="1:5" x14ac:dyDescent="0.25">
      <c r="A34" t="s">
        <v>329</v>
      </c>
      <c r="B34" t="s">
        <v>330</v>
      </c>
      <c r="C34" t="s">
        <v>331</v>
      </c>
      <c r="D34" s="74">
        <v>38433</v>
      </c>
      <c r="E34" s="69">
        <v>44756</v>
      </c>
    </row>
    <row r="35" spans="1:5" x14ac:dyDescent="0.25">
      <c r="A35" t="s">
        <v>332</v>
      </c>
      <c r="B35" t="s">
        <v>333</v>
      </c>
      <c r="C35" t="s">
        <v>334</v>
      </c>
      <c r="D35" s="74">
        <v>38088</v>
      </c>
      <c r="E35" s="69">
        <v>52914</v>
      </c>
    </row>
    <row r="36" spans="1:5" x14ac:dyDescent="0.25">
      <c r="A36" t="s">
        <v>335</v>
      </c>
      <c r="B36" t="s">
        <v>336</v>
      </c>
      <c r="C36" t="s">
        <v>337</v>
      </c>
      <c r="D36" s="74">
        <v>38056</v>
      </c>
      <c r="E36" s="69">
        <v>38639</v>
      </c>
    </row>
    <row r="37" spans="1:5" x14ac:dyDescent="0.25">
      <c r="A37" t="s">
        <v>338</v>
      </c>
      <c r="B37" t="s">
        <v>339</v>
      </c>
      <c r="C37" t="s">
        <v>340</v>
      </c>
      <c r="D37" s="74">
        <v>39647</v>
      </c>
      <c r="E37" s="69">
        <v>39784</v>
      </c>
    </row>
    <row r="38" spans="1:5" x14ac:dyDescent="0.25">
      <c r="A38" t="s">
        <v>341</v>
      </c>
      <c r="B38" t="s">
        <v>342</v>
      </c>
      <c r="C38" t="s">
        <v>343</v>
      </c>
      <c r="D38" s="74">
        <v>38235</v>
      </c>
      <c r="E38" s="69">
        <v>47441</v>
      </c>
    </row>
    <row r="39" spans="1:5" x14ac:dyDescent="0.25">
      <c r="A39" t="s">
        <v>344</v>
      </c>
      <c r="B39" t="s">
        <v>345</v>
      </c>
      <c r="C39" t="s">
        <v>346</v>
      </c>
      <c r="D39" s="74">
        <v>37944</v>
      </c>
      <c r="E39" s="69">
        <v>29245</v>
      </c>
    </row>
    <row r="40" spans="1:5" x14ac:dyDescent="0.25">
      <c r="A40" t="s">
        <v>347</v>
      </c>
      <c r="B40" t="s">
        <v>348</v>
      </c>
      <c r="C40" t="s">
        <v>349</v>
      </c>
      <c r="D40" s="74">
        <v>38601</v>
      </c>
      <c r="E40" s="69">
        <v>50076</v>
      </c>
    </row>
    <row r="41" spans="1:5" x14ac:dyDescent="0.25">
      <c r="A41" t="s">
        <v>350</v>
      </c>
      <c r="B41" t="s">
        <v>351</v>
      </c>
      <c r="C41" t="s">
        <v>352</v>
      </c>
      <c r="D41" s="74">
        <v>40253</v>
      </c>
      <c r="E41" s="69">
        <v>55045</v>
      </c>
    </row>
    <row r="42" spans="1:5" x14ac:dyDescent="0.25">
      <c r="A42" t="s">
        <v>353</v>
      </c>
      <c r="B42" t="s">
        <v>354</v>
      </c>
      <c r="C42" t="s">
        <v>355</v>
      </c>
      <c r="D42" s="74">
        <v>38153</v>
      </c>
      <c r="E42" s="69">
        <v>48541</v>
      </c>
    </row>
    <row r="43" spans="1:5" x14ac:dyDescent="0.25">
      <c r="A43" t="s">
        <v>356</v>
      </c>
      <c r="B43" t="s">
        <v>357</v>
      </c>
      <c r="C43" t="s">
        <v>358</v>
      </c>
      <c r="D43" s="74">
        <v>39446</v>
      </c>
      <c r="E43" s="69">
        <v>58564</v>
      </c>
    </row>
    <row r="44" spans="1:5" x14ac:dyDescent="0.25">
      <c r="A44" t="s">
        <v>359</v>
      </c>
      <c r="B44" t="s">
        <v>360</v>
      </c>
      <c r="C44" t="s">
        <v>361</v>
      </c>
      <c r="D44" s="74">
        <v>39914</v>
      </c>
      <c r="E44" s="69">
        <v>39727</v>
      </c>
    </row>
    <row r="45" spans="1:5" x14ac:dyDescent="0.25">
      <c r="A45" t="s">
        <v>362</v>
      </c>
      <c r="B45" t="s">
        <v>363</v>
      </c>
      <c r="C45" t="s">
        <v>364</v>
      </c>
      <c r="D45" s="74">
        <v>39882</v>
      </c>
      <c r="E45" s="69">
        <v>36487</v>
      </c>
    </row>
    <row r="46" spans="1:5" x14ac:dyDescent="0.25">
      <c r="A46" t="s">
        <v>365</v>
      </c>
      <c r="B46" t="s">
        <v>366</v>
      </c>
      <c r="C46" t="s">
        <v>367</v>
      </c>
      <c r="D46" s="74">
        <v>38964</v>
      </c>
      <c r="E46" s="69">
        <v>40059</v>
      </c>
    </row>
    <row r="47" spans="1:5" x14ac:dyDescent="0.25">
      <c r="A47" t="s">
        <v>368</v>
      </c>
      <c r="B47" t="s">
        <v>369</v>
      </c>
      <c r="C47" t="s">
        <v>370</v>
      </c>
      <c r="D47" s="74">
        <v>38713</v>
      </c>
      <c r="E47" s="69">
        <v>53426</v>
      </c>
    </row>
    <row r="48" spans="1:5" x14ac:dyDescent="0.25">
      <c r="A48" t="s">
        <v>371</v>
      </c>
      <c r="B48" t="s">
        <v>372</v>
      </c>
      <c r="C48" t="s">
        <v>373</v>
      </c>
      <c r="D48" s="74">
        <v>37092</v>
      </c>
      <c r="E48" s="69">
        <v>29305</v>
      </c>
    </row>
    <row r="49" spans="1:5" x14ac:dyDescent="0.25">
      <c r="A49" t="s">
        <v>374</v>
      </c>
      <c r="B49" t="s">
        <v>375</v>
      </c>
      <c r="C49" t="s">
        <v>376</v>
      </c>
      <c r="D49" s="74">
        <v>37582</v>
      </c>
      <c r="E49" s="69">
        <v>58331</v>
      </c>
    </row>
    <row r="50" spans="1:5" x14ac:dyDescent="0.25">
      <c r="A50" t="s">
        <v>377</v>
      </c>
      <c r="B50" t="s">
        <v>378</v>
      </c>
      <c r="C50" t="s">
        <v>379</v>
      </c>
      <c r="D50" s="74">
        <v>39725</v>
      </c>
      <c r="E50" s="69">
        <v>29585</v>
      </c>
    </row>
    <row r="51" spans="1:5" x14ac:dyDescent="0.25">
      <c r="A51" t="s">
        <v>380</v>
      </c>
      <c r="B51" t="s">
        <v>381</v>
      </c>
      <c r="C51" t="s">
        <v>382</v>
      </c>
      <c r="D51" s="74">
        <v>39142</v>
      </c>
      <c r="E51" s="69">
        <v>33046</v>
      </c>
    </row>
    <row r="52" spans="1:5" x14ac:dyDescent="0.25">
      <c r="A52" t="s">
        <v>383</v>
      </c>
      <c r="B52" t="s">
        <v>384</v>
      </c>
      <c r="C52" t="s">
        <v>385</v>
      </c>
      <c r="D52" s="74">
        <v>39083</v>
      </c>
      <c r="E52" s="69">
        <v>45022</v>
      </c>
    </row>
    <row r="53" spans="1:5" x14ac:dyDescent="0.25">
      <c r="A53" t="s">
        <v>386</v>
      </c>
      <c r="B53" t="s">
        <v>387</v>
      </c>
      <c r="C53" t="s">
        <v>388</v>
      </c>
      <c r="D53" s="74">
        <v>37144</v>
      </c>
      <c r="E53" s="69">
        <v>46361</v>
      </c>
    </row>
    <row r="54" spans="1:5" x14ac:dyDescent="0.25">
      <c r="A54" t="s">
        <v>389</v>
      </c>
      <c r="B54" t="s">
        <v>390</v>
      </c>
      <c r="C54" t="s">
        <v>391</v>
      </c>
      <c r="D54" s="74">
        <v>39089</v>
      </c>
      <c r="E54" s="69">
        <v>53093</v>
      </c>
    </row>
    <row r="55" spans="1:5" x14ac:dyDescent="0.25">
      <c r="A55" t="s">
        <v>392</v>
      </c>
      <c r="B55" t="s">
        <v>393</v>
      </c>
      <c r="C55" t="s">
        <v>394</v>
      </c>
      <c r="D55" s="74">
        <v>39593</v>
      </c>
      <c r="E55" s="69">
        <v>57760</v>
      </c>
    </row>
    <row r="56" spans="1:5" x14ac:dyDescent="0.25">
      <c r="A56" t="s">
        <v>395</v>
      </c>
      <c r="B56" t="s">
        <v>396</v>
      </c>
      <c r="C56" t="s">
        <v>397</v>
      </c>
      <c r="D56" s="74">
        <v>37188</v>
      </c>
      <c r="E56" s="69">
        <v>50068</v>
      </c>
    </row>
    <row r="57" spans="1:5" x14ac:dyDescent="0.25">
      <c r="A57" t="s">
        <v>398</v>
      </c>
      <c r="B57" t="s">
        <v>399</v>
      </c>
      <c r="C57" t="s">
        <v>400</v>
      </c>
      <c r="D57" s="74">
        <v>38622</v>
      </c>
      <c r="E57" s="69">
        <v>34946</v>
      </c>
    </row>
    <row r="58" spans="1:5" x14ac:dyDescent="0.25">
      <c r="A58" t="s">
        <v>401</v>
      </c>
      <c r="B58" t="s">
        <v>402</v>
      </c>
      <c r="C58" t="s">
        <v>403</v>
      </c>
      <c r="D58" s="74">
        <v>39961</v>
      </c>
      <c r="E58" s="69">
        <v>47062</v>
      </c>
    </row>
    <row r="59" spans="1:5" x14ac:dyDescent="0.25">
      <c r="A59" t="s">
        <v>404</v>
      </c>
      <c r="B59" t="s">
        <v>405</v>
      </c>
      <c r="C59" t="s">
        <v>406</v>
      </c>
      <c r="D59" s="74">
        <v>39460</v>
      </c>
      <c r="E59" s="69">
        <v>36840</v>
      </c>
    </row>
    <row r="60" spans="1:5" x14ac:dyDescent="0.25">
      <c r="A60" t="s">
        <v>407</v>
      </c>
      <c r="B60" t="s">
        <v>408</v>
      </c>
      <c r="C60" t="s">
        <v>409</v>
      </c>
      <c r="D60" s="74">
        <v>39900</v>
      </c>
      <c r="E60" s="69">
        <v>56499</v>
      </c>
    </row>
    <row r="61" spans="1:5" x14ac:dyDescent="0.25">
      <c r="A61" t="s">
        <v>410</v>
      </c>
      <c r="B61" t="s">
        <v>411</v>
      </c>
      <c r="C61" t="s">
        <v>412</v>
      </c>
      <c r="D61" s="74">
        <v>37257</v>
      </c>
      <c r="E61" s="69">
        <v>30813</v>
      </c>
    </row>
    <row r="62" spans="1:5" x14ac:dyDescent="0.25">
      <c r="A62" t="s">
        <v>413</v>
      </c>
      <c r="B62" t="s">
        <v>414</v>
      </c>
      <c r="C62" t="s">
        <v>415</v>
      </c>
      <c r="D62" s="74">
        <v>37052</v>
      </c>
      <c r="E62" s="69">
        <v>46092</v>
      </c>
    </row>
    <row r="63" spans="1:5" x14ac:dyDescent="0.25">
      <c r="A63" t="s">
        <v>416</v>
      </c>
      <c r="B63" t="s">
        <v>417</v>
      </c>
      <c r="C63" t="s">
        <v>418</v>
      </c>
      <c r="D63" s="74">
        <v>37404</v>
      </c>
      <c r="E63" s="69">
        <v>33192</v>
      </c>
    </row>
    <row r="64" spans="1:5" x14ac:dyDescent="0.25">
      <c r="A64" t="s">
        <v>419</v>
      </c>
      <c r="B64" t="s">
        <v>420</v>
      </c>
      <c r="C64" t="s">
        <v>421</v>
      </c>
      <c r="D64" s="74">
        <v>38564</v>
      </c>
      <c r="E64" s="69">
        <v>41632</v>
      </c>
    </row>
    <row r="65" spans="1:5" x14ac:dyDescent="0.25">
      <c r="A65" t="s">
        <v>422</v>
      </c>
      <c r="B65" t="s">
        <v>423</v>
      </c>
      <c r="C65" t="s">
        <v>424</v>
      </c>
      <c r="D65" s="74">
        <v>39459</v>
      </c>
      <c r="E65" s="69">
        <v>37236</v>
      </c>
    </row>
    <row r="66" spans="1:5" x14ac:dyDescent="0.25">
      <c r="A66" t="s">
        <v>425</v>
      </c>
      <c r="B66" t="s">
        <v>426</v>
      </c>
      <c r="C66" t="s">
        <v>427</v>
      </c>
      <c r="D66" s="74">
        <v>38301</v>
      </c>
      <c r="E66" s="69">
        <v>58741</v>
      </c>
    </row>
    <row r="67" spans="1:5" x14ac:dyDescent="0.25">
      <c r="A67" t="s">
        <v>428</v>
      </c>
      <c r="B67" t="s">
        <v>429</v>
      </c>
      <c r="C67" t="s">
        <v>430</v>
      </c>
      <c r="D67" s="74">
        <v>38450</v>
      </c>
      <c r="E67" s="69">
        <v>40138</v>
      </c>
    </row>
    <row r="68" spans="1:5" x14ac:dyDescent="0.25">
      <c r="A68" t="s">
        <v>431</v>
      </c>
      <c r="B68" t="s">
        <v>432</v>
      </c>
      <c r="C68" t="s">
        <v>433</v>
      </c>
      <c r="D68" s="74">
        <v>38590</v>
      </c>
      <c r="E68" s="69">
        <v>42648</v>
      </c>
    </row>
    <row r="69" spans="1:5" x14ac:dyDescent="0.25">
      <c r="A69" t="s">
        <v>434</v>
      </c>
      <c r="B69" t="s">
        <v>435</v>
      </c>
      <c r="C69" t="s">
        <v>436</v>
      </c>
      <c r="D69" s="74">
        <v>38705</v>
      </c>
      <c r="E69" s="69">
        <v>40470</v>
      </c>
    </row>
    <row r="70" spans="1:5" x14ac:dyDescent="0.25">
      <c r="A70" t="s">
        <v>437</v>
      </c>
      <c r="B70" t="s">
        <v>438</v>
      </c>
      <c r="C70" t="s">
        <v>439</v>
      </c>
      <c r="D70" s="74">
        <v>38375</v>
      </c>
      <c r="E70" s="69">
        <v>55414</v>
      </c>
    </row>
    <row r="71" spans="1:5" x14ac:dyDescent="0.25">
      <c r="A71" t="s">
        <v>440</v>
      </c>
      <c r="B71" t="s">
        <v>441</v>
      </c>
      <c r="C71" t="s">
        <v>442</v>
      </c>
      <c r="D71" s="74">
        <v>37608</v>
      </c>
      <c r="E71" s="69">
        <v>37570</v>
      </c>
    </row>
    <row r="72" spans="1:5" x14ac:dyDescent="0.25">
      <c r="A72" t="s">
        <v>443</v>
      </c>
      <c r="B72" t="s">
        <v>444</v>
      </c>
      <c r="C72" t="s">
        <v>445</v>
      </c>
      <c r="D72" s="74">
        <v>40103</v>
      </c>
      <c r="E72" s="69">
        <v>37093</v>
      </c>
    </row>
    <row r="73" spans="1:5" x14ac:dyDescent="0.25">
      <c r="A73" t="s">
        <v>446</v>
      </c>
      <c r="B73" t="s">
        <v>447</v>
      </c>
      <c r="C73" t="s">
        <v>448</v>
      </c>
      <c r="D73" s="74">
        <v>38565</v>
      </c>
      <c r="E73" s="69">
        <v>49595</v>
      </c>
    </row>
    <row r="74" spans="1:5" x14ac:dyDescent="0.25">
      <c r="A74" t="s">
        <v>449</v>
      </c>
      <c r="B74" t="s">
        <v>450</v>
      </c>
      <c r="C74" t="s">
        <v>451</v>
      </c>
      <c r="D74" s="74">
        <v>39274</v>
      </c>
      <c r="E74" s="69">
        <v>34085</v>
      </c>
    </row>
    <row r="75" spans="1:5" x14ac:dyDescent="0.25">
      <c r="A75" t="s">
        <v>452</v>
      </c>
      <c r="B75" t="s">
        <v>453</v>
      </c>
      <c r="C75" t="s">
        <v>454</v>
      </c>
      <c r="D75" s="74">
        <v>38712</v>
      </c>
      <c r="E75" s="69">
        <v>53954</v>
      </c>
    </row>
    <row r="76" spans="1:5" x14ac:dyDescent="0.25">
      <c r="A76" t="s">
        <v>455</v>
      </c>
      <c r="B76" t="s">
        <v>456</v>
      </c>
      <c r="C76" t="s">
        <v>457</v>
      </c>
      <c r="D76" s="74">
        <v>39000</v>
      </c>
      <c r="E76" s="69">
        <v>47233</v>
      </c>
    </row>
    <row r="77" spans="1:5" x14ac:dyDescent="0.25">
      <c r="A77" t="s">
        <v>458</v>
      </c>
      <c r="B77" t="s">
        <v>459</v>
      </c>
      <c r="C77" t="s">
        <v>460</v>
      </c>
      <c r="D77" s="74">
        <v>39277</v>
      </c>
      <c r="E77" s="69">
        <v>51492</v>
      </c>
    </row>
    <row r="78" spans="1:5" x14ac:dyDescent="0.25">
      <c r="A78" t="s">
        <v>461</v>
      </c>
      <c r="B78" t="s">
        <v>462</v>
      </c>
      <c r="C78" t="s">
        <v>463</v>
      </c>
      <c r="D78" s="74">
        <v>40127</v>
      </c>
      <c r="E78" s="69">
        <v>38646</v>
      </c>
    </row>
    <row r="79" spans="1:5" x14ac:dyDescent="0.25">
      <c r="A79" t="s">
        <v>464</v>
      </c>
      <c r="B79" t="s">
        <v>465</v>
      </c>
      <c r="C79" t="s">
        <v>466</v>
      </c>
      <c r="D79" s="74">
        <v>37353</v>
      </c>
      <c r="E79" s="69">
        <v>33528</v>
      </c>
    </row>
    <row r="80" spans="1:5" x14ac:dyDescent="0.25">
      <c r="A80" t="s">
        <v>467</v>
      </c>
      <c r="B80" t="s">
        <v>468</v>
      </c>
      <c r="C80" t="s">
        <v>469</v>
      </c>
      <c r="D80" s="74">
        <v>37162</v>
      </c>
      <c r="E80" s="69">
        <v>36251</v>
      </c>
    </row>
    <row r="81" spans="1:5" x14ac:dyDescent="0.25">
      <c r="A81" t="s">
        <v>470</v>
      </c>
      <c r="B81" t="s">
        <v>471</v>
      </c>
      <c r="C81" t="s">
        <v>472</v>
      </c>
      <c r="D81" s="74">
        <v>38974</v>
      </c>
      <c r="E81" s="69">
        <v>48782</v>
      </c>
    </row>
    <row r="82" spans="1:5" x14ac:dyDescent="0.25">
      <c r="A82" t="s">
        <v>473</v>
      </c>
      <c r="B82" t="s">
        <v>474</v>
      </c>
      <c r="C82" t="s">
        <v>475</v>
      </c>
      <c r="D82" s="74">
        <v>38110</v>
      </c>
      <c r="E82" s="69">
        <v>35037</v>
      </c>
    </row>
    <row r="83" spans="1:5" x14ac:dyDescent="0.25">
      <c r="A83" t="s">
        <v>476</v>
      </c>
      <c r="B83" t="s">
        <v>477</v>
      </c>
      <c r="C83" t="s">
        <v>478</v>
      </c>
      <c r="D83" s="74">
        <v>39428</v>
      </c>
      <c r="E83" s="69">
        <v>42336</v>
      </c>
    </row>
    <row r="84" spans="1:5" x14ac:dyDescent="0.25">
      <c r="A84" t="s">
        <v>479</v>
      </c>
      <c r="B84" t="s">
        <v>480</v>
      </c>
      <c r="C84" t="s">
        <v>481</v>
      </c>
      <c r="D84" s="74">
        <v>38682</v>
      </c>
      <c r="E84" s="69">
        <v>31082</v>
      </c>
    </row>
    <row r="85" spans="1:5" x14ac:dyDescent="0.25">
      <c r="A85" t="s">
        <v>482</v>
      </c>
      <c r="B85" t="s">
        <v>483</v>
      </c>
      <c r="C85" t="s">
        <v>484</v>
      </c>
      <c r="D85" s="74">
        <v>38933</v>
      </c>
      <c r="E85" s="69">
        <v>38708</v>
      </c>
    </row>
    <row r="86" spans="1:5" x14ac:dyDescent="0.25">
      <c r="A86" t="s">
        <v>485</v>
      </c>
      <c r="B86" t="s">
        <v>486</v>
      </c>
      <c r="C86" t="s">
        <v>487</v>
      </c>
      <c r="D86" s="74">
        <v>40117</v>
      </c>
      <c r="E86" s="69">
        <v>47936</v>
      </c>
    </row>
    <row r="87" spans="1:5" x14ac:dyDescent="0.25">
      <c r="A87" t="s">
        <v>488</v>
      </c>
      <c r="B87" t="s">
        <v>489</v>
      </c>
      <c r="C87" t="s">
        <v>490</v>
      </c>
      <c r="D87" s="74">
        <v>38645</v>
      </c>
      <c r="E87" s="69">
        <v>35066</v>
      </c>
    </row>
    <row r="88" spans="1:5" x14ac:dyDescent="0.25">
      <c r="A88" t="s">
        <v>491</v>
      </c>
      <c r="B88" t="s">
        <v>492</v>
      </c>
      <c r="C88" t="s">
        <v>493</v>
      </c>
      <c r="D88" s="74">
        <v>38293</v>
      </c>
      <c r="E88" s="69">
        <v>46057</v>
      </c>
    </row>
    <row r="89" spans="1:5" x14ac:dyDescent="0.25">
      <c r="A89" t="s">
        <v>494</v>
      </c>
      <c r="B89" t="s">
        <v>495</v>
      </c>
      <c r="C89" t="s">
        <v>496</v>
      </c>
      <c r="D89" s="74">
        <v>38570</v>
      </c>
      <c r="E89" s="69">
        <v>37358</v>
      </c>
    </row>
    <row r="90" spans="1:5" x14ac:dyDescent="0.25">
      <c r="A90" t="s">
        <v>497</v>
      </c>
      <c r="B90" t="s">
        <v>498</v>
      </c>
      <c r="C90" t="s">
        <v>499</v>
      </c>
      <c r="D90" s="74">
        <v>39141</v>
      </c>
      <c r="E90" s="69">
        <v>50486</v>
      </c>
    </row>
  </sheetData>
  <dataValidations count="1">
    <dataValidation type="list" allowBlank="1" showInputMessage="1" showErrorMessage="1" sqref="A4" xr:uid="{58284106-FA83-4CB4-B123-767F6C77F77A}">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I22" sqref="I22"/>
    </sheetView>
  </sheetViews>
  <sheetFormatPr defaultRowHeight="15" x14ac:dyDescent="0.25"/>
  <cols>
    <col min="1" max="1" width="17" bestFit="1" customWidth="1"/>
    <col min="2" max="2" width="18" customWidth="1"/>
    <col min="3" max="3" width="11.7109375" bestFit="1" customWidth="1"/>
    <col min="4" max="4" width="13.140625" customWidth="1"/>
    <col min="5" max="5" width="10.85546875" bestFit="1" customWidth="1"/>
    <col min="8" max="8" width="17" bestFit="1" customWidth="1"/>
    <col min="9" max="9" width="18" customWidth="1"/>
    <col min="10" max="10" width="11.7109375" bestFit="1" customWidth="1"/>
    <col min="11" max="11" width="13.140625" customWidth="1"/>
    <col min="12" max="12" width="10.85546875" bestFit="1" customWidth="1"/>
    <col min="27" max="27" width="15.7109375" bestFit="1" customWidth="1"/>
    <col min="28" max="28" width="11.140625" bestFit="1" customWidth="1"/>
    <col min="29" max="30" width="10.7109375" bestFit="1" customWidth="1"/>
    <col min="31" max="31" width="10.85546875" bestFit="1" customWidth="1"/>
  </cols>
  <sheetData>
    <row r="1" spans="1:31" x14ac:dyDescent="0.25">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5">
      <c r="AA2" s="7" t="s">
        <v>243</v>
      </c>
      <c r="AB2" s="7" t="s">
        <v>244</v>
      </c>
      <c r="AC2" s="7" t="s">
        <v>245</v>
      </c>
      <c r="AD2" s="7" t="s">
        <v>246</v>
      </c>
      <c r="AE2" s="7" t="s">
        <v>31</v>
      </c>
    </row>
    <row r="3" spans="1:31" x14ac:dyDescent="0.25">
      <c r="A3" s="28" t="s">
        <v>243</v>
      </c>
      <c r="B3" s="28" t="s">
        <v>244</v>
      </c>
      <c r="C3" s="28" t="s">
        <v>245</v>
      </c>
      <c r="D3" s="28" t="s">
        <v>246</v>
      </c>
      <c r="E3" s="28" t="s">
        <v>31</v>
      </c>
      <c r="AA3" t="str">
        <f ca="1">CHAR(65+INT(RAND()*25+1))&amp;CHAR(65+INT(RAND()*25+1))&amp;CHAR(65+INT(RAND()*25+1))&amp;CHAR(65+INT(RAND()*25+1))&amp;"-"&amp;RANDBETWEEN(1000,9999)&amp;"-"&amp;TEXT(ROWS(AA$2:AA3),"0000")</f>
        <v>TGXS-3060-0002</v>
      </c>
      <c r="AB3" t="s">
        <v>247</v>
      </c>
      <c r="AC3" t="s">
        <v>248</v>
      </c>
      <c r="AD3" s="74">
        <f t="shared" ref="AD3" ca="1" si="0">RANDBETWEEN(37000,40300)</f>
        <v>39995</v>
      </c>
      <c r="AE3" s="69">
        <f ca="1">RANDBETWEEN(29000,59000)</f>
        <v>44681</v>
      </c>
    </row>
    <row r="4" spans="1:31" x14ac:dyDescent="0.25">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5">
      <c r="H5" s="28" t="s">
        <v>243</v>
      </c>
      <c r="I5" s="28" t="s">
        <v>244</v>
      </c>
      <c r="J5" s="28" t="s">
        <v>245</v>
      </c>
      <c r="K5" s="28" t="s">
        <v>246</v>
      </c>
      <c r="L5" s="28" t="s">
        <v>31</v>
      </c>
    </row>
    <row r="6" spans="1:31" x14ac:dyDescent="0.25">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5">
      <c r="A7" t="s">
        <v>251</v>
      </c>
      <c r="B7" t="s">
        <v>247</v>
      </c>
      <c r="C7" t="s">
        <v>248</v>
      </c>
      <c r="D7" s="74">
        <v>38532</v>
      </c>
      <c r="E7" s="69">
        <v>53543</v>
      </c>
    </row>
    <row r="8" spans="1:31" x14ac:dyDescent="0.25">
      <c r="A8" t="s">
        <v>252</v>
      </c>
      <c r="B8" t="s">
        <v>253</v>
      </c>
      <c r="C8" t="s">
        <v>254</v>
      </c>
      <c r="D8" s="74">
        <v>38478</v>
      </c>
      <c r="E8" s="69">
        <v>29713</v>
      </c>
      <c r="I8">
        <v>2</v>
      </c>
      <c r="J8">
        <v>3</v>
      </c>
      <c r="K8">
        <v>4</v>
      </c>
      <c r="L8">
        <v>5</v>
      </c>
    </row>
    <row r="9" spans="1:31" x14ac:dyDescent="0.25">
      <c r="A9" t="s">
        <v>255</v>
      </c>
      <c r="B9" t="s">
        <v>256</v>
      </c>
      <c r="C9" t="s">
        <v>257</v>
      </c>
      <c r="D9" s="74">
        <v>40189</v>
      </c>
      <c r="E9" s="69">
        <v>58222</v>
      </c>
      <c r="H9" s="28" t="s">
        <v>243</v>
      </c>
      <c r="I9" s="28" t="s">
        <v>244</v>
      </c>
      <c r="J9" s="28" t="s">
        <v>245</v>
      </c>
      <c r="K9" s="28" t="s">
        <v>246</v>
      </c>
      <c r="L9" s="28" t="s">
        <v>31</v>
      </c>
    </row>
    <row r="10" spans="1:31" x14ac:dyDescent="0.25">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5">
      <c r="A11" t="s">
        <v>261</v>
      </c>
      <c r="B11" t="s">
        <v>262</v>
      </c>
      <c r="C11" t="s">
        <v>263</v>
      </c>
      <c r="D11" s="74">
        <v>39503</v>
      </c>
      <c r="E11" s="69">
        <v>38656</v>
      </c>
    </row>
    <row r="12" spans="1:31" x14ac:dyDescent="0.25">
      <c r="A12" t="s">
        <v>264</v>
      </c>
      <c r="B12" t="s">
        <v>265</v>
      </c>
      <c r="C12" t="s">
        <v>266</v>
      </c>
      <c r="D12" s="74">
        <v>37133</v>
      </c>
      <c r="E12" s="69">
        <v>56298</v>
      </c>
    </row>
    <row r="13" spans="1:31" x14ac:dyDescent="0.25">
      <c r="A13" t="s">
        <v>267</v>
      </c>
      <c r="B13" t="s">
        <v>268</v>
      </c>
      <c r="C13" t="s">
        <v>269</v>
      </c>
      <c r="D13" s="74">
        <v>37177</v>
      </c>
      <c r="E13" s="69">
        <v>40540</v>
      </c>
      <c r="H13" s="28" t="s">
        <v>243</v>
      </c>
      <c r="I13" s="28" t="s">
        <v>244</v>
      </c>
      <c r="J13" s="28" t="s">
        <v>245</v>
      </c>
      <c r="K13" s="28" t="s">
        <v>246</v>
      </c>
      <c r="L13" s="28" t="s">
        <v>31</v>
      </c>
    </row>
    <row r="14" spans="1:31" x14ac:dyDescent="0.25">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5">
      <c r="A15" t="s">
        <v>249</v>
      </c>
      <c r="B15" t="s">
        <v>273</v>
      </c>
      <c r="C15" t="s">
        <v>274</v>
      </c>
      <c r="D15" s="74">
        <v>37689</v>
      </c>
      <c r="E15" s="69">
        <v>58644</v>
      </c>
    </row>
    <row r="16" spans="1:31" x14ac:dyDescent="0.25">
      <c r="A16" t="s">
        <v>275</v>
      </c>
      <c r="B16" t="s">
        <v>276</v>
      </c>
      <c r="C16" t="s">
        <v>277</v>
      </c>
      <c r="D16" s="74">
        <v>37932</v>
      </c>
      <c r="E16" s="69">
        <v>36264</v>
      </c>
    </row>
    <row r="17" spans="1:12" x14ac:dyDescent="0.25">
      <c r="A17" t="s">
        <v>278</v>
      </c>
      <c r="B17" t="s">
        <v>279</v>
      </c>
      <c r="C17" t="s">
        <v>280</v>
      </c>
      <c r="D17" s="74">
        <v>38636</v>
      </c>
      <c r="E17" s="69">
        <v>34630</v>
      </c>
      <c r="H17" s="28" t="s">
        <v>243</v>
      </c>
      <c r="I17" s="28" t="s">
        <v>244</v>
      </c>
      <c r="J17" s="28" t="s">
        <v>245</v>
      </c>
      <c r="K17" s="28" t="s">
        <v>246</v>
      </c>
      <c r="L17" s="28" t="s">
        <v>31</v>
      </c>
    </row>
    <row r="18" spans="1:12" x14ac:dyDescent="0.25">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5">
      <c r="A19" t="s">
        <v>284</v>
      </c>
      <c r="B19" t="s">
        <v>285</v>
      </c>
      <c r="C19" t="s">
        <v>286</v>
      </c>
      <c r="D19" s="74">
        <v>37599</v>
      </c>
      <c r="E19" s="69">
        <v>39565</v>
      </c>
    </row>
    <row r="20" spans="1:12" x14ac:dyDescent="0.25">
      <c r="A20" t="s">
        <v>287</v>
      </c>
      <c r="B20" t="s">
        <v>288</v>
      </c>
      <c r="C20" t="s">
        <v>289</v>
      </c>
      <c r="D20" s="74">
        <v>40276</v>
      </c>
      <c r="E20" s="69">
        <v>32941</v>
      </c>
    </row>
    <row r="21" spans="1:12" x14ac:dyDescent="0.25">
      <c r="A21" t="s">
        <v>290</v>
      </c>
      <c r="B21" t="s">
        <v>291</v>
      </c>
      <c r="C21" t="s">
        <v>292</v>
      </c>
      <c r="D21" s="74">
        <v>38830</v>
      </c>
      <c r="E21" s="69">
        <v>52813</v>
      </c>
      <c r="H21" s="28" t="s">
        <v>243</v>
      </c>
      <c r="I21" s="28" t="s">
        <v>244</v>
      </c>
      <c r="J21" s="28" t="s">
        <v>245</v>
      </c>
      <c r="K21" s="28" t="s">
        <v>246</v>
      </c>
      <c r="L21" s="28" t="s">
        <v>31</v>
      </c>
    </row>
    <row r="22" spans="1:12" x14ac:dyDescent="0.25">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5">
      <c r="A23" t="s">
        <v>296</v>
      </c>
      <c r="B23" t="s">
        <v>297</v>
      </c>
      <c r="C23" t="s">
        <v>298</v>
      </c>
      <c r="D23" s="74">
        <v>37892</v>
      </c>
      <c r="E23" s="69">
        <v>30414</v>
      </c>
    </row>
    <row r="24" spans="1:12" x14ac:dyDescent="0.25">
      <c r="A24" t="s">
        <v>299</v>
      </c>
      <c r="B24" t="s">
        <v>300</v>
      </c>
      <c r="C24" t="s">
        <v>301</v>
      </c>
      <c r="D24" s="74">
        <v>37341</v>
      </c>
      <c r="E24" s="69">
        <v>46956</v>
      </c>
    </row>
    <row r="25" spans="1:12" x14ac:dyDescent="0.25">
      <c r="A25" t="s">
        <v>302</v>
      </c>
      <c r="B25" t="s">
        <v>303</v>
      </c>
      <c r="C25" t="s">
        <v>304</v>
      </c>
      <c r="D25" s="74">
        <v>39800</v>
      </c>
      <c r="E25" s="69">
        <v>45420</v>
      </c>
    </row>
    <row r="26" spans="1:12" x14ac:dyDescent="0.25">
      <c r="A26" t="s">
        <v>305</v>
      </c>
      <c r="B26" t="s">
        <v>306</v>
      </c>
      <c r="C26" t="s">
        <v>307</v>
      </c>
      <c r="D26" s="74">
        <v>39491</v>
      </c>
      <c r="E26" s="69">
        <v>38059</v>
      </c>
    </row>
    <row r="27" spans="1:12" x14ac:dyDescent="0.25">
      <c r="A27" t="s">
        <v>308</v>
      </c>
      <c r="B27" t="s">
        <v>309</v>
      </c>
      <c r="C27" t="s">
        <v>310</v>
      </c>
      <c r="D27" s="74">
        <v>38301</v>
      </c>
      <c r="E27" s="69">
        <v>51869</v>
      </c>
    </row>
    <row r="28" spans="1:12" x14ac:dyDescent="0.25">
      <c r="A28" t="s">
        <v>311</v>
      </c>
      <c r="B28" t="s">
        <v>312</v>
      </c>
      <c r="C28" t="s">
        <v>313</v>
      </c>
      <c r="D28" s="74">
        <v>38053</v>
      </c>
      <c r="E28" s="69">
        <v>32333</v>
      </c>
    </row>
    <row r="29" spans="1:12" x14ac:dyDescent="0.25">
      <c r="A29" t="s">
        <v>314</v>
      </c>
      <c r="B29" t="s">
        <v>315</v>
      </c>
      <c r="C29" t="s">
        <v>316</v>
      </c>
      <c r="D29" s="74">
        <v>39015</v>
      </c>
      <c r="E29" s="69">
        <v>56868</v>
      </c>
    </row>
    <row r="30" spans="1:12" x14ac:dyDescent="0.25">
      <c r="A30" t="s">
        <v>317</v>
      </c>
      <c r="B30" t="s">
        <v>318</v>
      </c>
      <c r="C30" t="s">
        <v>319</v>
      </c>
      <c r="D30" s="74">
        <v>40033</v>
      </c>
      <c r="E30" s="69">
        <v>31846</v>
      </c>
    </row>
    <row r="31" spans="1:12" x14ac:dyDescent="0.25">
      <c r="A31" t="s">
        <v>320</v>
      </c>
      <c r="B31" t="s">
        <v>321</v>
      </c>
      <c r="C31" t="s">
        <v>322</v>
      </c>
      <c r="D31" s="74">
        <v>37990</v>
      </c>
      <c r="E31" s="69">
        <v>45553</v>
      </c>
    </row>
    <row r="32" spans="1:12" x14ac:dyDescent="0.25">
      <c r="A32" t="s">
        <v>323</v>
      </c>
      <c r="B32" t="s">
        <v>324</v>
      </c>
      <c r="C32" t="s">
        <v>325</v>
      </c>
      <c r="D32" s="74">
        <v>37743</v>
      </c>
      <c r="E32" s="69">
        <v>37253</v>
      </c>
    </row>
    <row r="33" spans="1:5" x14ac:dyDescent="0.25">
      <c r="A33" t="s">
        <v>326</v>
      </c>
      <c r="B33" t="s">
        <v>327</v>
      </c>
      <c r="C33" t="s">
        <v>328</v>
      </c>
      <c r="D33" s="74">
        <v>37940</v>
      </c>
      <c r="E33" s="69">
        <v>53211</v>
      </c>
    </row>
    <row r="34" spans="1:5" x14ac:dyDescent="0.25">
      <c r="A34" t="s">
        <v>329</v>
      </c>
      <c r="B34" t="s">
        <v>330</v>
      </c>
      <c r="C34" t="s">
        <v>331</v>
      </c>
      <c r="D34" s="74">
        <v>38433</v>
      </c>
      <c r="E34" s="69">
        <v>44756</v>
      </c>
    </row>
    <row r="35" spans="1:5" x14ac:dyDescent="0.25">
      <c r="A35" t="s">
        <v>332</v>
      </c>
      <c r="B35" t="s">
        <v>333</v>
      </c>
      <c r="C35" t="s">
        <v>334</v>
      </c>
      <c r="D35" s="74">
        <v>38088</v>
      </c>
      <c r="E35" s="69">
        <v>52914</v>
      </c>
    </row>
    <row r="36" spans="1:5" x14ac:dyDescent="0.25">
      <c r="A36" t="s">
        <v>335</v>
      </c>
      <c r="B36" t="s">
        <v>336</v>
      </c>
      <c r="C36" t="s">
        <v>337</v>
      </c>
      <c r="D36" s="74">
        <v>38056</v>
      </c>
      <c r="E36" s="69">
        <v>38639</v>
      </c>
    </row>
    <row r="37" spans="1:5" x14ac:dyDescent="0.25">
      <c r="A37" t="s">
        <v>338</v>
      </c>
      <c r="B37" t="s">
        <v>339</v>
      </c>
      <c r="C37" t="s">
        <v>340</v>
      </c>
      <c r="D37" s="74">
        <v>39647</v>
      </c>
      <c r="E37" s="69">
        <v>39784</v>
      </c>
    </row>
    <row r="38" spans="1:5" x14ac:dyDescent="0.25">
      <c r="A38" t="s">
        <v>341</v>
      </c>
      <c r="B38" t="s">
        <v>342</v>
      </c>
      <c r="C38" t="s">
        <v>343</v>
      </c>
      <c r="D38" s="74">
        <v>38235</v>
      </c>
      <c r="E38" s="69">
        <v>47441</v>
      </c>
    </row>
    <row r="39" spans="1:5" x14ac:dyDescent="0.25">
      <c r="A39" t="s">
        <v>344</v>
      </c>
      <c r="B39" t="s">
        <v>345</v>
      </c>
      <c r="C39" t="s">
        <v>346</v>
      </c>
      <c r="D39" s="74">
        <v>37944</v>
      </c>
      <c r="E39" s="69">
        <v>29245</v>
      </c>
    </row>
    <row r="40" spans="1:5" x14ac:dyDescent="0.25">
      <c r="A40" t="s">
        <v>347</v>
      </c>
      <c r="B40" t="s">
        <v>348</v>
      </c>
      <c r="C40" t="s">
        <v>349</v>
      </c>
      <c r="D40" s="74">
        <v>38601</v>
      </c>
      <c r="E40" s="69">
        <v>50076</v>
      </c>
    </row>
    <row r="41" spans="1:5" x14ac:dyDescent="0.25">
      <c r="A41" t="s">
        <v>350</v>
      </c>
      <c r="B41" t="s">
        <v>351</v>
      </c>
      <c r="C41" t="s">
        <v>352</v>
      </c>
      <c r="D41" s="74">
        <v>40253</v>
      </c>
      <c r="E41" s="69">
        <v>55045</v>
      </c>
    </row>
    <row r="42" spans="1:5" x14ac:dyDescent="0.25">
      <c r="A42" t="s">
        <v>353</v>
      </c>
      <c r="B42" t="s">
        <v>354</v>
      </c>
      <c r="C42" t="s">
        <v>355</v>
      </c>
      <c r="D42" s="74">
        <v>38153</v>
      </c>
      <c r="E42" s="69">
        <v>48541</v>
      </c>
    </row>
    <row r="43" spans="1:5" x14ac:dyDescent="0.25">
      <c r="A43" t="s">
        <v>356</v>
      </c>
      <c r="B43" t="s">
        <v>357</v>
      </c>
      <c r="C43" t="s">
        <v>358</v>
      </c>
      <c r="D43" s="74">
        <v>39446</v>
      </c>
      <c r="E43" s="69">
        <v>58564</v>
      </c>
    </row>
    <row r="44" spans="1:5" x14ac:dyDescent="0.25">
      <c r="A44" t="s">
        <v>359</v>
      </c>
      <c r="B44" t="s">
        <v>360</v>
      </c>
      <c r="C44" t="s">
        <v>361</v>
      </c>
      <c r="D44" s="74">
        <v>39914</v>
      </c>
      <c r="E44" s="69">
        <v>39727</v>
      </c>
    </row>
    <row r="45" spans="1:5" x14ac:dyDescent="0.25">
      <c r="A45" t="s">
        <v>362</v>
      </c>
      <c r="B45" t="s">
        <v>363</v>
      </c>
      <c r="C45" t="s">
        <v>364</v>
      </c>
      <c r="D45" s="74">
        <v>39882</v>
      </c>
      <c r="E45" s="69">
        <v>36487</v>
      </c>
    </row>
    <row r="46" spans="1:5" x14ac:dyDescent="0.25">
      <c r="A46" t="s">
        <v>365</v>
      </c>
      <c r="B46" t="s">
        <v>366</v>
      </c>
      <c r="C46" t="s">
        <v>367</v>
      </c>
      <c r="D46" s="74">
        <v>38964</v>
      </c>
      <c r="E46" s="69">
        <v>40059</v>
      </c>
    </row>
    <row r="47" spans="1:5" x14ac:dyDescent="0.25">
      <c r="A47" t="s">
        <v>368</v>
      </c>
      <c r="B47" t="s">
        <v>369</v>
      </c>
      <c r="C47" t="s">
        <v>370</v>
      </c>
      <c r="D47" s="74">
        <v>38713</v>
      </c>
      <c r="E47" s="69">
        <v>53426</v>
      </c>
    </row>
    <row r="48" spans="1:5" x14ac:dyDescent="0.25">
      <c r="A48" t="s">
        <v>371</v>
      </c>
      <c r="B48" t="s">
        <v>372</v>
      </c>
      <c r="C48" t="s">
        <v>373</v>
      </c>
      <c r="D48" s="74">
        <v>37092</v>
      </c>
      <c r="E48" s="69">
        <v>29305</v>
      </c>
    </row>
    <row r="49" spans="1:5" x14ac:dyDescent="0.25">
      <c r="A49" t="s">
        <v>374</v>
      </c>
      <c r="B49" t="s">
        <v>375</v>
      </c>
      <c r="C49" t="s">
        <v>376</v>
      </c>
      <c r="D49" s="74">
        <v>37582</v>
      </c>
      <c r="E49" s="69">
        <v>58331</v>
      </c>
    </row>
    <row r="50" spans="1:5" x14ac:dyDescent="0.25">
      <c r="A50" t="s">
        <v>377</v>
      </c>
      <c r="B50" t="s">
        <v>378</v>
      </c>
      <c r="C50" t="s">
        <v>379</v>
      </c>
      <c r="D50" s="74">
        <v>39725</v>
      </c>
      <c r="E50" s="69">
        <v>29585</v>
      </c>
    </row>
    <row r="51" spans="1:5" x14ac:dyDescent="0.25">
      <c r="A51" t="s">
        <v>380</v>
      </c>
      <c r="B51" t="s">
        <v>381</v>
      </c>
      <c r="C51" t="s">
        <v>382</v>
      </c>
      <c r="D51" s="74">
        <v>39142</v>
      </c>
      <c r="E51" s="69">
        <v>33046</v>
      </c>
    </row>
    <row r="52" spans="1:5" x14ac:dyDescent="0.25">
      <c r="A52" t="s">
        <v>383</v>
      </c>
      <c r="B52" t="s">
        <v>384</v>
      </c>
      <c r="C52" t="s">
        <v>385</v>
      </c>
      <c r="D52" s="74">
        <v>39083</v>
      </c>
      <c r="E52" s="69">
        <v>45022</v>
      </c>
    </row>
    <row r="53" spans="1:5" x14ac:dyDescent="0.25">
      <c r="A53" t="s">
        <v>386</v>
      </c>
      <c r="B53" t="s">
        <v>387</v>
      </c>
      <c r="C53" t="s">
        <v>388</v>
      </c>
      <c r="D53" s="74">
        <v>37144</v>
      </c>
      <c r="E53" s="69">
        <v>46361</v>
      </c>
    </row>
    <row r="54" spans="1:5" x14ac:dyDescent="0.25">
      <c r="A54" t="s">
        <v>389</v>
      </c>
      <c r="B54" t="s">
        <v>390</v>
      </c>
      <c r="C54" t="s">
        <v>391</v>
      </c>
      <c r="D54" s="74">
        <v>39089</v>
      </c>
      <c r="E54" s="69">
        <v>53093</v>
      </c>
    </row>
    <row r="55" spans="1:5" x14ac:dyDescent="0.25">
      <c r="A55" t="s">
        <v>392</v>
      </c>
      <c r="B55" t="s">
        <v>393</v>
      </c>
      <c r="C55" t="s">
        <v>394</v>
      </c>
      <c r="D55" s="74">
        <v>39593</v>
      </c>
      <c r="E55" s="69">
        <v>57760</v>
      </c>
    </row>
    <row r="56" spans="1:5" x14ac:dyDescent="0.25">
      <c r="A56" t="s">
        <v>395</v>
      </c>
      <c r="B56" t="s">
        <v>396</v>
      </c>
      <c r="C56" t="s">
        <v>397</v>
      </c>
      <c r="D56" s="74">
        <v>37188</v>
      </c>
      <c r="E56" s="69">
        <v>50068</v>
      </c>
    </row>
    <row r="57" spans="1:5" x14ac:dyDescent="0.25">
      <c r="A57" t="s">
        <v>398</v>
      </c>
      <c r="B57" t="s">
        <v>399</v>
      </c>
      <c r="C57" t="s">
        <v>400</v>
      </c>
      <c r="D57" s="74">
        <v>38622</v>
      </c>
      <c r="E57" s="69">
        <v>34946</v>
      </c>
    </row>
    <row r="58" spans="1:5" x14ac:dyDescent="0.25">
      <c r="A58" t="s">
        <v>401</v>
      </c>
      <c r="B58" t="s">
        <v>402</v>
      </c>
      <c r="C58" t="s">
        <v>403</v>
      </c>
      <c r="D58" s="74">
        <v>39961</v>
      </c>
      <c r="E58" s="69">
        <v>47062</v>
      </c>
    </row>
    <row r="59" spans="1:5" x14ac:dyDescent="0.25">
      <c r="A59" t="s">
        <v>404</v>
      </c>
      <c r="B59" t="s">
        <v>405</v>
      </c>
      <c r="C59" t="s">
        <v>406</v>
      </c>
      <c r="D59" s="74">
        <v>39460</v>
      </c>
      <c r="E59" s="69">
        <v>36840</v>
      </c>
    </row>
    <row r="60" spans="1:5" x14ac:dyDescent="0.25">
      <c r="A60" t="s">
        <v>407</v>
      </c>
      <c r="B60" t="s">
        <v>408</v>
      </c>
      <c r="C60" t="s">
        <v>409</v>
      </c>
      <c r="D60" s="74">
        <v>39900</v>
      </c>
      <c r="E60" s="69">
        <v>56499</v>
      </c>
    </row>
    <row r="61" spans="1:5" x14ac:dyDescent="0.25">
      <c r="A61" t="s">
        <v>410</v>
      </c>
      <c r="B61" t="s">
        <v>411</v>
      </c>
      <c r="C61" t="s">
        <v>412</v>
      </c>
      <c r="D61" s="74">
        <v>37257</v>
      </c>
      <c r="E61" s="69">
        <v>30813</v>
      </c>
    </row>
    <row r="62" spans="1:5" x14ac:dyDescent="0.25">
      <c r="A62" t="s">
        <v>413</v>
      </c>
      <c r="B62" t="s">
        <v>414</v>
      </c>
      <c r="C62" t="s">
        <v>415</v>
      </c>
      <c r="D62" s="74">
        <v>37052</v>
      </c>
      <c r="E62" s="69">
        <v>46092</v>
      </c>
    </row>
    <row r="63" spans="1:5" x14ac:dyDescent="0.25">
      <c r="A63" t="s">
        <v>416</v>
      </c>
      <c r="B63" t="s">
        <v>417</v>
      </c>
      <c r="C63" t="s">
        <v>418</v>
      </c>
      <c r="D63" s="74">
        <v>37404</v>
      </c>
      <c r="E63" s="69">
        <v>33192</v>
      </c>
    </row>
    <row r="64" spans="1:5" x14ac:dyDescent="0.25">
      <c r="A64" t="s">
        <v>419</v>
      </c>
      <c r="B64" t="s">
        <v>420</v>
      </c>
      <c r="C64" t="s">
        <v>421</v>
      </c>
      <c r="D64" s="74">
        <v>38564</v>
      </c>
      <c r="E64" s="69">
        <v>41632</v>
      </c>
    </row>
    <row r="65" spans="1:5" x14ac:dyDescent="0.25">
      <c r="A65" t="s">
        <v>422</v>
      </c>
      <c r="B65" t="s">
        <v>423</v>
      </c>
      <c r="C65" t="s">
        <v>424</v>
      </c>
      <c r="D65" s="74">
        <v>39459</v>
      </c>
      <c r="E65" s="69">
        <v>37236</v>
      </c>
    </row>
    <row r="66" spans="1:5" x14ac:dyDescent="0.25">
      <c r="A66" t="s">
        <v>425</v>
      </c>
      <c r="B66" t="s">
        <v>426</v>
      </c>
      <c r="C66" t="s">
        <v>427</v>
      </c>
      <c r="D66" s="74">
        <v>38301</v>
      </c>
      <c r="E66" s="69">
        <v>58741</v>
      </c>
    </row>
    <row r="67" spans="1:5" x14ac:dyDescent="0.25">
      <c r="A67" t="s">
        <v>428</v>
      </c>
      <c r="B67" t="s">
        <v>429</v>
      </c>
      <c r="C67" t="s">
        <v>430</v>
      </c>
      <c r="D67" s="74">
        <v>38450</v>
      </c>
      <c r="E67" s="69">
        <v>40138</v>
      </c>
    </row>
    <row r="68" spans="1:5" x14ac:dyDescent="0.25">
      <c r="A68" t="s">
        <v>431</v>
      </c>
      <c r="B68" t="s">
        <v>432</v>
      </c>
      <c r="C68" t="s">
        <v>433</v>
      </c>
      <c r="D68" s="74">
        <v>38590</v>
      </c>
      <c r="E68" s="69">
        <v>42648</v>
      </c>
    </row>
    <row r="69" spans="1:5" x14ac:dyDescent="0.25">
      <c r="A69" t="s">
        <v>434</v>
      </c>
      <c r="B69" t="s">
        <v>435</v>
      </c>
      <c r="C69" t="s">
        <v>436</v>
      </c>
      <c r="D69" s="74">
        <v>38705</v>
      </c>
      <c r="E69" s="69">
        <v>40470</v>
      </c>
    </row>
    <row r="70" spans="1:5" x14ac:dyDescent="0.25">
      <c r="A70" t="s">
        <v>437</v>
      </c>
      <c r="B70" t="s">
        <v>438</v>
      </c>
      <c r="C70" t="s">
        <v>439</v>
      </c>
      <c r="D70" s="74">
        <v>38375</v>
      </c>
      <c r="E70" s="69">
        <v>55414</v>
      </c>
    </row>
    <row r="71" spans="1:5" x14ac:dyDescent="0.25">
      <c r="A71" t="s">
        <v>440</v>
      </c>
      <c r="B71" t="s">
        <v>441</v>
      </c>
      <c r="C71" t="s">
        <v>442</v>
      </c>
      <c r="D71" s="74">
        <v>37608</v>
      </c>
      <c r="E71" s="69">
        <v>37570</v>
      </c>
    </row>
    <row r="72" spans="1:5" x14ac:dyDescent="0.25">
      <c r="A72" t="s">
        <v>443</v>
      </c>
      <c r="B72" t="s">
        <v>444</v>
      </c>
      <c r="C72" t="s">
        <v>445</v>
      </c>
      <c r="D72" s="74">
        <v>40103</v>
      </c>
      <c r="E72" s="69">
        <v>37093</v>
      </c>
    </row>
    <row r="73" spans="1:5" x14ac:dyDescent="0.25">
      <c r="A73" t="s">
        <v>446</v>
      </c>
      <c r="B73" t="s">
        <v>447</v>
      </c>
      <c r="C73" t="s">
        <v>448</v>
      </c>
      <c r="D73" s="74">
        <v>38565</v>
      </c>
      <c r="E73" s="69">
        <v>49595</v>
      </c>
    </row>
    <row r="74" spans="1:5" x14ac:dyDescent="0.25">
      <c r="A74" t="s">
        <v>449</v>
      </c>
      <c r="B74" t="s">
        <v>450</v>
      </c>
      <c r="C74" t="s">
        <v>451</v>
      </c>
      <c r="D74" s="74">
        <v>39274</v>
      </c>
      <c r="E74" s="69">
        <v>34085</v>
      </c>
    </row>
    <row r="75" spans="1:5" x14ac:dyDescent="0.25">
      <c r="A75" t="s">
        <v>452</v>
      </c>
      <c r="B75" t="s">
        <v>453</v>
      </c>
      <c r="C75" t="s">
        <v>454</v>
      </c>
      <c r="D75" s="74">
        <v>38712</v>
      </c>
      <c r="E75" s="69">
        <v>53954</v>
      </c>
    </row>
    <row r="76" spans="1:5" x14ac:dyDescent="0.25">
      <c r="A76" t="s">
        <v>455</v>
      </c>
      <c r="B76" t="s">
        <v>456</v>
      </c>
      <c r="C76" t="s">
        <v>457</v>
      </c>
      <c r="D76" s="74">
        <v>39000</v>
      </c>
      <c r="E76" s="69">
        <v>47233</v>
      </c>
    </row>
    <row r="77" spans="1:5" x14ac:dyDescent="0.25">
      <c r="A77" t="s">
        <v>458</v>
      </c>
      <c r="B77" t="s">
        <v>459</v>
      </c>
      <c r="C77" t="s">
        <v>460</v>
      </c>
      <c r="D77" s="74">
        <v>39277</v>
      </c>
      <c r="E77" s="69">
        <v>51492</v>
      </c>
    </row>
    <row r="78" spans="1:5" x14ac:dyDescent="0.25">
      <c r="A78" t="s">
        <v>461</v>
      </c>
      <c r="B78" t="s">
        <v>462</v>
      </c>
      <c r="C78" t="s">
        <v>463</v>
      </c>
      <c r="D78" s="74">
        <v>40127</v>
      </c>
      <c r="E78" s="69">
        <v>38646</v>
      </c>
    </row>
    <row r="79" spans="1:5" x14ac:dyDescent="0.25">
      <c r="A79" t="s">
        <v>464</v>
      </c>
      <c r="B79" t="s">
        <v>465</v>
      </c>
      <c r="C79" t="s">
        <v>466</v>
      </c>
      <c r="D79" s="74">
        <v>37353</v>
      </c>
      <c r="E79" s="69">
        <v>33528</v>
      </c>
    </row>
    <row r="80" spans="1:5" x14ac:dyDescent="0.25">
      <c r="A80" t="s">
        <v>467</v>
      </c>
      <c r="B80" t="s">
        <v>468</v>
      </c>
      <c r="C80" t="s">
        <v>469</v>
      </c>
      <c r="D80" s="74">
        <v>37162</v>
      </c>
      <c r="E80" s="69">
        <v>36251</v>
      </c>
    </row>
    <row r="81" spans="1:5" x14ac:dyDescent="0.25">
      <c r="A81" t="s">
        <v>470</v>
      </c>
      <c r="B81" t="s">
        <v>471</v>
      </c>
      <c r="C81" t="s">
        <v>472</v>
      </c>
      <c r="D81" s="74">
        <v>38974</v>
      </c>
      <c r="E81" s="69">
        <v>48782</v>
      </c>
    </row>
    <row r="82" spans="1:5" x14ac:dyDescent="0.25">
      <c r="A82" t="s">
        <v>473</v>
      </c>
      <c r="B82" t="s">
        <v>474</v>
      </c>
      <c r="C82" t="s">
        <v>475</v>
      </c>
      <c r="D82" s="74">
        <v>38110</v>
      </c>
      <c r="E82" s="69">
        <v>35037</v>
      </c>
    </row>
    <row r="83" spans="1:5" x14ac:dyDescent="0.25">
      <c r="A83" t="s">
        <v>476</v>
      </c>
      <c r="B83" t="s">
        <v>477</v>
      </c>
      <c r="C83" t="s">
        <v>478</v>
      </c>
      <c r="D83" s="74">
        <v>39428</v>
      </c>
      <c r="E83" s="69">
        <v>42336</v>
      </c>
    </row>
    <row r="84" spans="1:5" x14ac:dyDescent="0.25">
      <c r="A84" t="s">
        <v>479</v>
      </c>
      <c r="B84" t="s">
        <v>480</v>
      </c>
      <c r="C84" t="s">
        <v>481</v>
      </c>
      <c r="D84" s="74">
        <v>38682</v>
      </c>
      <c r="E84" s="69">
        <v>31082</v>
      </c>
    </row>
    <row r="85" spans="1:5" x14ac:dyDescent="0.25">
      <c r="A85" t="s">
        <v>482</v>
      </c>
      <c r="B85" t="s">
        <v>483</v>
      </c>
      <c r="C85" t="s">
        <v>484</v>
      </c>
      <c r="D85" s="74">
        <v>38933</v>
      </c>
      <c r="E85" s="69">
        <v>38708</v>
      </c>
    </row>
    <row r="86" spans="1:5" x14ac:dyDescent="0.25">
      <c r="A86" t="s">
        <v>485</v>
      </c>
      <c r="B86" t="s">
        <v>486</v>
      </c>
      <c r="C86" t="s">
        <v>487</v>
      </c>
      <c r="D86" s="74">
        <v>40117</v>
      </c>
      <c r="E86" s="69">
        <v>47936</v>
      </c>
    </row>
    <row r="87" spans="1:5" x14ac:dyDescent="0.25">
      <c r="A87" t="s">
        <v>488</v>
      </c>
      <c r="B87" t="s">
        <v>489</v>
      </c>
      <c r="C87" t="s">
        <v>490</v>
      </c>
      <c r="D87" s="74">
        <v>38645</v>
      </c>
      <c r="E87" s="69">
        <v>35066</v>
      </c>
    </row>
    <row r="88" spans="1:5" x14ac:dyDescent="0.25">
      <c r="A88" t="s">
        <v>491</v>
      </c>
      <c r="B88" t="s">
        <v>492</v>
      </c>
      <c r="C88" t="s">
        <v>493</v>
      </c>
      <c r="D88" s="74">
        <v>38293</v>
      </c>
      <c r="E88" s="69">
        <v>46057</v>
      </c>
    </row>
    <row r="89" spans="1:5" x14ac:dyDescent="0.25">
      <c r="A89" t="s">
        <v>494</v>
      </c>
      <c r="B89" t="s">
        <v>495</v>
      </c>
      <c r="C89" t="s">
        <v>496</v>
      </c>
      <c r="D89" s="74">
        <v>38570</v>
      </c>
      <c r="E89" s="69">
        <v>37358</v>
      </c>
    </row>
    <row r="90" spans="1:5" x14ac:dyDescent="0.25">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J5" sqref="J5:J21"/>
    </sheetView>
  </sheetViews>
  <sheetFormatPr defaultRowHeight="15" x14ac:dyDescent="0.25"/>
  <cols>
    <col min="1" max="1" width="16.28515625" bestFit="1" customWidth="1"/>
    <col min="2" max="8" width="9.85546875" bestFit="1" customWidth="1"/>
    <col min="9" max="9" width="7.85546875" bestFit="1" customWidth="1"/>
    <col min="10" max="10" width="14.28515625" bestFit="1" customWidth="1"/>
    <col min="27" max="27" width="15.7109375" bestFit="1" customWidth="1"/>
    <col min="28" max="28" width="11.140625" bestFit="1" customWidth="1"/>
    <col min="29" max="30" width="10.7109375" bestFit="1" customWidth="1"/>
    <col min="31" max="31" width="10.85546875" bestFit="1" customWidth="1"/>
  </cols>
  <sheetData>
    <row r="1" spans="1:10" ht="45" x14ac:dyDescent="0.25">
      <c r="A1" s="73" t="s">
        <v>500</v>
      </c>
      <c r="B1" s="73"/>
      <c r="C1" s="73"/>
      <c r="D1" s="73"/>
      <c r="E1" s="73"/>
      <c r="F1" s="73"/>
      <c r="G1" s="73"/>
      <c r="H1" s="73"/>
      <c r="I1" s="73"/>
      <c r="J1" s="73"/>
    </row>
    <row r="4" spans="1:10" x14ac:dyDescent="0.25">
      <c r="A4" s="77" t="s">
        <v>501</v>
      </c>
      <c r="B4" s="78" t="s">
        <v>502</v>
      </c>
      <c r="C4" s="78" t="s">
        <v>503</v>
      </c>
      <c r="D4" s="78" t="s">
        <v>504</v>
      </c>
      <c r="E4" s="78" t="s">
        <v>505</v>
      </c>
      <c r="F4" s="78" t="s">
        <v>506</v>
      </c>
      <c r="G4" s="78" t="s">
        <v>507</v>
      </c>
      <c r="H4" s="78" t="s">
        <v>508</v>
      </c>
      <c r="I4" s="77" t="s">
        <v>146</v>
      </c>
      <c r="J4" s="77" t="s">
        <v>509</v>
      </c>
    </row>
    <row r="5" spans="1:10" x14ac:dyDescent="0.25">
      <c r="A5" s="78" t="s">
        <v>510</v>
      </c>
      <c r="B5" s="79">
        <v>57.97</v>
      </c>
      <c r="C5" s="79">
        <v>72.2</v>
      </c>
      <c r="D5" s="79">
        <v>39.01</v>
      </c>
      <c r="E5" s="79">
        <v>60.33</v>
      </c>
      <c r="F5" s="79">
        <v>71.400000000000006</v>
      </c>
      <c r="G5" s="79">
        <v>72.819999999999993</v>
      </c>
      <c r="H5" s="79">
        <v>60.93</v>
      </c>
      <c r="I5" s="80">
        <f>MIN(B5:H5)</f>
        <v>39.01</v>
      </c>
      <c r="J5" s="8" t="str">
        <f>INDEX($B$4:$H$4,MATCH(MIN(B5:H5),B5:H5,0))</f>
        <v>Supplier 3</v>
      </c>
    </row>
    <row r="6" spans="1:10" x14ac:dyDescent="0.25">
      <c r="A6" s="78" t="s">
        <v>511</v>
      </c>
      <c r="B6" s="79">
        <v>51.67</v>
      </c>
      <c r="C6" s="79">
        <v>29.87</v>
      </c>
      <c r="D6" s="79">
        <v>52.23</v>
      </c>
      <c r="E6" s="79">
        <v>48.34</v>
      </c>
      <c r="F6" s="79">
        <v>51.37</v>
      </c>
      <c r="G6" s="79">
        <v>52.58</v>
      </c>
      <c r="H6" s="79">
        <v>51.64</v>
      </c>
      <c r="I6" s="80">
        <f t="shared" ref="I6:I21" si="0">MIN(B6:H6)</f>
        <v>29.87</v>
      </c>
      <c r="J6" s="8" t="str">
        <f t="shared" ref="J6:J21" si="1">INDEX($B$4:$H$4,MATCH(MIN(B6:H6),B6:H6,0))</f>
        <v>Supplier 2</v>
      </c>
    </row>
    <row r="7" spans="1:10" x14ac:dyDescent="0.25">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5">
      <c r="A8" s="78" t="s">
        <v>513</v>
      </c>
      <c r="B8" s="79">
        <v>73.02</v>
      </c>
      <c r="C8" s="79">
        <v>64.98</v>
      </c>
      <c r="D8" s="79">
        <v>53.34</v>
      </c>
      <c r="E8" s="79">
        <v>62.14</v>
      </c>
      <c r="F8" s="79">
        <v>29.69</v>
      </c>
      <c r="G8" s="79">
        <v>50.67</v>
      </c>
      <c r="H8" s="79">
        <v>48.59</v>
      </c>
      <c r="I8" s="80">
        <f t="shared" si="0"/>
        <v>29.69</v>
      </c>
      <c r="J8" s="8" t="str">
        <f t="shared" si="1"/>
        <v>Supplier 5</v>
      </c>
    </row>
    <row r="9" spans="1:10" x14ac:dyDescent="0.25">
      <c r="A9" s="78" t="s">
        <v>514</v>
      </c>
      <c r="B9" s="79">
        <v>72.36</v>
      </c>
      <c r="C9" s="79">
        <v>32.44</v>
      </c>
      <c r="D9" s="79">
        <v>65.069999999999993</v>
      </c>
      <c r="E9" s="79">
        <v>35.71</v>
      </c>
      <c r="F9" s="79">
        <v>52.5</v>
      </c>
      <c r="G9" s="79">
        <v>52.86</v>
      </c>
      <c r="H9" s="79">
        <v>43</v>
      </c>
      <c r="I9" s="80">
        <f t="shared" si="0"/>
        <v>32.44</v>
      </c>
      <c r="J9" s="8" t="str">
        <f t="shared" si="1"/>
        <v>Supplier 2</v>
      </c>
    </row>
    <row r="10" spans="1:10" x14ac:dyDescent="0.25">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5">
      <c r="A11" s="78" t="s">
        <v>516</v>
      </c>
      <c r="B11" s="79">
        <v>66.02</v>
      </c>
      <c r="C11" s="79">
        <v>68.8</v>
      </c>
      <c r="D11" s="79">
        <v>33.14</v>
      </c>
      <c r="E11" s="79">
        <v>60.98</v>
      </c>
      <c r="F11" s="79">
        <v>28.11</v>
      </c>
      <c r="G11" s="79">
        <v>54.45</v>
      </c>
      <c r="H11" s="79">
        <v>56.33</v>
      </c>
      <c r="I11" s="80">
        <f t="shared" si="0"/>
        <v>28.11</v>
      </c>
      <c r="J11" s="8" t="str">
        <f t="shared" si="1"/>
        <v>Supplier 5</v>
      </c>
    </row>
    <row r="12" spans="1:10" x14ac:dyDescent="0.25">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5">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5">
      <c r="A14" s="78" t="s">
        <v>519</v>
      </c>
      <c r="B14" s="79">
        <v>50.06</v>
      </c>
      <c r="C14" s="79">
        <v>70.11</v>
      </c>
      <c r="D14" s="79">
        <v>41.98</v>
      </c>
      <c r="E14" s="79">
        <v>63.71</v>
      </c>
      <c r="F14" s="79">
        <v>51.05</v>
      </c>
      <c r="G14" s="79">
        <v>26.44</v>
      </c>
      <c r="H14" s="79">
        <v>30.49</v>
      </c>
      <c r="I14" s="80">
        <f t="shared" si="0"/>
        <v>26.44</v>
      </c>
      <c r="J14" s="8" t="str">
        <f t="shared" si="1"/>
        <v>Supplier 6</v>
      </c>
    </row>
    <row r="15" spans="1:10" x14ac:dyDescent="0.25">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5">
      <c r="A16" s="78" t="s">
        <v>521</v>
      </c>
      <c r="B16" s="79">
        <v>31.03</v>
      </c>
      <c r="C16" s="79">
        <v>60.19</v>
      </c>
      <c r="D16" s="79">
        <v>31.82</v>
      </c>
      <c r="E16" s="79">
        <v>30.53</v>
      </c>
      <c r="F16" s="79">
        <v>62.71</v>
      </c>
      <c r="G16" s="79">
        <v>46.56</v>
      </c>
      <c r="H16" s="79">
        <v>44.78</v>
      </c>
      <c r="I16" s="80">
        <f t="shared" si="0"/>
        <v>30.53</v>
      </c>
      <c r="J16" s="8" t="str">
        <f t="shared" si="1"/>
        <v>Supplier 4</v>
      </c>
    </row>
    <row r="17" spans="1:10" x14ac:dyDescent="0.25">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5">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5">
      <c r="A19" s="78" t="s">
        <v>524</v>
      </c>
      <c r="B19" s="79">
        <v>73.59</v>
      </c>
      <c r="C19" s="79">
        <v>58.8</v>
      </c>
      <c r="D19" s="79">
        <v>56.93</v>
      </c>
      <c r="E19" s="79">
        <v>47.5</v>
      </c>
      <c r="F19" s="79">
        <v>43.76</v>
      </c>
      <c r="G19" s="79">
        <v>27.49</v>
      </c>
      <c r="H19" s="79">
        <v>58.85</v>
      </c>
      <c r="I19" s="80">
        <f t="shared" si="0"/>
        <v>27.49</v>
      </c>
      <c r="J19" s="8" t="str">
        <f t="shared" si="1"/>
        <v>Supplier 6</v>
      </c>
    </row>
    <row r="20" spans="1:10" x14ac:dyDescent="0.25">
      <c r="A20" s="78" t="s">
        <v>525</v>
      </c>
      <c r="B20" s="79">
        <v>57.86</v>
      </c>
      <c r="C20" s="79">
        <v>62.93</v>
      </c>
      <c r="D20" s="79">
        <v>48.05</v>
      </c>
      <c r="E20" s="79">
        <v>37.69</v>
      </c>
      <c r="F20" s="79">
        <v>32.81</v>
      </c>
      <c r="G20" s="79">
        <v>50.7</v>
      </c>
      <c r="H20" s="79">
        <v>46.65</v>
      </c>
      <c r="I20" s="80">
        <f t="shared" si="0"/>
        <v>32.81</v>
      </c>
      <c r="J20" s="8" t="str">
        <f t="shared" si="1"/>
        <v>Supplier 5</v>
      </c>
    </row>
    <row r="21" spans="1:10" x14ac:dyDescent="0.25">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5"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L7" sqref="L7"/>
    </sheetView>
  </sheetViews>
  <sheetFormatPr defaultRowHeight="15" x14ac:dyDescent="0.25"/>
  <cols>
    <col min="1" max="1" width="16.28515625" bestFit="1" customWidth="1"/>
    <col min="2" max="8" width="9.85546875" bestFit="1" customWidth="1"/>
    <col min="9" max="9" width="7.85546875" bestFit="1" customWidth="1"/>
    <col min="10" max="10" width="14.28515625" bestFit="1" customWidth="1"/>
    <col min="11" max="11" width="3.42578125" customWidth="1"/>
    <col min="12" max="12" width="13.42578125" bestFit="1" customWidth="1"/>
    <col min="27" max="27" width="15.7109375" bestFit="1" customWidth="1"/>
    <col min="28" max="28" width="11.140625" bestFit="1" customWidth="1"/>
    <col min="29" max="30" width="10.7109375" bestFit="1" customWidth="1"/>
    <col min="31" max="31" width="10.85546875" bestFit="1" customWidth="1"/>
  </cols>
  <sheetData>
    <row r="1" spans="1:12" ht="45" x14ac:dyDescent="0.25">
      <c r="A1" s="73" t="s">
        <v>500</v>
      </c>
      <c r="B1" s="73"/>
      <c r="C1" s="73"/>
      <c r="D1" s="73"/>
      <c r="E1" s="73"/>
      <c r="F1" s="73"/>
      <c r="G1" s="73"/>
      <c r="H1" s="73"/>
      <c r="I1" s="73"/>
      <c r="J1" s="73"/>
    </row>
    <row r="4" spans="1:12" x14ac:dyDescent="0.25">
      <c r="A4" s="77" t="s">
        <v>501</v>
      </c>
      <c r="B4" s="78" t="s">
        <v>502</v>
      </c>
      <c r="C4" s="78" t="s">
        <v>503</v>
      </c>
      <c r="D4" s="78" t="s">
        <v>504</v>
      </c>
      <c r="E4" s="78" t="s">
        <v>505</v>
      </c>
      <c r="F4" s="78" t="s">
        <v>506</v>
      </c>
      <c r="G4" s="78" t="s">
        <v>507</v>
      </c>
      <c r="H4" s="78" t="s">
        <v>508</v>
      </c>
      <c r="I4" s="77" t="s">
        <v>146</v>
      </c>
      <c r="J4" s="77" t="s">
        <v>509</v>
      </c>
      <c r="L4" s="77" t="s">
        <v>509</v>
      </c>
    </row>
    <row r="5" spans="1:12" x14ac:dyDescent="0.25">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5">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5">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5">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5">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5">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5">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5">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5">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5">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5">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5">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5">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5">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5">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5">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5">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4"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D6" sqref="D6:D24"/>
    </sheetView>
  </sheetViews>
  <sheetFormatPr defaultRowHeight="15" x14ac:dyDescent="0.25"/>
  <cols>
    <col min="1" max="1" width="13.5703125" bestFit="1" customWidth="1"/>
    <col min="2" max="2" width="11.85546875" customWidth="1"/>
    <col min="4" max="4" width="15.85546875" bestFit="1" customWidth="1"/>
    <col min="8" max="8" width="17.7109375" bestFit="1" customWidth="1"/>
    <col min="9" max="9" width="15.85546875" bestFit="1" customWidth="1"/>
  </cols>
  <sheetData>
    <row r="1" spans="1:10" ht="30" x14ac:dyDescent="0.25">
      <c r="A1" s="73" t="s">
        <v>528</v>
      </c>
      <c r="B1" s="73"/>
      <c r="C1" s="73"/>
      <c r="D1" s="73"/>
      <c r="E1" s="73"/>
      <c r="F1" s="73"/>
      <c r="G1" s="73"/>
      <c r="H1" s="73"/>
      <c r="I1" s="73"/>
      <c r="J1" s="73"/>
    </row>
    <row r="5" spans="1:10" x14ac:dyDescent="0.25">
      <c r="A5" s="4" t="s">
        <v>196</v>
      </c>
      <c r="B5" s="4" t="s">
        <v>24</v>
      </c>
      <c r="C5" s="4" t="s">
        <v>52</v>
      </c>
      <c r="D5" s="4" t="s">
        <v>529</v>
      </c>
      <c r="H5" s="36"/>
      <c r="I5" s="36"/>
    </row>
    <row r="6" spans="1:10" x14ac:dyDescent="0.25">
      <c r="A6" s="11">
        <v>40314</v>
      </c>
      <c r="B6" s="5" t="s">
        <v>530</v>
      </c>
      <c r="C6" s="6">
        <v>131.07</v>
      </c>
      <c r="D6" s="8" t="str">
        <f>VLOOKUP(B6,$H$7:$I$9,2,0)</f>
        <v>OUTDOOR-1570</v>
      </c>
      <c r="H6" s="36" t="s">
        <v>531</v>
      </c>
      <c r="I6" s="36" t="str">
        <f>D5</f>
        <v>InStore Category</v>
      </c>
    </row>
    <row r="7" spans="1:10" x14ac:dyDescent="0.25">
      <c r="A7" s="11">
        <v>40315</v>
      </c>
      <c r="B7" s="5" t="s">
        <v>530</v>
      </c>
      <c r="C7" s="6">
        <v>159.47999999999999</v>
      </c>
      <c r="D7" s="8" t="str">
        <f t="shared" ref="D7:D24" si="0">VLOOKUP(B7,$H$7:$I$9,2,0)</f>
        <v>OUTDOOR-1570</v>
      </c>
      <c r="H7" s="5" t="s">
        <v>532</v>
      </c>
      <c r="I7" s="5" t="s">
        <v>533</v>
      </c>
    </row>
    <row r="8" spans="1:10" x14ac:dyDescent="0.25">
      <c r="A8" s="11">
        <v>40316</v>
      </c>
      <c r="B8" s="5" t="s">
        <v>534</v>
      </c>
      <c r="C8" s="6">
        <v>84.98</v>
      </c>
      <c r="D8" s="8" t="str">
        <f t="shared" si="0"/>
        <v>SPORT-1876</v>
      </c>
      <c r="H8" s="5" t="s">
        <v>534</v>
      </c>
      <c r="I8" s="5" t="s">
        <v>535</v>
      </c>
    </row>
    <row r="9" spans="1:10" x14ac:dyDescent="0.25">
      <c r="A9" s="11">
        <v>40317</v>
      </c>
      <c r="B9" s="5" t="s">
        <v>530</v>
      </c>
      <c r="C9" s="6">
        <v>85.33</v>
      </c>
      <c r="D9" s="8" t="str">
        <f t="shared" si="0"/>
        <v>OUTDOOR-1570</v>
      </c>
      <c r="H9" s="5" t="s">
        <v>530</v>
      </c>
      <c r="I9" s="5" t="s">
        <v>536</v>
      </c>
    </row>
    <row r="10" spans="1:10" x14ac:dyDescent="0.25">
      <c r="A10" s="11">
        <v>40318</v>
      </c>
      <c r="B10" s="5" t="s">
        <v>534</v>
      </c>
      <c r="C10" s="6">
        <v>109.55</v>
      </c>
      <c r="D10" s="8" t="str">
        <f t="shared" si="0"/>
        <v>SPORT-1876</v>
      </c>
    </row>
    <row r="11" spans="1:10" x14ac:dyDescent="0.25">
      <c r="A11" s="11">
        <v>40319</v>
      </c>
      <c r="B11" s="5" t="s">
        <v>532</v>
      </c>
      <c r="C11" s="6">
        <v>151.96</v>
      </c>
      <c r="D11" s="8" t="str">
        <f t="shared" si="0"/>
        <v>RAD-1084</v>
      </c>
    </row>
    <row r="12" spans="1:10" x14ac:dyDescent="0.25">
      <c r="A12" s="11">
        <v>40320</v>
      </c>
      <c r="B12" s="5" t="s">
        <v>532</v>
      </c>
      <c r="C12" s="6">
        <v>87.65</v>
      </c>
      <c r="D12" s="8" t="str">
        <f t="shared" si="0"/>
        <v>RAD-1084</v>
      </c>
    </row>
    <row r="13" spans="1:10" x14ac:dyDescent="0.25">
      <c r="A13" s="11">
        <v>40321</v>
      </c>
      <c r="B13" s="5" t="s">
        <v>534</v>
      </c>
      <c r="C13" s="6">
        <v>135.76</v>
      </c>
      <c r="D13" s="8" t="str">
        <f t="shared" si="0"/>
        <v>SPORT-1876</v>
      </c>
    </row>
    <row r="14" spans="1:10" x14ac:dyDescent="0.25">
      <c r="A14" s="11">
        <v>40322</v>
      </c>
      <c r="B14" s="5" t="s">
        <v>532</v>
      </c>
      <c r="C14" s="6">
        <v>153.51</v>
      </c>
      <c r="D14" s="8" t="str">
        <f t="shared" si="0"/>
        <v>RAD-1084</v>
      </c>
    </row>
    <row r="15" spans="1:10" x14ac:dyDescent="0.25">
      <c r="A15" s="11">
        <v>40323</v>
      </c>
      <c r="B15" s="5" t="s">
        <v>532</v>
      </c>
      <c r="C15" s="6">
        <v>113.04</v>
      </c>
      <c r="D15" s="8" t="str">
        <f t="shared" si="0"/>
        <v>RAD-1084</v>
      </c>
    </row>
    <row r="16" spans="1:10" x14ac:dyDescent="0.25">
      <c r="A16" s="11">
        <v>40324</v>
      </c>
      <c r="B16" s="5" t="s">
        <v>534</v>
      </c>
      <c r="C16" s="6">
        <v>138.41999999999999</v>
      </c>
      <c r="D16" s="8" t="str">
        <f t="shared" si="0"/>
        <v>SPORT-1876</v>
      </c>
    </row>
    <row r="17" spans="1:4" x14ac:dyDescent="0.25">
      <c r="A17" s="11">
        <v>40325</v>
      </c>
      <c r="B17" s="5" t="s">
        <v>532</v>
      </c>
      <c r="C17" s="6">
        <v>154.69</v>
      </c>
      <c r="D17" s="8" t="str">
        <f t="shared" si="0"/>
        <v>RAD-1084</v>
      </c>
    </row>
    <row r="18" spans="1:4" x14ac:dyDescent="0.25">
      <c r="A18" s="11">
        <v>40326</v>
      </c>
      <c r="B18" s="5" t="s">
        <v>530</v>
      </c>
      <c r="C18" s="6">
        <v>145.99</v>
      </c>
      <c r="D18" s="8" t="str">
        <f t="shared" si="0"/>
        <v>OUTDOOR-1570</v>
      </c>
    </row>
    <row r="19" spans="1:4" x14ac:dyDescent="0.25">
      <c r="A19" s="11">
        <v>40327</v>
      </c>
      <c r="B19" s="5" t="s">
        <v>530</v>
      </c>
      <c r="C19" s="6">
        <v>97.45</v>
      </c>
      <c r="D19" s="8" t="str">
        <f t="shared" si="0"/>
        <v>OUTDOOR-1570</v>
      </c>
    </row>
    <row r="20" spans="1:4" x14ac:dyDescent="0.25">
      <c r="A20" s="11">
        <v>40328</v>
      </c>
      <c r="B20" s="5" t="s">
        <v>530</v>
      </c>
      <c r="C20" s="6">
        <v>130.43</v>
      </c>
      <c r="D20" s="8" t="str">
        <f t="shared" si="0"/>
        <v>OUTDOOR-1570</v>
      </c>
    </row>
    <row r="21" spans="1:4" x14ac:dyDescent="0.25">
      <c r="A21" s="11">
        <v>40329</v>
      </c>
      <c r="B21" s="5" t="s">
        <v>530</v>
      </c>
      <c r="C21" s="6">
        <v>118.56</v>
      </c>
      <c r="D21" s="8" t="str">
        <f t="shared" si="0"/>
        <v>OUTDOOR-1570</v>
      </c>
    </row>
    <row r="22" spans="1:4" x14ac:dyDescent="0.25">
      <c r="A22" s="11">
        <v>40330</v>
      </c>
      <c r="B22" s="5" t="s">
        <v>530</v>
      </c>
      <c r="C22" s="6">
        <v>127.48</v>
      </c>
      <c r="D22" s="8" t="str">
        <f t="shared" si="0"/>
        <v>OUTDOOR-1570</v>
      </c>
    </row>
    <row r="23" spans="1:4" x14ac:dyDescent="0.25">
      <c r="A23" s="11">
        <v>40331</v>
      </c>
      <c r="B23" s="5" t="s">
        <v>530</v>
      </c>
      <c r="C23" s="6">
        <v>95.27</v>
      </c>
      <c r="D23" s="8" t="str">
        <f t="shared" si="0"/>
        <v>OUTDOOR-1570</v>
      </c>
    </row>
    <row r="24" spans="1:4" x14ac:dyDescent="0.25">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D240" zoomScale="85" zoomScaleNormal="85" workbookViewId="0">
      <selection activeCell="G264" sqref="G264"/>
    </sheetView>
  </sheetViews>
  <sheetFormatPr defaultRowHeight="15" x14ac:dyDescent="0.25"/>
  <cols>
    <col min="1" max="1" width="23.5703125" customWidth="1"/>
    <col min="2" max="2" width="25.85546875" customWidth="1"/>
    <col min="3" max="3" width="20.28515625" bestFit="1" customWidth="1"/>
    <col min="4" max="4" width="22" customWidth="1"/>
    <col min="5" max="5" width="21.7109375" customWidth="1"/>
    <col min="6" max="6" width="16.28515625" customWidth="1"/>
    <col min="7" max="7" width="18.85546875" customWidth="1"/>
    <col min="8" max="10" width="11.140625" customWidth="1"/>
  </cols>
  <sheetData>
    <row r="1" spans="1:7" x14ac:dyDescent="0.25">
      <c r="A1" s="1" t="s">
        <v>802</v>
      </c>
      <c r="B1" s="2"/>
      <c r="C1" s="2"/>
      <c r="D1" s="2"/>
      <c r="E1" s="2"/>
      <c r="F1" s="3"/>
    </row>
    <row r="3" spans="1:7" x14ac:dyDescent="0.25">
      <c r="A3" s="4" t="s">
        <v>0</v>
      </c>
      <c r="B3" s="4" t="s">
        <v>1</v>
      </c>
      <c r="C3" s="4" t="s">
        <v>2</v>
      </c>
      <c r="D3" s="4" t="s">
        <v>3</v>
      </c>
    </row>
    <row r="4" spans="1:7" x14ac:dyDescent="0.25">
      <c r="A4" s="5" t="s">
        <v>4</v>
      </c>
      <c r="B4" s="5" t="s">
        <v>5</v>
      </c>
      <c r="C4" s="5">
        <v>25</v>
      </c>
      <c r="D4" s="6">
        <v>26.95</v>
      </c>
    </row>
    <row r="5" spans="1:7" x14ac:dyDescent="0.25">
      <c r="A5" s="5" t="s">
        <v>6</v>
      </c>
      <c r="B5" s="5" t="s">
        <v>7</v>
      </c>
      <c r="C5" s="5">
        <v>20</v>
      </c>
      <c r="D5" s="6">
        <v>28.95</v>
      </c>
    </row>
    <row r="6" spans="1:7" x14ac:dyDescent="0.25">
      <c r="A6" s="5" t="s">
        <v>8</v>
      </c>
      <c r="B6" s="5" t="s">
        <v>9</v>
      </c>
      <c r="C6" s="5">
        <v>35</v>
      </c>
      <c r="D6" s="6">
        <v>31.95</v>
      </c>
    </row>
    <row r="7" spans="1:7" x14ac:dyDescent="0.25">
      <c r="A7" s="5" t="s">
        <v>10</v>
      </c>
      <c r="B7" s="5" t="s">
        <v>11</v>
      </c>
      <c r="C7" s="5">
        <v>20</v>
      </c>
      <c r="D7" s="6">
        <v>35.950000000000003</v>
      </c>
    </row>
    <row r="8" spans="1:7" x14ac:dyDescent="0.25">
      <c r="A8" s="5" t="s">
        <v>12</v>
      </c>
      <c r="B8" s="5" t="s">
        <v>13</v>
      </c>
      <c r="C8" s="5">
        <v>30</v>
      </c>
      <c r="D8" s="6">
        <v>18.95</v>
      </c>
    </row>
    <row r="9" spans="1:7" x14ac:dyDescent="0.25">
      <c r="A9" s="5" t="s">
        <v>14</v>
      </c>
      <c r="B9" s="5" t="s">
        <v>15</v>
      </c>
      <c r="C9" s="5">
        <v>40</v>
      </c>
      <c r="D9" s="6">
        <v>20.95</v>
      </c>
    </row>
    <row r="10" spans="1:7" x14ac:dyDescent="0.25">
      <c r="A10" s="5" t="s">
        <v>16</v>
      </c>
      <c r="B10" s="5" t="s">
        <v>17</v>
      </c>
      <c r="C10" s="5">
        <v>1</v>
      </c>
      <c r="D10" s="6">
        <v>4.95</v>
      </c>
    </row>
    <row r="11" spans="1:7" x14ac:dyDescent="0.25">
      <c r="A11" s="5" t="s">
        <v>18</v>
      </c>
      <c r="B11" s="5" t="s">
        <v>19</v>
      </c>
      <c r="C11" s="5">
        <v>5</v>
      </c>
      <c r="D11" s="6">
        <v>8.9499999999999993</v>
      </c>
    </row>
    <row r="14" spans="1:7" x14ac:dyDescent="0.25">
      <c r="A14" s="7" t="s">
        <v>796</v>
      </c>
    </row>
    <row r="15" spans="1:7" x14ac:dyDescent="0.25">
      <c r="A15" s="4" t="s">
        <v>20</v>
      </c>
      <c r="B15" s="4" t="s">
        <v>21</v>
      </c>
      <c r="C15" s="4" t="s">
        <v>3</v>
      </c>
      <c r="D15" s="4" t="s">
        <v>22</v>
      </c>
      <c r="F15" s="4" t="s">
        <v>3</v>
      </c>
      <c r="G15" s="4" t="s">
        <v>3</v>
      </c>
    </row>
    <row r="16" spans="1:7" x14ac:dyDescent="0.25">
      <c r="A16" s="5" t="s">
        <v>6</v>
      </c>
      <c r="B16" s="5">
        <v>5</v>
      </c>
      <c r="C16" s="8">
        <f t="shared" ref="C16:C21" si="0">IF(ISBLANK(A16),"",VLOOKUP(A16,$A$4:$D$11,4,FALSE))</f>
        <v>28.95</v>
      </c>
      <c r="D16" s="8">
        <f t="shared" ref="D16:D21" si="1">IF(ISBLANK(A16),"",B16*C16)</f>
        <v>144.75</v>
      </c>
      <c r="F16" s="8">
        <f>_xlfn.IFNA(VLOOKUP(A16,$A$4:$D$11,4,0),"")</f>
        <v>28.95</v>
      </c>
      <c r="G16" s="8">
        <f>IFERROR(VLOOKUP(A16,$A$4:$D$11,4,0),"")</f>
        <v>28.95</v>
      </c>
    </row>
    <row r="17" spans="1:7" x14ac:dyDescent="0.25">
      <c r="A17" s="5" t="s">
        <v>12</v>
      </c>
      <c r="B17" s="5">
        <v>2</v>
      </c>
      <c r="C17" s="8">
        <f t="shared" si="0"/>
        <v>18.95</v>
      </c>
      <c r="D17" s="8">
        <f t="shared" si="1"/>
        <v>37.9</v>
      </c>
      <c r="F17" s="8">
        <f t="shared" ref="F17:F21" si="2">_xlfn.IFNA(VLOOKUP(A17,$A$4:$D$11,4,0),"")</f>
        <v>18.95</v>
      </c>
      <c r="G17" s="8">
        <f t="shared" ref="G17:G21" si="3">IFERROR(VLOOKUP(A17,$A$4:$D$11,4,0),"")</f>
        <v>18.95</v>
      </c>
    </row>
    <row r="18" spans="1:7" x14ac:dyDescent="0.25">
      <c r="A18" s="5" t="s">
        <v>10</v>
      </c>
      <c r="B18" s="5">
        <v>10</v>
      </c>
      <c r="C18" s="8">
        <f t="shared" si="0"/>
        <v>35.950000000000003</v>
      </c>
      <c r="D18" s="8">
        <f t="shared" si="1"/>
        <v>359.5</v>
      </c>
      <c r="F18" s="8">
        <f t="shared" si="2"/>
        <v>35.950000000000003</v>
      </c>
      <c r="G18" s="8">
        <f t="shared" si="3"/>
        <v>35.950000000000003</v>
      </c>
    </row>
    <row r="19" spans="1:7" x14ac:dyDescent="0.25">
      <c r="A19" s="5"/>
      <c r="B19" s="5"/>
      <c r="C19" s="8" t="str">
        <f t="shared" si="0"/>
        <v/>
      </c>
      <c r="D19" s="8" t="str">
        <f t="shared" si="1"/>
        <v/>
      </c>
      <c r="F19" s="8" t="str">
        <f t="shared" si="2"/>
        <v/>
      </c>
      <c r="G19" s="8" t="str">
        <f t="shared" si="3"/>
        <v/>
      </c>
    </row>
    <row r="20" spans="1:7" x14ac:dyDescent="0.25">
      <c r="A20" s="5"/>
      <c r="B20" s="5"/>
      <c r="C20" s="8" t="str">
        <f t="shared" si="0"/>
        <v/>
      </c>
      <c r="D20" s="8" t="str">
        <f t="shared" si="1"/>
        <v/>
      </c>
      <c r="F20" s="8" t="str">
        <f t="shared" si="2"/>
        <v/>
      </c>
      <c r="G20" s="8" t="str">
        <f t="shared" si="3"/>
        <v/>
      </c>
    </row>
    <row r="21" spans="1:7" x14ac:dyDescent="0.25">
      <c r="A21" s="5"/>
      <c r="B21" s="5"/>
      <c r="C21" s="8" t="str">
        <f t="shared" si="0"/>
        <v/>
      </c>
      <c r="D21" s="8" t="str">
        <f t="shared" si="1"/>
        <v/>
      </c>
      <c r="F21" s="8" t="str">
        <f t="shared" si="2"/>
        <v/>
      </c>
      <c r="G21" s="8" t="str">
        <f t="shared" si="3"/>
        <v/>
      </c>
    </row>
    <row r="22" spans="1:7" x14ac:dyDescent="0.25">
      <c r="C22" s="7" t="s">
        <v>23</v>
      </c>
      <c r="D22" s="41">
        <f>SUM(D16:D21)</f>
        <v>542.15</v>
      </c>
    </row>
    <row r="25" spans="1:7" x14ac:dyDescent="0.25">
      <c r="A25" s="1" t="s">
        <v>804</v>
      </c>
      <c r="B25" s="2"/>
      <c r="C25" s="2"/>
      <c r="D25" s="2"/>
      <c r="E25" s="2"/>
      <c r="F25" s="3"/>
    </row>
    <row r="27" spans="1:7" x14ac:dyDescent="0.25">
      <c r="A27" s="4" t="s">
        <v>24</v>
      </c>
      <c r="B27" s="9" t="s">
        <v>25</v>
      </c>
      <c r="C27" s="9" t="s">
        <v>26</v>
      </c>
      <c r="D27" s="9" t="s">
        <v>27</v>
      </c>
      <c r="E27" s="9" t="s">
        <v>28</v>
      </c>
      <c r="F27" s="9" t="s">
        <v>29</v>
      </c>
    </row>
    <row r="28" spans="1:7" x14ac:dyDescent="0.25">
      <c r="A28" s="10" t="s">
        <v>30</v>
      </c>
      <c r="B28" s="11">
        <v>38356</v>
      </c>
      <c r="C28" s="11">
        <v>39900</v>
      </c>
      <c r="D28" s="11">
        <v>41071</v>
      </c>
      <c r="E28" s="11">
        <v>40322</v>
      </c>
      <c r="F28" s="11">
        <v>41672</v>
      </c>
    </row>
    <row r="29" spans="1:7" x14ac:dyDescent="0.25">
      <c r="A29" s="10" t="s">
        <v>31</v>
      </c>
      <c r="B29" s="6">
        <v>93976</v>
      </c>
      <c r="C29" s="6">
        <v>40233</v>
      </c>
      <c r="D29" s="6">
        <v>36762</v>
      </c>
      <c r="E29" s="6">
        <v>89589</v>
      </c>
      <c r="F29" s="6">
        <v>52319</v>
      </c>
    </row>
    <row r="30" spans="1:7" x14ac:dyDescent="0.25">
      <c r="A30" s="10" t="s">
        <v>32</v>
      </c>
      <c r="B30" s="5">
        <v>302</v>
      </c>
      <c r="C30" s="5">
        <v>348</v>
      </c>
      <c r="D30" s="5">
        <v>383</v>
      </c>
      <c r="E30" s="5">
        <v>230</v>
      </c>
      <c r="F30" s="5">
        <v>255</v>
      </c>
    </row>
    <row r="31" spans="1:7" x14ac:dyDescent="0.25">
      <c r="A31" s="10" t="s">
        <v>33</v>
      </c>
      <c r="B31" s="5" t="s">
        <v>34</v>
      </c>
      <c r="C31" s="5" t="s">
        <v>35</v>
      </c>
      <c r="D31" s="5" t="s">
        <v>36</v>
      </c>
      <c r="E31" s="5" t="s">
        <v>37</v>
      </c>
      <c r="F31" s="5" t="s">
        <v>38</v>
      </c>
    </row>
    <row r="33" spans="1:6" x14ac:dyDescent="0.25">
      <c r="A33" s="4" t="s">
        <v>39</v>
      </c>
      <c r="B33" s="5" t="s">
        <v>28</v>
      </c>
    </row>
    <row r="34" spans="1:6" x14ac:dyDescent="0.25">
      <c r="A34" s="4" t="s">
        <v>40</v>
      </c>
      <c r="B34" s="8" t="str">
        <f>HLOOKUP(B33,$A$27:$F$31,5,FALSE)</f>
        <v>(253) 561-5768</v>
      </c>
    </row>
    <row r="37" spans="1:6" x14ac:dyDescent="0.25">
      <c r="A37" s="1" t="s">
        <v>803</v>
      </c>
      <c r="B37" s="2"/>
      <c r="C37" s="2"/>
      <c r="D37" s="2"/>
      <c r="E37" s="2"/>
      <c r="F37" s="3"/>
    </row>
    <row r="39" spans="1:6" x14ac:dyDescent="0.25">
      <c r="A39" s="4" t="s">
        <v>41</v>
      </c>
      <c r="B39" s="4" t="s">
        <v>42</v>
      </c>
    </row>
    <row r="40" spans="1:6" x14ac:dyDescent="0.25">
      <c r="A40" s="12">
        <v>0</v>
      </c>
      <c r="B40" s="13">
        <v>6</v>
      </c>
      <c r="E40" t="s">
        <v>843</v>
      </c>
    </row>
    <row r="41" spans="1:6" x14ac:dyDescent="0.25">
      <c r="A41" s="12">
        <v>500</v>
      </c>
      <c r="B41" s="13">
        <v>8</v>
      </c>
      <c r="E41" s="118" t="s">
        <v>841</v>
      </c>
    </row>
    <row r="42" spans="1:6" x14ac:dyDescent="0.25">
      <c r="A42" s="12">
        <v>1000</v>
      </c>
      <c r="B42" s="13">
        <v>10</v>
      </c>
      <c r="E42" s="118" t="s">
        <v>842</v>
      </c>
    </row>
    <row r="43" spans="1:6" x14ac:dyDescent="0.25">
      <c r="A43" s="12">
        <v>5000</v>
      </c>
      <c r="B43" s="13">
        <v>16</v>
      </c>
    </row>
    <row r="44" spans="1:6" x14ac:dyDescent="0.25">
      <c r="A44" s="12">
        <v>10000</v>
      </c>
      <c r="B44" s="13">
        <v>25</v>
      </c>
    </row>
    <row r="45" spans="1:6" x14ac:dyDescent="0.25">
      <c r="A45" s="12">
        <v>25000</v>
      </c>
      <c r="B45" s="13">
        <v>35</v>
      </c>
    </row>
    <row r="46" spans="1:6" x14ac:dyDescent="0.25">
      <c r="A46" s="12">
        <v>50000</v>
      </c>
      <c r="B46" s="13">
        <v>40</v>
      </c>
    </row>
    <row r="48" spans="1:6" x14ac:dyDescent="0.25">
      <c r="A48" s="4" t="s">
        <v>41</v>
      </c>
      <c r="B48" s="12">
        <v>2500</v>
      </c>
    </row>
    <row r="49" spans="1:6" x14ac:dyDescent="0.25">
      <c r="A49" s="4" t="s">
        <v>167</v>
      </c>
      <c r="B49" s="40">
        <f>VLOOKUP(B48,$A$40:$B$46,2)</f>
        <v>10</v>
      </c>
    </row>
    <row r="52" spans="1:6" x14ac:dyDescent="0.25">
      <c r="A52" s="1" t="s">
        <v>805</v>
      </c>
      <c r="B52" s="2"/>
      <c r="C52" s="2"/>
      <c r="D52" s="2"/>
      <c r="E52" s="2"/>
      <c r="F52" s="3"/>
    </row>
    <row r="54" spans="1:6" x14ac:dyDescent="0.25">
      <c r="A54" s="4" t="s">
        <v>43</v>
      </c>
      <c r="B54" s="4" t="s">
        <v>44</v>
      </c>
      <c r="C54" s="4" t="s">
        <v>45</v>
      </c>
    </row>
    <row r="55" spans="1:6" x14ac:dyDescent="0.25">
      <c r="A55" s="6">
        <v>0</v>
      </c>
      <c r="B55" s="5" t="s">
        <v>46</v>
      </c>
      <c r="C55" s="6">
        <v>0</v>
      </c>
    </row>
    <row r="56" spans="1:6" x14ac:dyDescent="0.25">
      <c r="A56" s="6">
        <v>1000</v>
      </c>
      <c r="B56" s="5" t="s">
        <v>47</v>
      </c>
      <c r="C56" s="6">
        <v>20</v>
      </c>
    </row>
    <row r="57" spans="1:6" x14ac:dyDescent="0.25">
      <c r="A57" s="6">
        <v>2500</v>
      </c>
      <c r="B57" s="5" t="s">
        <v>48</v>
      </c>
      <c r="C57" s="6">
        <v>100</v>
      </c>
    </row>
    <row r="58" spans="1:6" x14ac:dyDescent="0.25">
      <c r="A58" s="6">
        <v>7000</v>
      </c>
      <c r="B58" s="5" t="s">
        <v>49</v>
      </c>
      <c r="C58" s="6">
        <v>250</v>
      </c>
    </row>
    <row r="59" spans="1:6" x14ac:dyDescent="0.25">
      <c r="A59" s="6">
        <v>10000</v>
      </c>
      <c r="B59" s="5" t="s">
        <v>50</v>
      </c>
      <c r="C59" s="6">
        <v>700</v>
      </c>
    </row>
    <row r="60" spans="1:6" x14ac:dyDescent="0.25">
      <c r="A60" s="14"/>
      <c r="B60" s="15"/>
      <c r="C60" s="14"/>
    </row>
    <row r="61" spans="1:6" x14ac:dyDescent="0.25">
      <c r="A61" s="7" t="str">
        <f>"If "&amp;A63&amp;" had sales of "&amp;DOLLAR(B63,0)&amp;" what is her commission pay?"</f>
        <v>If Jo had sales of $7,000 what is her commission pay?</v>
      </c>
      <c r="B61" s="15"/>
      <c r="C61" s="14"/>
    </row>
    <row r="62" spans="1:6" x14ac:dyDescent="0.25">
      <c r="A62" s="4" t="s">
        <v>51</v>
      </c>
      <c r="B62" s="4" t="s">
        <v>52</v>
      </c>
      <c r="C62" s="4" t="s">
        <v>45</v>
      </c>
    </row>
    <row r="63" spans="1:6" x14ac:dyDescent="0.25">
      <c r="A63" s="6" t="s">
        <v>53</v>
      </c>
      <c r="B63" s="6">
        <v>6999.99</v>
      </c>
      <c r="C63" s="41">
        <f>VLOOKUP(B63,$A$55:$C$59,3,TRUE)</f>
        <v>100</v>
      </c>
    </row>
    <row r="65" spans="1:6" x14ac:dyDescent="0.25">
      <c r="A65" s="1" t="s">
        <v>835</v>
      </c>
      <c r="B65" s="2"/>
      <c r="C65" s="2"/>
      <c r="D65" s="2"/>
      <c r="E65" s="2"/>
      <c r="F65" s="3"/>
    </row>
    <row r="67" spans="1:6" x14ac:dyDescent="0.25">
      <c r="C67">
        <v>2</v>
      </c>
      <c r="D67">
        <v>3</v>
      </c>
    </row>
    <row r="68" spans="1:6" x14ac:dyDescent="0.25">
      <c r="A68" s="4" t="s">
        <v>54</v>
      </c>
      <c r="B68" s="4" t="s">
        <v>52</v>
      </c>
      <c r="C68" s="4" t="s">
        <v>44</v>
      </c>
      <c r="D68" s="4" t="s">
        <v>45</v>
      </c>
    </row>
    <row r="69" spans="1:6" x14ac:dyDescent="0.25">
      <c r="A69" s="5" t="s">
        <v>55</v>
      </c>
      <c r="B69" s="6">
        <v>7598</v>
      </c>
      <c r="C69" s="8" t="str">
        <f t="shared" ref="C69:D72" si="4">VLOOKUP($B69,$A$55:$C$59,C$67)</f>
        <v>Very Good</v>
      </c>
      <c r="D69" s="8">
        <f t="shared" si="4"/>
        <v>250</v>
      </c>
    </row>
    <row r="70" spans="1:6" x14ac:dyDescent="0.25">
      <c r="A70" s="5" t="s">
        <v>56</v>
      </c>
      <c r="B70" s="6">
        <v>68</v>
      </c>
      <c r="C70" s="8" t="str">
        <f t="shared" si="4"/>
        <v>Sub Par</v>
      </c>
      <c r="D70" s="8">
        <f t="shared" si="4"/>
        <v>0</v>
      </c>
    </row>
    <row r="71" spans="1:6" x14ac:dyDescent="0.25">
      <c r="A71" s="5" t="s">
        <v>26</v>
      </c>
      <c r="B71" s="6">
        <v>15980</v>
      </c>
      <c r="C71" s="8" t="str">
        <f t="shared" si="4"/>
        <v>Excellent</v>
      </c>
      <c r="D71" s="8">
        <f t="shared" si="4"/>
        <v>700</v>
      </c>
    </row>
    <row r="72" spans="1:6" x14ac:dyDescent="0.25">
      <c r="A72" s="5" t="s">
        <v>57</v>
      </c>
      <c r="B72" s="6">
        <v>2499.9899999999998</v>
      </c>
      <c r="C72" s="8" t="str">
        <f t="shared" si="4"/>
        <v>Par</v>
      </c>
      <c r="D72" s="8">
        <f t="shared" si="4"/>
        <v>20</v>
      </c>
    </row>
    <row r="75" spans="1:6" x14ac:dyDescent="0.25">
      <c r="A75" s="4" t="s">
        <v>58</v>
      </c>
      <c r="B75" s="4" t="s">
        <v>59</v>
      </c>
      <c r="C75" s="4" t="s">
        <v>60</v>
      </c>
      <c r="D75" s="4" t="s">
        <v>61</v>
      </c>
      <c r="E75" s="4" t="s">
        <v>33</v>
      </c>
    </row>
    <row r="76" spans="1:6" x14ac:dyDescent="0.25">
      <c r="A76" s="5" t="s">
        <v>62</v>
      </c>
      <c r="B76" s="5" t="s">
        <v>63</v>
      </c>
      <c r="C76" s="5" t="s">
        <v>64</v>
      </c>
      <c r="D76" s="5" t="s">
        <v>65</v>
      </c>
      <c r="E76" s="5" t="s">
        <v>66</v>
      </c>
    </row>
    <row r="77" spans="1:6" x14ac:dyDescent="0.25">
      <c r="A77" s="5" t="s">
        <v>67</v>
      </c>
      <c r="B77" s="5" t="s">
        <v>68</v>
      </c>
      <c r="C77" s="5" t="s">
        <v>69</v>
      </c>
      <c r="D77" s="5" t="s">
        <v>70</v>
      </c>
      <c r="E77" s="5" t="s">
        <v>71</v>
      </c>
    </row>
    <row r="78" spans="1:6" x14ac:dyDescent="0.25">
      <c r="A78" s="5" t="s">
        <v>72</v>
      </c>
      <c r="B78" s="5" t="s">
        <v>73</v>
      </c>
      <c r="C78" s="5" t="s">
        <v>74</v>
      </c>
      <c r="D78" s="5" t="s">
        <v>75</v>
      </c>
      <c r="E78" s="5" t="s">
        <v>76</v>
      </c>
    </row>
    <row r="79" spans="1:6" x14ac:dyDescent="0.25">
      <c r="A79" s="5" t="s">
        <v>77</v>
      </c>
      <c r="B79" s="5" t="s">
        <v>78</v>
      </c>
      <c r="C79" s="5" t="s">
        <v>79</v>
      </c>
      <c r="D79" s="5" t="s">
        <v>80</v>
      </c>
      <c r="E79" s="5" t="s">
        <v>81</v>
      </c>
    </row>
    <row r="80" spans="1:6" x14ac:dyDescent="0.25">
      <c r="A80" s="5" t="s">
        <v>82</v>
      </c>
      <c r="B80" s="5" t="s">
        <v>83</v>
      </c>
      <c r="C80" s="5" t="s">
        <v>84</v>
      </c>
      <c r="D80" s="5" t="s">
        <v>85</v>
      </c>
      <c r="E80" s="5" t="s">
        <v>86</v>
      </c>
    </row>
    <row r="81" spans="1:6" x14ac:dyDescent="0.25">
      <c r="A81" s="5" t="s">
        <v>87</v>
      </c>
      <c r="B81" s="5" t="s">
        <v>88</v>
      </c>
      <c r="C81" s="5" t="s">
        <v>89</v>
      </c>
      <c r="D81" s="5" t="s">
        <v>90</v>
      </c>
      <c r="E81" s="5" t="s">
        <v>91</v>
      </c>
    </row>
    <row r="82" spans="1:6" x14ac:dyDescent="0.25">
      <c r="A82" s="5" t="s">
        <v>92</v>
      </c>
      <c r="B82" s="5" t="s">
        <v>93</v>
      </c>
      <c r="C82" s="5" t="s">
        <v>94</v>
      </c>
      <c r="D82" s="5" t="s">
        <v>95</v>
      </c>
      <c r="E82" s="5" t="s">
        <v>96</v>
      </c>
    </row>
    <row r="84" spans="1:6" x14ac:dyDescent="0.25">
      <c r="A84" s="1" t="s">
        <v>837</v>
      </c>
      <c r="B84" s="2"/>
      <c r="C84" s="2"/>
      <c r="D84" s="2"/>
      <c r="E84" s="2"/>
      <c r="F84" s="3"/>
    </row>
    <row r="85" spans="1:6" x14ac:dyDescent="0.25">
      <c r="A85" s="17" t="s">
        <v>97</v>
      </c>
      <c r="B85" s="2"/>
      <c r="C85" s="2"/>
      <c r="D85" s="2"/>
      <c r="E85" s="2"/>
      <c r="F85" s="3"/>
    </row>
    <row r="86" spans="1:6" x14ac:dyDescent="0.25">
      <c r="A86" s="17" t="s">
        <v>98</v>
      </c>
      <c r="B86" s="2"/>
      <c r="C86" s="2"/>
      <c r="D86" s="2"/>
      <c r="E86" s="2"/>
      <c r="F86" s="3"/>
    </row>
    <row r="87" spans="1:6" x14ac:dyDescent="0.25">
      <c r="A87" s="17" t="s">
        <v>99</v>
      </c>
      <c r="B87" s="2"/>
      <c r="C87" s="2"/>
      <c r="D87" s="2"/>
      <c r="E87" s="2"/>
      <c r="F87" s="3"/>
    </row>
    <row r="88" spans="1:6" x14ac:dyDescent="0.25">
      <c r="A88" s="7"/>
    </row>
    <row r="89" spans="1:6" x14ac:dyDescent="0.25">
      <c r="A89" s="7"/>
    </row>
    <row r="90" spans="1:6" x14ac:dyDescent="0.25">
      <c r="A90" s="4" t="s">
        <v>58</v>
      </c>
      <c r="B90" s="4" t="s">
        <v>60</v>
      </c>
      <c r="C90" s="4" t="s">
        <v>59</v>
      </c>
      <c r="D90" s="4" t="s">
        <v>61</v>
      </c>
    </row>
    <row r="91" spans="1:6" x14ac:dyDescent="0.25">
      <c r="A91" s="5" t="s">
        <v>72</v>
      </c>
      <c r="B91" s="8" t="str">
        <f t="shared" ref="B91:D91" si="5">VLOOKUP($A$91,$A$76:$E$82,MATCH(B$90,$A$75:$E$75,0),FALSE)</f>
        <v>Kathrine</v>
      </c>
      <c r="C91" s="8" t="str">
        <f t="shared" si="5"/>
        <v>Coller</v>
      </c>
      <c r="D91" s="8" t="str">
        <f t="shared" si="5"/>
        <v>CollerK@PBY.com</v>
      </c>
    </row>
    <row r="93" spans="1:6" x14ac:dyDescent="0.25">
      <c r="A93" s="1" t="s">
        <v>839</v>
      </c>
      <c r="B93" s="2"/>
      <c r="C93" s="2"/>
      <c r="D93" s="2"/>
      <c r="E93" s="2"/>
      <c r="F93" s="3"/>
    </row>
    <row r="94" spans="1:6" x14ac:dyDescent="0.25">
      <c r="A94" s="7" t="s">
        <v>100</v>
      </c>
      <c r="C94" s="7" t="s">
        <v>101</v>
      </c>
    </row>
    <row r="95" spans="1:6" x14ac:dyDescent="0.25">
      <c r="A95" s="7" t="s">
        <v>102</v>
      </c>
      <c r="C95" s="7"/>
    </row>
    <row r="96" spans="1:6" x14ac:dyDescent="0.25">
      <c r="A96" s="4" t="s">
        <v>58</v>
      </c>
      <c r="C96" s="4" t="s">
        <v>58</v>
      </c>
    </row>
    <row r="97" spans="1:7" x14ac:dyDescent="0.25">
      <c r="A97" s="5" t="str">
        <f>A91</f>
        <v>880-10002</v>
      </c>
      <c r="C97" s="5" t="s">
        <v>77</v>
      </c>
      <c r="D97" s="8" t="str">
        <f>VLOOKUP($C$97,$A$76:$E$82,COLUMNS($C97:D97),FALSE)</f>
        <v>Stackpole</v>
      </c>
      <c r="E97" s="8" t="str">
        <f>VLOOKUP($C$97,$A$76:$E$82,COLUMNS($C97:E97),FALSE)</f>
        <v>Lonnie</v>
      </c>
      <c r="F97" s="8" t="str">
        <f>VLOOKUP($C$97,$A$76:$E$82,COLUMNS($C97:F97),FALSE)</f>
        <v>StackpoleL@PBY.com</v>
      </c>
      <c r="G97" s="8" t="str">
        <f>VLOOKUP($C$97,$A$76:$E$82,COLUMNS($C97:G97),FALSE)</f>
        <v>253-764-6538</v>
      </c>
    </row>
    <row r="98" spans="1:7" x14ac:dyDescent="0.25">
      <c r="A98" s="8" t="str">
        <f>VLOOKUP($A$97,$A$76:$E$82,ROWS(A$97:A98),FALSE)</f>
        <v>Coller</v>
      </c>
    </row>
    <row r="99" spans="1:7" x14ac:dyDescent="0.25">
      <c r="A99" s="8" t="str">
        <f>VLOOKUP($A$97,$A$76:$E$82,ROWS(A$97:A99),FALSE)</f>
        <v>Kathrine</v>
      </c>
    </row>
    <row r="100" spans="1:7" x14ac:dyDescent="0.25">
      <c r="A100" s="8" t="str">
        <f>VLOOKUP($A$97,$A$76:$E$82,ROWS(A$97:A100),FALSE)</f>
        <v>CollerK@PBY.com</v>
      </c>
    </row>
    <row r="101" spans="1:7" x14ac:dyDescent="0.25">
      <c r="A101" s="8" t="str">
        <f>VLOOKUP($A$97,$A$76:$E$82,ROWS(A$97:A101),FALSE)</f>
        <v>206-762-2195</v>
      </c>
    </row>
    <row r="103" spans="1:7" x14ac:dyDescent="0.25">
      <c r="A103" s="1" t="s">
        <v>806</v>
      </c>
      <c r="B103" s="2"/>
      <c r="C103" s="2"/>
      <c r="D103" s="2"/>
      <c r="E103" s="2"/>
      <c r="F103" s="3"/>
    </row>
    <row r="104" spans="1:7" x14ac:dyDescent="0.25">
      <c r="A104" s="7" t="s">
        <v>181</v>
      </c>
    </row>
    <row r="105" spans="1:7" ht="18.75" x14ac:dyDescent="0.3">
      <c r="B105" s="52" t="s">
        <v>180</v>
      </c>
      <c r="C105" s="51"/>
      <c r="D105" s="51"/>
      <c r="E105" s="51"/>
      <c r="F105" s="50"/>
    </row>
    <row r="106" spans="1:7" ht="30" x14ac:dyDescent="0.25">
      <c r="A106" s="28" t="s">
        <v>179</v>
      </c>
      <c r="B106" s="48" t="s">
        <v>178</v>
      </c>
      <c r="C106" s="49" t="s">
        <v>177</v>
      </c>
      <c r="D106" s="48" t="s">
        <v>176</v>
      </c>
      <c r="E106" s="49" t="s">
        <v>175</v>
      </c>
      <c r="F106" s="48" t="s">
        <v>174</v>
      </c>
    </row>
    <row r="107" spans="1:7" x14ac:dyDescent="0.25">
      <c r="A107" s="47"/>
      <c r="B107" s="43">
        <v>0</v>
      </c>
      <c r="C107" s="43">
        <v>1313</v>
      </c>
      <c r="D107" s="46">
        <v>0</v>
      </c>
      <c r="E107" s="6">
        <v>0</v>
      </c>
      <c r="F107" s="5" t="str">
        <f t="shared" ref="F107:F113" si="6">IF(B107=0,"Zero Tax",IF(E107=0,"",DOLLAR(E107)&amp;" + ")&amp;TEXT(D107:D107,"0%")&amp;" of excess over "&amp;DOLLAR(B107,0))</f>
        <v>Zero Tax</v>
      </c>
    </row>
    <row r="108" spans="1:7" x14ac:dyDescent="0.25">
      <c r="A108" s="44"/>
      <c r="B108" s="43">
        <f t="shared" ref="B108:B113" si="7">C107</f>
        <v>1313</v>
      </c>
      <c r="C108" s="43">
        <v>2038</v>
      </c>
      <c r="D108" s="42">
        <v>0.1</v>
      </c>
      <c r="E108" s="6">
        <f>E107+D107*(C107-B107)</f>
        <v>0</v>
      </c>
      <c r="F108" s="5" t="str">
        <f t="shared" si="6"/>
        <v>10% of excess over $1,313</v>
      </c>
    </row>
    <row r="109" spans="1:7" x14ac:dyDescent="0.25">
      <c r="A109" s="44"/>
      <c r="B109" s="43">
        <f t="shared" si="7"/>
        <v>2038</v>
      </c>
      <c r="C109" s="43">
        <v>6304</v>
      </c>
      <c r="D109" s="42">
        <v>0.15</v>
      </c>
      <c r="E109" s="6">
        <f>ROUND(E108+D108*(C108-B108),2)</f>
        <v>72.5</v>
      </c>
      <c r="F109" s="5" t="str">
        <f t="shared" si="6"/>
        <v>$72.50 + 15% of excess over $2,038</v>
      </c>
    </row>
    <row r="110" spans="1:7" x14ac:dyDescent="0.25">
      <c r="A110" s="44"/>
      <c r="B110" s="45">
        <f t="shared" si="7"/>
        <v>6304</v>
      </c>
      <c r="C110" s="45">
        <v>9844</v>
      </c>
      <c r="D110" s="42">
        <v>0.25</v>
      </c>
      <c r="E110" s="23">
        <f>ROUND(E109+D109*(C109-B109),2)</f>
        <v>712.4</v>
      </c>
      <c r="F110" s="22" t="str">
        <f t="shared" si="6"/>
        <v>$712.40 + 25% of excess over $6,304</v>
      </c>
    </row>
    <row r="111" spans="1:7" x14ac:dyDescent="0.25">
      <c r="A111" s="44"/>
      <c r="B111" s="43">
        <f t="shared" si="7"/>
        <v>9844</v>
      </c>
      <c r="C111" s="43">
        <v>18050</v>
      </c>
      <c r="D111" s="42">
        <v>0.28000000000000003</v>
      </c>
      <c r="E111" s="6">
        <f>ROUND(E110+D110*(C110-B110),2)</f>
        <v>1597.4</v>
      </c>
      <c r="F111" s="5" t="str">
        <f t="shared" si="6"/>
        <v>$1,597.40 + 28% of excess over $9,844</v>
      </c>
    </row>
    <row r="112" spans="1:7" x14ac:dyDescent="0.25">
      <c r="A112" s="44"/>
      <c r="B112" s="43">
        <f t="shared" si="7"/>
        <v>18050</v>
      </c>
      <c r="C112" s="43">
        <v>31725</v>
      </c>
      <c r="D112" s="42">
        <v>0.33</v>
      </c>
      <c r="E112" s="6">
        <f>ROUND(E111+D111*(C111-B111),2)</f>
        <v>3895.08</v>
      </c>
      <c r="F112" s="5" t="str">
        <f t="shared" si="6"/>
        <v>$3,895.08 + 33% of excess over $18,050</v>
      </c>
    </row>
    <row r="113" spans="1:9" x14ac:dyDescent="0.25">
      <c r="A113" s="44"/>
      <c r="B113" s="43">
        <f t="shared" si="7"/>
        <v>31725</v>
      </c>
      <c r="C113" s="43"/>
      <c r="D113" s="42">
        <v>0.35</v>
      </c>
      <c r="E113" s="6">
        <f>ROUND(E112+D112*(C112-B112),2)</f>
        <v>8407.83</v>
      </c>
      <c r="F113" s="5" t="str">
        <f t="shared" si="6"/>
        <v>$8,407.83 + 35% of excess over $31,725</v>
      </c>
    </row>
    <row r="115" spans="1:9" x14ac:dyDescent="0.25">
      <c r="A115" s="64" t="s">
        <v>173</v>
      </c>
      <c r="B115" s="23">
        <v>15000</v>
      </c>
    </row>
    <row r="116" spans="1:9" ht="30" x14ac:dyDescent="0.25">
      <c r="A116" s="64" t="str">
        <f>E106</f>
        <v>Tax from Previous brackets</v>
      </c>
      <c r="B116" s="16">
        <f>VLOOKUP($B$115,$B$107:$E$113,4)</f>
        <v>1597.4</v>
      </c>
      <c r="D116" t="str">
        <f ca="1">IF(_xlfn.ISFORMULA(B116),_xlfn.FORMULATEXT(B116),"")</f>
        <v>=VLOOKUP($B$115,$B$107:$E$113,4)</v>
      </c>
    </row>
    <row r="117" spans="1:9" x14ac:dyDescent="0.25">
      <c r="A117" s="64" t="s">
        <v>172</v>
      </c>
      <c r="B117" s="31">
        <f>VLOOKUP($B$115,$B$107:$E$113,3)</f>
        <v>0.28000000000000003</v>
      </c>
      <c r="D117" t="str">
        <f ca="1">IF(_xlfn.ISFORMULA(B117),_xlfn.FORMULATEXT(B117),"")</f>
        <v>=VLOOKUP($B$115,$B$107:$E$113,3)</v>
      </c>
    </row>
    <row r="118" spans="1:9" x14ac:dyDescent="0.25">
      <c r="A118" s="64" t="s">
        <v>171</v>
      </c>
      <c r="B118" s="16">
        <f>VLOOKUP($B$115,$B$107:$E$113,1)</f>
        <v>9844</v>
      </c>
      <c r="D118" t="str">
        <f ca="1">IF(_xlfn.ISFORMULA(B118),_xlfn.FORMULATEXT(B118),"")</f>
        <v>=VLOOKUP($B$115,$B$107:$E$113,1)</v>
      </c>
    </row>
    <row r="119" spans="1:9" ht="30" x14ac:dyDescent="0.25">
      <c r="A119" s="64" t="s">
        <v>170</v>
      </c>
      <c r="B119" s="16">
        <f>B115-B118</f>
        <v>5156</v>
      </c>
      <c r="D119" t="str">
        <f ca="1">IF(_xlfn.ISFORMULA(B119),_xlfn.FORMULATEXT(B119),"")</f>
        <v>=B115-B118</v>
      </c>
    </row>
    <row r="120" spans="1:9" x14ac:dyDescent="0.25">
      <c r="A120" s="64" t="s">
        <v>169</v>
      </c>
      <c r="B120" s="16">
        <f>B116+ROUND(B119*B117,2)</f>
        <v>3041.08</v>
      </c>
      <c r="D120" t="str">
        <f ca="1">IF(_xlfn.ISFORMULA(B120),_xlfn.FORMULATEXT(B120),"")</f>
        <v>=B116+ROUND(B119*B117,2)</v>
      </c>
    </row>
    <row r="122" spans="1:9" ht="30" x14ac:dyDescent="0.25">
      <c r="A122" s="64" t="s">
        <v>844</v>
      </c>
    </row>
    <row r="123" spans="1:9" x14ac:dyDescent="0.25">
      <c r="A123" s="16">
        <f>VLOOKUP($B$115,$B$107:$E$113,4)+ROUND(VLOOKUP($B$115,$B$107:$E$113,3)*($B$115-VLOOKUP($B$115,$B$107:$E$113,1)),2)</f>
        <v>3041.08</v>
      </c>
      <c r="D123" t="str">
        <f ca="1">IF(_xlfn.ISFORMULA(A123),_xlfn.FORMULATEXT(A123),"")</f>
        <v>=VLOOKUP($B$115,$B$107:$E$113,4)+ROUND(VLOOKUP($B$115,$B$107:$E$113,3)*($B$115-VLOOKUP($B$115,$B$107:$E$113,1)),2)</v>
      </c>
    </row>
    <row r="124" spans="1:9" x14ac:dyDescent="0.25">
      <c r="A124" s="16">
        <f>VLOOKUP($B$115,$B$107:$E$113,4)+ROUND((B115-VLOOKUP($B$115,$B$107:$E$113,1))*VLOOKUP($B$115,$B$107:$E$113,3),2)</f>
        <v>3041.08</v>
      </c>
      <c r="D124" t="str">
        <f ca="1">IF(_xlfn.ISFORMULA(A124),_xlfn.FORMULATEXT(A124),"")</f>
        <v>=VLOOKUP($B$115,$B$107:$E$113,4)+ROUND((B115-VLOOKUP($B$115,$B$107:$E$113,1))*VLOOKUP($B$115,$B$107:$E$113,3),2)</v>
      </c>
    </row>
    <row r="126" spans="1:9" x14ac:dyDescent="0.25">
      <c r="A126" s="1" t="s">
        <v>807</v>
      </c>
      <c r="B126" s="2"/>
      <c r="C126" s="2"/>
      <c r="D126" s="2"/>
      <c r="E126" s="2"/>
      <c r="F126" s="3"/>
    </row>
    <row r="128" spans="1:9" x14ac:dyDescent="0.25">
      <c r="A128" s="4" t="s">
        <v>58</v>
      </c>
      <c r="B128" s="4" t="s">
        <v>3</v>
      </c>
      <c r="C128" s="4" t="s">
        <v>845</v>
      </c>
      <c r="E128" s="4" t="s">
        <v>58</v>
      </c>
      <c r="F128" s="4" t="s">
        <v>3</v>
      </c>
      <c r="H128" s="4" t="s">
        <v>58</v>
      </c>
      <c r="I128" s="4" t="s">
        <v>3</v>
      </c>
    </row>
    <row r="129" spans="1:9" x14ac:dyDescent="0.25">
      <c r="A129" s="5" t="s">
        <v>164</v>
      </c>
      <c r="B129" s="16">
        <f t="shared" ref="B129:B131" si="8">VLOOKUP(LEFT(A129,SEARCH("-",A129)-1),$E$129:$F$131,2,FALSE)</f>
        <v>26</v>
      </c>
      <c r="C129" s="16">
        <f>VLOOKUP(MID(A129,SEARCH("-",A129)+1,3)+0,$H$129:$I$131,2,FALSE)</f>
        <v>26</v>
      </c>
      <c r="E129" s="5" t="s">
        <v>4</v>
      </c>
      <c r="F129" s="6">
        <v>26</v>
      </c>
      <c r="H129" s="5">
        <v>234</v>
      </c>
      <c r="I129" s="6">
        <v>26</v>
      </c>
    </row>
    <row r="130" spans="1:9" x14ac:dyDescent="0.25">
      <c r="A130" s="5" t="s">
        <v>165</v>
      </c>
      <c r="B130" s="16">
        <f t="shared" si="8"/>
        <v>23</v>
      </c>
      <c r="C130" s="16">
        <f t="shared" ref="C130:C131" si="9">VLOOKUP(MID(A130,SEARCH("-",A130)+1,3)+0,$H$129:$I$131,2,FALSE)</f>
        <v>23</v>
      </c>
      <c r="E130" s="5" t="s">
        <v>6</v>
      </c>
      <c r="F130" s="6">
        <v>23</v>
      </c>
      <c r="H130" s="5">
        <v>345</v>
      </c>
      <c r="I130" s="6">
        <v>23</v>
      </c>
    </row>
    <row r="131" spans="1:9" x14ac:dyDescent="0.25">
      <c r="A131" s="5" t="s">
        <v>166</v>
      </c>
      <c r="B131" s="16">
        <f t="shared" si="8"/>
        <v>36</v>
      </c>
      <c r="C131" s="16">
        <f t="shared" si="9"/>
        <v>36</v>
      </c>
      <c r="E131" s="5" t="s">
        <v>10</v>
      </c>
      <c r="F131" s="6">
        <v>36</v>
      </c>
      <c r="H131" s="5">
        <v>765</v>
      </c>
      <c r="I131" s="6">
        <v>36</v>
      </c>
    </row>
    <row r="134" spans="1:9" x14ac:dyDescent="0.25">
      <c r="A134" s="1" t="s">
        <v>808</v>
      </c>
      <c r="B134" s="2"/>
      <c r="C134" s="2"/>
      <c r="D134" s="2"/>
      <c r="E134" s="2"/>
      <c r="F134" s="2"/>
      <c r="G134" s="3"/>
    </row>
    <row r="135" spans="1:9" x14ac:dyDescent="0.25">
      <c r="A135" s="1" t="s">
        <v>103</v>
      </c>
      <c r="B135" s="2"/>
      <c r="C135" s="2"/>
      <c r="D135" s="2"/>
      <c r="E135" s="2"/>
      <c r="F135" s="2"/>
      <c r="G135" s="3"/>
    </row>
    <row r="136" spans="1:9" x14ac:dyDescent="0.25">
      <c r="A136" s="1" t="s">
        <v>799</v>
      </c>
      <c r="B136" s="2"/>
      <c r="C136" s="2"/>
      <c r="D136" s="2"/>
      <c r="E136" s="2"/>
      <c r="F136" s="2"/>
      <c r="G136" s="3"/>
    </row>
    <row r="137" spans="1:9" x14ac:dyDescent="0.25">
      <c r="A137" s="1" t="s">
        <v>800</v>
      </c>
      <c r="B137" s="2"/>
      <c r="C137" s="2"/>
      <c r="D137" s="2"/>
      <c r="E137" s="2"/>
      <c r="F137" s="2"/>
      <c r="G137" s="3"/>
    </row>
    <row r="138" spans="1:9" x14ac:dyDescent="0.25">
      <c r="A138" s="1" t="s">
        <v>801</v>
      </c>
      <c r="B138" s="2"/>
      <c r="C138" s="2"/>
      <c r="D138" s="2"/>
      <c r="E138" s="2"/>
      <c r="F138" s="2"/>
      <c r="G138" s="3"/>
    </row>
    <row r="140" spans="1:9" ht="30" x14ac:dyDescent="0.25">
      <c r="A140" s="18" t="s">
        <v>104</v>
      </c>
      <c r="B140" s="19"/>
      <c r="C140" s="19"/>
    </row>
    <row r="141" spans="1:9" x14ac:dyDescent="0.25">
      <c r="A141" s="20" t="s">
        <v>20</v>
      </c>
      <c r="B141" s="21" t="s">
        <v>3</v>
      </c>
      <c r="C141" s="21" t="s">
        <v>105</v>
      </c>
    </row>
    <row r="142" spans="1:9" x14ac:dyDescent="0.25">
      <c r="A142" s="22" t="s">
        <v>106</v>
      </c>
      <c r="B142" s="23">
        <v>12.95</v>
      </c>
      <c r="C142" s="22" t="s">
        <v>107</v>
      </c>
    </row>
    <row r="143" spans="1:9" x14ac:dyDescent="0.25">
      <c r="A143" s="22" t="s">
        <v>10</v>
      </c>
      <c r="B143" s="23">
        <v>39.950000000000003</v>
      </c>
      <c r="C143" s="22" t="s">
        <v>108</v>
      </c>
    </row>
    <row r="144" spans="1:9" x14ac:dyDescent="0.25">
      <c r="A144" s="22" t="s">
        <v>109</v>
      </c>
      <c r="B144" s="23">
        <v>40</v>
      </c>
      <c r="C144" s="22" t="s">
        <v>110</v>
      </c>
    </row>
    <row r="145" spans="1:9" x14ac:dyDescent="0.25">
      <c r="A145" s="22" t="s">
        <v>111</v>
      </c>
      <c r="B145" s="23">
        <v>45</v>
      </c>
      <c r="C145" s="22" t="s">
        <v>112</v>
      </c>
    </row>
    <row r="146" spans="1:9" x14ac:dyDescent="0.25">
      <c r="A146" s="22" t="s">
        <v>113</v>
      </c>
      <c r="B146" s="23">
        <v>65</v>
      </c>
      <c r="C146" s="22" t="s">
        <v>114</v>
      </c>
    </row>
    <row r="147" spans="1:9" x14ac:dyDescent="0.25">
      <c r="A147" s="22" t="s">
        <v>115</v>
      </c>
      <c r="B147" s="23">
        <v>69</v>
      </c>
      <c r="C147" s="22" t="s">
        <v>116</v>
      </c>
    </row>
    <row r="148" spans="1:9" x14ac:dyDescent="0.25">
      <c r="A148" s="22" t="s">
        <v>117</v>
      </c>
      <c r="B148" s="23">
        <v>100</v>
      </c>
      <c r="C148" s="22" t="s">
        <v>118</v>
      </c>
    </row>
    <row r="149" spans="1:9" x14ac:dyDescent="0.25">
      <c r="A149" s="22" t="s">
        <v>119</v>
      </c>
      <c r="B149" s="23">
        <v>110</v>
      </c>
      <c r="C149" s="22" t="s">
        <v>120</v>
      </c>
    </row>
    <row r="150" spans="1:9" x14ac:dyDescent="0.25">
      <c r="A150" s="22" t="s">
        <v>121</v>
      </c>
      <c r="B150" s="23">
        <v>165</v>
      </c>
      <c r="C150" s="22" t="s">
        <v>122</v>
      </c>
    </row>
    <row r="152" spans="1:9" x14ac:dyDescent="0.25">
      <c r="B152" s="24" t="s">
        <v>123</v>
      </c>
      <c r="C152" s="24"/>
    </row>
    <row r="153" spans="1:9" x14ac:dyDescent="0.25">
      <c r="B153" s="25" t="s">
        <v>105</v>
      </c>
      <c r="C153" s="25" t="s">
        <v>20</v>
      </c>
      <c r="I153" s="7" t="s">
        <v>124</v>
      </c>
    </row>
    <row r="154" spans="1:9" x14ac:dyDescent="0.25">
      <c r="B154" s="5" t="s">
        <v>112</v>
      </c>
      <c r="C154" s="8" t="str">
        <f>INDEX(A142:A150,MATCH(B154,C142:C150,0))</f>
        <v>Weighted MB</v>
      </c>
      <c r="E154">
        <f>MATCH(B154,C142:C150,0)</f>
        <v>4</v>
      </c>
      <c r="I154" s="8" t="str">
        <f>VLOOKUP(B154,CHOOSE({1,2},C142:C150,A142:A150),2,0)</f>
        <v>Weighted MB</v>
      </c>
    </row>
    <row r="157" spans="1:9" x14ac:dyDescent="0.25">
      <c r="A157" s="1" t="s">
        <v>809</v>
      </c>
      <c r="B157" s="2"/>
      <c r="C157" s="2"/>
      <c r="D157" s="2"/>
      <c r="E157" s="2"/>
      <c r="F157" s="3"/>
    </row>
    <row r="159" spans="1:9" x14ac:dyDescent="0.25">
      <c r="A159" s="7" t="s">
        <v>140</v>
      </c>
    </row>
    <row r="160" spans="1:9" x14ac:dyDescent="0.25">
      <c r="A160" s="4" t="s">
        <v>141</v>
      </c>
      <c r="B160" s="4" t="s">
        <v>142</v>
      </c>
      <c r="C160" s="4" t="s">
        <v>143</v>
      </c>
      <c r="D160" s="4" t="s">
        <v>144</v>
      </c>
      <c r="E160" s="4" t="s">
        <v>145</v>
      </c>
      <c r="F160" s="32" t="s">
        <v>146</v>
      </c>
      <c r="G160" s="33" t="s">
        <v>147</v>
      </c>
    </row>
    <row r="161" spans="1:7" x14ac:dyDescent="0.25">
      <c r="A161" s="6">
        <v>38.99</v>
      </c>
      <c r="B161" s="6">
        <v>48.6</v>
      </c>
      <c r="C161" s="6">
        <v>43.53</v>
      </c>
      <c r="D161" s="6">
        <v>40.08</v>
      </c>
      <c r="E161" s="6">
        <v>47.92</v>
      </c>
      <c r="F161" s="16">
        <f>MIN(A161:E161)</f>
        <v>38.99</v>
      </c>
      <c r="G161" s="8" t="str">
        <f>INDEX($A$160:$E$160,MATCH(F161,A161:E161,0))</f>
        <v>Crank'ys</v>
      </c>
    </row>
    <row r="162" spans="1:7" x14ac:dyDescent="0.25">
      <c r="A162" s="6">
        <v>57.68</v>
      </c>
      <c r="B162" s="6">
        <v>31.8</v>
      </c>
      <c r="C162" s="6">
        <v>52.78</v>
      </c>
      <c r="D162" s="6">
        <v>31.42</v>
      </c>
      <c r="E162" s="6">
        <v>55.19</v>
      </c>
      <c r="F162" s="16">
        <f t="shared" ref="F162:F172" si="10">MIN(A162:E162)</f>
        <v>31.42</v>
      </c>
      <c r="G162" s="8" t="str">
        <f t="shared" ref="G162:G172" si="11">INDEX($A$160:$E$160,MATCH(F162,A162:E162,0))</f>
        <v>Mech-Aid</v>
      </c>
    </row>
    <row r="163" spans="1:7" x14ac:dyDescent="0.25">
      <c r="A163" s="6">
        <v>53.32</v>
      </c>
      <c r="B163" s="6">
        <v>32.64</v>
      </c>
      <c r="C163" s="6">
        <v>37.69</v>
      </c>
      <c r="D163" s="6">
        <v>48.29</v>
      </c>
      <c r="E163" s="6">
        <v>41.59</v>
      </c>
      <c r="F163" s="16">
        <f t="shared" si="10"/>
        <v>32.64</v>
      </c>
      <c r="G163" s="8" t="str">
        <f t="shared" si="11"/>
        <v>Bay Air</v>
      </c>
    </row>
    <row r="164" spans="1:7" x14ac:dyDescent="0.25">
      <c r="A164" s="6">
        <v>35.200000000000003</v>
      </c>
      <c r="B164" s="6">
        <v>40.549999999999997</v>
      </c>
      <c r="C164" s="6">
        <v>32.65</v>
      </c>
      <c r="D164" s="6">
        <v>36.81</v>
      </c>
      <c r="E164" s="6">
        <v>41.14</v>
      </c>
      <c r="F164" s="16">
        <f t="shared" si="10"/>
        <v>32.65</v>
      </c>
      <c r="G164" s="8" t="str">
        <f t="shared" si="11"/>
        <v>Compressor R Us</v>
      </c>
    </row>
    <row r="165" spans="1:7" x14ac:dyDescent="0.25">
      <c r="A165" s="6">
        <v>56.72</v>
      </c>
      <c r="B165" s="6">
        <v>47.16</v>
      </c>
      <c r="C165" s="6">
        <v>36.42</v>
      </c>
      <c r="D165" s="6">
        <v>49.56</v>
      </c>
      <c r="E165" s="6">
        <v>39.25</v>
      </c>
      <c r="F165" s="16">
        <f t="shared" si="10"/>
        <v>36.42</v>
      </c>
      <c r="G165" s="8" t="str">
        <f t="shared" si="11"/>
        <v>Compressor R Us</v>
      </c>
    </row>
    <row r="166" spans="1:7" x14ac:dyDescent="0.25">
      <c r="A166" s="6">
        <v>47.91</v>
      </c>
      <c r="B166" s="6">
        <v>35.08</v>
      </c>
      <c r="C166" s="6">
        <v>51.129999999999995</v>
      </c>
      <c r="D166" s="6">
        <v>49.84</v>
      </c>
      <c r="E166" s="6">
        <v>42.12</v>
      </c>
      <c r="F166" s="16">
        <f t="shared" si="10"/>
        <v>35.08</v>
      </c>
      <c r="G166" s="8" t="str">
        <f t="shared" si="11"/>
        <v>Bay Air</v>
      </c>
    </row>
    <row r="167" spans="1:7" x14ac:dyDescent="0.25">
      <c r="A167" s="6">
        <v>34.81</v>
      </c>
      <c r="B167" s="6">
        <v>35.11</v>
      </c>
      <c r="C167" s="6">
        <v>48.629999999999995</v>
      </c>
      <c r="D167" s="6">
        <v>33.32</v>
      </c>
      <c r="E167" s="6">
        <v>37.83</v>
      </c>
      <c r="F167" s="16">
        <f t="shared" si="10"/>
        <v>33.32</v>
      </c>
      <c r="G167" s="8" t="str">
        <f t="shared" si="11"/>
        <v>Mech-Aid</v>
      </c>
    </row>
    <row r="168" spans="1:7" x14ac:dyDescent="0.25">
      <c r="A168" s="6">
        <v>42.25</v>
      </c>
      <c r="B168" s="6">
        <v>35.76</v>
      </c>
      <c r="C168" s="6">
        <v>58.6</v>
      </c>
      <c r="D168" s="6">
        <v>46.28</v>
      </c>
      <c r="E168" s="6">
        <v>40.53</v>
      </c>
      <c r="F168" s="16">
        <f t="shared" si="10"/>
        <v>35.76</v>
      </c>
      <c r="G168" s="8" t="str">
        <f t="shared" si="11"/>
        <v>Bay Air</v>
      </c>
    </row>
    <row r="169" spans="1:7" x14ac:dyDescent="0.25">
      <c r="A169" s="6">
        <v>40.14</v>
      </c>
      <c r="B169" s="6">
        <v>42.31</v>
      </c>
      <c r="C169" s="6">
        <v>37.619999999999997</v>
      </c>
      <c r="D169" s="6">
        <v>59.97</v>
      </c>
      <c r="E169" s="6">
        <v>42.57</v>
      </c>
      <c r="F169" s="16">
        <f t="shared" si="10"/>
        <v>37.619999999999997</v>
      </c>
      <c r="G169" s="8" t="str">
        <f t="shared" si="11"/>
        <v>Compressor R Us</v>
      </c>
    </row>
    <row r="170" spans="1:7" x14ac:dyDescent="0.25">
      <c r="A170" s="6">
        <v>36.480000000000004</v>
      </c>
      <c r="B170" s="6">
        <v>40.79</v>
      </c>
      <c r="C170" s="6">
        <v>53.239999999999995</v>
      </c>
      <c r="D170" s="6">
        <v>51.010000000000005</v>
      </c>
      <c r="E170" s="6">
        <v>51.239999999999995</v>
      </c>
      <c r="F170" s="16">
        <f t="shared" si="10"/>
        <v>36.480000000000004</v>
      </c>
      <c r="G170" s="8" t="str">
        <f t="shared" si="11"/>
        <v>Crank'ys</v>
      </c>
    </row>
    <row r="171" spans="1:7" x14ac:dyDescent="0.25">
      <c r="A171" s="6">
        <v>38.57</v>
      </c>
      <c r="B171" s="6">
        <v>40.06</v>
      </c>
      <c r="C171" s="6">
        <v>54.71</v>
      </c>
      <c r="D171" s="6">
        <v>39.700000000000003</v>
      </c>
      <c r="E171" s="6">
        <v>54.730000000000004</v>
      </c>
      <c r="F171" s="16">
        <f t="shared" si="10"/>
        <v>38.57</v>
      </c>
      <c r="G171" s="8" t="str">
        <f t="shared" si="11"/>
        <v>Crank'ys</v>
      </c>
    </row>
    <row r="172" spans="1:7" x14ac:dyDescent="0.25">
      <c r="A172" s="6">
        <v>52.66</v>
      </c>
      <c r="B172" s="6">
        <v>43.61</v>
      </c>
      <c r="C172" s="6">
        <v>59.980000000000004</v>
      </c>
      <c r="D172" s="6">
        <v>34.61</v>
      </c>
      <c r="E172" s="6">
        <v>52.65</v>
      </c>
      <c r="F172" s="16">
        <f t="shared" si="10"/>
        <v>34.61</v>
      </c>
      <c r="G172" s="8" t="str">
        <f t="shared" si="11"/>
        <v>Mech-Aid</v>
      </c>
    </row>
    <row r="175" spans="1:7" x14ac:dyDescent="0.25">
      <c r="A175" s="1" t="s">
        <v>810</v>
      </c>
      <c r="B175" s="2"/>
      <c r="C175" s="2"/>
      <c r="D175" s="2"/>
      <c r="E175" s="2"/>
      <c r="F175" s="3"/>
    </row>
    <row r="177" spans="1:10" x14ac:dyDescent="0.25">
      <c r="A177" t="s">
        <v>125</v>
      </c>
    </row>
    <row r="178" spans="1:10" x14ac:dyDescent="0.25">
      <c r="A178" t="s">
        <v>126</v>
      </c>
    </row>
    <row r="179" spans="1:10" x14ac:dyDescent="0.25">
      <c r="A179" s="4" t="s">
        <v>127</v>
      </c>
      <c r="B179" s="26">
        <v>1</v>
      </c>
      <c r="C179" s="26">
        <v>5</v>
      </c>
      <c r="D179" s="26">
        <v>25</v>
      </c>
      <c r="E179" s="26">
        <v>100</v>
      </c>
    </row>
    <row r="180" spans="1:10" x14ac:dyDescent="0.25">
      <c r="A180" s="26" t="s">
        <v>128</v>
      </c>
      <c r="B180" s="27">
        <v>0.13</v>
      </c>
      <c r="C180" s="27">
        <v>0.15</v>
      </c>
      <c r="D180" s="27">
        <v>0.17</v>
      </c>
      <c r="E180" s="27">
        <v>0.19</v>
      </c>
    </row>
    <row r="181" spans="1:10" x14ac:dyDescent="0.25">
      <c r="A181" s="26" t="s">
        <v>129</v>
      </c>
      <c r="B181" s="27">
        <v>0.14000000000000001</v>
      </c>
      <c r="C181" s="27">
        <v>0.16</v>
      </c>
      <c r="D181" s="27">
        <v>0.18</v>
      </c>
      <c r="E181" s="27">
        <v>0.2</v>
      </c>
    </row>
    <row r="182" spans="1:10" x14ac:dyDescent="0.25">
      <c r="A182" s="26" t="s">
        <v>130</v>
      </c>
      <c r="B182" s="27">
        <v>0.15</v>
      </c>
      <c r="C182" s="27">
        <v>0.17</v>
      </c>
      <c r="D182" s="27">
        <v>0.19</v>
      </c>
      <c r="E182" s="27">
        <v>0.21</v>
      </c>
    </row>
    <row r="183" spans="1:10" x14ac:dyDescent="0.25">
      <c r="A183" s="26" t="s">
        <v>131</v>
      </c>
      <c r="B183" s="27">
        <v>0.16</v>
      </c>
      <c r="C183" s="27">
        <v>0.18</v>
      </c>
      <c r="D183" s="27">
        <v>0.2</v>
      </c>
      <c r="E183" s="27">
        <v>0.22</v>
      </c>
    </row>
    <row r="184" spans="1:10" x14ac:dyDescent="0.25">
      <c r="A184" s="26" t="s">
        <v>132</v>
      </c>
      <c r="B184" s="27">
        <v>0.17</v>
      </c>
      <c r="C184" s="27">
        <v>0.19</v>
      </c>
      <c r="D184" s="27">
        <v>0.21</v>
      </c>
      <c r="E184" s="27">
        <v>0.23</v>
      </c>
    </row>
    <row r="185" spans="1:10" x14ac:dyDescent="0.25">
      <c r="A185" s="26" t="s">
        <v>133</v>
      </c>
      <c r="B185" s="27">
        <v>0.18</v>
      </c>
      <c r="C185" s="27">
        <v>0.2</v>
      </c>
      <c r="D185" s="27">
        <v>0.22</v>
      </c>
      <c r="E185" s="27">
        <v>0.24</v>
      </c>
    </row>
    <row r="187" spans="1:10" x14ac:dyDescent="0.25">
      <c r="A187" s="4" t="s">
        <v>134</v>
      </c>
      <c r="B187" s="28" t="s">
        <v>129</v>
      </c>
      <c r="C187" s="8">
        <f>MATCH(B187,$A$180:$A$185,0)</f>
        <v>2</v>
      </c>
      <c r="D187" s="29" t="s">
        <v>135</v>
      </c>
      <c r="E187" t="str">
        <f ca="1">IF(_xlfn.ISFORMULA(C187),_xlfn.FORMULATEXT(C187),"")</f>
        <v>=MATCH(B187,$A$180:$A$185,0)</v>
      </c>
    </row>
    <row r="188" spans="1:10" x14ac:dyDescent="0.25">
      <c r="A188" s="4" t="s">
        <v>136</v>
      </c>
      <c r="B188" s="28">
        <v>1000</v>
      </c>
      <c r="C188" s="8">
        <f>MATCH(B188,$B$179:$E$179)</f>
        <v>4</v>
      </c>
      <c r="D188" s="30" t="s">
        <v>137</v>
      </c>
      <c r="E188" t="str">
        <f ca="1">IF(_xlfn.ISFORMULA(C188),_xlfn.FORMULATEXT(C188),"")</f>
        <v>=MATCH(B188,$B$179:$E$179)</v>
      </c>
      <c r="J188" s="7" t="s">
        <v>138</v>
      </c>
    </row>
    <row r="189" spans="1:10" x14ac:dyDescent="0.25">
      <c r="A189" s="4" t="s">
        <v>139</v>
      </c>
      <c r="B189" s="31">
        <f>INDEX($B$180:$E$185,C187,C188)</f>
        <v>0.2</v>
      </c>
      <c r="D189" t="str">
        <f ca="1">IF(_xlfn.ISFORMULA(B189),_xlfn.FORMULATEXT(B189),"")</f>
        <v>=INDEX($B$180:$E$185,C187,C188)</v>
      </c>
      <c r="J189">
        <f>VLOOKUP(B187,$A$180:$E$185,MATCH(B188,B179:E179)+1,0)</f>
        <v>0.2</v>
      </c>
    </row>
    <row r="190" spans="1:10" x14ac:dyDescent="0.25">
      <c r="A190" s="4" t="s">
        <v>139</v>
      </c>
      <c r="B190" s="31">
        <f>INDEX($B$180:$E$185,MATCH(B187,$A$180:$A$185,0),MATCH(B188,$B$179:$E$179))</f>
        <v>0.2</v>
      </c>
      <c r="D190" t="str">
        <f ca="1">IF(_xlfn.ISFORMULA(B190),_xlfn.FORMULATEXT(B190),"")</f>
        <v>=INDEX($B$180:$E$185,MATCH(B187,$A$180:$A$185,0),MATCH(B188,$B$179:$E$179))</v>
      </c>
    </row>
    <row r="193" spans="1:7" x14ac:dyDescent="0.25">
      <c r="A193" s="1" t="s">
        <v>811</v>
      </c>
      <c r="B193" s="2"/>
      <c r="C193" s="2"/>
      <c r="D193" s="2"/>
      <c r="E193" s="2"/>
      <c r="F193" s="2"/>
      <c r="G193" s="3"/>
    </row>
    <row r="195" spans="1:7" x14ac:dyDescent="0.25">
      <c r="A195" t="s">
        <v>148</v>
      </c>
    </row>
    <row r="196" spans="1:7" x14ac:dyDescent="0.25">
      <c r="A196" s="34" t="s">
        <v>149</v>
      </c>
      <c r="B196" s="34"/>
      <c r="C196" s="34"/>
      <c r="D196" s="34"/>
      <c r="E196" s="34"/>
    </row>
    <row r="197" spans="1:7" x14ac:dyDescent="0.25">
      <c r="A197" s="35" t="s">
        <v>150</v>
      </c>
      <c r="B197" s="35"/>
      <c r="C197" s="35"/>
      <c r="D197" s="35"/>
      <c r="E197" s="35"/>
    </row>
    <row r="198" spans="1:7" x14ac:dyDescent="0.25">
      <c r="A198" s="4" t="s">
        <v>151</v>
      </c>
      <c r="B198" s="36" t="str">
        <f>A199&amp;" Total"</f>
        <v>Jan Total</v>
      </c>
    </row>
    <row r="199" spans="1:7" x14ac:dyDescent="0.25">
      <c r="A199" s="5" t="s">
        <v>153</v>
      </c>
      <c r="B199" s="8">
        <f>SUM(INDEX($A$201:$D$203,0,MATCH($A$199,$A$200:$D$200,0)))</f>
        <v>5</v>
      </c>
      <c r="F199" t="s">
        <v>168</v>
      </c>
    </row>
    <row r="200" spans="1:7" x14ac:dyDescent="0.25">
      <c r="A200" s="4" t="s">
        <v>153</v>
      </c>
      <c r="B200" s="4" t="s">
        <v>152</v>
      </c>
      <c r="C200" s="4" t="s">
        <v>154</v>
      </c>
      <c r="D200" s="4" t="s">
        <v>155</v>
      </c>
    </row>
    <row r="201" spans="1:7" x14ac:dyDescent="0.25">
      <c r="A201" s="5">
        <v>1</v>
      </c>
      <c r="B201" s="5">
        <v>4</v>
      </c>
      <c r="C201" s="5">
        <v>4</v>
      </c>
      <c r="D201" s="5">
        <v>5</v>
      </c>
    </row>
    <row r="202" spans="1:7" x14ac:dyDescent="0.25">
      <c r="A202" s="5">
        <v>3</v>
      </c>
      <c r="B202" s="5">
        <v>4</v>
      </c>
      <c r="C202" s="5">
        <v>12</v>
      </c>
      <c r="D202" s="5">
        <v>1</v>
      </c>
    </row>
    <row r="203" spans="1:7" x14ac:dyDescent="0.25">
      <c r="A203" s="5">
        <v>1</v>
      </c>
      <c r="B203" s="5">
        <v>4</v>
      </c>
      <c r="C203" s="5">
        <v>2</v>
      </c>
      <c r="D203" s="5">
        <v>2</v>
      </c>
    </row>
    <row r="205" spans="1:7" x14ac:dyDescent="0.25">
      <c r="A205" s="34" t="s">
        <v>156</v>
      </c>
      <c r="B205" s="34"/>
      <c r="C205" s="34"/>
      <c r="D205" s="34"/>
      <c r="E205" s="34"/>
    </row>
    <row r="206" spans="1:7" x14ac:dyDescent="0.25">
      <c r="A206" s="35" t="s">
        <v>157</v>
      </c>
      <c r="B206" s="35"/>
      <c r="C206" s="35"/>
      <c r="D206" s="35"/>
      <c r="E206" s="35"/>
    </row>
    <row r="207" spans="1:7" x14ac:dyDescent="0.25">
      <c r="A207" s="4" t="s">
        <v>151</v>
      </c>
      <c r="B207" s="36" t="str">
        <f>A208&amp;" Total"</f>
        <v>Mar Total</v>
      </c>
    </row>
    <row r="208" spans="1:7" x14ac:dyDescent="0.25">
      <c r="A208" s="5" t="s">
        <v>154</v>
      </c>
      <c r="B208" s="8">
        <f>SUM(INDEX($B$209:$D$212,MATCH($A$208,$A$209:$A$212,0),0))</f>
        <v>18</v>
      </c>
    </row>
    <row r="209" spans="1:6" x14ac:dyDescent="0.25">
      <c r="A209" s="4" t="str">
        <f t="array" ref="A209:D212">TRANSPOSE(A200:D203)</f>
        <v>Jan</v>
      </c>
      <c r="B209" s="5">
        <v>1</v>
      </c>
      <c r="C209" s="5">
        <v>3</v>
      </c>
      <c r="D209" s="5">
        <v>1</v>
      </c>
    </row>
    <row r="210" spans="1:6" x14ac:dyDescent="0.25">
      <c r="A210" s="4" t="str">
        <v>Feb</v>
      </c>
      <c r="B210" s="5">
        <v>4</v>
      </c>
      <c r="C210" s="5">
        <v>4</v>
      </c>
      <c r="D210" s="5">
        <v>4</v>
      </c>
    </row>
    <row r="211" spans="1:6" x14ac:dyDescent="0.25">
      <c r="A211" s="4" t="str">
        <v>Mar</v>
      </c>
      <c r="B211" s="5">
        <v>4</v>
      </c>
      <c r="C211" s="5">
        <v>12</v>
      </c>
      <c r="D211" s="5">
        <v>2</v>
      </c>
    </row>
    <row r="212" spans="1:6" x14ac:dyDescent="0.25">
      <c r="A212" s="4" t="str">
        <v>Apr</v>
      </c>
      <c r="B212" s="5">
        <v>5</v>
      </c>
      <c r="C212" s="5">
        <v>1</v>
      </c>
      <c r="D212" s="5">
        <v>2</v>
      </c>
    </row>
    <row r="216" spans="1:6" x14ac:dyDescent="0.25">
      <c r="A216" s="1" t="s">
        <v>812</v>
      </c>
      <c r="B216" s="2"/>
      <c r="C216" s="2"/>
      <c r="D216" s="2"/>
      <c r="E216" s="2"/>
      <c r="F216" s="3"/>
    </row>
    <row r="218" spans="1:6" x14ac:dyDescent="0.25">
      <c r="A218" s="54" t="s">
        <v>617</v>
      </c>
      <c r="B218" s="55"/>
      <c r="C218" s="55"/>
      <c r="D218" s="55"/>
      <c r="E218" s="55"/>
      <c r="F218" s="56"/>
    </row>
    <row r="219" spans="1:6" x14ac:dyDescent="0.25">
      <c r="A219" s="57" t="s">
        <v>618</v>
      </c>
      <c r="B219" s="58"/>
      <c r="C219" s="58"/>
      <c r="D219" s="58"/>
      <c r="E219" s="58"/>
      <c r="F219" s="59"/>
    </row>
    <row r="220" spans="1:6" x14ac:dyDescent="0.25">
      <c r="A220" s="57" t="s">
        <v>619</v>
      </c>
      <c r="B220" s="58"/>
      <c r="C220" s="58"/>
      <c r="D220" s="58"/>
      <c r="E220" s="58"/>
      <c r="F220" s="59"/>
    </row>
    <row r="221" spans="1:6" x14ac:dyDescent="0.25">
      <c r="A221" s="57" t="s">
        <v>620</v>
      </c>
      <c r="B221" s="58"/>
      <c r="C221" s="58"/>
      <c r="D221" s="58"/>
      <c r="E221" s="58"/>
      <c r="F221" s="59"/>
    </row>
    <row r="222" spans="1:6" x14ac:dyDescent="0.25">
      <c r="A222" s="57" t="s">
        <v>621</v>
      </c>
      <c r="B222" s="58"/>
      <c r="C222" s="58"/>
      <c r="D222" s="58"/>
      <c r="E222" s="58"/>
      <c r="F222" s="59"/>
    </row>
    <row r="223" spans="1:6" x14ac:dyDescent="0.25">
      <c r="A223" s="57" t="s">
        <v>622</v>
      </c>
      <c r="B223" s="58"/>
      <c r="C223" s="58"/>
      <c r="D223" s="58"/>
      <c r="E223" s="58"/>
      <c r="F223" s="59"/>
    </row>
    <row r="224" spans="1:6" x14ac:dyDescent="0.25">
      <c r="A224" s="119" t="s">
        <v>623</v>
      </c>
      <c r="B224" s="60"/>
      <c r="C224" s="60"/>
      <c r="D224" s="60"/>
      <c r="E224" s="60"/>
      <c r="F224" s="61"/>
    </row>
    <row r="226" spans="1:7" x14ac:dyDescent="0.25">
      <c r="A226" s="7" t="s">
        <v>624</v>
      </c>
      <c r="F226" t="s">
        <v>158</v>
      </c>
    </row>
    <row r="227" spans="1:7" x14ac:dyDescent="0.25">
      <c r="F227" s="4" t="s">
        <v>159</v>
      </c>
      <c r="G227" s="4" t="s">
        <v>160</v>
      </c>
    </row>
    <row r="228" spans="1:7" x14ac:dyDescent="0.25">
      <c r="A228" s="4" t="s">
        <v>20</v>
      </c>
      <c r="B228" s="4" t="s">
        <v>159</v>
      </c>
      <c r="C228" s="4" t="s">
        <v>161</v>
      </c>
      <c r="D228" s="4" t="s">
        <v>160</v>
      </c>
      <c r="F228" s="5">
        <v>0</v>
      </c>
      <c r="G228" s="37">
        <v>0.01</v>
      </c>
    </row>
    <row r="229" spans="1:7" x14ac:dyDescent="0.25">
      <c r="A229" s="5" t="s">
        <v>158</v>
      </c>
      <c r="B229" s="5">
        <v>431</v>
      </c>
      <c r="C229" s="38">
        <f>VLOOKUP(A229,$A$236:$B$238,2,FALSE)</f>
        <v>1</v>
      </c>
      <c r="D229" s="39">
        <f t="shared" ref="D229:D233" si="12">VLOOKUP(B229,CHOOSE(C229,$F$228:$G$231,$F$235:$G$238,$F$242:$G$245),2)</f>
        <v>0.04</v>
      </c>
      <c r="F229" s="5">
        <v>100</v>
      </c>
      <c r="G229" s="37">
        <v>0.02</v>
      </c>
    </row>
    <row r="230" spans="1:7" x14ac:dyDescent="0.25">
      <c r="A230" s="5" t="s">
        <v>162</v>
      </c>
      <c r="B230" s="5">
        <v>65</v>
      </c>
      <c r="C230" s="38">
        <f t="shared" ref="C230:C233" si="13">VLOOKUP(A230,$A$236:$B$238,2,FALSE)</f>
        <v>2</v>
      </c>
      <c r="D230" s="39">
        <f t="shared" si="12"/>
        <v>0.01</v>
      </c>
      <c r="F230" s="5">
        <v>200</v>
      </c>
      <c r="G230" s="37">
        <v>0.04</v>
      </c>
    </row>
    <row r="231" spans="1:7" x14ac:dyDescent="0.25">
      <c r="A231" s="5" t="s">
        <v>163</v>
      </c>
      <c r="B231" s="5">
        <v>563</v>
      </c>
      <c r="C231" s="38">
        <f t="shared" si="13"/>
        <v>3</v>
      </c>
      <c r="D231" s="39">
        <f t="shared" si="12"/>
        <v>0.04</v>
      </c>
      <c r="F231" s="5">
        <v>500</v>
      </c>
      <c r="G231" s="37">
        <v>0.06</v>
      </c>
    </row>
    <row r="232" spans="1:7" x14ac:dyDescent="0.25">
      <c r="A232" s="5" t="s">
        <v>158</v>
      </c>
      <c r="B232" s="5">
        <v>493</v>
      </c>
      <c r="C232" s="38">
        <f t="shared" si="13"/>
        <v>1</v>
      </c>
      <c r="D232" s="39">
        <f t="shared" si="12"/>
        <v>0.04</v>
      </c>
    </row>
    <row r="233" spans="1:7" x14ac:dyDescent="0.25">
      <c r="A233" s="5" t="s">
        <v>163</v>
      </c>
      <c r="B233" s="5">
        <v>188</v>
      </c>
      <c r="C233" s="38">
        <f t="shared" si="13"/>
        <v>3</v>
      </c>
      <c r="D233" s="39">
        <f t="shared" si="12"/>
        <v>0.02</v>
      </c>
      <c r="F233" t="s">
        <v>162</v>
      </c>
    </row>
    <row r="234" spans="1:7" x14ac:dyDescent="0.25">
      <c r="F234" s="4" t="s">
        <v>159</v>
      </c>
      <c r="G234" s="4" t="s">
        <v>160</v>
      </c>
    </row>
    <row r="235" spans="1:7" x14ac:dyDescent="0.25">
      <c r="F235" s="5">
        <v>0</v>
      </c>
      <c r="G235" s="37">
        <v>0.01</v>
      </c>
    </row>
    <row r="236" spans="1:7" x14ac:dyDescent="0.25">
      <c r="A236" s="5" t="s">
        <v>158</v>
      </c>
      <c r="B236" s="5">
        <v>1</v>
      </c>
      <c r="C236" s="15"/>
      <c r="D236" s="4" t="s">
        <v>160</v>
      </c>
      <c r="F236" s="5">
        <v>200</v>
      </c>
      <c r="G236" s="37">
        <v>0.02</v>
      </c>
    </row>
    <row r="237" spans="1:7" x14ac:dyDescent="0.25">
      <c r="A237" s="5" t="s">
        <v>162</v>
      </c>
      <c r="B237" s="5">
        <v>2</v>
      </c>
      <c r="C237" s="15"/>
      <c r="D237" s="39">
        <f>VLOOKUP(B229,CHOOSE(VLOOKUP(A229,$A$236:$B$238,2,FALSE),$F$228:$G$231,$F$235:$G$238,$F$242:$G$245),2)</f>
        <v>0.04</v>
      </c>
      <c r="F237" s="5">
        <v>300</v>
      </c>
      <c r="G237" s="37">
        <v>0.04</v>
      </c>
    </row>
    <row r="238" spans="1:7" x14ac:dyDescent="0.25">
      <c r="A238" s="5" t="s">
        <v>163</v>
      </c>
      <c r="B238" s="5">
        <v>3</v>
      </c>
      <c r="C238" s="15"/>
      <c r="D238" s="39">
        <f t="shared" ref="D238:D241" si="14">VLOOKUP(B230,CHOOSE(VLOOKUP(A230,$A$236:$B$238,2,FALSE),$F$228:$G$231,$F$235:$G$238,$F$242:$G$245),2)</f>
        <v>0.01</v>
      </c>
      <c r="F238" s="5">
        <v>400</v>
      </c>
      <c r="G238" s="37">
        <v>0.06</v>
      </c>
    </row>
    <row r="239" spans="1:7" x14ac:dyDescent="0.25">
      <c r="D239" s="39">
        <f t="shared" si="14"/>
        <v>0.04</v>
      </c>
    </row>
    <row r="240" spans="1:7" x14ac:dyDescent="0.25">
      <c r="D240" s="39">
        <f t="shared" si="14"/>
        <v>0.04</v>
      </c>
      <c r="F240" t="s">
        <v>163</v>
      </c>
    </row>
    <row r="241" spans="1:7" x14ac:dyDescent="0.25">
      <c r="D241" s="39">
        <f t="shared" si="14"/>
        <v>0.02</v>
      </c>
      <c r="F241" s="4" t="s">
        <v>159</v>
      </c>
      <c r="G241" s="4" t="s">
        <v>160</v>
      </c>
    </row>
    <row r="242" spans="1:7" x14ac:dyDescent="0.25">
      <c r="F242" s="5">
        <v>0</v>
      </c>
      <c r="G242" s="37">
        <v>0.02</v>
      </c>
    </row>
    <row r="243" spans="1:7" x14ac:dyDescent="0.25">
      <c r="A243" s="7" t="s">
        <v>614</v>
      </c>
      <c r="F243" s="5">
        <v>300</v>
      </c>
      <c r="G243" s="37">
        <v>0.03</v>
      </c>
    </row>
    <row r="244" spans="1:7" x14ac:dyDescent="0.25">
      <c r="A244" s="118" t="s">
        <v>615</v>
      </c>
      <c r="F244" s="5">
        <v>500</v>
      </c>
      <c r="G244" s="37">
        <v>0.04</v>
      </c>
    </row>
    <row r="245" spans="1:7" x14ac:dyDescent="0.25">
      <c r="A245" s="118" t="s">
        <v>616</v>
      </c>
      <c r="F245" s="5">
        <v>750</v>
      </c>
      <c r="G245" s="37">
        <v>0.05</v>
      </c>
    </row>
    <row r="249" spans="1:7" x14ac:dyDescent="0.25">
      <c r="A249" s="120" t="s">
        <v>200</v>
      </c>
      <c r="B249" s="55"/>
      <c r="C249" s="55"/>
      <c r="D249" s="55"/>
      <c r="E249" s="55"/>
      <c r="F249" s="56"/>
    </row>
    <row r="250" spans="1:7" x14ac:dyDescent="0.25">
      <c r="A250" s="57" t="s">
        <v>201</v>
      </c>
      <c r="B250" s="58"/>
      <c r="C250" s="58"/>
      <c r="D250" s="58"/>
      <c r="E250" s="58"/>
      <c r="F250" s="59"/>
    </row>
    <row r="251" spans="1:7" x14ac:dyDescent="0.25">
      <c r="A251" s="57" t="s">
        <v>202</v>
      </c>
      <c r="B251" s="58"/>
      <c r="C251" s="58"/>
      <c r="D251" s="58"/>
      <c r="E251" s="58"/>
      <c r="F251" s="59"/>
    </row>
    <row r="252" spans="1:7" x14ac:dyDescent="0.25">
      <c r="A252" s="57" t="s">
        <v>203</v>
      </c>
      <c r="B252" s="58"/>
      <c r="C252" s="58"/>
      <c r="D252" s="58"/>
      <c r="E252" s="58"/>
      <c r="F252" s="59"/>
    </row>
    <row r="253" spans="1:7" x14ac:dyDescent="0.25">
      <c r="A253" s="62" t="s">
        <v>204</v>
      </c>
      <c r="B253" s="58"/>
      <c r="C253" s="58"/>
      <c r="D253" s="58"/>
      <c r="E253" s="58"/>
      <c r="F253" s="59"/>
    </row>
    <row r="254" spans="1:7" x14ac:dyDescent="0.25">
      <c r="A254" s="62" t="s">
        <v>795</v>
      </c>
      <c r="B254" s="58"/>
      <c r="C254" s="58"/>
      <c r="D254" s="58"/>
      <c r="E254" s="58"/>
      <c r="F254" s="59"/>
    </row>
    <row r="255" spans="1:7" x14ac:dyDescent="0.25">
      <c r="A255" s="62" t="s">
        <v>205</v>
      </c>
      <c r="B255" s="58"/>
      <c r="C255" s="58"/>
      <c r="D255" s="58"/>
      <c r="E255" s="58"/>
      <c r="F255" s="59"/>
    </row>
    <row r="256" spans="1:7" x14ac:dyDescent="0.25">
      <c r="A256" s="62" t="s">
        <v>206</v>
      </c>
      <c r="B256" s="58"/>
      <c r="C256" s="58"/>
      <c r="D256" s="58"/>
      <c r="E256" s="58"/>
      <c r="F256" s="59"/>
    </row>
    <row r="257" spans="1:10" x14ac:dyDescent="0.25">
      <c r="A257" s="57" t="s">
        <v>207</v>
      </c>
      <c r="B257" s="58"/>
      <c r="C257" s="58"/>
      <c r="D257" s="58"/>
      <c r="E257" s="58"/>
      <c r="F257" s="59"/>
    </row>
    <row r="258" spans="1:10" x14ac:dyDescent="0.25">
      <c r="A258" s="63" t="s">
        <v>208</v>
      </c>
      <c r="B258" s="60"/>
      <c r="C258" s="60"/>
      <c r="D258" s="60"/>
      <c r="E258" s="60"/>
      <c r="F258" s="61"/>
    </row>
    <row r="260" spans="1:10" x14ac:dyDescent="0.25">
      <c r="A260" s="65" t="s">
        <v>43</v>
      </c>
      <c r="B260" s="65" t="s">
        <v>44</v>
      </c>
      <c r="C260" s="65" t="s">
        <v>45</v>
      </c>
      <c r="E260" s="65" t="s">
        <v>43</v>
      </c>
      <c r="F260" s="6">
        <v>0</v>
      </c>
      <c r="G260" s="6">
        <v>1000</v>
      </c>
      <c r="H260" s="6">
        <v>2500</v>
      </c>
      <c r="I260" s="6">
        <v>7000</v>
      </c>
      <c r="J260" s="6">
        <v>10000</v>
      </c>
    </row>
    <row r="261" spans="1:10" x14ac:dyDescent="0.25">
      <c r="A261" s="6">
        <v>0</v>
      </c>
      <c r="B261" s="5" t="s">
        <v>46</v>
      </c>
      <c r="C261" s="6">
        <v>0</v>
      </c>
      <c r="E261" s="65" t="s">
        <v>44</v>
      </c>
      <c r="F261" s="5" t="s">
        <v>46</v>
      </c>
      <c r="G261" s="5" t="s">
        <v>47</v>
      </c>
      <c r="H261" s="5" t="s">
        <v>48</v>
      </c>
      <c r="I261" s="5" t="s">
        <v>49</v>
      </c>
      <c r="J261" s="5" t="s">
        <v>50</v>
      </c>
    </row>
    <row r="262" spans="1:10" x14ac:dyDescent="0.25">
      <c r="A262" s="6">
        <v>1000</v>
      </c>
      <c r="B262" s="5" t="s">
        <v>47</v>
      </c>
      <c r="C262" s="6">
        <v>20</v>
      </c>
      <c r="E262" s="65" t="s">
        <v>45</v>
      </c>
      <c r="F262" s="6">
        <v>0</v>
      </c>
      <c r="G262" s="6">
        <v>20</v>
      </c>
      <c r="H262" s="6">
        <v>100</v>
      </c>
      <c r="I262" s="6">
        <v>250</v>
      </c>
      <c r="J262" s="6">
        <v>700</v>
      </c>
    </row>
    <row r="263" spans="1:10" x14ac:dyDescent="0.25">
      <c r="A263" s="6">
        <v>2500</v>
      </c>
      <c r="B263" s="5" t="s">
        <v>48</v>
      </c>
      <c r="C263" s="6">
        <v>100</v>
      </c>
    </row>
    <row r="264" spans="1:10" x14ac:dyDescent="0.25">
      <c r="A264" s="6">
        <v>7000</v>
      </c>
      <c r="B264" s="5" t="s">
        <v>49</v>
      </c>
      <c r="C264" s="6">
        <v>250</v>
      </c>
      <c r="F264">
        <v>1500</v>
      </c>
      <c r="G264">
        <f>LOOKUP(F264,F260:J262)</f>
        <v>20</v>
      </c>
    </row>
    <row r="265" spans="1:10" x14ac:dyDescent="0.25">
      <c r="A265" s="6">
        <v>10000</v>
      </c>
      <c r="B265" s="5" t="s">
        <v>50</v>
      </c>
      <c r="C265" s="6">
        <v>700</v>
      </c>
    </row>
    <row r="266" spans="1:10" x14ac:dyDescent="0.25">
      <c r="A266" s="14"/>
      <c r="B266" s="15"/>
      <c r="C266" s="14"/>
    </row>
    <row r="267" spans="1:10" x14ac:dyDescent="0.25">
      <c r="A267" s="1" t="s">
        <v>813</v>
      </c>
      <c r="B267" s="2"/>
      <c r="C267" s="2"/>
      <c r="D267" s="2"/>
      <c r="E267" s="3"/>
    </row>
    <row r="268" spans="1:10" x14ac:dyDescent="0.25">
      <c r="A268" s="66" t="s">
        <v>211</v>
      </c>
      <c r="B268" s="2"/>
      <c r="C268" s="2"/>
      <c r="D268" s="2"/>
      <c r="E268" s="3"/>
    </row>
    <row r="269" spans="1:10" x14ac:dyDescent="0.25">
      <c r="A269" s="7" t="str">
        <f>"If "&amp;A271&amp;" had sales of "&amp;DOLLAR(B271,0)&amp;" what is her commission pay?"</f>
        <v>If Jo had sales of $8,000 what is her commission pay?</v>
      </c>
      <c r="B269" s="15"/>
      <c r="C269" s="14"/>
    </row>
    <row r="270" spans="1:10" x14ac:dyDescent="0.25">
      <c r="A270" s="4" t="s">
        <v>51</v>
      </c>
      <c r="B270" s="4" t="s">
        <v>52</v>
      </c>
      <c r="C270" s="4" t="s">
        <v>45</v>
      </c>
      <c r="D270" s="4" t="s">
        <v>44</v>
      </c>
    </row>
    <row r="271" spans="1:10" x14ac:dyDescent="0.25">
      <c r="A271" s="6" t="s">
        <v>53</v>
      </c>
      <c r="B271" s="6">
        <v>8000</v>
      </c>
      <c r="C271" s="41">
        <f>LOOKUP(B271,$A$261:$A$265,$C$261:$C$265)</f>
        <v>250</v>
      </c>
      <c r="D271" s="41" t="str">
        <f>LOOKUP(B271,$A$261:$B$265)</f>
        <v>Very Good</v>
      </c>
    </row>
    <row r="274" spans="1:6" x14ac:dyDescent="0.25">
      <c r="A274" s="1" t="s">
        <v>814</v>
      </c>
      <c r="B274" s="2"/>
      <c r="C274" s="2"/>
      <c r="D274" s="2"/>
      <c r="E274" s="2"/>
      <c r="F274" s="3"/>
    </row>
    <row r="275" spans="1:6" x14ac:dyDescent="0.25">
      <c r="A275" s="66" t="s">
        <v>212</v>
      </c>
      <c r="B275" s="2"/>
      <c r="C275" s="2"/>
      <c r="D275" s="2"/>
      <c r="E275" s="2"/>
      <c r="F275" s="3"/>
    </row>
    <row r="276" spans="1:6" ht="30" x14ac:dyDescent="0.25">
      <c r="A276" s="64" t="s">
        <v>210</v>
      </c>
      <c r="B276" s="41" t="str">
        <f ca="1">LOOKUP(2,1/ISNUMBER(A280:A290),$B$280:$B$290)</f>
        <v>50B ngox 197 hoang mai</v>
      </c>
    </row>
    <row r="277" spans="1:6" ht="30" x14ac:dyDescent="0.25">
      <c r="A277" s="64" t="s">
        <v>210</v>
      </c>
      <c r="B277" s="41" t="str">
        <f>LOOKUP(1.1,1/ISTEXT(B280:B290),$B$280:$B$290)</f>
        <v>50B ngox 197 hoang mai</v>
      </c>
    </row>
    <row r="279" spans="1:6" x14ac:dyDescent="0.25">
      <c r="A279" s="4" t="s">
        <v>196</v>
      </c>
      <c r="B279" s="4" t="s">
        <v>209</v>
      </c>
    </row>
    <row r="280" spans="1:6" x14ac:dyDescent="0.25">
      <c r="A280" s="11">
        <v>42491</v>
      </c>
      <c r="B280" s="6" t="s">
        <v>198</v>
      </c>
    </row>
    <row r="281" spans="1:6" x14ac:dyDescent="0.25">
      <c r="A281" s="11">
        <v>42491</v>
      </c>
      <c r="B281" s="5" t="s">
        <v>197</v>
      </c>
    </row>
    <row r="282" spans="1:6" x14ac:dyDescent="0.25">
      <c r="A282" s="11"/>
      <c r="B282" s="6" t="s">
        <v>197</v>
      </c>
    </row>
    <row r="283" spans="1:6" x14ac:dyDescent="0.25">
      <c r="A283" s="11">
        <v>42492</v>
      </c>
      <c r="B283" s="5" t="s">
        <v>199</v>
      </c>
    </row>
    <row r="284" spans="1:6" x14ac:dyDescent="0.25">
      <c r="A284" s="11">
        <v>42495</v>
      </c>
      <c r="B284" s="6"/>
    </row>
    <row r="285" spans="1:6" x14ac:dyDescent="0.25">
      <c r="A285" s="11">
        <v>42495</v>
      </c>
      <c r="B285" s="6" t="s">
        <v>198</v>
      </c>
    </row>
    <row r="286" spans="1:6" x14ac:dyDescent="0.25">
      <c r="A286" s="11"/>
      <c r="B286" s="5" t="s">
        <v>197</v>
      </c>
    </row>
    <row r="287" spans="1:6" x14ac:dyDescent="0.25">
      <c r="A287" s="11">
        <f ca="1">TODAY()</f>
        <v>43357</v>
      </c>
      <c r="B287" s="5" t="s">
        <v>847</v>
      </c>
    </row>
    <row r="288" spans="1:6" x14ac:dyDescent="0.25">
      <c r="A288" s="11"/>
      <c r="B288" s="5"/>
    </row>
    <row r="289" spans="1:2" x14ac:dyDescent="0.25">
      <c r="A289" s="11"/>
      <c r="B289" s="5"/>
    </row>
    <row r="290" spans="1:2" x14ac:dyDescent="0.25">
      <c r="A290" s="11"/>
      <c r="B290" s="5"/>
    </row>
  </sheetData>
  <sortState xmlns:xlrd2="http://schemas.microsoft.com/office/spreadsheetml/2017/richdata2" ref="A278:B288">
    <sortCondition ref="A278"/>
  </sortState>
  <conditionalFormatting sqref="A179:E185">
    <cfRule type="expression" dxfId="13" priority="2">
      <formula>AND($A179=$B$187,LOOKUP($B$188,$A$179:$E$179)=A$179)</formula>
    </cfRule>
    <cfRule type="expression" dxfId="12" priority="3">
      <formula>COLUMNS($A179:A179)=MATCH($B$188,$A$179:$E$179)</formula>
    </cfRule>
    <cfRule type="expression" dxfId="11" priority="4">
      <formula>$A179=$B$187</formula>
    </cfRule>
  </conditionalFormatting>
  <conditionalFormatting sqref="A161:E172">
    <cfRule type="expression" dxfId="10"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defaultRowHeight="15" x14ac:dyDescent="0.25"/>
  <cols>
    <col min="1" max="1" width="13.5703125" bestFit="1" customWidth="1"/>
    <col min="2" max="2" width="10" bestFit="1" customWidth="1"/>
    <col min="4" max="4" width="15.85546875" bestFit="1" customWidth="1"/>
    <col min="8" max="8" width="17.7109375" bestFit="1" customWidth="1"/>
    <col min="9" max="9" width="15.85546875" bestFit="1" customWidth="1"/>
  </cols>
  <sheetData>
    <row r="1" spans="1:10" ht="30" x14ac:dyDescent="0.25">
      <c r="A1" s="73" t="s">
        <v>528</v>
      </c>
      <c r="B1" s="73"/>
      <c r="C1" s="73"/>
      <c r="D1" s="73"/>
      <c r="E1" s="73"/>
      <c r="F1" s="73"/>
      <c r="G1" s="73"/>
      <c r="H1" s="73"/>
      <c r="I1" s="73"/>
      <c r="J1" s="73"/>
    </row>
    <row r="5" spans="1:10" x14ac:dyDescent="0.25">
      <c r="A5" s="4" t="s">
        <v>196</v>
      </c>
      <c r="B5" s="4" t="s">
        <v>24</v>
      </c>
      <c r="C5" s="4" t="s">
        <v>52</v>
      </c>
      <c r="D5" s="4" t="s">
        <v>529</v>
      </c>
      <c r="H5" s="36"/>
      <c r="I5" s="36"/>
    </row>
    <row r="6" spans="1:10" x14ac:dyDescent="0.25">
      <c r="A6" s="11">
        <v>40314</v>
      </c>
      <c r="B6" s="5" t="s">
        <v>530</v>
      </c>
      <c r="C6" s="6">
        <v>131.07</v>
      </c>
      <c r="D6" s="8" t="str">
        <f>VLOOKUP(B6,$H$7:$I$9,2,0)</f>
        <v>OUTDOOR-1570</v>
      </c>
      <c r="H6" s="36" t="s">
        <v>531</v>
      </c>
      <c r="I6" s="36" t="str">
        <f>D5</f>
        <v>InStore Category</v>
      </c>
    </row>
    <row r="7" spans="1:10" x14ac:dyDescent="0.25">
      <c r="A7" s="11">
        <v>40315</v>
      </c>
      <c r="B7" s="5" t="s">
        <v>530</v>
      </c>
      <c r="C7" s="6">
        <v>159.47999999999999</v>
      </c>
      <c r="D7" s="8" t="str">
        <f t="shared" ref="D7:D24" si="0">VLOOKUP(B7,$H$7:$I$9,2,0)</f>
        <v>OUTDOOR-1570</v>
      </c>
      <c r="H7" s="5" t="s">
        <v>532</v>
      </c>
      <c r="I7" s="5" t="s">
        <v>533</v>
      </c>
    </row>
    <row r="8" spans="1:10" x14ac:dyDescent="0.25">
      <c r="A8" s="11">
        <v>40316</v>
      </c>
      <c r="B8" s="5" t="s">
        <v>534</v>
      </c>
      <c r="C8" s="6">
        <v>84.98</v>
      </c>
      <c r="D8" s="8" t="str">
        <f t="shared" si="0"/>
        <v>SPORT-1876</v>
      </c>
      <c r="H8" s="5" t="s">
        <v>534</v>
      </c>
      <c r="I8" s="5" t="s">
        <v>535</v>
      </c>
    </row>
    <row r="9" spans="1:10" x14ac:dyDescent="0.25">
      <c r="A9" s="11">
        <v>40317</v>
      </c>
      <c r="B9" s="5" t="s">
        <v>530</v>
      </c>
      <c r="C9" s="6">
        <v>85.33</v>
      </c>
      <c r="D9" s="8" t="str">
        <f t="shared" si="0"/>
        <v>OUTDOOR-1570</v>
      </c>
      <c r="H9" s="5" t="s">
        <v>530</v>
      </c>
      <c r="I9" s="5" t="s">
        <v>536</v>
      </c>
    </row>
    <row r="10" spans="1:10" x14ac:dyDescent="0.25">
      <c r="A10" s="11">
        <v>40318</v>
      </c>
      <c r="B10" s="5" t="s">
        <v>534</v>
      </c>
      <c r="C10" s="6">
        <v>109.55</v>
      </c>
      <c r="D10" s="8" t="str">
        <f t="shared" si="0"/>
        <v>SPORT-1876</v>
      </c>
    </row>
    <row r="11" spans="1:10" x14ac:dyDescent="0.25">
      <c r="A11" s="11">
        <v>40319</v>
      </c>
      <c r="B11" s="5" t="s">
        <v>532</v>
      </c>
      <c r="C11" s="6">
        <v>151.96</v>
      </c>
      <c r="D11" s="8" t="str">
        <f t="shared" si="0"/>
        <v>RAD-1084</v>
      </c>
    </row>
    <row r="12" spans="1:10" x14ac:dyDescent="0.25">
      <c r="A12" s="11">
        <v>40320</v>
      </c>
      <c r="B12" s="5" t="s">
        <v>532</v>
      </c>
      <c r="C12" s="6">
        <v>87.65</v>
      </c>
      <c r="D12" s="8" t="str">
        <f t="shared" si="0"/>
        <v>RAD-1084</v>
      </c>
    </row>
    <row r="13" spans="1:10" x14ac:dyDescent="0.25">
      <c r="A13" s="11">
        <v>40321</v>
      </c>
      <c r="B13" s="5" t="s">
        <v>534</v>
      </c>
      <c r="C13" s="6">
        <v>135.76</v>
      </c>
      <c r="D13" s="8" t="str">
        <f t="shared" si="0"/>
        <v>SPORT-1876</v>
      </c>
    </row>
    <row r="14" spans="1:10" x14ac:dyDescent="0.25">
      <c r="A14" s="11">
        <v>40322</v>
      </c>
      <c r="B14" s="5" t="s">
        <v>532</v>
      </c>
      <c r="C14" s="6">
        <v>153.51</v>
      </c>
      <c r="D14" s="8" t="str">
        <f t="shared" si="0"/>
        <v>RAD-1084</v>
      </c>
    </row>
    <row r="15" spans="1:10" x14ac:dyDescent="0.25">
      <c r="A15" s="11">
        <v>40323</v>
      </c>
      <c r="B15" s="5" t="s">
        <v>532</v>
      </c>
      <c r="C15" s="6">
        <v>113.04</v>
      </c>
      <c r="D15" s="8" t="str">
        <f t="shared" si="0"/>
        <v>RAD-1084</v>
      </c>
    </row>
    <row r="16" spans="1:10" x14ac:dyDescent="0.25">
      <c r="A16" s="11">
        <v>40324</v>
      </c>
      <c r="B16" s="5" t="s">
        <v>534</v>
      </c>
      <c r="C16" s="6">
        <v>138.41999999999999</v>
      </c>
      <c r="D16" s="8" t="str">
        <f t="shared" si="0"/>
        <v>SPORT-1876</v>
      </c>
    </row>
    <row r="17" spans="1:4" x14ac:dyDescent="0.25">
      <c r="A17" s="11">
        <v>40325</v>
      </c>
      <c r="B17" s="5" t="s">
        <v>532</v>
      </c>
      <c r="C17" s="6">
        <v>154.69</v>
      </c>
      <c r="D17" s="8" t="str">
        <f t="shared" si="0"/>
        <v>RAD-1084</v>
      </c>
    </row>
    <row r="18" spans="1:4" x14ac:dyDescent="0.25">
      <c r="A18" s="11">
        <v>40326</v>
      </c>
      <c r="B18" s="5" t="s">
        <v>530</v>
      </c>
      <c r="C18" s="6">
        <v>145.99</v>
      </c>
      <c r="D18" s="8" t="str">
        <f t="shared" si="0"/>
        <v>OUTDOOR-1570</v>
      </c>
    </row>
    <row r="19" spans="1:4" x14ac:dyDescent="0.25">
      <c r="A19" s="11">
        <v>40327</v>
      </c>
      <c r="B19" s="5" t="s">
        <v>530</v>
      </c>
      <c r="C19" s="6">
        <v>97.45</v>
      </c>
      <c r="D19" s="8" t="str">
        <f t="shared" si="0"/>
        <v>OUTDOOR-1570</v>
      </c>
    </row>
    <row r="20" spans="1:4" x14ac:dyDescent="0.25">
      <c r="A20" s="11">
        <v>40328</v>
      </c>
      <c r="B20" s="5" t="s">
        <v>530</v>
      </c>
      <c r="C20" s="6">
        <v>130.43</v>
      </c>
      <c r="D20" s="8" t="str">
        <f t="shared" si="0"/>
        <v>OUTDOOR-1570</v>
      </c>
    </row>
    <row r="21" spans="1:4" x14ac:dyDescent="0.25">
      <c r="A21" s="11">
        <v>40329</v>
      </c>
      <c r="B21" s="5" t="s">
        <v>530</v>
      </c>
      <c r="C21" s="6">
        <v>118.56</v>
      </c>
      <c r="D21" s="8" t="str">
        <f t="shared" si="0"/>
        <v>OUTDOOR-1570</v>
      </c>
    </row>
    <row r="22" spans="1:4" x14ac:dyDescent="0.25">
      <c r="A22" s="11">
        <v>40330</v>
      </c>
      <c r="B22" s="5" t="s">
        <v>530</v>
      </c>
      <c r="C22" s="6">
        <v>127.48</v>
      </c>
      <c r="D22" s="8" t="str">
        <f t="shared" si="0"/>
        <v>OUTDOOR-1570</v>
      </c>
    </row>
    <row r="23" spans="1:4" x14ac:dyDescent="0.25">
      <c r="A23" s="11">
        <v>40331</v>
      </c>
      <c r="B23" s="5" t="s">
        <v>530</v>
      </c>
      <c r="C23" s="6">
        <v>95.27</v>
      </c>
      <c r="D23" s="8" t="str">
        <f t="shared" si="0"/>
        <v>OUTDOOR-1570</v>
      </c>
    </row>
    <row r="24" spans="1:4" x14ac:dyDescent="0.25">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H3" sqref="H3"/>
    </sheetView>
  </sheetViews>
  <sheetFormatPr defaultRowHeight="15" x14ac:dyDescent="0.25"/>
  <cols>
    <col min="1" max="1" width="11.140625" customWidth="1"/>
    <col min="2" max="2" width="11.5703125" customWidth="1"/>
    <col min="3" max="3" width="23.28515625" customWidth="1"/>
    <col min="5" max="5" width="23.28515625" customWidth="1"/>
    <col min="6" max="6" width="3.7109375" customWidth="1"/>
    <col min="7" max="8" width="17.85546875" customWidth="1"/>
  </cols>
  <sheetData>
    <row r="1" spans="1:8" ht="45" x14ac:dyDescent="0.25">
      <c r="A1" s="81" t="s">
        <v>537</v>
      </c>
      <c r="B1" s="81"/>
      <c r="C1" s="81"/>
      <c r="E1" s="81" t="s">
        <v>538</v>
      </c>
      <c r="F1" s="81"/>
      <c r="G1" s="81"/>
      <c r="H1" s="81"/>
    </row>
    <row r="2" spans="1:8" x14ac:dyDescent="0.25">
      <c r="A2" s="82" t="s">
        <v>20</v>
      </c>
      <c r="B2" s="4" t="s">
        <v>3</v>
      </c>
      <c r="C2" s="4" t="s">
        <v>105</v>
      </c>
      <c r="E2" s="4" t="s">
        <v>105</v>
      </c>
      <c r="F2" s="4"/>
      <c r="G2" s="4" t="s">
        <v>20</v>
      </c>
      <c r="H2" s="4" t="s">
        <v>3</v>
      </c>
    </row>
    <row r="3" spans="1:8" x14ac:dyDescent="0.25">
      <c r="A3" s="22" t="s">
        <v>6</v>
      </c>
      <c r="B3" s="23">
        <v>23</v>
      </c>
      <c r="C3" s="22" t="s">
        <v>108</v>
      </c>
      <c r="E3" s="5" t="s">
        <v>539</v>
      </c>
      <c r="F3" s="5"/>
      <c r="G3" s="75" t="str">
        <f>INDEX($A$3:$C$8,MATCH($E$3,$C$3:$C$8,0),MATCH(G$2,$A$2:$C$2,0))</f>
        <v>Quad</v>
      </c>
      <c r="H3" s="75">
        <f>INDEX($A$3:$C$8,MATCH($E$3,$C$3:$C$8,0),MATCH(H$2,$A$2:$C$2,0))</f>
        <v>30</v>
      </c>
    </row>
    <row r="4" spans="1:8" x14ac:dyDescent="0.25">
      <c r="A4" s="22" t="s">
        <v>10</v>
      </c>
      <c r="B4" s="23">
        <v>30</v>
      </c>
      <c r="C4" s="22" t="s">
        <v>539</v>
      </c>
    </row>
    <row r="5" spans="1:8" x14ac:dyDescent="0.25">
      <c r="A5" s="22" t="s">
        <v>4</v>
      </c>
      <c r="B5" s="23">
        <v>22</v>
      </c>
      <c r="C5" s="22" t="s">
        <v>540</v>
      </c>
    </row>
    <row r="6" spans="1:8" x14ac:dyDescent="0.25">
      <c r="A6" s="22" t="s">
        <v>12</v>
      </c>
      <c r="B6" s="23">
        <v>25</v>
      </c>
      <c r="C6" s="22" t="s">
        <v>541</v>
      </c>
    </row>
    <row r="7" spans="1:8" ht="30" x14ac:dyDescent="0.25">
      <c r="A7" s="83" t="s">
        <v>8</v>
      </c>
      <c r="B7" s="23">
        <v>23.5</v>
      </c>
      <c r="C7" s="22" t="s">
        <v>542</v>
      </c>
    </row>
    <row r="8" spans="1:8" ht="30" x14ac:dyDescent="0.25">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H3" sqref="H3"/>
    </sheetView>
  </sheetViews>
  <sheetFormatPr defaultRowHeight="15" x14ac:dyDescent="0.25"/>
  <cols>
    <col min="1" max="1" width="11.140625" customWidth="1"/>
    <col min="2" max="2" width="11.5703125" customWidth="1"/>
    <col min="3" max="3" width="23.28515625" customWidth="1"/>
    <col min="5" max="5" width="23.28515625" customWidth="1"/>
    <col min="6" max="6" width="4.5703125" customWidth="1"/>
    <col min="7" max="8" width="17.85546875" customWidth="1"/>
  </cols>
  <sheetData>
    <row r="1" spans="1:8" ht="45" x14ac:dyDescent="0.25">
      <c r="A1" s="81" t="s">
        <v>537</v>
      </c>
      <c r="B1" s="81"/>
      <c r="C1" s="81"/>
      <c r="E1" s="81" t="s">
        <v>538</v>
      </c>
      <c r="F1" s="81"/>
      <c r="G1" s="81"/>
      <c r="H1" s="81"/>
    </row>
    <row r="2" spans="1:8" x14ac:dyDescent="0.25">
      <c r="A2" s="82" t="s">
        <v>20</v>
      </c>
      <c r="B2" s="4" t="s">
        <v>3</v>
      </c>
      <c r="C2" s="4" t="s">
        <v>105</v>
      </c>
      <c r="E2" s="4" t="s">
        <v>105</v>
      </c>
      <c r="F2" s="4"/>
      <c r="G2" s="4" t="s">
        <v>20</v>
      </c>
      <c r="H2" s="4" t="s">
        <v>3</v>
      </c>
    </row>
    <row r="3" spans="1:8" x14ac:dyDescent="0.25">
      <c r="A3" s="22" t="s">
        <v>6</v>
      </c>
      <c r="B3" s="23">
        <v>23</v>
      </c>
      <c r="C3" s="22" t="s">
        <v>108</v>
      </c>
      <c r="E3" s="5" t="s">
        <v>539</v>
      </c>
      <c r="F3" s="5"/>
      <c r="G3" s="84" t="str">
        <f t="shared" ref="G3:H3" si="0">INDEX(A3:A8,MATCH($E3,$C$3:$C$8,0))</f>
        <v>Quad</v>
      </c>
      <c r="H3" s="16">
        <f t="shared" si="0"/>
        <v>30</v>
      </c>
    </row>
    <row r="4" spans="1:8" x14ac:dyDescent="0.25">
      <c r="A4" s="22" t="s">
        <v>10</v>
      </c>
      <c r="B4" s="23">
        <v>30</v>
      </c>
      <c r="C4" s="22" t="s">
        <v>539</v>
      </c>
    </row>
    <row r="5" spans="1:8" x14ac:dyDescent="0.25">
      <c r="A5" s="22" t="s">
        <v>4</v>
      </c>
      <c r="B5" s="23">
        <v>22</v>
      </c>
      <c r="C5" s="22" t="s">
        <v>540</v>
      </c>
    </row>
    <row r="6" spans="1:8" x14ac:dyDescent="0.25">
      <c r="A6" s="22" t="s">
        <v>12</v>
      </c>
      <c r="B6" s="23">
        <v>25</v>
      </c>
      <c r="C6" s="22" t="s">
        <v>541</v>
      </c>
    </row>
    <row r="7" spans="1:8" ht="30" x14ac:dyDescent="0.25">
      <c r="A7" s="83" t="s">
        <v>8</v>
      </c>
      <c r="B7" s="23">
        <v>23.5</v>
      </c>
      <c r="C7" s="22" t="s">
        <v>542</v>
      </c>
    </row>
    <row r="8" spans="1:8" ht="30" x14ac:dyDescent="0.25">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F4" sqref="F4:F24"/>
    </sheetView>
  </sheetViews>
  <sheetFormatPr defaultRowHeight="15" x14ac:dyDescent="0.25"/>
  <cols>
    <col min="1" max="1" width="9.7109375" bestFit="1" customWidth="1"/>
    <col min="2" max="2" width="9.85546875" bestFit="1" customWidth="1"/>
    <col min="3" max="3" width="8.85546875" bestFit="1" customWidth="1"/>
    <col min="4" max="4" width="12.5703125" bestFit="1" customWidth="1"/>
    <col min="5" max="5" width="18.28515625" bestFit="1" customWidth="1"/>
    <col min="6" max="6" width="15" bestFit="1" customWidth="1"/>
    <col min="8" max="8" width="12.5703125" bestFit="1" customWidth="1"/>
    <col min="11" max="11" width="12.5703125" bestFit="1" customWidth="1"/>
    <col min="14" max="14" width="15" bestFit="1" customWidth="1"/>
  </cols>
  <sheetData>
    <row r="1" spans="1:12" ht="45" x14ac:dyDescent="0.25">
      <c r="A1" s="85" t="s">
        <v>544</v>
      </c>
      <c r="B1" s="86"/>
      <c r="C1" s="86"/>
      <c r="D1" s="86"/>
      <c r="E1" s="86"/>
      <c r="F1" s="86"/>
      <c r="G1" s="86"/>
      <c r="H1" s="86"/>
      <c r="I1" s="86"/>
      <c r="J1" s="86"/>
      <c r="K1" s="87"/>
    </row>
    <row r="3" spans="1:12" ht="60" x14ac:dyDescent="0.25">
      <c r="A3" s="28" t="s">
        <v>196</v>
      </c>
      <c r="B3" s="28" t="s">
        <v>52</v>
      </c>
      <c r="C3" s="28" t="s">
        <v>20</v>
      </c>
      <c r="D3" s="28" t="s">
        <v>545</v>
      </c>
      <c r="E3" s="28" t="s">
        <v>546</v>
      </c>
      <c r="F3" s="28" t="s">
        <v>216</v>
      </c>
      <c r="H3" s="88" t="s">
        <v>547</v>
      </c>
      <c r="I3" s="89"/>
      <c r="K3" s="88" t="s">
        <v>548</v>
      </c>
      <c r="L3" s="89"/>
    </row>
    <row r="4" spans="1:12" x14ac:dyDescent="0.25">
      <c r="A4" s="11">
        <v>40315</v>
      </c>
      <c r="B4" s="6">
        <v>3214.21</v>
      </c>
      <c r="C4" s="5" t="s">
        <v>549</v>
      </c>
      <c r="D4" s="5" t="s">
        <v>550</v>
      </c>
      <c r="E4" s="90" t="s">
        <v>551</v>
      </c>
      <c r="F4" s="8">
        <f>_xlfn.IFS(D4=$D$4,VLOOKUP(C4,$H$4:$I$7,2,0),D4=$D$7,VLOOKUP(C4,$K$4:$L$7,2,0)*B4)</f>
        <v>125</v>
      </c>
      <c r="H4" s="5" t="s">
        <v>552</v>
      </c>
      <c r="I4" s="6">
        <v>100</v>
      </c>
      <c r="K4" s="5" t="s">
        <v>553</v>
      </c>
      <c r="L4" s="5">
        <v>0.02</v>
      </c>
    </row>
    <row r="5" spans="1:12" x14ac:dyDescent="0.25">
      <c r="A5" s="11">
        <v>40316</v>
      </c>
      <c r="B5" s="6">
        <v>2839.58</v>
      </c>
      <c r="C5" s="5" t="s">
        <v>549</v>
      </c>
      <c r="D5" s="5" t="s">
        <v>550</v>
      </c>
      <c r="E5" s="5" t="s">
        <v>554</v>
      </c>
      <c r="F5" s="8">
        <f t="shared" ref="F5:F24" si="0">_xlfn.IFS(D5=$D$4,VLOOKUP(C5,$H$4:$I$7,2,0),D5=$D$7,VLOOKUP(C5,$K$4:$L$7,2,0)*B5)</f>
        <v>125</v>
      </c>
      <c r="H5" s="5" t="s">
        <v>555</v>
      </c>
      <c r="I5" s="6">
        <v>150</v>
      </c>
      <c r="K5" s="5" t="s">
        <v>556</v>
      </c>
      <c r="L5" s="5">
        <v>0.03</v>
      </c>
    </row>
    <row r="6" spans="1:12" x14ac:dyDescent="0.25">
      <c r="A6" s="11">
        <v>40317</v>
      </c>
      <c r="B6" s="6">
        <v>4080.47</v>
      </c>
      <c r="C6" s="5" t="s">
        <v>557</v>
      </c>
      <c r="D6" s="5" t="s">
        <v>550</v>
      </c>
      <c r="E6" s="5" t="s">
        <v>558</v>
      </c>
      <c r="F6" s="8">
        <f t="shared" si="0"/>
        <v>110</v>
      </c>
      <c r="H6" s="5" t="s">
        <v>549</v>
      </c>
      <c r="I6" s="6">
        <v>125</v>
      </c>
      <c r="K6" s="5" t="s">
        <v>559</v>
      </c>
      <c r="L6" s="5">
        <v>2.5000000000000001E-2</v>
      </c>
    </row>
    <row r="7" spans="1:12" x14ac:dyDescent="0.25">
      <c r="A7" s="11">
        <v>40318</v>
      </c>
      <c r="B7" s="6">
        <v>4393.67</v>
      </c>
      <c r="C7" s="5" t="s">
        <v>553</v>
      </c>
      <c r="D7" s="5" t="s">
        <v>560</v>
      </c>
      <c r="E7" s="5" t="s">
        <v>561</v>
      </c>
      <c r="F7" s="8">
        <f t="shared" si="0"/>
        <v>87.873400000000004</v>
      </c>
      <c r="H7" s="5" t="s">
        <v>557</v>
      </c>
      <c r="I7" s="6">
        <v>110</v>
      </c>
      <c r="K7" s="5" t="s">
        <v>562</v>
      </c>
      <c r="L7" s="5">
        <v>2.75E-2</v>
      </c>
    </row>
    <row r="8" spans="1:12" x14ac:dyDescent="0.25">
      <c r="A8" s="11">
        <v>40319</v>
      </c>
      <c r="B8" s="6">
        <v>4479.6000000000004</v>
      </c>
      <c r="C8" s="5" t="s">
        <v>562</v>
      </c>
      <c r="D8" s="5" t="s">
        <v>560</v>
      </c>
      <c r="E8" s="5" t="s">
        <v>563</v>
      </c>
      <c r="F8" s="8">
        <f t="shared" si="0"/>
        <v>123.18900000000001</v>
      </c>
    </row>
    <row r="9" spans="1:12" x14ac:dyDescent="0.25">
      <c r="A9" s="11">
        <v>40320</v>
      </c>
      <c r="B9" s="6">
        <v>2654.98</v>
      </c>
      <c r="C9" s="5" t="s">
        <v>553</v>
      </c>
      <c r="D9" s="5" t="s">
        <v>560</v>
      </c>
      <c r="E9" s="5" t="s">
        <v>564</v>
      </c>
      <c r="F9" s="8">
        <f t="shared" si="0"/>
        <v>53.099600000000002</v>
      </c>
    </row>
    <row r="10" spans="1:12" x14ac:dyDescent="0.25">
      <c r="A10" s="11">
        <v>40321</v>
      </c>
      <c r="B10" s="6">
        <v>3994.22</v>
      </c>
      <c r="C10" s="5" t="s">
        <v>559</v>
      </c>
      <c r="D10" s="5" t="s">
        <v>560</v>
      </c>
      <c r="E10" s="5" t="s">
        <v>565</v>
      </c>
      <c r="F10" s="8">
        <f t="shared" si="0"/>
        <v>99.855500000000006</v>
      </c>
    </row>
    <row r="11" spans="1:12" x14ac:dyDescent="0.25">
      <c r="A11" s="11">
        <v>40322</v>
      </c>
      <c r="B11" s="6">
        <v>4098.8</v>
      </c>
      <c r="C11" s="5" t="s">
        <v>555</v>
      </c>
      <c r="D11" s="5" t="s">
        <v>550</v>
      </c>
      <c r="E11" s="5" t="s">
        <v>566</v>
      </c>
      <c r="F11" s="8">
        <f t="shared" si="0"/>
        <v>150</v>
      </c>
    </row>
    <row r="12" spans="1:12" x14ac:dyDescent="0.25">
      <c r="A12" s="11">
        <v>40323</v>
      </c>
      <c r="B12" s="6">
        <v>4734.34</v>
      </c>
      <c r="C12" s="5" t="s">
        <v>556</v>
      </c>
      <c r="D12" s="5" t="s">
        <v>560</v>
      </c>
      <c r="E12" s="5" t="s">
        <v>567</v>
      </c>
      <c r="F12" s="8">
        <f t="shared" si="0"/>
        <v>142.03020000000001</v>
      </c>
    </row>
    <row r="13" spans="1:12" x14ac:dyDescent="0.25">
      <c r="A13" s="11">
        <v>40324</v>
      </c>
      <c r="B13" s="6">
        <v>3493.1</v>
      </c>
      <c r="C13" s="5" t="s">
        <v>552</v>
      </c>
      <c r="D13" s="5" t="s">
        <v>550</v>
      </c>
      <c r="E13" s="5" t="s">
        <v>568</v>
      </c>
      <c r="F13" s="8">
        <f t="shared" si="0"/>
        <v>100</v>
      </c>
    </row>
    <row r="14" spans="1:12" x14ac:dyDescent="0.25">
      <c r="A14" s="11">
        <v>40325</v>
      </c>
      <c r="B14" s="6">
        <v>3284.31</v>
      </c>
      <c r="C14" s="5" t="s">
        <v>555</v>
      </c>
      <c r="D14" s="5" t="s">
        <v>550</v>
      </c>
      <c r="E14" s="5" t="s">
        <v>569</v>
      </c>
      <c r="F14" s="8">
        <f t="shared" si="0"/>
        <v>150</v>
      </c>
    </row>
    <row r="15" spans="1:12" x14ac:dyDescent="0.25">
      <c r="A15" s="11">
        <v>40326</v>
      </c>
      <c r="B15" s="6">
        <v>4766.3999999999996</v>
      </c>
      <c r="C15" s="5" t="s">
        <v>556</v>
      </c>
      <c r="D15" s="5" t="s">
        <v>560</v>
      </c>
      <c r="E15" s="5" t="s">
        <v>570</v>
      </c>
      <c r="F15" s="8">
        <f t="shared" si="0"/>
        <v>142.99199999999999</v>
      </c>
    </row>
    <row r="16" spans="1:12" x14ac:dyDescent="0.25">
      <c r="A16" s="11">
        <v>40327</v>
      </c>
      <c r="B16" s="6">
        <v>3601.61</v>
      </c>
      <c r="C16" s="5" t="s">
        <v>549</v>
      </c>
      <c r="D16" s="5" t="s">
        <v>550</v>
      </c>
      <c r="E16" s="5" t="s">
        <v>571</v>
      </c>
      <c r="F16" s="8">
        <f t="shared" si="0"/>
        <v>125</v>
      </c>
    </row>
    <row r="17" spans="1:6" x14ac:dyDescent="0.25">
      <c r="A17" s="11">
        <v>40328</v>
      </c>
      <c r="B17" s="6">
        <v>4272.68</v>
      </c>
      <c r="C17" s="5" t="s">
        <v>559</v>
      </c>
      <c r="D17" s="5" t="s">
        <v>560</v>
      </c>
      <c r="E17" s="5" t="s">
        <v>572</v>
      </c>
      <c r="F17" s="8">
        <f t="shared" si="0"/>
        <v>106.81700000000001</v>
      </c>
    </row>
    <row r="18" spans="1:6" x14ac:dyDescent="0.25">
      <c r="A18" s="11">
        <v>40329</v>
      </c>
      <c r="B18" s="6">
        <v>2142.69</v>
      </c>
      <c r="C18" s="5" t="s">
        <v>549</v>
      </c>
      <c r="D18" s="5" t="s">
        <v>550</v>
      </c>
      <c r="E18" s="5" t="s">
        <v>573</v>
      </c>
      <c r="F18" s="8">
        <f t="shared" si="0"/>
        <v>125</v>
      </c>
    </row>
    <row r="19" spans="1:6" x14ac:dyDescent="0.25">
      <c r="A19" s="11">
        <v>40330</v>
      </c>
      <c r="B19" s="6">
        <v>4389.33</v>
      </c>
      <c r="C19" s="5" t="s">
        <v>556</v>
      </c>
      <c r="D19" s="5" t="s">
        <v>560</v>
      </c>
      <c r="E19" s="5" t="s">
        <v>574</v>
      </c>
      <c r="F19" s="8">
        <f t="shared" si="0"/>
        <v>131.6799</v>
      </c>
    </row>
    <row r="20" spans="1:6" x14ac:dyDescent="0.25">
      <c r="A20" s="11">
        <v>40331</v>
      </c>
      <c r="B20" s="6">
        <v>3876.18</v>
      </c>
      <c r="C20" s="5" t="s">
        <v>557</v>
      </c>
      <c r="D20" s="5" t="s">
        <v>550</v>
      </c>
      <c r="E20" s="5" t="s">
        <v>575</v>
      </c>
      <c r="F20" s="8">
        <f t="shared" si="0"/>
        <v>110</v>
      </c>
    </row>
    <row r="21" spans="1:6" x14ac:dyDescent="0.25">
      <c r="A21" s="11">
        <v>40332</v>
      </c>
      <c r="B21" s="6">
        <v>3907.71</v>
      </c>
      <c r="C21" s="5" t="s">
        <v>555</v>
      </c>
      <c r="D21" s="5" t="s">
        <v>550</v>
      </c>
      <c r="E21" s="5" t="s">
        <v>576</v>
      </c>
      <c r="F21" s="8">
        <f t="shared" si="0"/>
        <v>150</v>
      </c>
    </row>
    <row r="22" spans="1:6" x14ac:dyDescent="0.25">
      <c r="A22" s="11">
        <v>40333</v>
      </c>
      <c r="B22" s="6">
        <v>4150.7</v>
      </c>
      <c r="C22" s="5" t="s">
        <v>557</v>
      </c>
      <c r="D22" s="5" t="s">
        <v>550</v>
      </c>
      <c r="E22" s="5" t="s">
        <v>577</v>
      </c>
      <c r="F22" s="8">
        <f t="shared" si="0"/>
        <v>110</v>
      </c>
    </row>
    <row r="23" spans="1:6" x14ac:dyDescent="0.25">
      <c r="A23" s="11">
        <v>40334</v>
      </c>
      <c r="B23" s="6">
        <v>2773.03</v>
      </c>
      <c r="C23" s="5" t="s">
        <v>553</v>
      </c>
      <c r="D23" s="5" t="s">
        <v>560</v>
      </c>
      <c r="E23" s="5" t="s">
        <v>578</v>
      </c>
      <c r="F23" s="8">
        <f t="shared" si="0"/>
        <v>55.460600000000007</v>
      </c>
    </row>
    <row r="24" spans="1:6" x14ac:dyDescent="0.25">
      <c r="A24" s="11">
        <v>40335</v>
      </c>
      <c r="B24" s="6">
        <v>2145.5100000000002</v>
      </c>
      <c r="C24" s="5" t="s">
        <v>556</v>
      </c>
      <c r="D24" s="5" t="s">
        <v>560</v>
      </c>
      <c r="E24" s="5" t="s">
        <v>579</v>
      </c>
      <c r="F24" s="8">
        <f t="shared" si="0"/>
        <v>64.365300000000005</v>
      </c>
    </row>
    <row r="25" spans="1:6" x14ac:dyDescent="0.25">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defaultRowHeight="15" x14ac:dyDescent="0.25"/>
  <cols>
    <col min="1" max="1" width="9.7109375" bestFit="1" customWidth="1"/>
    <col min="2" max="2" width="9.85546875" bestFit="1" customWidth="1"/>
    <col min="3" max="3" width="8.85546875" bestFit="1" customWidth="1"/>
    <col min="4" max="4" width="12.5703125" bestFit="1" customWidth="1"/>
    <col min="5" max="5" width="18.28515625" bestFit="1" customWidth="1"/>
    <col min="6" max="6" width="15" bestFit="1" customWidth="1"/>
    <col min="8" max="8" width="12.5703125" bestFit="1" customWidth="1"/>
    <col min="11" max="11" width="12.5703125" bestFit="1" customWidth="1"/>
    <col min="14" max="14" width="15" bestFit="1" customWidth="1"/>
  </cols>
  <sheetData>
    <row r="1" spans="1:12" ht="45" x14ac:dyDescent="0.25">
      <c r="A1" s="85" t="s">
        <v>544</v>
      </c>
      <c r="B1" s="86"/>
      <c r="C1" s="86"/>
      <c r="D1" s="86"/>
      <c r="E1" s="86"/>
      <c r="F1" s="86"/>
      <c r="G1" s="86"/>
      <c r="H1" s="86"/>
      <c r="I1" s="86"/>
      <c r="J1" s="86"/>
      <c r="K1" s="87"/>
    </row>
    <row r="3" spans="1:12" ht="60" x14ac:dyDescent="0.25">
      <c r="A3" s="28" t="s">
        <v>196</v>
      </c>
      <c r="B3" s="28" t="s">
        <v>52</v>
      </c>
      <c r="C3" s="28" t="s">
        <v>20</v>
      </c>
      <c r="D3" s="28" t="s">
        <v>545</v>
      </c>
      <c r="E3" s="28" t="s">
        <v>546</v>
      </c>
      <c r="F3" s="28" t="s">
        <v>216</v>
      </c>
      <c r="H3" s="88" t="s">
        <v>547</v>
      </c>
      <c r="I3" s="89"/>
      <c r="K3" s="88" t="s">
        <v>548</v>
      </c>
      <c r="L3" s="89"/>
    </row>
    <row r="4" spans="1:12" x14ac:dyDescent="0.25">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5">
      <c r="A5" s="11">
        <v>40316</v>
      </c>
      <c r="B5" s="6">
        <v>2839.58</v>
      </c>
      <c r="C5" s="5" t="s">
        <v>549</v>
      </c>
      <c r="D5" s="5" t="s">
        <v>550</v>
      </c>
      <c r="E5" s="5" t="s">
        <v>554</v>
      </c>
      <c r="F5" s="8">
        <f t="shared" si="0"/>
        <v>125</v>
      </c>
      <c r="H5" s="5" t="s">
        <v>555</v>
      </c>
      <c r="I5" s="6">
        <v>150</v>
      </c>
      <c r="K5" s="5" t="s">
        <v>556</v>
      </c>
      <c r="L5" s="5">
        <v>0.03</v>
      </c>
    </row>
    <row r="6" spans="1:12" x14ac:dyDescent="0.25">
      <c r="A6" s="11">
        <v>40317</v>
      </c>
      <c r="B6" s="6">
        <v>4080.47</v>
      </c>
      <c r="C6" s="5" t="s">
        <v>557</v>
      </c>
      <c r="D6" s="5" t="s">
        <v>550</v>
      </c>
      <c r="E6" s="5" t="s">
        <v>558</v>
      </c>
      <c r="F6" s="8">
        <f t="shared" si="0"/>
        <v>110</v>
      </c>
      <c r="H6" s="5" t="s">
        <v>549</v>
      </c>
      <c r="I6" s="6">
        <v>125</v>
      </c>
      <c r="K6" s="5" t="s">
        <v>559</v>
      </c>
      <c r="L6" s="5">
        <v>2.5000000000000001E-2</v>
      </c>
    </row>
    <row r="7" spans="1:12" x14ac:dyDescent="0.25">
      <c r="A7" s="11">
        <v>40318</v>
      </c>
      <c r="B7" s="6">
        <v>4393.67</v>
      </c>
      <c r="C7" s="5" t="s">
        <v>553</v>
      </c>
      <c r="D7" s="5" t="s">
        <v>560</v>
      </c>
      <c r="E7" s="5" t="s">
        <v>561</v>
      </c>
      <c r="F7" s="8">
        <f t="shared" si="0"/>
        <v>87.873400000000004</v>
      </c>
      <c r="H7" s="5" t="s">
        <v>557</v>
      </c>
      <c r="I7" s="6">
        <v>110</v>
      </c>
      <c r="K7" s="5" t="s">
        <v>562</v>
      </c>
      <c r="L7" s="5">
        <v>2.75E-2</v>
      </c>
    </row>
    <row r="8" spans="1:12" x14ac:dyDescent="0.25">
      <c r="A8" s="11">
        <v>40319</v>
      </c>
      <c r="B8" s="6">
        <v>4479.6000000000004</v>
      </c>
      <c r="C8" s="5" t="s">
        <v>562</v>
      </c>
      <c r="D8" s="5" t="s">
        <v>560</v>
      </c>
      <c r="E8" s="5" t="s">
        <v>563</v>
      </c>
      <c r="F8" s="8">
        <f t="shared" si="0"/>
        <v>123.18900000000001</v>
      </c>
    </row>
    <row r="9" spans="1:12" x14ac:dyDescent="0.25">
      <c r="A9" s="11">
        <v>40320</v>
      </c>
      <c r="B9" s="6">
        <v>2654.98</v>
      </c>
      <c r="C9" s="5" t="s">
        <v>553</v>
      </c>
      <c r="D9" s="5" t="s">
        <v>560</v>
      </c>
      <c r="E9" s="5" t="s">
        <v>564</v>
      </c>
      <c r="F9" s="8">
        <f t="shared" si="0"/>
        <v>53.099600000000002</v>
      </c>
    </row>
    <row r="10" spans="1:12" x14ac:dyDescent="0.25">
      <c r="A10" s="11">
        <v>40321</v>
      </c>
      <c r="B10" s="6">
        <v>3994.22</v>
      </c>
      <c r="C10" s="5" t="s">
        <v>559</v>
      </c>
      <c r="D10" s="5" t="s">
        <v>560</v>
      </c>
      <c r="E10" s="5" t="s">
        <v>565</v>
      </c>
      <c r="F10" s="8">
        <f t="shared" si="0"/>
        <v>99.855500000000006</v>
      </c>
    </row>
    <row r="11" spans="1:12" x14ac:dyDescent="0.25">
      <c r="A11" s="11">
        <v>40322</v>
      </c>
      <c r="B11" s="6">
        <v>4098.8</v>
      </c>
      <c r="C11" s="5" t="s">
        <v>555</v>
      </c>
      <c r="D11" s="5" t="s">
        <v>550</v>
      </c>
      <c r="E11" s="5" t="s">
        <v>566</v>
      </c>
      <c r="F11" s="8">
        <f t="shared" si="0"/>
        <v>150</v>
      </c>
    </row>
    <row r="12" spans="1:12" x14ac:dyDescent="0.25">
      <c r="A12" s="11">
        <v>40323</v>
      </c>
      <c r="B12" s="6">
        <v>4734.34</v>
      </c>
      <c r="C12" s="5" t="s">
        <v>556</v>
      </c>
      <c r="D12" s="5" t="s">
        <v>560</v>
      </c>
      <c r="E12" s="5" t="s">
        <v>567</v>
      </c>
      <c r="F12" s="8">
        <f t="shared" si="0"/>
        <v>142.03020000000001</v>
      </c>
    </row>
    <row r="13" spans="1:12" x14ac:dyDescent="0.25">
      <c r="A13" s="11">
        <v>40324</v>
      </c>
      <c r="B13" s="6">
        <v>3493.1</v>
      </c>
      <c r="C13" s="5" t="s">
        <v>552</v>
      </c>
      <c r="D13" s="5" t="s">
        <v>550</v>
      </c>
      <c r="E13" s="5" t="s">
        <v>568</v>
      </c>
      <c r="F13" s="8">
        <f t="shared" si="0"/>
        <v>100</v>
      </c>
    </row>
    <row r="14" spans="1:12" x14ac:dyDescent="0.25">
      <c r="A14" s="11">
        <v>40325</v>
      </c>
      <c r="B14" s="6">
        <v>3284.31</v>
      </c>
      <c r="C14" s="5" t="s">
        <v>555</v>
      </c>
      <c r="D14" s="5" t="s">
        <v>550</v>
      </c>
      <c r="E14" s="5" t="s">
        <v>569</v>
      </c>
      <c r="F14" s="8">
        <f t="shared" si="0"/>
        <v>150</v>
      </c>
    </row>
    <row r="15" spans="1:12" x14ac:dyDescent="0.25">
      <c r="A15" s="11">
        <v>40326</v>
      </c>
      <c r="B15" s="6">
        <v>4766.3999999999996</v>
      </c>
      <c r="C15" s="5" t="s">
        <v>556</v>
      </c>
      <c r="D15" s="5" t="s">
        <v>560</v>
      </c>
      <c r="E15" s="5" t="s">
        <v>570</v>
      </c>
      <c r="F15" s="8">
        <f t="shared" si="0"/>
        <v>142.99199999999999</v>
      </c>
    </row>
    <row r="16" spans="1:12" x14ac:dyDescent="0.25">
      <c r="A16" s="11">
        <v>40327</v>
      </c>
      <c r="B16" s="6">
        <v>3601.61</v>
      </c>
      <c r="C16" s="5" t="s">
        <v>549</v>
      </c>
      <c r="D16" s="5" t="s">
        <v>550</v>
      </c>
      <c r="E16" s="5" t="s">
        <v>571</v>
      </c>
      <c r="F16" s="8">
        <f t="shared" si="0"/>
        <v>125</v>
      </c>
    </row>
    <row r="17" spans="1:6" x14ac:dyDescent="0.25">
      <c r="A17" s="11">
        <v>40328</v>
      </c>
      <c r="B17" s="6">
        <v>4272.68</v>
      </c>
      <c r="C17" s="5" t="s">
        <v>559</v>
      </c>
      <c r="D17" s="5" t="s">
        <v>560</v>
      </c>
      <c r="E17" s="5" t="s">
        <v>572</v>
      </c>
      <c r="F17" s="8">
        <f t="shared" si="0"/>
        <v>106.81700000000001</v>
      </c>
    </row>
    <row r="18" spans="1:6" x14ac:dyDescent="0.25">
      <c r="A18" s="11">
        <v>40329</v>
      </c>
      <c r="B18" s="6">
        <v>2142.69</v>
      </c>
      <c r="C18" s="5" t="s">
        <v>549</v>
      </c>
      <c r="D18" s="5" t="s">
        <v>550</v>
      </c>
      <c r="E18" s="5" t="s">
        <v>573</v>
      </c>
      <c r="F18" s="8">
        <f t="shared" si="0"/>
        <v>125</v>
      </c>
    </row>
    <row r="19" spans="1:6" x14ac:dyDescent="0.25">
      <c r="A19" s="11">
        <v>40330</v>
      </c>
      <c r="B19" s="6">
        <v>4389.33</v>
      </c>
      <c r="C19" s="5" t="s">
        <v>556</v>
      </c>
      <c r="D19" s="5" t="s">
        <v>560</v>
      </c>
      <c r="E19" s="5" t="s">
        <v>574</v>
      </c>
      <c r="F19" s="8">
        <f t="shared" si="0"/>
        <v>131.6799</v>
      </c>
    </row>
    <row r="20" spans="1:6" x14ac:dyDescent="0.25">
      <c r="A20" s="11">
        <v>40331</v>
      </c>
      <c r="B20" s="6">
        <v>3876.18</v>
      </c>
      <c r="C20" s="5" t="s">
        <v>557</v>
      </c>
      <c r="D20" s="5" t="s">
        <v>550</v>
      </c>
      <c r="E20" s="5" t="s">
        <v>575</v>
      </c>
      <c r="F20" s="8">
        <f t="shared" si="0"/>
        <v>110</v>
      </c>
    </row>
    <row r="21" spans="1:6" x14ac:dyDescent="0.25">
      <c r="A21" s="11">
        <v>40332</v>
      </c>
      <c r="B21" s="6">
        <v>3907.71</v>
      </c>
      <c r="C21" s="5" t="s">
        <v>555</v>
      </c>
      <c r="D21" s="5" t="s">
        <v>550</v>
      </c>
      <c r="E21" s="5" t="s">
        <v>576</v>
      </c>
      <c r="F21" s="8">
        <f t="shared" si="0"/>
        <v>150</v>
      </c>
    </row>
    <row r="22" spans="1:6" x14ac:dyDescent="0.25">
      <c r="A22" s="11">
        <v>40333</v>
      </c>
      <c r="B22" s="6">
        <v>4150.7</v>
      </c>
      <c r="C22" s="5" t="s">
        <v>557</v>
      </c>
      <c r="D22" s="5" t="s">
        <v>550</v>
      </c>
      <c r="E22" s="5" t="s">
        <v>577</v>
      </c>
      <c r="F22" s="8">
        <f t="shared" si="0"/>
        <v>110</v>
      </c>
    </row>
    <row r="23" spans="1:6" x14ac:dyDescent="0.25">
      <c r="A23" s="11">
        <v>40334</v>
      </c>
      <c r="B23" s="6">
        <v>2773.03</v>
      </c>
      <c r="C23" s="5" t="s">
        <v>553</v>
      </c>
      <c r="D23" s="5" t="s">
        <v>560</v>
      </c>
      <c r="E23" s="5" t="s">
        <v>578</v>
      </c>
      <c r="F23" s="8">
        <f t="shared" si="0"/>
        <v>55.460600000000007</v>
      </c>
    </row>
    <row r="24" spans="1:6" x14ac:dyDescent="0.25">
      <c r="A24" s="11">
        <v>40335</v>
      </c>
      <c r="B24" s="6">
        <v>2145.5100000000002</v>
      </c>
      <c r="C24" s="5" t="s">
        <v>556</v>
      </c>
      <c r="D24" s="5" t="s">
        <v>560</v>
      </c>
      <c r="E24" s="5" t="s">
        <v>579</v>
      </c>
      <c r="F24" s="8">
        <f t="shared" si="0"/>
        <v>64.365300000000005</v>
      </c>
    </row>
    <row r="25" spans="1:6" x14ac:dyDescent="0.25">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G4" sqref="G4:G24"/>
    </sheetView>
  </sheetViews>
  <sheetFormatPr defaultRowHeight="15" x14ac:dyDescent="0.25"/>
  <cols>
    <col min="1" max="1" width="10.28515625" bestFit="1" customWidth="1"/>
    <col min="2" max="2" width="10.42578125" bestFit="1" customWidth="1"/>
    <col min="3" max="3" width="8.85546875" bestFit="1" customWidth="1"/>
    <col min="4" max="4" width="12.5703125" bestFit="1" customWidth="1"/>
    <col min="5" max="5" width="18.28515625" bestFit="1" customWidth="1"/>
    <col min="6" max="6" width="15" bestFit="1" customWidth="1"/>
    <col min="7" max="7" width="12.5703125" customWidth="1"/>
    <col min="9" max="9" width="12.5703125" bestFit="1" customWidth="1"/>
    <col min="12" max="12" width="12.5703125" bestFit="1" customWidth="1"/>
    <col min="15" max="15" width="15" bestFit="1" customWidth="1"/>
  </cols>
  <sheetData>
    <row r="1" spans="1:13" ht="30" x14ac:dyDescent="0.25">
      <c r="A1" s="73" t="s">
        <v>580</v>
      </c>
      <c r="B1" s="73"/>
      <c r="C1" s="73"/>
      <c r="D1" s="73"/>
      <c r="E1" s="73"/>
      <c r="F1" s="73"/>
    </row>
    <row r="3" spans="1:13" ht="60" x14ac:dyDescent="0.25">
      <c r="A3" s="28" t="s">
        <v>196</v>
      </c>
      <c r="B3" s="28" t="s">
        <v>52</v>
      </c>
      <c r="C3" s="28" t="s">
        <v>20</v>
      </c>
      <c r="D3" s="28" t="s">
        <v>545</v>
      </c>
      <c r="E3" s="28" t="s">
        <v>546</v>
      </c>
      <c r="F3" s="28" t="s">
        <v>216</v>
      </c>
      <c r="G3" s="28" t="s">
        <v>216</v>
      </c>
      <c r="I3" s="88" t="s">
        <v>581</v>
      </c>
      <c r="J3" s="89"/>
      <c r="L3" s="88" t="s">
        <v>548</v>
      </c>
      <c r="M3" s="89"/>
    </row>
    <row r="4" spans="1:13" x14ac:dyDescent="0.25">
      <c r="A4" s="11">
        <v>40315</v>
      </c>
      <c r="B4" s="6">
        <v>3214.21</v>
      </c>
      <c r="C4" s="5" t="s">
        <v>549</v>
      </c>
      <c r="D4" s="5" t="s">
        <v>550</v>
      </c>
      <c r="E4" s="90" t="s">
        <v>551</v>
      </c>
      <c r="F4" s="127">
        <f t="shared" ref="F4:F24" si="0">VLOOKUP(C4,CHOOSE(RIGHT(D4,1),$I$4:$J$7,$L$4:$M$7),2,0)*B4</f>
        <v>128.5684</v>
      </c>
      <c r="G4" s="128">
        <f>VLOOKUP(C4,CHOOSE(IF(D4=$D$4,1,2),$I$4:$J$7,$L$4:$M$7),2,0)*B4</f>
        <v>128.5684</v>
      </c>
      <c r="I4" s="5" t="s">
        <v>552</v>
      </c>
      <c r="J4" s="92">
        <v>0.03</v>
      </c>
      <c r="L4" s="5" t="s">
        <v>553</v>
      </c>
      <c r="M4" s="5">
        <v>0.02</v>
      </c>
    </row>
    <row r="5" spans="1:13" x14ac:dyDescent="0.25">
      <c r="A5" s="11">
        <v>40316</v>
      </c>
      <c r="B5" s="6">
        <v>2839.58</v>
      </c>
      <c r="C5" s="5" t="s">
        <v>549</v>
      </c>
      <c r="D5" s="5" t="s">
        <v>550</v>
      </c>
      <c r="E5" s="5" t="s">
        <v>554</v>
      </c>
      <c r="F5" s="127">
        <f t="shared" si="0"/>
        <v>113.58320000000001</v>
      </c>
      <c r="G5" s="128">
        <f t="shared" ref="G5:G24" si="1">VLOOKUP(C5,CHOOSE(IF(D5=$D$4,1,2),$I$4:$J$7,$L$4:$M$7),2,0)*B5</f>
        <v>113.58320000000001</v>
      </c>
      <c r="I5" s="5" t="s">
        <v>555</v>
      </c>
      <c r="J5" s="92">
        <v>3.5000000000000003E-2</v>
      </c>
      <c r="L5" s="5" t="s">
        <v>556</v>
      </c>
      <c r="M5" s="5">
        <v>0.03</v>
      </c>
    </row>
    <row r="6" spans="1:13" x14ac:dyDescent="0.25">
      <c r="A6" s="11">
        <v>40317</v>
      </c>
      <c r="B6" s="6">
        <v>4080.47</v>
      </c>
      <c r="C6" s="5" t="s">
        <v>557</v>
      </c>
      <c r="D6" s="5" t="s">
        <v>550</v>
      </c>
      <c r="E6" s="5" t="s">
        <v>558</v>
      </c>
      <c r="F6" s="127">
        <f t="shared" si="0"/>
        <v>204.02350000000001</v>
      </c>
      <c r="G6" s="128">
        <f t="shared" si="1"/>
        <v>204.02350000000001</v>
      </c>
      <c r="I6" s="5" t="s">
        <v>549</v>
      </c>
      <c r="J6" s="92">
        <v>0.04</v>
      </c>
      <c r="L6" s="5" t="s">
        <v>559</v>
      </c>
      <c r="M6" s="5">
        <v>2.5000000000000001E-2</v>
      </c>
    </row>
    <row r="7" spans="1:13" x14ac:dyDescent="0.25">
      <c r="A7" s="11">
        <v>40318</v>
      </c>
      <c r="B7" s="6">
        <v>4393.67</v>
      </c>
      <c r="C7" s="5" t="s">
        <v>553</v>
      </c>
      <c r="D7" s="5" t="s">
        <v>560</v>
      </c>
      <c r="E7" s="5" t="s">
        <v>561</v>
      </c>
      <c r="F7" s="127">
        <f t="shared" si="0"/>
        <v>87.873400000000004</v>
      </c>
      <c r="G7" s="128">
        <f t="shared" si="1"/>
        <v>87.873400000000004</v>
      </c>
      <c r="I7" s="5" t="s">
        <v>557</v>
      </c>
      <c r="J7" s="92">
        <v>0.05</v>
      </c>
      <c r="L7" s="5" t="s">
        <v>562</v>
      </c>
      <c r="M7" s="5">
        <v>2.75E-2</v>
      </c>
    </row>
    <row r="8" spans="1:13" x14ac:dyDescent="0.25">
      <c r="A8" s="11">
        <v>40319</v>
      </c>
      <c r="B8" s="6">
        <v>4479.6000000000004</v>
      </c>
      <c r="C8" s="5" t="s">
        <v>562</v>
      </c>
      <c r="D8" s="5" t="s">
        <v>560</v>
      </c>
      <c r="E8" s="5" t="s">
        <v>563</v>
      </c>
      <c r="F8" s="127">
        <f t="shared" si="0"/>
        <v>123.18900000000001</v>
      </c>
      <c r="G8" s="128">
        <f t="shared" si="1"/>
        <v>123.18900000000001</v>
      </c>
    </row>
    <row r="9" spans="1:13" x14ac:dyDescent="0.25">
      <c r="A9" s="11">
        <v>40320</v>
      </c>
      <c r="B9" s="6">
        <v>2654.98</v>
      </c>
      <c r="C9" s="5" t="s">
        <v>553</v>
      </c>
      <c r="D9" s="5" t="s">
        <v>560</v>
      </c>
      <c r="E9" s="5" t="s">
        <v>564</v>
      </c>
      <c r="F9" s="127">
        <f t="shared" si="0"/>
        <v>53.099600000000002</v>
      </c>
      <c r="G9" s="128">
        <f t="shared" si="1"/>
        <v>53.099600000000002</v>
      </c>
      <c r="I9" t="str">
        <f ca="1">_xlfn.FORMULATEXT(G9)</f>
        <v>=VLOOKUP(C9,CHOOSE(IF(D9=$D$4,1,2),$I$4:$J$7,$L$4:$M$7),2,0)*B9</v>
      </c>
    </row>
    <row r="10" spans="1:13" x14ac:dyDescent="0.25">
      <c r="A10" s="11">
        <v>40321</v>
      </c>
      <c r="B10" s="6">
        <v>3994.22</v>
      </c>
      <c r="C10" s="5" t="s">
        <v>559</v>
      </c>
      <c r="D10" s="5" t="s">
        <v>560</v>
      </c>
      <c r="E10" s="5" t="s">
        <v>565</v>
      </c>
      <c r="F10" s="127">
        <f t="shared" si="0"/>
        <v>99.855500000000006</v>
      </c>
      <c r="G10" s="128">
        <f t="shared" si="1"/>
        <v>99.855500000000006</v>
      </c>
      <c r="I10" t="str">
        <f ca="1">_xlfn.FORMULATEXT(F10)</f>
        <v>=VLOOKUP(C10,CHOOSE(RIGHT(D10,1),$I$4:$J$7,$L$4:$M$7),2,0)*B10</v>
      </c>
    </row>
    <row r="11" spans="1:13" x14ac:dyDescent="0.25">
      <c r="A11" s="11">
        <v>40322</v>
      </c>
      <c r="B11" s="6">
        <v>4098.8</v>
      </c>
      <c r="C11" s="5" t="s">
        <v>555</v>
      </c>
      <c r="D11" s="5" t="s">
        <v>550</v>
      </c>
      <c r="E11" s="5" t="s">
        <v>566</v>
      </c>
      <c r="F11" s="127">
        <f t="shared" si="0"/>
        <v>143.45800000000003</v>
      </c>
      <c r="G11" s="128">
        <f t="shared" si="1"/>
        <v>143.45800000000003</v>
      </c>
    </row>
    <row r="12" spans="1:13" x14ac:dyDescent="0.25">
      <c r="A12" s="11">
        <v>40323</v>
      </c>
      <c r="B12" s="6">
        <v>4734.34</v>
      </c>
      <c r="C12" s="5" t="s">
        <v>556</v>
      </c>
      <c r="D12" s="5" t="s">
        <v>560</v>
      </c>
      <c r="E12" s="5" t="s">
        <v>567</v>
      </c>
      <c r="F12" s="127">
        <f t="shared" si="0"/>
        <v>142.03020000000001</v>
      </c>
      <c r="G12" s="128">
        <f t="shared" si="1"/>
        <v>142.03020000000001</v>
      </c>
    </row>
    <row r="13" spans="1:13" x14ac:dyDescent="0.25">
      <c r="A13" s="11">
        <v>40324</v>
      </c>
      <c r="B13" s="6">
        <v>3493.1</v>
      </c>
      <c r="C13" s="5" t="s">
        <v>552</v>
      </c>
      <c r="D13" s="5" t="s">
        <v>550</v>
      </c>
      <c r="E13" s="5" t="s">
        <v>568</v>
      </c>
      <c r="F13" s="127">
        <f t="shared" si="0"/>
        <v>104.79299999999999</v>
      </c>
      <c r="G13" s="128">
        <f t="shared" si="1"/>
        <v>104.79299999999999</v>
      </c>
    </row>
    <row r="14" spans="1:13" x14ac:dyDescent="0.25">
      <c r="A14" s="11">
        <v>40325</v>
      </c>
      <c r="B14" s="6">
        <v>3284.31</v>
      </c>
      <c r="C14" s="5" t="s">
        <v>555</v>
      </c>
      <c r="D14" s="5" t="s">
        <v>550</v>
      </c>
      <c r="E14" s="5" t="s">
        <v>569</v>
      </c>
      <c r="F14" s="127">
        <f t="shared" si="0"/>
        <v>114.95085</v>
      </c>
      <c r="G14" s="128">
        <f t="shared" si="1"/>
        <v>114.95085</v>
      </c>
    </row>
    <row r="15" spans="1:13" x14ac:dyDescent="0.25">
      <c r="A15" s="11">
        <v>40326</v>
      </c>
      <c r="B15" s="6">
        <v>4766.3999999999996</v>
      </c>
      <c r="C15" s="5" t="s">
        <v>556</v>
      </c>
      <c r="D15" s="5" t="s">
        <v>560</v>
      </c>
      <c r="E15" s="5" t="s">
        <v>570</v>
      </c>
      <c r="F15" s="127">
        <f t="shared" si="0"/>
        <v>142.99199999999999</v>
      </c>
      <c r="G15" s="128">
        <f t="shared" si="1"/>
        <v>142.99199999999999</v>
      </c>
    </row>
    <row r="16" spans="1:13" x14ac:dyDescent="0.25">
      <c r="A16" s="11">
        <v>40327</v>
      </c>
      <c r="B16" s="6">
        <v>3601.61</v>
      </c>
      <c r="C16" s="5" t="s">
        <v>549</v>
      </c>
      <c r="D16" s="5" t="s">
        <v>550</v>
      </c>
      <c r="E16" s="5" t="s">
        <v>571</v>
      </c>
      <c r="F16" s="127">
        <f t="shared" si="0"/>
        <v>144.06440000000001</v>
      </c>
      <c r="G16" s="128">
        <f t="shared" si="1"/>
        <v>144.06440000000001</v>
      </c>
    </row>
    <row r="17" spans="1:7" x14ac:dyDescent="0.25">
      <c r="A17" s="11">
        <v>40328</v>
      </c>
      <c r="B17" s="6">
        <v>4272.68</v>
      </c>
      <c r="C17" s="5" t="s">
        <v>559</v>
      </c>
      <c r="D17" s="5" t="s">
        <v>560</v>
      </c>
      <c r="E17" s="5" t="s">
        <v>572</v>
      </c>
      <c r="F17" s="127">
        <f t="shared" si="0"/>
        <v>106.81700000000001</v>
      </c>
      <c r="G17" s="128">
        <f t="shared" si="1"/>
        <v>106.81700000000001</v>
      </c>
    </row>
    <row r="18" spans="1:7" x14ac:dyDescent="0.25">
      <c r="A18" s="11">
        <v>40329</v>
      </c>
      <c r="B18" s="6">
        <v>2142.69</v>
      </c>
      <c r="C18" s="5" t="s">
        <v>549</v>
      </c>
      <c r="D18" s="5" t="s">
        <v>550</v>
      </c>
      <c r="E18" s="5" t="s">
        <v>573</v>
      </c>
      <c r="F18" s="127">
        <f t="shared" si="0"/>
        <v>85.707599999999999</v>
      </c>
      <c r="G18" s="128">
        <f t="shared" si="1"/>
        <v>85.707599999999999</v>
      </c>
    </row>
    <row r="19" spans="1:7" x14ac:dyDescent="0.25">
      <c r="A19" s="11">
        <v>40330</v>
      </c>
      <c r="B19" s="6">
        <v>4389.33</v>
      </c>
      <c r="C19" s="5" t="s">
        <v>556</v>
      </c>
      <c r="D19" s="5" t="s">
        <v>560</v>
      </c>
      <c r="E19" s="5" t="s">
        <v>574</v>
      </c>
      <c r="F19" s="127">
        <f t="shared" si="0"/>
        <v>131.6799</v>
      </c>
      <c r="G19" s="128">
        <f t="shared" si="1"/>
        <v>131.6799</v>
      </c>
    </row>
    <row r="20" spans="1:7" x14ac:dyDescent="0.25">
      <c r="A20" s="11">
        <v>40331</v>
      </c>
      <c r="B20" s="6">
        <v>3876.18</v>
      </c>
      <c r="C20" s="5" t="s">
        <v>557</v>
      </c>
      <c r="D20" s="5" t="s">
        <v>550</v>
      </c>
      <c r="E20" s="5" t="s">
        <v>575</v>
      </c>
      <c r="F20" s="127">
        <f t="shared" si="0"/>
        <v>193.809</v>
      </c>
      <c r="G20" s="128">
        <f t="shared" si="1"/>
        <v>193.809</v>
      </c>
    </row>
    <row r="21" spans="1:7" x14ac:dyDescent="0.25">
      <c r="A21" s="11">
        <v>40332</v>
      </c>
      <c r="B21" s="6">
        <v>3907.71</v>
      </c>
      <c r="C21" s="5" t="s">
        <v>555</v>
      </c>
      <c r="D21" s="5" t="s">
        <v>550</v>
      </c>
      <c r="E21" s="5" t="s">
        <v>576</v>
      </c>
      <c r="F21" s="127">
        <f t="shared" si="0"/>
        <v>136.76985000000002</v>
      </c>
      <c r="G21" s="128">
        <f t="shared" si="1"/>
        <v>136.76985000000002</v>
      </c>
    </row>
    <row r="22" spans="1:7" x14ac:dyDescent="0.25">
      <c r="A22" s="11">
        <v>40333</v>
      </c>
      <c r="B22" s="6">
        <v>4150.7</v>
      </c>
      <c r="C22" s="5" t="s">
        <v>557</v>
      </c>
      <c r="D22" s="5" t="s">
        <v>550</v>
      </c>
      <c r="E22" s="5" t="s">
        <v>577</v>
      </c>
      <c r="F22" s="127">
        <f t="shared" si="0"/>
        <v>207.535</v>
      </c>
      <c r="G22" s="128">
        <f t="shared" si="1"/>
        <v>207.535</v>
      </c>
    </row>
    <row r="23" spans="1:7" x14ac:dyDescent="0.25">
      <c r="A23" s="11">
        <v>40334</v>
      </c>
      <c r="B23" s="6">
        <v>2773.03</v>
      </c>
      <c r="C23" s="5" t="s">
        <v>553</v>
      </c>
      <c r="D23" s="5" t="s">
        <v>560</v>
      </c>
      <c r="E23" s="5" t="s">
        <v>578</v>
      </c>
      <c r="F23" s="127">
        <f t="shared" si="0"/>
        <v>55.460600000000007</v>
      </c>
      <c r="G23" s="128">
        <f t="shared" si="1"/>
        <v>55.460600000000007</v>
      </c>
    </row>
    <row r="24" spans="1:7" x14ac:dyDescent="0.25">
      <c r="A24" s="11">
        <v>40335</v>
      </c>
      <c r="B24" s="6">
        <v>2145.5100000000002</v>
      </c>
      <c r="C24" s="5" t="s">
        <v>556</v>
      </c>
      <c r="D24" s="5" t="s">
        <v>560</v>
      </c>
      <c r="E24" s="5" t="s">
        <v>579</v>
      </c>
      <c r="F24" s="127">
        <f t="shared" si="0"/>
        <v>64.365300000000005</v>
      </c>
      <c r="G24" s="128">
        <f t="shared" si="1"/>
        <v>64.365300000000005</v>
      </c>
    </row>
    <row r="25" spans="1:7" x14ac:dyDescent="0.25">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G4" sqref="G4"/>
    </sheetView>
  </sheetViews>
  <sheetFormatPr defaultRowHeight="15" x14ac:dyDescent="0.25"/>
  <cols>
    <col min="1" max="1" width="9.7109375" bestFit="1" customWidth="1"/>
    <col min="2" max="2" width="9.85546875" bestFit="1" customWidth="1"/>
    <col min="3" max="3" width="8.85546875" bestFit="1" customWidth="1"/>
    <col min="4" max="4" width="12.5703125" bestFit="1" customWidth="1"/>
    <col min="5" max="5" width="18.28515625" bestFit="1" customWidth="1"/>
    <col min="6" max="6" width="15" bestFit="1" customWidth="1"/>
    <col min="7" max="7" width="12.5703125" customWidth="1"/>
    <col min="9" max="9" width="12.5703125" bestFit="1" customWidth="1"/>
    <col min="12" max="12" width="12.5703125" bestFit="1" customWidth="1"/>
    <col min="15" max="15" width="15" bestFit="1" customWidth="1"/>
  </cols>
  <sheetData>
    <row r="1" spans="1:13" ht="30" x14ac:dyDescent="0.25">
      <c r="A1" s="73" t="s">
        <v>580</v>
      </c>
      <c r="B1" s="73"/>
      <c r="C1" s="73"/>
      <c r="D1" s="73"/>
      <c r="E1" s="73"/>
      <c r="F1" s="73"/>
    </row>
    <row r="3" spans="1:13" ht="60" x14ac:dyDescent="0.25">
      <c r="A3" s="28" t="s">
        <v>196</v>
      </c>
      <c r="B3" s="28" t="s">
        <v>52</v>
      </c>
      <c r="C3" s="28" t="s">
        <v>20</v>
      </c>
      <c r="D3" s="28" t="s">
        <v>545</v>
      </c>
      <c r="E3" s="28" t="s">
        <v>546</v>
      </c>
      <c r="F3" s="28" t="s">
        <v>216</v>
      </c>
      <c r="G3" s="28" t="s">
        <v>216</v>
      </c>
      <c r="I3" s="88" t="s">
        <v>581</v>
      </c>
      <c r="J3" s="89"/>
      <c r="L3" s="88" t="s">
        <v>548</v>
      </c>
      <c r="M3" s="89"/>
    </row>
    <row r="4" spans="1:13" x14ac:dyDescent="0.25">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5">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5">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5">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5">
      <c r="A8" s="11">
        <v>40319</v>
      </c>
      <c r="B8" s="6">
        <v>4479.6000000000004</v>
      </c>
      <c r="C8" s="5" t="s">
        <v>562</v>
      </c>
      <c r="D8" s="5" t="s">
        <v>560</v>
      </c>
      <c r="E8" s="5" t="s">
        <v>563</v>
      </c>
      <c r="F8" s="16">
        <f t="shared" si="0"/>
        <v>123.18900000000001</v>
      </c>
      <c r="G8" s="16">
        <f t="shared" si="1"/>
        <v>123.18900000000001</v>
      </c>
    </row>
    <row r="9" spans="1:13" x14ac:dyDescent="0.25">
      <c r="A9" s="11">
        <v>40320</v>
      </c>
      <c r="B9" s="6">
        <v>2654.98</v>
      </c>
      <c r="C9" s="5" t="s">
        <v>553</v>
      </c>
      <c r="D9" s="5" t="s">
        <v>560</v>
      </c>
      <c r="E9" s="5" t="s">
        <v>564</v>
      </c>
      <c r="F9" s="16">
        <f t="shared" si="0"/>
        <v>53.099600000000002</v>
      </c>
      <c r="G9" s="16">
        <f t="shared" si="1"/>
        <v>53.099600000000002</v>
      </c>
    </row>
    <row r="10" spans="1:13" x14ac:dyDescent="0.25">
      <c r="A10" s="11">
        <v>40321</v>
      </c>
      <c r="B10" s="6">
        <v>3994.22</v>
      </c>
      <c r="C10" s="5" t="s">
        <v>559</v>
      </c>
      <c r="D10" s="5" t="s">
        <v>560</v>
      </c>
      <c r="E10" s="5" t="s">
        <v>565</v>
      </c>
      <c r="F10" s="16">
        <f t="shared" si="0"/>
        <v>99.855500000000006</v>
      </c>
      <c r="G10" s="16">
        <f t="shared" si="1"/>
        <v>99.855500000000006</v>
      </c>
    </row>
    <row r="11" spans="1:13" x14ac:dyDescent="0.25">
      <c r="A11" s="11">
        <v>40322</v>
      </c>
      <c r="B11" s="6">
        <v>4098.8</v>
      </c>
      <c r="C11" s="5" t="s">
        <v>555</v>
      </c>
      <c r="D11" s="5" t="s">
        <v>550</v>
      </c>
      <c r="E11" s="5" t="s">
        <v>566</v>
      </c>
      <c r="F11" s="16">
        <f t="shared" si="0"/>
        <v>143.45800000000003</v>
      </c>
      <c r="G11" s="16">
        <f t="shared" si="1"/>
        <v>143.45800000000003</v>
      </c>
    </row>
    <row r="12" spans="1:13" x14ac:dyDescent="0.25">
      <c r="A12" s="11">
        <v>40323</v>
      </c>
      <c r="B12" s="6">
        <v>4734.34</v>
      </c>
      <c r="C12" s="5" t="s">
        <v>556</v>
      </c>
      <c r="D12" s="5" t="s">
        <v>560</v>
      </c>
      <c r="E12" s="5" t="s">
        <v>567</v>
      </c>
      <c r="F12" s="16">
        <f t="shared" si="0"/>
        <v>142.03020000000001</v>
      </c>
      <c r="G12" s="16">
        <f t="shared" si="1"/>
        <v>142.03020000000001</v>
      </c>
    </row>
    <row r="13" spans="1:13" x14ac:dyDescent="0.25">
      <c r="A13" s="11">
        <v>40324</v>
      </c>
      <c r="B13" s="6">
        <v>3493.1</v>
      </c>
      <c r="C13" s="5" t="s">
        <v>552</v>
      </c>
      <c r="D13" s="5" t="s">
        <v>550</v>
      </c>
      <c r="E13" s="5" t="s">
        <v>568</v>
      </c>
      <c r="F13" s="16">
        <f t="shared" si="0"/>
        <v>104.79299999999999</v>
      </c>
      <c r="G13" s="16">
        <f t="shared" si="1"/>
        <v>104.79299999999999</v>
      </c>
    </row>
    <row r="14" spans="1:13" x14ac:dyDescent="0.25">
      <c r="A14" s="11">
        <v>40325</v>
      </c>
      <c r="B14" s="6">
        <v>3284.31</v>
      </c>
      <c r="C14" s="5" t="s">
        <v>555</v>
      </c>
      <c r="D14" s="5" t="s">
        <v>550</v>
      </c>
      <c r="E14" s="5" t="s">
        <v>569</v>
      </c>
      <c r="F14" s="16">
        <f t="shared" si="0"/>
        <v>114.95085</v>
      </c>
      <c r="G14" s="16">
        <f t="shared" si="1"/>
        <v>114.95085</v>
      </c>
    </row>
    <row r="15" spans="1:13" x14ac:dyDescent="0.25">
      <c r="A15" s="11">
        <v>40326</v>
      </c>
      <c r="B15" s="6">
        <v>4766.3999999999996</v>
      </c>
      <c r="C15" s="5" t="s">
        <v>556</v>
      </c>
      <c r="D15" s="5" t="s">
        <v>560</v>
      </c>
      <c r="E15" s="5" t="s">
        <v>570</v>
      </c>
      <c r="F15" s="16">
        <f t="shared" si="0"/>
        <v>142.99199999999999</v>
      </c>
      <c r="G15" s="16">
        <f t="shared" si="1"/>
        <v>142.99199999999999</v>
      </c>
    </row>
    <row r="16" spans="1:13" x14ac:dyDescent="0.25">
      <c r="A16" s="11">
        <v>40327</v>
      </c>
      <c r="B16" s="6">
        <v>3601.61</v>
      </c>
      <c r="C16" s="5" t="s">
        <v>549</v>
      </c>
      <c r="D16" s="5" t="s">
        <v>550</v>
      </c>
      <c r="E16" s="5" t="s">
        <v>571</v>
      </c>
      <c r="F16" s="16">
        <f t="shared" si="0"/>
        <v>144.06440000000001</v>
      </c>
      <c r="G16" s="16">
        <f t="shared" si="1"/>
        <v>144.06440000000001</v>
      </c>
    </row>
    <row r="17" spans="1:7" x14ac:dyDescent="0.25">
      <c r="A17" s="11">
        <v>40328</v>
      </c>
      <c r="B17" s="6">
        <v>4272.68</v>
      </c>
      <c r="C17" s="5" t="s">
        <v>559</v>
      </c>
      <c r="D17" s="5" t="s">
        <v>560</v>
      </c>
      <c r="E17" s="5" t="s">
        <v>572</v>
      </c>
      <c r="F17" s="16">
        <f t="shared" si="0"/>
        <v>106.81700000000001</v>
      </c>
      <c r="G17" s="16">
        <f t="shared" si="1"/>
        <v>106.81700000000001</v>
      </c>
    </row>
    <row r="18" spans="1:7" x14ac:dyDescent="0.25">
      <c r="A18" s="11">
        <v>40329</v>
      </c>
      <c r="B18" s="6">
        <v>2142.69</v>
      </c>
      <c r="C18" s="5" t="s">
        <v>549</v>
      </c>
      <c r="D18" s="5" t="s">
        <v>550</v>
      </c>
      <c r="E18" s="5" t="s">
        <v>573</v>
      </c>
      <c r="F18" s="16">
        <f t="shared" si="0"/>
        <v>85.707599999999999</v>
      </c>
      <c r="G18" s="16">
        <f t="shared" si="1"/>
        <v>85.707599999999999</v>
      </c>
    </row>
    <row r="19" spans="1:7" x14ac:dyDescent="0.25">
      <c r="A19" s="11">
        <v>40330</v>
      </c>
      <c r="B19" s="6">
        <v>4389.33</v>
      </c>
      <c r="C19" s="5" t="s">
        <v>556</v>
      </c>
      <c r="D19" s="5" t="s">
        <v>560</v>
      </c>
      <c r="E19" s="5" t="s">
        <v>574</v>
      </c>
      <c r="F19" s="16">
        <f t="shared" si="0"/>
        <v>131.6799</v>
      </c>
      <c r="G19" s="16">
        <f t="shared" si="1"/>
        <v>131.6799</v>
      </c>
    </row>
    <row r="20" spans="1:7" x14ac:dyDescent="0.25">
      <c r="A20" s="11">
        <v>40331</v>
      </c>
      <c r="B20" s="6">
        <v>3876.18</v>
      </c>
      <c r="C20" s="5" t="s">
        <v>557</v>
      </c>
      <c r="D20" s="5" t="s">
        <v>550</v>
      </c>
      <c r="E20" s="5" t="s">
        <v>575</v>
      </c>
      <c r="F20" s="16">
        <f t="shared" si="0"/>
        <v>193.809</v>
      </c>
      <c r="G20" s="16">
        <f t="shared" si="1"/>
        <v>193.809</v>
      </c>
    </row>
    <row r="21" spans="1:7" x14ac:dyDescent="0.25">
      <c r="A21" s="11">
        <v>40332</v>
      </c>
      <c r="B21" s="6">
        <v>3907.71</v>
      </c>
      <c r="C21" s="5" t="s">
        <v>555</v>
      </c>
      <c r="D21" s="5" t="s">
        <v>550</v>
      </c>
      <c r="E21" s="5" t="s">
        <v>576</v>
      </c>
      <c r="F21" s="16">
        <f t="shared" si="0"/>
        <v>136.76985000000002</v>
      </c>
      <c r="G21" s="16">
        <f t="shared" si="1"/>
        <v>136.76985000000002</v>
      </c>
    </row>
    <row r="22" spans="1:7" x14ac:dyDescent="0.25">
      <c r="A22" s="11">
        <v>40333</v>
      </c>
      <c r="B22" s="6">
        <v>4150.7</v>
      </c>
      <c r="C22" s="5" t="s">
        <v>557</v>
      </c>
      <c r="D22" s="5" t="s">
        <v>550</v>
      </c>
      <c r="E22" s="5" t="s">
        <v>577</v>
      </c>
      <c r="F22" s="16">
        <f t="shared" si="0"/>
        <v>207.535</v>
      </c>
      <c r="G22" s="16">
        <f t="shared" si="1"/>
        <v>207.535</v>
      </c>
    </row>
    <row r="23" spans="1:7" x14ac:dyDescent="0.25">
      <c r="A23" s="11">
        <v>40334</v>
      </c>
      <c r="B23" s="6">
        <v>2773.03</v>
      </c>
      <c r="C23" s="5" t="s">
        <v>553</v>
      </c>
      <c r="D23" s="5" t="s">
        <v>560</v>
      </c>
      <c r="E23" s="5" t="s">
        <v>578</v>
      </c>
      <c r="F23" s="16">
        <f t="shared" si="0"/>
        <v>55.460600000000007</v>
      </c>
      <c r="G23" s="16">
        <f t="shared" si="1"/>
        <v>55.460600000000007</v>
      </c>
    </row>
    <row r="24" spans="1:7" x14ac:dyDescent="0.25">
      <c r="A24" s="11">
        <v>40335</v>
      </c>
      <c r="B24" s="6">
        <v>2145.5100000000002</v>
      </c>
      <c r="C24" s="5" t="s">
        <v>556</v>
      </c>
      <c r="D24" s="5" t="s">
        <v>560</v>
      </c>
      <c r="E24" s="5" t="s">
        <v>579</v>
      </c>
      <c r="F24" s="16">
        <f t="shared" si="0"/>
        <v>64.365300000000005</v>
      </c>
      <c r="G24" s="16">
        <f t="shared" si="1"/>
        <v>64.365300000000005</v>
      </c>
    </row>
    <row r="25" spans="1:7" x14ac:dyDescent="0.25">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B4" sqref="B4"/>
    </sheetView>
  </sheetViews>
  <sheetFormatPr defaultRowHeight="15" x14ac:dyDescent="0.25"/>
  <cols>
    <col min="1" max="1" width="14.7109375" bestFit="1" customWidth="1"/>
    <col min="2" max="2" width="12.85546875" customWidth="1"/>
    <col min="3" max="6" width="11" bestFit="1" customWidth="1"/>
    <col min="7" max="7" width="18.42578125" bestFit="1" customWidth="1"/>
    <col min="8" max="12" width="11" bestFit="1" customWidth="1"/>
  </cols>
  <sheetData>
    <row r="1" spans="1:12" ht="30" x14ac:dyDescent="0.25">
      <c r="A1" s="73" t="s">
        <v>582</v>
      </c>
      <c r="B1" s="73"/>
      <c r="C1" s="73"/>
      <c r="D1" s="73"/>
      <c r="E1" s="73"/>
      <c r="F1" s="73"/>
      <c r="G1" s="73"/>
      <c r="H1" s="73"/>
    </row>
    <row r="3" spans="1:12" x14ac:dyDescent="0.25">
      <c r="A3" s="28" t="s">
        <v>583</v>
      </c>
      <c r="B3" s="5" t="s">
        <v>152</v>
      </c>
    </row>
    <row r="4" spans="1:12" x14ac:dyDescent="0.25">
      <c r="A4" s="28" t="s">
        <v>22</v>
      </c>
      <c r="B4" s="16">
        <f>SUM(INDEX($A$7:$L$93,0,MATCH($B$3,$A$6:$L$6,0)))</f>
        <v>702351</v>
      </c>
    </row>
    <row r="6" spans="1:12" x14ac:dyDescent="0.25">
      <c r="A6" s="4" t="s">
        <v>153</v>
      </c>
      <c r="B6" s="4" t="s">
        <v>152</v>
      </c>
      <c r="C6" s="4" t="s">
        <v>154</v>
      </c>
      <c r="D6" s="4" t="s">
        <v>155</v>
      </c>
      <c r="E6" s="4" t="s">
        <v>584</v>
      </c>
      <c r="F6" s="4" t="s">
        <v>585</v>
      </c>
      <c r="G6" s="4" t="s">
        <v>586</v>
      </c>
      <c r="H6" s="4" t="s">
        <v>587</v>
      </c>
      <c r="I6" s="4" t="s">
        <v>588</v>
      </c>
      <c r="J6" s="4" t="s">
        <v>589</v>
      </c>
      <c r="K6" s="4" t="s">
        <v>590</v>
      </c>
      <c r="L6" s="4" t="s">
        <v>591</v>
      </c>
    </row>
    <row r="7" spans="1:12" x14ac:dyDescent="0.25">
      <c r="A7" s="6">
        <v>6236</v>
      </c>
      <c r="B7" s="6">
        <v>7325</v>
      </c>
      <c r="C7" s="6">
        <v>9421</v>
      </c>
      <c r="D7" s="6">
        <v>6520</v>
      </c>
      <c r="E7" s="6">
        <v>10403</v>
      </c>
      <c r="F7" s="6">
        <v>10746</v>
      </c>
      <c r="G7" s="6">
        <v>9700</v>
      </c>
      <c r="H7" s="6">
        <v>8536</v>
      </c>
      <c r="I7" s="6">
        <v>5199</v>
      </c>
      <c r="J7" s="6">
        <v>10997</v>
      </c>
      <c r="K7" s="6">
        <v>7730</v>
      </c>
      <c r="L7" s="6">
        <v>10232</v>
      </c>
    </row>
    <row r="8" spans="1:12" x14ac:dyDescent="0.25">
      <c r="A8" s="6">
        <v>9620</v>
      </c>
      <c r="B8" s="6">
        <v>8201</v>
      </c>
      <c r="C8" s="6">
        <v>10415</v>
      </c>
      <c r="D8" s="6">
        <v>10754</v>
      </c>
      <c r="E8" s="6">
        <v>5134</v>
      </c>
      <c r="F8" s="6">
        <v>9262</v>
      </c>
      <c r="G8" s="6">
        <v>5648</v>
      </c>
      <c r="H8" s="6">
        <v>6731</v>
      </c>
      <c r="I8" s="6">
        <v>8529</v>
      </c>
      <c r="J8" s="6">
        <v>8518</v>
      </c>
      <c r="K8" s="6">
        <v>7593</v>
      </c>
      <c r="L8" s="6">
        <v>8192</v>
      </c>
    </row>
    <row r="9" spans="1:12" x14ac:dyDescent="0.25">
      <c r="A9" s="6">
        <v>6422</v>
      </c>
      <c r="B9" s="6">
        <v>8750</v>
      </c>
      <c r="C9" s="6">
        <v>6679</v>
      </c>
      <c r="D9" s="6">
        <v>6913</v>
      </c>
      <c r="E9" s="6">
        <v>9010</v>
      </c>
      <c r="F9" s="6">
        <v>9361</v>
      </c>
      <c r="G9" s="6">
        <v>6262</v>
      </c>
      <c r="H9" s="6">
        <v>6368</v>
      </c>
      <c r="I9" s="6">
        <v>8294</v>
      </c>
      <c r="J9" s="6">
        <v>6223</v>
      </c>
      <c r="K9" s="6">
        <v>7005</v>
      </c>
      <c r="L9" s="6">
        <v>10495</v>
      </c>
    </row>
    <row r="10" spans="1:12" x14ac:dyDescent="0.25">
      <c r="A10" s="6">
        <v>9808</v>
      </c>
      <c r="B10" s="6">
        <v>5900</v>
      </c>
      <c r="C10" s="6">
        <v>6554</v>
      </c>
      <c r="D10" s="6">
        <v>8031</v>
      </c>
      <c r="E10" s="6">
        <v>8231</v>
      </c>
      <c r="F10" s="6">
        <v>9168</v>
      </c>
      <c r="G10" s="6">
        <v>8678</v>
      </c>
      <c r="H10" s="6">
        <v>8897</v>
      </c>
      <c r="I10" s="6">
        <v>10017</v>
      </c>
      <c r="J10" s="6">
        <v>6377</v>
      </c>
      <c r="K10" s="6">
        <v>10319</v>
      </c>
      <c r="L10" s="6">
        <v>9520</v>
      </c>
    </row>
    <row r="11" spans="1:12" x14ac:dyDescent="0.25">
      <c r="A11" s="6">
        <v>8884</v>
      </c>
      <c r="B11" s="6">
        <v>8988</v>
      </c>
      <c r="C11" s="6">
        <v>5520</v>
      </c>
      <c r="D11" s="6">
        <v>8825</v>
      </c>
      <c r="E11" s="6">
        <v>5522</v>
      </c>
      <c r="F11" s="6">
        <v>5812</v>
      </c>
      <c r="G11" s="6">
        <v>9472</v>
      </c>
      <c r="H11" s="6">
        <v>8465</v>
      </c>
      <c r="I11" s="6">
        <v>8909</v>
      </c>
      <c r="J11" s="6">
        <v>7298</v>
      </c>
      <c r="K11" s="6">
        <v>7283</v>
      </c>
      <c r="L11" s="6">
        <v>7809</v>
      </c>
    </row>
    <row r="12" spans="1:12" x14ac:dyDescent="0.25">
      <c r="A12" s="6">
        <v>6147</v>
      </c>
      <c r="B12" s="6">
        <v>6025</v>
      </c>
      <c r="C12" s="6">
        <v>8787</v>
      </c>
      <c r="D12" s="6">
        <v>6796</v>
      </c>
      <c r="E12" s="6">
        <v>5286</v>
      </c>
      <c r="F12" s="6">
        <v>9269</v>
      </c>
      <c r="G12" s="6">
        <v>10571</v>
      </c>
      <c r="H12" s="6">
        <v>6999</v>
      </c>
      <c r="I12" s="6">
        <v>10085</v>
      </c>
      <c r="J12" s="6">
        <v>6163</v>
      </c>
      <c r="K12" s="6">
        <v>9024</v>
      </c>
      <c r="L12" s="6">
        <v>6980</v>
      </c>
    </row>
    <row r="13" spans="1:12" x14ac:dyDescent="0.25">
      <c r="A13" s="6">
        <v>5000</v>
      </c>
      <c r="B13" s="6">
        <v>9513</v>
      </c>
      <c r="C13" s="6">
        <v>9272</v>
      </c>
      <c r="D13" s="6">
        <v>5242</v>
      </c>
      <c r="E13" s="6">
        <v>7492</v>
      </c>
      <c r="F13" s="6">
        <v>6309</v>
      </c>
      <c r="G13" s="6">
        <v>8721</v>
      </c>
      <c r="H13" s="6">
        <v>8409</v>
      </c>
      <c r="I13" s="6">
        <v>7660</v>
      </c>
      <c r="J13" s="6">
        <v>9832</v>
      </c>
      <c r="K13" s="6">
        <v>9017</v>
      </c>
      <c r="L13" s="6">
        <v>5525</v>
      </c>
    </row>
    <row r="14" spans="1:12" x14ac:dyDescent="0.25">
      <c r="A14" s="6">
        <v>6970</v>
      </c>
      <c r="B14" s="6">
        <v>9239</v>
      </c>
      <c r="C14" s="6">
        <v>5181</v>
      </c>
      <c r="D14" s="6">
        <v>10581</v>
      </c>
      <c r="E14" s="6">
        <v>9348</v>
      </c>
      <c r="F14" s="6">
        <v>10450</v>
      </c>
      <c r="G14" s="6">
        <v>8428</v>
      </c>
      <c r="H14" s="6">
        <v>5009</v>
      </c>
      <c r="I14" s="6">
        <v>6717</v>
      </c>
      <c r="J14" s="6">
        <v>10855</v>
      </c>
      <c r="K14" s="6">
        <v>10702</v>
      </c>
      <c r="L14" s="6">
        <v>5606</v>
      </c>
    </row>
    <row r="15" spans="1:12" x14ac:dyDescent="0.25">
      <c r="A15" s="6">
        <v>6273</v>
      </c>
      <c r="B15" s="6">
        <v>5430</v>
      </c>
      <c r="C15" s="6">
        <v>8289</v>
      </c>
      <c r="D15" s="6">
        <v>10612</v>
      </c>
      <c r="E15" s="6">
        <v>8322</v>
      </c>
      <c r="F15" s="6">
        <v>7308</v>
      </c>
      <c r="G15" s="6">
        <v>7147</v>
      </c>
      <c r="H15" s="6">
        <v>8587</v>
      </c>
      <c r="I15" s="6">
        <v>8432</v>
      </c>
      <c r="J15" s="6">
        <v>8694</v>
      </c>
      <c r="K15" s="6">
        <v>10120</v>
      </c>
      <c r="L15" s="6">
        <v>10544</v>
      </c>
    </row>
    <row r="16" spans="1:12" x14ac:dyDescent="0.25">
      <c r="A16" s="6">
        <v>7001</v>
      </c>
      <c r="B16" s="6">
        <v>9938</v>
      </c>
      <c r="C16" s="6">
        <v>5568</v>
      </c>
      <c r="D16" s="6">
        <v>5034</v>
      </c>
      <c r="E16" s="6">
        <v>8396</v>
      </c>
      <c r="F16" s="6">
        <v>10063</v>
      </c>
      <c r="G16" s="6">
        <v>10443</v>
      </c>
      <c r="H16" s="6">
        <v>8114</v>
      </c>
      <c r="I16" s="6">
        <v>8211</v>
      </c>
      <c r="J16" s="6">
        <v>10696</v>
      </c>
      <c r="K16" s="6">
        <v>9500</v>
      </c>
      <c r="L16" s="6">
        <v>8350</v>
      </c>
    </row>
    <row r="17" spans="1:12" x14ac:dyDescent="0.25">
      <c r="A17" s="6">
        <v>6653</v>
      </c>
      <c r="B17" s="6">
        <v>6483</v>
      </c>
      <c r="C17" s="6">
        <v>6388</v>
      </c>
      <c r="D17" s="6">
        <v>6938</v>
      </c>
      <c r="E17" s="6">
        <v>9610</v>
      </c>
      <c r="F17" s="6">
        <v>9826</v>
      </c>
      <c r="G17" s="6">
        <v>8223</v>
      </c>
      <c r="H17" s="6">
        <v>5232</v>
      </c>
      <c r="I17" s="6">
        <v>10847</v>
      </c>
      <c r="J17" s="6">
        <v>5015</v>
      </c>
      <c r="K17" s="6">
        <v>6125</v>
      </c>
      <c r="L17" s="6">
        <v>6869</v>
      </c>
    </row>
    <row r="18" spans="1:12" x14ac:dyDescent="0.25">
      <c r="A18" s="6">
        <v>6600</v>
      </c>
      <c r="B18" s="6">
        <v>5280</v>
      </c>
      <c r="C18" s="6">
        <v>10331</v>
      </c>
      <c r="D18" s="6">
        <v>9594</v>
      </c>
      <c r="E18" s="6">
        <v>8125</v>
      </c>
      <c r="F18" s="6">
        <v>7577</v>
      </c>
      <c r="G18" s="6">
        <v>10658</v>
      </c>
      <c r="H18" s="6">
        <v>8030</v>
      </c>
      <c r="I18" s="6">
        <v>8402</v>
      </c>
      <c r="J18" s="6">
        <v>6372</v>
      </c>
      <c r="K18" s="6">
        <v>10345</v>
      </c>
      <c r="L18" s="6">
        <v>5480</v>
      </c>
    </row>
    <row r="19" spans="1:12" x14ac:dyDescent="0.25">
      <c r="A19" s="6">
        <v>10889</v>
      </c>
      <c r="B19" s="6">
        <v>10349</v>
      </c>
      <c r="C19" s="6">
        <v>9273</v>
      </c>
      <c r="D19" s="6">
        <v>8365</v>
      </c>
      <c r="E19" s="6">
        <v>8120</v>
      </c>
      <c r="F19" s="6">
        <v>5817</v>
      </c>
      <c r="G19" s="6">
        <v>7853</v>
      </c>
      <c r="H19" s="6">
        <v>6668</v>
      </c>
      <c r="I19" s="6">
        <v>8918</v>
      </c>
      <c r="J19" s="6">
        <v>7982</v>
      </c>
      <c r="K19" s="6">
        <v>8951</v>
      </c>
      <c r="L19" s="6">
        <v>10102</v>
      </c>
    </row>
    <row r="20" spans="1:12" x14ac:dyDescent="0.25">
      <c r="A20" s="6">
        <v>9564</v>
      </c>
      <c r="B20" s="6">
        <v>6001</v>
      </c>
      <c r="C20" s="6">
        <v>9006</v>
      </c>
      <c r="D20" s="6">
        <v>9989</v>
      </c>
      <c r="E20" s="6">
        <v>10201</v>
      </c>
      <c r="F20" s="6">
        <v>9303</v>
      </c>
      <c r="G20" s="6">
        <v>6515</v>
      </c>
      <c r="H20" s="6">
        <v>6460</v>
      </c>
      <c r="I20" s="6">
        <v>6466</v>
      </c>
      <c r="J20" s="6">
        <v>5129</v>
      </c>
      <c r="K20" s="6">
        <v>7976</v>
      </c>
      <c r="L20" s="6">
        <v>8941</v>
      </c>
    </row>
    <row r="21" spans="1:12" x14ac:dyDescent="0.25">
      <c r="A21" s="6">
        <v>8082</v>
      </c>
      <c r="B21" s="6">
        <v>8562</v>
      </c>
      <c r="C21" s="6">
        <v>5421</v>
      </c>
      <c r="D21" s="6">
        <v>6095</v>
      </c>
      <c r="E21" s="6">
        <v>10853</v>
      </c>
      <c r="F21" s="6">
        <v>10556</v>
      </c>
      <c r="G21" s="6">
        <v>10823</v>
      </c>
      <c r="H21" s="6">
        <v>7653</v>
      </c>
      <c r="I21" s="6">
        <v>10535</v>
      </c>
      <c r="J21" s="6">
        <v>10693</v>
      </c>
      <c r="K21" s="6">
        <v>9098</v>
      </c>
      <c r="L21" s="6">
        <v>7647</v>
      </c>
    </row>
    <row r="22" spans="1:12" x14ac:dyDescent="0.25">
      <c r="A22" s="6">
        <v>5831</v>
      </c>
      <c r="B22" s="6">
        <v>9564</v>
      </c>
      <c r="C22" s="6">
        <v>6204</v>
      </c>
      <c r="D22" s="6">
        <v>9750</v>
      </c>
      <c r="E22" s="6">
        <v>6835</v>
      </c>
      <c r="F22" s="6">
        <v>6814</v>
      </c>
      <c r="G22" s="6">
        <v>8862</v>
      </c>
      <c r="H22" s="6">
        <v>5928</v>
      </c>
      <c r="I22" s="6">
        <v>8710</v>
      </c>
      <c r="J22" s="6">
        <v>5087</v>
      </c>
      <c r="K22" s="6">
        <v>8656</v>
      </c>
      <c r="L22" s="6">
        <v>7148</v>
      </c>
    </row>
    <row r="23" spans="1:12" x14ac:dyDescent="0.25">
      <c r="A23" s="6">
        <v>5677</v>
      </c>
      <c r="B23" s="6">
        <v>10487</v>
      </c>
      <c r="C23" s="6">
        <v>6848</v>
      </c>
      <c r="D23" s="6">
        <v>10646</v>
      </c>
      <c r="E23" s="6">
        <v>7557</v>
      </c>
      <c r="F23" s="6">
        <v>6390</v>
      </c>
      <c r="G23" s="6">
        <v>10581</v>
      </c>
      <c r="H23" s="6">
        <v>8137</v>
      </c>
      <c r="I23" s="6">
        <v>8313</v>
      </c>
      <c r="J23" s="6">
        <v>7896</v>
      </c>
      <c r="K23" s="6">
        <v>9983</v>
      </c>
      <c r="L23" s="6">
        <v>6373</v>
      </c>
    </row>
    <row r="24" spans="1:12" x14ac:dyDescent="0.25">
      <c r="A24" s="6">
        <v>9478</v>
      </c>
      <c r="B24" s="6">
        <v>8797</v>
      </c>
      <c r="C24" s="6">
        <v>5542</v>
      </c>
      <c r="D24" s="6">
        <v>8969</v>
      </c>
      <c r="E24" s="6">
        <v>5056</v>
      </c>
      <c r="F24" s="6">
        <v>8407</v>
      </c>
      <c r="G24" s="6">
        <v>8940</v>
      </c>
      <c r="H24" s="6">
        <v>8411</v>
      </c>
      <c r="I24" s="6">
        <v>10406</v>
      </c>
      <c r="J24" s="6">
        <v>9858</v>
      </c>
      <c r="K24" s="6">
        <v>6926</v>
      </c>
      <c r="L24" s="6">
        <v>9089</v>
      </c>
    </row>
    <row r="25" spans="1:12" x14ac:dyDescent="0.25">
      <c r="A25" s="6">
        <v>6859</v>
      </c>
      <c r="B25" s="6">
        <v>9917</v>
      </c>
      <c r="C25" s="6">
        <v>7619</v>
      </c>
      <c r="D25" s="6">
        <v>7734</v>
      </c>
      <c r="E25" s="6">
        <v>6525</v>
      </c>
      <c r="F25" s="6">
        <v>9793</v>
      </c>
      <c r="G25" s="6">
        <v>7033</v>
      </c>
      <c r="H25" s="6">
        <v>6777</v>
      </c>
      <c r="I25" s="6">
        <v>10766</v>
      </c>
      <c r="J25" s="6">
        <v>10046</v>
      </c>
      <c r="K25" s="6">
        <v>9938</v>
      </c>
      <c r="L25" s="6">
        <v>8298</v>
      </c>
    </row>
    <row r="26" spans="1:12" x14ac:dyDescent="0.25">
      <c r="A26" s="6">
        <v>8288</v>
      </c>
      <c r="B26" s="6">
        <v>5945</v>
      </c>
      <c r="C26" s="6">
        <v>7375</v>
      </c>
      <c r="D26" s="6">
        <v>10576</v>
      </c>
      <c r="E26" s="6">
        <v>5915</v>
      </c>
      <c r="F26" s="6">
        <v>9080</v>
      </c>
      <c r="G26" s="6">
        <v>9214</v>
      </c>
      <c r="H26" s="6">
        <v>8065</v>
      </c>
      <c r="I26" s="6">
        <v>7026</v>
      </c>
      <c r="J26" s="6">
        <v>6991</v>
      </c>
      <c r="K26" s="6">
        <v>5121</v>
      </c>
      <c r="L26" s="6">
        <v>7195</v>
      </c>
    </row>
    <row r="27" spans="1:12" x14ac:dyDescent="0.25">
      <c r="A27" s="6">
        <v>9669</v>
      </c>
      <c r="B27" s="6">
        <v>7469</v>
      </c>
      <c r="C27" s="6">
        <v>9715</v>
      </c>
      <c r="D27" s="6">
        <v>10633</v>
      </c>
      <c r="E27" s="6">
        <v>5135</v>
      </c>
      <c r="F27" s="6">
        <v>7888</v>
      </c>
      <c r="G27" s="6">
        <v>8621</v>
      </c>
      <c r="H27" s="6">
        <v>6117</v>
      </c>
      <c r="I27" s="6">
        <v>7201</v>
      </c>
      <c r="J27" s="6">
        <v>10343</v>
      </c>
      <c r="K27" s="6">
        <v>6098</v>
      </c>
      <c r="L27" s="6">
        <v>6133</v>
      </c>
    </row>
    <row r="28" spans="1:12" x14ac:dyDescent="0.25">
      <c r="A28" s="6">
        <v>10725</v>
      </c>
      <c r="B28" s="6">
        <v>8769</v>
      </c>
      <c r="C28" s="6">
        <v>8528</v>
      </c>
      <c r="D28" s="6">
        <v>10395</v>
      </c>
      <c r="E28" s="6">
        <v>10712</v>
      </c>
      <c r="F28" s="6">
        <v>10709</v>
      </c>
      <c r="G28" s="6">
        <v>5323</v>
      </c>
      <c r="H28" s="6">
        <v>6036</v>
      </c>
      <c r="I28" s="6">
        <v>8737</v>
      </c>
      <c r="J28" s="6">
        <v>10579</v>
      </c>
      <c r="K28" s="6">
        <v>8188</v>
      </c>
      <c r="L28" s="6">
        <v>9057</v>
      </c>
    </row>
    <row r="29" spans="1:12" x14ac:dyDescent="0.25">
      <c r="A29" s="6">
        <v>7803</v>
      </c>
      <c r="B29" s="6">
        <v>8620</v>
      </c>
      <c r="C29" s="6">
        <v>5792</v>
      </c>
      <c r="D29" s="6">
        <v>7557</v>
      </c>
      <c r="E29" s="6">
        <v>8041</v>
      </c>
      <c r="F29" s="6">
        <v>8900</v>
      </c>
      <c r="G29" s="6">
        <v>5315</v>
      </c>
      <c r="H29" s="6">
        <v>5582</v>
      </c>
      <c r="I29" s="6">
        <v>8763</v>
      </c>
      <c r="J29" s="6">
        <v>10205</v>
      </c>
      <c r="K29" s="6">
        <v>5407</v>
      </c>
      <c r="L29" s="6">
        <v>8462</v>
      </c>
    </row>
    <row r="30" spans="1:12" x14ac:dyDescent="0.25">
      <c r="A30" s="6">
        <v>5955</v>
      </c>
      <c r="B30" s="6">
        <v>9963</v>
      </c>
      <c r="C30" s="6">
        <v>10361</v>
      </c>
      <c r="D30" s="6">
        <v>8478</v>
      </c>
      <c r="E30" s="6">
        <v>10925</v>
      </c>
      <c r="F30" s="6">
        <v>8152</v>
      </c>
      <c r="G30" s="6">
        <v>8468</v>
      </c>
      <c r="H30" s="6">
        <v>10058</v>
      </c>
      <c r="I30" s="6">
        <v>9755</v>
      </c>
      <c r="J30" s="6">
        <v>9742</v>
      </c>
      <c r="K30" s="6">
        <v>6815</v>
      </c>
      <c r="L30" s="6">
        <v>5824</v>
      </c>
    </row>
    <row r="31" spans="1:12" x14ac:dyDescent="0.25">
      <c r="A31" s="6">
        <v>9067</v>
      </c>
      <c r="B31" s="6">
        <v>9963</v>
      </c>
      <c r="C31" s="6">
        <v>9323</v>
      </c>
      <c r="D31" s="6">
        <v>10270</v>
      </c>
      <c r="E31" s="6">
        <v>7507</v>
      </c>
      <c r="F31" s="6">
        <v>9542</v>
      </c>
      <c r="G31" s="6">
        <v>10199</v>
      </c>
      <c r="H31" s="6">
        <v>5233</v>
      </c>
      <c r="I31" s="6">
        <v>8017</v>
      </c>
      <c r="J31" s="6">
        <v>6163</v>
      </c>
      <c r="K31" s="6">
        <v>9665</v>
      </c>
      <c r="L31" s="6">
        <v>7921</v>
      </c>
    </row>
    <row r="32" spans="1:12" x14ac:dyDescent="0.25">
      <c r="A32" s="6">
        <v>10099</v>
      </c>
      <c r="B32" s="6">
        <v>5820</v>
      </c>
      <c r="C32" s="6">
        <v>7802</v>
      </c>
      <c r="D32" s="6">
        <v>10962</v>
      </c>
      <c r="E32" s="6">
        <v>9983</v>
      </c>
      <c r="F32" s="6">
        <v>5911</v>
      </c>
      <c r="G32" s="6">
        <v>10803</v>
      </c>
      <c r="H32" s="6">
        <v>8710</v>
      </c>
      <c r="I32" s="6">
        <v>6103</v>
      </c>
      <c r="J32" s="6">
        <v>9535</v>
      </c>
      <c r="K32" s="6">
        <v>6056</v>
      </c>
      <c r="L32" s="6">
        <v>8117</v>
      </c>
    </row>
    <row r="33" spans="1:12" x14ac:dyDescent="0.25">
      <c r="A33" s="6">
        <v>6723</v>
      </c>
      <c r="B33" s="6">
        <v>8518</v>
      </c>
      <c r="C33" s="6">
        <v>5653</v>
      </c>
      <c r="D33" s="6">
        <v>8361</v>
      </c>
      <c r="E33" s="6">
        <v>7281</v>
      </c>
      <c r="F33" s="6">
        <v>6605</v>
      </c>
      <c r="G33" s="6">
        <v>6285</v>
      </c>
      <c r="H33" s="6">
        <v>9135</v>
      </c>
      <c r="I33" s="6">
        <v>5703</v>
      </c>
      <c r="J33" s="6">
        <v>5288</v>
      </c>
      <c r="K33" s="6">
        <v>10974</v>
      </c>
      <c r="L33" s="6">
        <v>5193</v>
      </c>
    </row>
    <row r="34" spans="1:12" x14ac:dyDescent="0.25">
      <c r="A34" s="6">
        <v>7207</v>
      </c>
      <c r="B34" s="6">
        <v>5930</v>
      </c>
      <c r="C34" s="6">
        <v>8186</v>
      </c>
      <c r="D34" s="6">
        <v>7540</v>
      </c>
      <c r="E34" s="6">
        <v>7646</v>
      </c>
      <c r="F34" s="6">
        <v>10343</v>
      </c>
      <c r="G34" s="6">
        <v>7318</v>
      </c>
      <c r="H34" s="6">
        <v>10269</v>
      </c>
      <c r="I34" s="6">
        <v>8261</v>
      </c>
      <c r="J34" s="6">
        <v>9231</v>
      </c>
      <c r="K34" s="6">
        <v>6262</v>
      </c>
      <c r="L34" s="6">
        <v>8783</v>
      </c>
    </row>
    <row r="35" spans="1:12" x14ac:dyDescent="0.25">
      <c r="A35" s="6">
        <v>10694</v>
      </c>
      <c r="B35" s="6">
        <v>6816</v>
      </c>
      <c r="C35" s="6">
        <v>7906</v>
      </c>
      <c r="D35" s="6">
        <v>6746</v>
      </c>
      <c r="E35" s="6">
        <v>8555</v>
      </c>
      <c r="F35" s="6">
        <v>9635</v>
      </c>
      <c r="G35" s="6">
        <v>5324</v>
      </c>
      <c r="H35" s="6">
        <v>10640</v>
      </c>
      <c r="I35" s="6">
        <v>8480</v>
      </c>
      <c r="J35" s="6">
        <v>9433</v>
      </c>
      <c r="K35" s="6">
        <v>5078</v>
      </c>
      <c r="L35" s="6">
        <v>6709</v>
      </c>
    </row>
    <row r="36" spans="1:12" x14ac:dyDescent="0.25">
      <c r="A36" s="6">
        <v>9856</v>
      </c>
      <c r="B36" s="6">
        <v>6677</v>
      </c>
      <c r="C36" s="6">
        <v>6320</v>
      </c>
      <c r="D36" s="6">
        <v>10218</v>
      </c>
      <c r="E36" s="6">
        <v>10143</v>
      </c>
      <c r="F36" s="6">
        <v>10677</v>
      </c>
      <c r="G36" s="6">
        <v>10932</v>
      </c>
      <c r="H36" s="6">
        <v>7506</v>
      </c>
      <c r="I36" s="6">
        <v>5781</v>
      </c>
      <c r="J36" s="6">
        <v>8607</v>
      </c>
      <c r="K36" s="6">
        <v>5302</v>
      </c>
      <c r="L36" s="6">
        <v>6566</v>
      </c>
    </row>
    <row r="37" spans="1:12" x14ac:dyDescent="0.25">
      <c r="A37" s="6">
        <v>5839</v>
      </c>
      <c r="B37" s="6">
        <v>9320</v>
      </c>
      <c r="C37" s="6">
        <v>7714</v>
      </c>
      <c r="D37" s="6">
        <v>10772</v>
      </c>
      <c r="E37" s="6">
        <v>9676</v>
      </c>
      <c r="F37" s="6">
        <v>7711</v>
      </c>
      <c r="G37" s="6">
        <v>10201</v>
      </c>
      <c r="H37" s="6">
        <v>7722</v>
      </c>
      <c r="I37" s="6">
        <v>10587</v>
      </c>
      <c r="J37" s="6">
        <v>10056</v>
      </c>
      <c r="K37" s="6">
        <v>6142</v>
      </c>
      <c r="L37" s="6">
        <v>5635</v>
      </c>
    </row>
    <row r="38" spans="1:12" x14ac:dyDescent="0.25">
      <c r="A38" s="6">
        <v>8767</v>
      </c>
      <c r="B38" s="6">
        <v>5606</v>
      </c>
      <c r="C38" s="6">
        <v>8493</v>
      </c>
      <c r="D38" s="6">
        <v>6999</v>
      </c>
      <c r="E38" s="6">
        <v>10751</v>
      </c>
      <c r="F38" s="6">
        <v>5093</v>
      </c>
      <c r="G38" s="6">
        <v>5923</v>
      </c>
      <c r="H38" s="6">
        <v>7325</v>
      </c>
      <c r="I38" s="6">
        <v>7753</v>
      </c>
      <c r="J38" s="6">
        <v>5402</v>
      </c>
      <c r="K38" s="6">
        <v>6531</v>
      </c>
      <c r="L38" s="6">
        <v>6653</v>
      </c>
    </row>
    <row r="39" spans="1:12" x14ac:dyDescent="0.25">
      <c r="A39" s="6">
        <v>5527</v>
      </c>
      <c r="B39" s="6">
        <v>6553</v>
      </c>
      <c r="C39" s="6">
        <v>5506</v>
      </c>
      <c r="D39" s="6">
        <v>5356</v>
      </c>
      <c r="E39" s="6">
        <v>7604</v>
      </c>
      <c r="F39" s="6">
        <v>8403</v>
      </c>
      <c r="G39" s="6">
        <v>7412</v>
      </c>
      <c r="H39" s="6">
        <v>10653</v>
      </c>
      <c r="I39" s="6">
        <v>10499</v>
      </c>
      <c r="J39" s="6">
        <v>9016</v>
      </c>
      <c r="K39" s="6">
        <v>6178</v>
      </c>
      <c r="L39" s="6">
        <v>9519</v>
      </c>
    </row>
    <row r="40" spans="1:12" x14ac:dyDescent="0.25">
      <c r="A40" s="6">
        <v>10380</v>
      </c>
      <c r="B40" s="6">
        <v>10553</v>
      </c>
      <c r="C40" s="6">
        <v>9508</v>
      </c>
      <c r="D40" s="6">
        <v>5176</v>
      </c>
      <c r="E40" s="6">
        <v>5568</v>
      </c>
      <c r="F40" s="6">
        <v>7057</v>
      </c>
      <c r="G40" s="6">
        <v>6104</v>
      </c>
      <c r="H40" s="6">
        <v>8382</v>
      </c>
      <c r="I40" s="6">
        <v>6503</v>
      </c>
      <c r="J40" s="6">
        <v>5257</v>
      </c>
      <c r="K40" s="6">
        <v>9170</v>
      </c>
      <c r="L40" s="6">
        <v>10531</v>
      </c>
    </row>
    <row r="41" spans="1:12" x14ac:dyDescent="0.25">
      <c r="A41" s="6">
        <v>8687</v>
      </c>
      <c r="B41" s="6">
        <v>5385</v>
      </c>
      <c r="C41" s="6">
        <v>5803</v>
      </c>
      <c r="D41" s="6">
        <v>8389</v>
      </c>
      <c r="E41" s="6">
        <v>5721</v>
      </c>
      <c r="F41" s="6">
        <v>10325</v>
      </c>
      <c r="G41" s="6">
        <v>9424</v>
      </c>
      <c r="H41" s="6">
        <v>8919</v>
      </c>
      <c r="I41" s="6">
        <v>5596</v>
      </c>
      <c r="J41" s="6">
        <v>10318</v>
      </c>
      <c r="K41" s="6">
        <v>5455</v>
      </c>
      <c r="L41" s="6">
        <v>9570</v>
      </c>
    </row>
    <row r="42" spans="1:12" x14ac:dyDescent="0.25">
      <c r="A42" s="6">
        <v>7862</v>
      </c>
      <c r="B42" s="6">
        <v>10443</v>
      </c>
      <c r="C42" s="6">
        <v>9210</v>
      </c>
      <c r="D42" s="6">
        <v>5633</v>
      </c>
      <c r="E42" s="6">
        <v>10208</v>
      </c>
      <c r="F42" s="6">
        <v>8908</v>
      </c>
      <c r="G42" s="6">
        <v>8957</v>
      </c>
      <c r="H42" s="6">
        <v>5358</v>
      </c>
      <c r="I42" s="6">
        <v>5199</v>
      </c>
      <c r="J42" s="6">
        <v>8822</v>
      </c>
      <c r="K42" s="6">
        <v>5698</v>
      </c>
      <c r="L42" s="6">
        <v>5152</v>
      </c>
    </row>
    <row r="43" spans="1:12" x14ac:dyDescent="0.25">
      <c r="A43" s="6">
        <v>5622</v>
      </c>
      <c r="B43" s="6">
        <v>10077</v>
      </c>
      <c r="C43" s="6">
        <v>10398</v>
      </c>
      <c r="D43" s="6">
        <v>8886</v>
      </c>
      <c r="E43" s="6">
        <v>7422</v>
      </c>
      <c r="F43" s="6">
        <v>6182</v>
      </c>
      <c r="G43" s="6">
        <v>10160</v>
      </c>
      <c r="H43" s="6">
        <v>10709</v>
      </c>
      <c r="I43" s="6">
        <v>10829</v>
      </c>
      <c r="J43" s="6">
        <v>9018</v>
      </c>
      <c r="K43" s="6">
        <v>10974</v>
      </c>
      <c r="L43" s="6">
        <v>5576</v>
      </c>
    </row>
    <row r="44" spans="1:12" x14ac:dyDescent="0.25">
      <c r="A44" s="6">
        <v>8316</v>
      </c>
      <c r="B44" s="6">
        <v>9216</v>
      </c>
      <c r="C44" s="6">
        <v>7441</v>
      </c>
      <c r="D44" s="6">
        <v>6054</v>
      </c>
      <c r="E44" s="6">
        <v>9222</v>
      </c>
      <c r="F44" s="6">
        <v>6135</v>
      </c>
      <c r="G44" s="6">
        <v>6539</v>
      </c>
      <c r="H44" s="6">
        <v>6065</v>
      </c>
      <c r="I44" s="6">
        <v>5267</v>
      </c>
      <c r="J44" s="6">
        <v>5043</v>
      </c>
      <c r="K44" s="6">
        <v>8933</v>
      </c>
      <c r="L44" s="6">
        <v>7704</v>
      </c>
    </row>
    <row r="45" spans="1:12" x14ac:dyDescent="0.25">
      <c r="A45" s="6">
        <v>6577</v>
      </c>
      <c r="B45" s="6">
        <v>10584</v>
      </c>
      <c r="C45" s="6">
        <v>9889</v>
      </c>
      <c r="D45" s="6">
        <v>9061</v>
      </c>
      <c r="E45" s="6">
        <v>5038</v>
      </c>
      <c r="F45" s="6">
        <v>8350</v>
      </c>
      <c r="G45" s="6">
        <v>10187</v>
      </c>
      <c r="H45" s="6">
        <v>10585</v>
      </c>
      <c r="I45" s="6">
        <v>5242</v>
      </c>
      <c r="J45" s="6">
        <v>7416</v>
      </c>
      <c r="K45" s="6">
        <v>8290</v>
      </c>
      <c r="L45" s="6">
        <v>8367</v>
      </c>
    </row>
    <row r="46" spans="1:12" x14ac:dyDescent="0.25">
      <c r="A46" s="6">
        <v>5783</v>
      </c>
      <c r="B46" s="6">
        <v>5431</v>
      </c>
      <c r="C46" s="6">
        <v>8667</v>
      </c>
      <c r="D46" s="6">
        <v>10798</v>
      </c>
      <c r="E46" s="6">
        <v>9103</v>
      </c>
      <c r="F46" s="6">
        <v>6088</v>
      </c>
      <c r="G46" s="6">
        <v>7433</v>
      </c>
      <c r="H46" s="6">
        <v>7934</v>
      </c>
      <c r="I46" s="6">
        <v>9899</v>
      </c>
      <c r="J46" s="6">
        <v>10737</v>
      </c>
      <c r="K46" s="6">
        <v>8537</v>
      </c>
      <c r="L46" s="6">
        <v>6871</v>
      </c>
    </row>
    <row r="47" spans="1:12" x14ac:dyDescent="0.25">
      <c r="A47" s="6">
        <v>6085</v>
      </c>
      <c r="B47" s="6">
        <v>5407</v>
      </c>
      <c r="C47" s="6">
        <v>5046</v>
      </c>
      <c r="D47" s="6">
        <v>5715</v>
      </c>
      <c r="E47" s="6">
        <v>5745</v>
      </c>
      <c r="F47" s="6">
        <v>6213</v>
      </c>
      <c r="G47" s="6">
        <v>7689</v>
      </c>
      <c r="H47" s="6">
        <v>9691</v>
      </c>
      <c r="I47" s="6">
        <v>7095</v>
      </c>
      <c r="J47" s="6">
        <v>9151</v>
      </c>
      <c r="K47" s="6">
        <v>7501</v>
      </c>
      <c r="L47" s="6">
        <v>10396</v>
      </c>
    </row>
    <row r="48" spans="1:12" x14ac:dyDescent="0.25">
      <c r="A48" s="6">
        <v>10573</v>
      </c>
      <c r="B48" s="6">
        <v>6705</v>
      </c>
      <c r="C48" s="6">
        <v>7038</v>
      </c>
      <c r="D48" s="6">
        <v>9209</v>
      </c>
      <c r="E48" s="6">
        <v>6971</v>
      </c>
      <c r="F48" s="6">
        <v>6833</v>
      </c>
      <c r="G48" s="6">
        <v>8174</v>
      </c>
      <c r="H48" s="6">
        <v>5169</v>
      </c>
      <c r="I48" s="6">
        <v>9714</v>
      </c>
      <c r="J48" s="6">
        <v>6930</v>
      </c>
      <c r="K48" s="6">
        <v>6941</v>
      </c>
      <c r="L48" s="6">
        <v>6595</v>
      </c>
    </row>
    <row r="49" spans="1:12" x14ac:dyDescent="0.25">
      <c r="A49" s="6">
        <v>10475</v>
      </c>
      <c r="B49" s="6">
        <v>5938</v>
      </c>
      <c r="C49" s="6">
        <v>8564</v>
      </c>
      <c r="D49" s="6">
        <v>6740</v>
      </c>
      <c r="E49" s="6">
        <v>6894</v>
      </c>
      <c r="F49" s="6">
        <v>6488</v>
      </c>
      <c r="G49" s="6">
        <v>10489</v>
      </c>
      <c r="H49" s="6">
        <v>8067</v>
      </c>
      <c r="I49" s="6">
        <v>7002</v>
      </c>
      <c r="J49" s="6">
        <v>10261</v>
      </c>
      <c r="K49" s="6">
        <v>5881</v>
      </c>
      <c r="L49" s="6">
        <v>7296</v>
      </c>
    </row>
    <row r="50" spans="1:12" x14ac:dyDescent="0.25">
      <c r="A50" s="6">
        <v>5893</v>
      </c>
      <c r="B50" s="6">
        <v>7072</v>
      </c>
      <c r="C50" s="6">
        <v>10097</v>
      </c>
      <c r="D50" s="6">
        <v>8190</v>
      </c>
      <c r="E50" s="6">
        <v>6348</v>
      </c>
      <c r="F50" s="6">
        <v>10381</v>
      </c>
      <c r="G50" s="6">
        <v>8656</v>
      </c>
      <c r="H50" s="6">
        <v>10974</v>
      </c>
      <c r="I50" s="6">
        <v>7685</v>
      </c>
      <c r="J50" s="6">
        <v>8039</v>
      </c>
      <c r="K50" s="6">
        <v>5945</v>
      </c>
      <c r="L50" s="6">
        <v>6147</v>
      </c>
    </row>
    <row r="51" spans="1:12" x14ac:dyDescent="0.25">
      <c r="A51" s="6">
        <v>6201</v>
      </c>
      <c r="B51" s="6">
        <v>8515</v>
      </c>
      <c r="C51" s="6">
        <v>8224</v>
      </c>
      <c r="D51" s="6">
        <v>5499</v>
      </c>
      <c r="E51" s="6">
        <v>8892</v>
      </c>
      <c r="F51" s="6">
        <v>6661</v>
      </c>
      <c r="G51" s="6">
        <v>5364</v>
      </c>
      <c r="H51" s="6">
        <v>7057</v>
      </c>
      <c r="I51" s="6">
        <v>9208</v>
      </c>
      <c r="J51" s="6">
        <v>8075</v>
      </c>
      <c r="K51" s="6">
        <v>5149</v>
      </c>
      <c r="L51" s="6">
        <v>5221</v>
      </c>
    </row>
    <row r="52" spans="1:12" x14ac:dyDescent="0.25">
      <c r="A52" s="6">
        <v>5543</v>
      </c>
      <c r="B52" s="6">
        <v>7428</v>
      </c>
      <c r="C52" s="6">
        <v>7400</v>
      </c>
      <c r="D52" s="6">
        <v>6944</v>
      </c>
      <c r="E52" s="6">
        <v>6634</v>
      </c>
      <c r="F52" s="6">
        <v>7560</v>
      </c>
      <c r="G52" s="6">
        <v>9809</v>
      </c>
      <c r="H52" s="6">
        <v>6869</v>
      </c>
      <c r="I52" s="6">
        <v>9620</v>
      </c>
      <c r="J52" s="6">
        <v>8122</v>
      </c>
      <c r="K52" s="6">
        <v>7036</v>
      </c>
      <c r="L52" s="6">
        <v>5462</v>
      </c>
    </row>
    <row r="53" spans="1:12" x14ac:dyDescent="0.25">
      <c r="A53" s="6">
        <v>7199</v>
      </c>
      <c r="B53" s="6">
        <v>10718</v>
      </c>
      <c r="C53" s="6">
        <v>8306</v>
      </c>
      <c r="D53" s="6">
        <v>10986</v>
      </c>
      <c r="E53" s="6">
        <v>7630</v>
      </c>
      <c r="F53" s="6">
        <v>6939</v>
      </c>
      <c r="G53" s="6">
        <v>6492</v>
      </c>
      <c r="H53" s="6">
        <v>6450</v>
      </c>
      <c r="I53" s="6">
        <v>6206</v>
      </c>
      <c r="J53" s="6">
        <v>8209</v>
      </c>
      <c r="K53" s="6">
        <v>9126</v>
      </c>
      <c r="L53" s="6">
        <v>8768</v>
      </c>
    </row>
    <row r="54" spans="1:12" x14ac:dyDescent="0.25">
      <c r="A54" s="6">
        <v>5714</v>
      </c>
      <c r="B54" s="6">
        <v>7847</v>
      </c>
      <c r="C54" s="6">
        <v>10759</v>
      </c>
      <c r="D54" s="6">
        <v>10310</v>
      </c>
      <c r="E54" s="6">
        <v>6089</v>
      </c>
      <c r="F54" s="6">
        <v>8883</v>
      </c>
      <c r="G54" s="6">
        <v>8957</v>
      </c>
      <c r="H54" s="6">
        <v>7882</v>
      </c>
      <c r="I54" s="6">
        <v>7393</v>
      </c>
      <c r="J54" s="6">
        <v>7414</v>
      </c>
      <c r="K54" s="6">
        <v>8610</v>
      </c>
      <c r="L54" s="6">
        <v>6987</v>
      </c>
    </row>
    <row r="55" spans="1:12" x14ac:dyDescent="0.25">
      <c r="A55" s="6">
        <v>5041</v>
      </c>
      <c r="B55" s="6">
        <v>6151</v>
      </c>
      <c r="C55" s="6">
        <v>9561</v>
      </c>
      <c r="D55" s="6">
        <v>10389</v>
      </c>
      <c r="E55" s="6">
        <v>6116</v>
      </c>
      <c r="F55" s="6">
        <v>5689</v>
      </c>
      <c r="G55" s="6">
        <v>7578</v>
      </c>
      <c r="H55" s="6">
        <v>10632</v>
      </c>
      <c r="I55" s="6">
        <v>7232</v>
      </c>
      <c r="J55" s="6">
        <v>5412</v>
      </c>
      <c r="K55" s="6">
        <v>8541</v>
      </c>
      <c r="L55" s="6">
        <v>9035</v>
      </c>
    </row>
    <row r="56" spans="1:12" x14ac:dyDescent="0.25">
      <c r="A56" s="6">
        <v>10940</v>
      </c>
      <c r="B56" s="6">
        <v>10930</v>
      </c>
      <c r="C56" s="6">
        <v>10705</v>
      </c>
      <c r="D56" s="6">
        <v>9756</v>
      </c>
      <c r="E56" s="6">
        <v>9032</v>
      </c>
      <c r="F56" s="6">
        <v>10534</v>
      </c>
      <c r="G56" s="6">
        <v>8613</v>
      </c>
      <c r="H56" s="6">
        <v>5959</v>
      </c>
      <c r="I56" s="6">
        <v>7703</v>
      </c>
      <c r="J56" s="6">
        <v>8422</v>
      </c>
      <c r="K56" s="6">
        <v>5125</v>
      </c>
      <c r="L56" s="6">
        <v>6586</v>
      </c>
    </row>
    <row r="57" spans="1:12" x14ac:dyDescent="0.25">
      <c r="A57" s="6">
        <v>8610</v>
      </c>
      <c r="B57" s="6">
        <v>7654</v>
      </c>
      <c r="C57" s="6">
        <v>9423</v>
      </c>
      <c r="D57" s="6">
        <v>6143</v>
      </c>
      <c r="E57" s="6">
        <v>8633</v>
      </c>
      <c r="F57" s="6">
        <v>9066</v>
      </c>
      <c r="G57" s="6">
        <v>9974</v>
      </c>
      <c r="H57" s="6">
        <v>5364</v>
      </c>
      <c r="I57" s="6">
        <v>10523</v>
      </c>
      <c r="J57" s="6">
        <v>9424</v>
      </c>
      <c r="K57" s="6">
        <v>9902</v>
      </c>
      <c r="L57" s="6">
        <v>5021</v>
      </c>
    </row>
    <row r="58" spans="1:12" x14ac:dyDescent="0.25">
      <c r="A58" s="6">
        <v>6799</v>
      </c>
      <c r="B58" s="6">
        <v>8994</v>
      </c>
      <c r="C58" s="6">
        <v>10979</v>
      </c>
      <c r="D58" s="6">
        <v>7621</v>
      </c>
      <c r="E58" s="6">
        <v>8199</v>
      </c>
      <c r="F58" s="6">
        <v>5484</v>
      </c>
      <c r="G58" s="6">
        <v>10970</v>
      </c>
      <c r="H58" s="6">
        <v>5748</v>
      </c>
      <c r="I58" s="6">
        <v>10551</v>
      </c>
      <c r="J58" s="6">
        <v>8249</v>
      </c>
      <c r="K58" s="6">
        <v>6679</v>
      </c>
      <c r="L58" s="6">
        <v>10395</v>
      </c>
    </row>
    <row r="59" spans="1:12" x14ac:dyDescent="0.25">
      <c r="A59" s="6">
        <v>6108</v>
      </c>
      <c r="B59" s="6">
        <v>9274</v>
      </c>
      <c r="C59" s="6">
        <v>9192</v>
      </c>
      <c r="D59" s="6">
        <v>8314</v>
      </c>
      <c r="E59" s="6">
        <v>8205</v>
      </c>
      <c r="F59" s="6">
        <v>6760</v>
      </c>
      <c r="G59" s="6">
        <v>9780</v>
      </c>
      <c r="H59" s="6">
        <v>9122</v>
      </c>
      <c r="I59" s="6">
        <v>8893</v>
      </c>
      <c r="J59" s="6">
        <v>9733</v>
      </c>
      <c r="K59" s="6">
        <v>7655</v>
      </c>
      <c r="L59" s="6">
        <v>9477</v>
      </c>
    </row>
    <row r="60" spans="1:12" x14ac:dyDescent="0.25">
      <c r="A60" s="6">
        <v>9141</v>
      </c>
      <c r="B60" s="6">
        <v>9583</v>
      </c>
      <c r="C60" s="6">
        <v>6746</v>
      </c>
      <c r="D60" s="6">
        <v>9708</v>
      </c>
      <c r="E60" s="6">
        <v>8224</v>
      </c>
      <c r="F60" s="6">
        <v>10122</v>
      </c>
      <c r="G60" s="6">
        <v>7471</v>
      </c>
      <c r="H60" s="6">
        <v>6017</v>
      </c>
      <c r="I60" s="6">
        <v>9524</v>
      </c>
      <c r="J60" s="6">
        <v>9577</v>
      </c>
      <c r="K60" s="6">
        <v>9359</v>
      </c>
      <c r="L60" s="6">
        <v>6654</v>
      </c>
    </row>
    <row r="61" spans="1:12" x14ac:dyDescent="0.25">
      <c r="A61" s="6">
        <v>7429</v>
      </c>
      <c r="B61" s="6">
        <v>5336</v>
      </c>
      <c r="C61" s="6">
        <v>7822</v>
      </c>
      <c r="D61" s="6">
        <v>10218</v>
      </c>
      <c r="E61" s="6">
        <v>6126</v>
      </c>
      <c r="F61" s="6">
        <v>5391</v>
      </c>
      <c r="G61" s="6">
        <v>5976</v>
      </c>
      <c r="H61" s="6">
        <v>6860</v>
      </c>
      <c r="I61" s="6">
        <v>9387</v>
      </c>
      <c r="J61" s="6">
        <v>5702</v>
      </c>
      <c r="K61" s="6">
        <v>10424</v>
      </c>
      <c r="L61" s="6">
        <v>9813</v>
      </c>
    </row>
    <row r="62" spans="1:12" x14ac:dyDescent="0.25">
      <c r="A62" s="6">
        <v>6112</v>
      </c>
      <c r="B62" s="6">
        <v>10210</v>
      </c>
      <c r="C62" s="6">
        <v>9782</v>
      </c>
      <c r="D62" s="6">
        <v>5657</v>
      </c>
      <c r="E62" s="6">
        <v>5177</v>
      </c>
      <c r="F62" s="6">
        <v>7614</v>
      </c>
      <c r="G62" s="6">
        <v>6191</v>
      </c>
      <c r="H62" s="6">
        <v>9633</v>
      </c>
      <c r="I62" s="6">
        <v>5761</v>
      </c>
      <c r="J62" s="6">
        <v>8541</v>
      </c>
      <c r="K62" s="6">
        <v>10509</v>
      </c>
      <c r="L62" s="6">
        <v>9978</v>
      </c>
    </row>
    <row r="63" spans="1:12" x14ac:dyDescent="0.25">
      <c r="A63" s="6">
        <v>5754</v>
      </c>
      <c r="B63" s="6">
        <v>5040</v>
      </c>
      <c r="C63" s="6">
        <v>6313</v>
      </c>
      <c r="D63" s="6">
        <v>8787</v>
      </c>
      <c r="E63" s="6">
        <v>9227</v>
      </c>
      <c r="F63" s="6">
        <v>5588</v>
      </c>
      <c r="G63" s="6">
        <v>9154</v>
      </c>
      <c r="H63" s="6">
        <v>10466</v>
      </c>
      <c r="I63" s="6">
        <v>9784</v>
      </c>
      <c r="J63" s="6">
        <v>7477</v>
      </c>
      <c r="K63" s="6">
        <v>10121</v>
      </c>
      <c r="L63" s="6">
        <v>10823</v>
      </c>
    </row>
    <row r="64" spans="1:12" x14ac:dyDescent="0.25">
      <c r="A64" s="6">
        <v>10569</v>
      </c>
      <c r="B64" s="6">
        <v>9007</v>
      </c>
      <c r="C64" s="6">
        <v>10103</v>
      </c>
      <c r="D64" s="6">
        <v>7714</v>
      </c>
      <c r="E64" s="6">
        <v>7292</v>
      </c>
      <c r="F64" s="6">
        <v>7159</v>
      </c>
      <c r="G64" s="6">
        <v>10620</v>
      </c>
      <c r="H64" s="6">
        <v>10813</v>
      </c>
      <c r="I64" s="6">
        <v>6973</v>
      </c>
      <c r="J64" s="6">
        <v>7580</v>
      </c>
      <c r="K64" s="6">
        <v>5545</v>
      </c>
      <c r="L64" s="6">
        <v>8207</v>
      </c>
    </row>
    <row r="65" spans="1:12" x14ac:dyDescent="0.25">
      <c r="A65" s="6">
        <v>7080</v>
      </c>
      <c r="B65" s="6">
        <v>6470</v>
      </c>
      <c r="C65" s="6">
        <v>9881</v>
      </c>
      <c r="D65" s="6">
        <v>8594</v>
      </c>
      <c r="E65" s="6">
        <v>9732</v>
      </c>
      <c r="F65" s="6">
        <v>7823</v>
      </c>
      <c r="G65" s="6">
        <v>5981</v>
      </c>
      <c r="H65" s="6">
        <v>8934</v>
      </c>
      <c r="I65" s="6">
        <v>10831</v>
      </c>
      <c r="J65" s="6">
        <v>5724</v>
      </c>
      <c r="K65" s="6">
        <v>9097</v>
      </c>
      <c r="L65" s="6">
        <v>8696</v>
      </c>
    </row>
    <row r="66" spans="1:12" x14ac:dyDescent="0.25">
      <c r="A66" s="6">
        <v>8856</v>
      </c>
      <c r="B66" s="6">
        <v>5447</v>
      </c>
      <c r="C66" s="6">
        <v>7827</v>
      </c>
      <c r="D66" s="6">
        <v>9986</v>
      </c>
      <c r="E66" s="6">
        <v>10496</v>
      </c>
      <c r="F66" s="6">
        <v>10696</v>
      </c>
      <c r="G66" s="6">
        <v>7580</v>
      </c>
      <c r="H66" s="6">
        <v>9407</v>
      </c>
      <c r="I66" s="6">
        <v>7278</v>
      </c>
      <c r="J66" s="6">
        <v>8109</v>
      </c>
      <c r="K66" s="6">
        <v>6336</v>
      </c>
      <c r="L66" s="6">
        <v>8425</v>
      </c>
    </row>
    <row r="67" spans="1:12" x14ac:dyDescent="0.25">
      <c r="A67" s="6">
        <v>6376</v>
      </c>
      <c r="B67" s="6">
        <v>7309</v>
      </c>
      <c r="C67" s="6">
        <v>9808</v>
      </c>
      <c r="D67" s="6">
        <v>6437</v>
      </c>
      <c r="E67" s="6">
        <v>5896</v>
      </c>
      <c r="F67" s="6">
        <v>10135</v>
      </c>
      <c r="G67" s="6">
        <v>9752</v>
      </c>
      <c r="H67" s="6">
        <v>10295</v>
      </c>
      <c r="I67" s="6">
        <v>7642</v>
      </c>
      <c r="J67" s="6">
        <v>7856</v>
      </c>
      <c r="K67" s="6">
        <v>9723</v>
      </c>
      <c r="L67" s="6">
        <v>8865</v>
      </c>
    </row>
    <row r="68" spans="1:12" x14ac:dyDescent="0.25">
      <c r="A68" s="6">
        <v>10973</v>
      </c>
      <c r="B68" s="6">
        <v>6174</v>
      </c>
      <c r="C68" s="6">
        <v>6574</v>
      </c>
      <c r="D68" s="6">
        <v>6126</v>
      </c>
      <c r="E68" s="6">
        <v>9661</v>
      </c>
      <c r="F68" s="6">
        <v>5387</v>
      </c>
      <c r="G68" s="6">
        <v>7163</v>
      </c>
      <c r="H68" s="6">
        <v>8763</v>
      </c>
      <c r="I68" s="6">
        <v>8096</v>
      </c>
      <c r="J68" s="6">
        <v>8942</v>
      </c>
      <c r="K68" s="6">
        <v>8643</v>
      </c>
      <c r="L68" s="6">
        <v>9210</v>
      </c>
    </row>
    <row r="69" spans="1:12" x14ac:dyDescent="0.25">
      <c r="A69" s="6">
        <v>6136</v>
      </c>
      <c r="B69" s="6">
        <v>9777</v>
      </c>
      <c r="C69" s="6">
        <v>10664</v>
      </c>
      <c r="D69" s="6">
        <v>10663</v>
      </c>
      <c r="E69" s="6">
        <v>8552</v>
      </c>
      <c r="F69" s="6">
        <v>10339</v>
      </c>
      <c r="G69" s="6">
        <v>8769</v>
      </c>
      <c r="H69" s="6">
        <v>7051</v>
      </c>
      <c r="I69" s="6">
        <v>10373</v>
      </c>
      <c r="J69" s="6">
        <v>9736</v>
      </c>
      <c r="K69" s="6">
        <v>5523</v>
      </c>
      <c r="L69" s="6">
        <v>8970</v>
      </c>
    </row>
    <row r="70" spans="1:12" x14ac:dyDescent="0.25">
      <c r="A70" s="6">
        <v>9992</v>
      </c>
      <c r="B70" s="6">
        <v>9994</v>
      </c>
      <c r="C70" s="6">
        <v>7573</v>
      </c>
      <c r="D70" s="6">
        <v>6083</v>
      </c>
      <c r="E70" s="6">
        <v>9628</v>
      </c>
      <c r="F70" s="6">
        <v>6713</v>
      </c>
      <c r="G70" s="6">
        <v>7882</v>
      </c>
      <c r="H70" s="6">
        <v>6217</v>
      </c>
      <c r="I70" s="6">
        <v>10926</v>
      </c>
      <c r="J70" s="6">
        <v>9669</v>
      </c>
      <c r="K70" s="6">
        <v>8310</v>
      </c>
      <c r="L70" s="6">
        <v>7930</v>
      </c>
    </row>
    <row r="71" spans="1:12" x14ac:dyDescent="0.25">
      <c r="A71" s="6">
        <v>6851</v>
      </c>
      <c r="B71" s="6">
        <v>7123</v>
      </c>
      <c r="C71" s="6">
        <v>7944</v>
      </c>
      <c r="D71" s="6">
        <v>8882</v>
      </c>
      <c r="E71" s="6">
        <v>6235</v>
      </c>
      <c r="F71" s="6">
        <v>5999</v>
      </c>
      <c r="G71" s="6">
        <v>6743</v>
      </c>
      <c r="H71" s="6">
        <v>8199</v>
      </c>
      <c r="I71" s="6">
        <v>8830</v>
      </c>
      <c r="J71" s="6">
        <v>10375</v>
      </c>
      <c r="K71" s="6">
        <v>9131</v>
      </c>
      <c r="L71" s="6">
        <v>7042</v>
      </c>
    </row>
    <row r="72" spans="1:12" x14ac:dyDescent="0.25">
      <c r="A72" s="6">
        <v>6813</v>
      </c>
      <c r="B72" s="6">
        <v>10583</v>
      </c>
      <c r="C72" s="6">
        <v>5784</v>
      </c>
      <c r="D72" s="6">
        <v>8908</v>
      </c>
      <c r="E72" s="6">
        <v>7771</v>
      </c>
      <c r="F72" s="6">
        <v>5690</v>
      </c>
      <c r="G72" s="6">
        <v>7205</v>
      </c>
      <c r="H72" s="6">
        <v>9404</v>
      </c>
      <c r="I72" s="6">
        <v>9851</v>
      </c>
      <c r="J72" s="6">
        <v>10462</v>
      </c>
      <c r="K72" s="6">
        <v>8025</v>
      </c>
      <c r="L72" s="6">
        <v>8553</v>
      </c>
    </row>
    <row r="73" spans="1:12" x14ac:dyDescent="0.25">
      <c r="A73" s="6">
        <v>9743</v>
      </c>
      <c r="B73" s="6">
        <v>8962</v>
      </c>
      <c r="C73" s="6">
        <v>6553</v>
      </c>
      <c r="D73" s="6">
        <v>9053</v>
      </c>
      <c r="E73" s="6">
        <v>8147</v>
      </c>
      <c r="F73" s="6">
        <v>10191</v>
      </c>
      <c r="G73" s="6">
        <v>9062</v>
      </c>
      <c r="H73" s="6">
        <v>8416</v>
      </c>
      <c r="I73" s="6">
        <v>10735</v>
      </c>
      <c r="J73" s="6">
        <v>9307</v>
      </c>
      <c r="K73" s="6">
        <v>5447</v>
      </c>
      <c r="L73" s="6">
        <v>7266</v>
      </c>
    </row>
    <row r="74" spans="1:12" x14ac:dyDescent="0.25">
      <c r="A74" s="6">
        <v>8483</v>
      </c>
      <c r="B74" s="6">
        <v>10760</v>
      </c>
      <c r="C74" s="6">
        <v>8233</v>
      </c>
      <c r="D74" s="6">
        <v>9798</v>
      </c>
      <c r="E74" s="6">
        <v>9090</v>
      </c>
      <c r="F74" s="6">
        <v>7706</v>
      </c>
      <c r="G74" s="6">
        <v>8442</v>
      </c>
      <c r="H74" s="6">
        <v>7968</v>
      </c>
      <c r="I74" s="6">
        <v>5179</v>
      </c>
      <c r="J74" s="6">
        <v>5384</v>
      </c>
      <c r="K74" s="6">
        <v>5923</v>
      </c>
      <c r="L74" s="6">
        <v>6882</v>
      </c>
    </row>
    <row r="75" spans="1:12" x14ac:dyDescent="0.25">
      <c r="A75" s="6">
        <v>6899</v>
      </c>
      <c r="B75" s="6">
        <v>5679</v>
      </c>
      <c r="C75" s="6">
        <v>10017</v>
      </c>
      <c r="D75" s="6">
        <v>8439</v>
      </c>
      <c r="E75" s="6">
        <v>9433</v>
      </c>
      <c r="F75" s="6">
        <v>7254</v>
      </c>
      <c r="G75" s="6">
        <v>7284</v>
      </c>
      <c r="H75" s="6">
        <v>6339</v>
      </c>
      <c r="I75" s="6">
        <v>10863</v>
      </c>
      <c r="J75" s="6">
        <v>8176</v>
      </c>
      <c r="K75" s="6">
        <v>10687</v>
      </c>
      <c r="L75" s="6">
        <v>9063</v>
      </c>
    </row>
    <row r="76" spans="1:12" x14ac:dyDescent="0.25">
      <c r="A76" s="6">
        <v>8106</v>
      </c>
      <c r="B76" s="6">
        <v>10650</v>
      </c>
      <c r="C76" s="6">
        <v>8178</v>
      </c>
      <c r="D76" s="6">
        <v>7876</v>
      </c>
      <c r="E76" s="6">
        <v>9829</v>
      </c>
      <c r="F76" s="6">
        <v>6548</v>
      </c>
      <c r="G76" s="6">
        <v>6575</v>
      </c>
      <c r="H76" s="6">
        <v>8053</v>
      </c>
      <c r="I76" s="6">
        <v>9427</v>
      </c>
      <c r="J76" s="6">
        <v>8111</v>
      </c>
      <c r="K76" s="6">
        <v>8342</v>
      </c>
      <c r="L76" s="6">
        <v>10532</v>
      </c>
    </row>
    <row r="77" spans="1:12" x14ac:dyDescent="0.25">
      <c r="A77" s="6">
        <v>8146</v>
      </c>
      <c r="B77" s="6">
        <v>7744</v>
      </c>
      <c r="C77" s="6">
        <v>8731</v>
      </c>
      <c r="D77" s="6">
        <v>7498</v>
      </c>
      <c r="E77" s="6">
        <v>9243</v>
      </c>
      <c r="F77" s="6">
        <v>8319</v>
      </c>
      <c r="G77" s="6">
        <v>7574</v>
      </c>
      <c r="H77" s="6">
        <v>5218</v>
      </c>
      <c r="I77" s="6">
        <v>5189</v>
      </c>
      <c r="J77" s="6">
        <v>10405</v>
      </c>
      <c r="K77" s="6">
        <v>10305</v>
      </c>
      <c r="L77" s="6">
        <v>8265</v>
      </c>
    </row>
    <row r="78" spans="1:12" x14ac:dyDescent="0.25">
      <c r="A78" s="6">
        <v>5518</v>
      </c>
      <c r="B78" s="6">
        <v>9323</v>
      </c>
      <c r="C78" s="6">
        <v>5653</v>
      </c>
      <c r="D78" s="6">
        <v>8862</v>
      </c>
      <c r="E78" s="6">
        <v>7571</v>
      </c>
      <c r="F78" s="6">
        <v>7112</v>
      </c>
      <c r="G78" s="6">
        <v>7339</v>
      </c>
      <c r="H78" s="6">
        <v>7289</v>
      </c>
      <c r="I78" s="6">
        <v>6825</v>
      </c>
      <c r="J78" s="6">
        <v>5180</v>
      </c>
      <c r="K78" s="6">
        <v>6886</v>
      </c>
      <c r="L78" s="6">
        <v>10461</v>
      </c>
    </row>
    <row r="79" spans="1:12" x14ac:dyDescent="0.25">
      <c r="A79" s="6">
        <v>10253</v>
      </c>
      <c r="B79" s="6">
        <v>8111</v>
      </c>
      <c r="C79" s="6">
        <v>9810</v>
      </c>
      <c r="D79" s="6">
        <v>7848</v>
      </c>
      <c r="E79" s="6">
        <v>6282</v>
      </c>
      <c r="F79" s="6">
        <v>5947</v>
      </c>
      <c r="G79" s="6">
        <v>5000</v>
      </c>
      <c r="H79" s="6">
        <v>10066</v>
      </c>
      <c r="I79" s="6">
        <v>7665</v>
      </c>
      <c r="J79" s="6">
        <v>9510</v>
      </c>
      <c r="K79" s="6">
        <v>9590</v>
      </c>
      <c r="L79" s="6">
        <v>10301</v>
      </c>
    </row>
    <row r="80" spans="1:12" x14ac:dyDescent="0.25">
      <c r="A80" s="6">
        <v>9637</v>
      </c>
      <c r="B80" s="6">
        <v>8864</v>
      </c>
      <c r="C80" s="6">
        <v>10424</v>
      </c>
      <c r="D80" s="6">
        <v>10403</v>
      </c>
      <c r="E80" s="6">
        <v>7919</v>
      </c>
      <c r="F80" s="6">
        <v>10148</v>
      </c>
      <c r="G80" s="6">
        <v>8062</v>
      </c>
      <c r="H80" s="6">
        <v>9030</v>
      </c>
      <c r="I80" s="6">
        <v>10532</v>
      </c>
      <c r="J80" s="6">
        <v>8626</v>
      </c>
      <c r="K80" s="6">
        <v>5194</v>
      </c>
      <c r="L80" s="6">
        <v>6461</v>
      </c>
    </row>
    <row r="81" spans="1:12" x14ac:dyDescent="0.25">
      <c r="A81" s="6">
        <v>6267</v>
      </c>
      <c r="B81" s="6">
        <v>5823</v>
      </c>
      <c r="C81" s="6">
        <v>9020</v>
      </c>
      <c r="D81" s="6">
        <v>9163</v>
      </c>
      <c r="E81" s="6">
        <v>6344</v>
      </c>
      <c r="F81" s="6">
        <v>10287</v>
      </c>
      <c r="G81" s="6">
        <v>7060</v>
      </c>
      <c r="H81" s="6">
        <v>8040</v>
      </c>
      <c r="I81" s="6">
        <v>6949</v>
      </c>
      <c r="J81" s="6">
        <v>6830</v>
      </c>
      <c r="K81" s="6">
        <v>7887</v>
      </c>
      <c r="L81" s="6">
        <v>9961</v>
      </c>
    </row>
    <row r="82" spans="1:12" x14ac:dyDescent="0.25">
      <c r="A82" s="6">
        <v>8630</v>
      </c>
      <c r="B82" s="6">
        <v>6570</v>
      </c>
      <c r="C82" s="6">
        <v>5495</v>
      </c>
      <c r="D82" s="6">
        <v>10687</v>
      </c>
      <c r="E82" s="6">
        <v>10295</v>
      </c>
      <c r="F82" s="6">
        <v>8115</v>
      </c>
      <c r="G82" s="6">
        <v>7353</v>
      </c>
      <c r="H82" s="6">
        <v>5100</v>
      </c>
      <c r="I82" s="6">
        <v>8095</v>
      </c>
      <c r="J82" s="6">
        <v>10700</v>
      </c>
      <c r="K82" s="6">
        <v>9868</v>
      </c>
      <c r="L82" s="6">
        <v>9221</v>
      </c>
    </row>
    <row r="83" spans="1:12" x14ac:dyDescent="0.25">
      <c r="A83" s="6">
        <v>8397</v>
      </c>
      <c r="B83" s="6">
        <v>10051</v>
      </c>
      <c r="C83" s="6">
        <v>5834</v>
      </c>
      <c r="D83" s="6">
        <v>7947</v>
      </c>
      <c r="E83" s="6">
        <v>10564</v>
      </c>
      <c r="F83" s="6">
        <v>8093</v>
      </c>
      <c r="G83" s="6">
        <v>8634</v>
      </c>
      <c r="H83" s="6">
        <v>9843</v>
      </c>
      <c r="I83" s="6">
        <v>9625</v>
      </c>
      <c r="J83" s="6">
        <v>9210</v>
      </c>
      <c r="K83" s="6">
        <v>10045</v>
      </c>
      <c r="L83" s="6">
        <v>7591</v>
      </c>
    </row>
    <row r="84" spans="1:12" x14ac:dyDescent="0.25">
      <c r="A84" s="6">
        <v>9600</v>
      </c>
      <c r="B84" s="6">
        <v>10578</v>
      </c>
      <c r="C84" s="6">
        <v>9519</v>
      </c>
      <c r="D84" s="6">
        <v>7399</v>
      </c>
      <c r="E84" s="6">
        <v>5081</v>
      </c>
      <c r="F84" s="6">
        <v>5807</v>
      </c>
      <c r="G84" s="6">
        <v>7287</v>
      </c>
      <c r="H84" s="6">
        <v>9268</v>
      </c>
      <c r="I84" s="6">
        <v>5999</v>
      </c>
      <c r="J84" s="6">
        <v>9895</v>
      </c>
      <c r="K84" s="6">
        <v>5311</v>
      </c>
      <c r="L84" s="6">
        <v>8741</v>
      </c>
    </row>
    <row r="85" spans="1:12" x14ac:dyDescent="0.25">
      <c r="A85" s="6">
        <v>8378</v>
      </c>
      <c r="B85" s="6">
        <v>5199</v>
      </c>
      <c r="C85" s="6">
        <v>7359</v>
      </c>
      <c r="D85" s="6">
        <v>10834</v>
      </c>
      <c r="E85" s="6">
        <v>5026</v>
      </c>
      <c r="F85" s="6">
        <v>6688</v>
      </c>
      <c r="G85" s="6">
        <v>10761</v>
      </c>
      <c r="H85" s="6">
        <v>10501</v>
      </c>
      <c r="I85" s="6">
        <v>8772</v>
      </c>
      <c r="J85" s="6">
        <v>9265</v>
      </c>
      <c r="K85" s="6">
        <v>9447</v>
      </c>
      <c r="L85" s="6">
        <v>9940</v>
      </c>
    </row>
    <row r="86" spans="1:12" x14ac:dyDescent="0.25">
      <c r="A86" s="6">
        <v>8691</v>
      </c>
      <c r="B86" s="6">
        <v>7229</v>
      </c>
      <c r="C86" s="6">
        <v>10668</v>
      </c>
      <c r="D86" s="6">
        <v>8616</v>
      </c>
      <c r="E86" s="6">
        <v>5666</v>
      </c>
      <c r="F86" s="6">
        <v>5447</v>
      </c>
      <c r="G86" s="6">
        <v>8357</v>
      </c>
      <c r="H86" s="6">
        <v>8922</v>
      </c>
      <c r="I86" s="6">
        <v>8512</v>
      </c>
      <c r="J86" s="6">
        <v>6040</v>
      </c>
      <c r="K86" s="6">
        <v>7259</v>
      </c>
      <c r="L86" s="6">
        <v>8085</v>
      </c>
    </row>
    <row r="87" spans="1:12" x14ac:dyDescent="0.25">
      <c r="A87" s="6">
        <v>10197</v>
      </c>
      <c r="B87" s="6">
        <v>8030</v>
      </c>
      <c r="C87" s="6">
        <v>6882</v>
      </c>
      <c r="D87" s="6">
        <v>9062</v>
      </c>
      <c r="E87" s="6">
        <v>6523</v>
      </c>
      <c r="F87" s="6">
        <v>5968</v>
      </c>
      <c r="G87" s="6">
        <v>10205</v>
      </c>
      <c r="H87" s="6">
        <v>6758</v>
      </c>
      <c r="I87" s="6">
        <v>9867</v>
      </c>
      <c r="J87" s="6">
        <v>6595</v>
      </c>
      <c r="K87" s="6">
        <v>8181</v>
      </c>
      <c r="L87" s="6">
        <v>5567</v>
      </c>
    </row>
    <row r="88" spans="1:12" x14ac:dyDescent="0.25">
      <c r="A88" s="6">
        <v>9510</v>
      </c>
      <c r="B88" s="6">
        <v>5977</v>
      </c>
      <c r="C88" s="6">
        <v>8299</v>
      </c>
      <c r="D88" s="6">
        <v>9160</v>
      </c>
      <c r="E88" s="6">
        <v>10221</v>
      </c>
      <c r="F88" s="6">
        <v>10660</v>
      </c>
      <c r="G88" s="6">
        <v>6597</v>
      </c>
      <c r="H88" s="6">
        <v>5041</v>
      </c>
      <c r="I88" s="6">
        <v>8684</v>
      </c>
      <c r="J88" s="6">
        <v>10142</v>
      </c>
      <c r="K88" s="6">
        <v>8562</v>
      </c>
      <c r="L88" s="6">
        <v>5680</v>
      </c>
    </row>
    <row r="89" spans="1:12" x14ac:dyDescent="0.25">
      <c r="A89" s="6">
        <v>10451</v>
      </c>
      <c r="B89" s="6">
        <v>8614</v>
      </c>
      <c r="C89" s="6">
        <v>7491</v>
      </c>
      <c r="D89" s="6">
        <v>10297</v>
      </c>
      <c r="E89" s="6">
        <v>10742</v>
      </c>
      <c r="F89" s="6">
        <v>9807</v>
      </c>
      <c r="G89" s="6">
        <v>8809</v>
      </c>
      <c r="H89" s="6">
        <v>7113</v>
      </c>
      <c r="I89" s="6">
        <v>6656</v>
      </c>
      <c r="J89" s="6">
        <v>5548</v>
      </c>
      <c r="K89" s="6">
        <v>5455</v>
      </c>
      <c r="L89" s="6">
        <v>7283</v>
      </c>
    </row>
    <row r="90" spans="1:12" x14ac:dyDescent="0.25">
      <c r="A90" s="6">
        <v>8091</v>
      </c>
      <c r="B90" s="6">
        <v>10399</v>
      </c>
      <c r="C90" s="6">
        <v>6479</v>
      </c>
      <c r="D90" s="6">
        <v>5125</v>
      </c>
      <c r="E90" s="6">
        <v>5082</v>
      </c>
      <c r="F90" s="6">
        <v>8935</v>
      </c>
      <c r="G90" s="6">
        <v>7320</v>
      </c>
      <c r="H90" s="6">
        <v>5207</v>
      </c>
      <c r="I90" s="6">
        <v>6756</v>
      </c>
      <c r="J90" s="6">
        <v>10471</v>
      </c>
      <c r="K90" s="6">
        <v>8719</v>
      </c>
      <c r="L90" s="6">
        <v>9300</v>
      </c>
    </row>
    <row r="91" spans="1:12" x14ac:dyDescent="0.25">
      <c r="A91" s="6">
        <v>5581</v>
      </c>
      <c r="B91" s="6">
        <v>9638</v>
      </c>
      <c r="C91" s="6">
        <v>6755</v>
      </c>
      <c r="D91" s="6">
        <v>6132</v>
      </c>
      <c r="E91" s="6">
        <v>10926</v>
      </c>
      <c r="F91" s="6">
        <v>5755</v>
      </c>
      <c r="G91" s="6">
        <v>5168</v>
      </c>
      <c r="H91" s="6">
        <v>5588</v>
      </c>
      <c r="I91" s="6">
        <v>10821</v>
      </c>
      <c r="J91" s="6">
        <v>8076</v>
      </c>
      <c r="K91" s="6">
        <v>10119</v>
      </c>
      <c r="L91" s="6">
        <v>9636</v>
      </c>
    </row>
    <row r="92" spans="1:12" x14ac:dyDescent="0.25">
      <c r="A92" s="6">
        <v>6094</v>
      </c>
      <c r="B92" s="6">
        <v>9679</v>
      </c>
      <c r="C92" s="6">
        <v>8169</v>
      </c>
      <c r="D92" s="6">
        <v>9225</v>
      </c>
      <c r="E92" s="6">
        <v>7124</v>
      </c>
      <c r="F92" s="6">
        <v>9908</v>
      </c>
      <c r="G92" s="6">
        <v>9047</v>
      </c>
      <c r="H92" s="6">
        <v>6069</v>
      </c>
      <c r="I92" s="6">
        <v>6994</v>
      </c>
      <c r="J92" s="6">
        <v>10209</v>
      </c>
      <c r="K92" s="6">
        <v>6806</v>
      </c>
      <c r="L92" s="6">
        <v>10216</v>
      </c>
    </row>
    <row r="93" spans="1:12" x14ac:dyDescent="0.25">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defaultRowHeight="15" x14ac:dyDescent="0.25"/>
  <cols>
    <col min="1" max="1" width="14.7109375" bestFit="1" customWidth="1"/>
    <col min="2" max="2" width="12.85546875" customWidth="1"/>
    <col min="3" max="6" width="11" bestFit="1" customWidth="1"/>
    <col min="7" max="7" width="18.42578125" bestFit="1" customWidth="1"/>
    <col min="8" max="12" width="11" bestFit="1" customWidth="1"/>
  </cols>
  <sheetData>
    <row r="1" spans="1:12" ht="30" x14ac:dyDescent="0.25">
      <c r="A1" s="73" t="s">
        <v>582</v>
      </c>
      <c r="B1" s="73"/>
      <c r="C1" s="73"/>
      <c r="D1" s="73"/>
      <c r="E1" s="73"/>
      <c r="F1" s="73"/>
      <c r="G1" s="73"/>
      <c r="H1" s="73"/>
    </row>
    <row r="3" spans="1:12" x14ac:dyDescent="0.25">
      <c r="A3" s="28" t="s">
        <v>583</v>
      </c>
      <c r="B3" s="5" t="s">
        <v>152</v>
      </c>
    </row>
    <row r="4" spans="1:12" x14ac:dyDescent="0.25">
      <c r="A4" s="28" t="s">
        <v>22</v>
      </c>
      <c r="B4" s="16">
        <f>SUM(INDEX(A7:L93,,MATCH(B3,A6:L6,0)))</f>
        <v>702351</v>
      </c>
    </row>
    <row r="6" spans="1:12" x14ac:dyDescent="0.25">
      <c r="A6" s="4" t="s">
        <v>153</v>
      </c>
      <c r="B6" s="4" t="s">
        <v>152</v>
      </c>
      <c r="C6" s="4" t="s">
        <v>154</v>
      </c>
      <c r="D6" s="4" t="s">
        <v>155</v>
      </c>
      <c r="E6" s="4" t="s">
        <v>584</v>
      </c>
      <c r="F6" s="4" t="s">
        <v>585</v>
      </c>
      <c r="G6" s="4" t="s">
        <v>586</v>
      </c>
      <c r="H6" s="4" t="s">
        <v>587</v>
      </c>
      <c r="I6" s="4" t="s">
        <v>588</v>
      </c>
      <c r="J6" s="4" t="s">
        <v>589</v>
      </c>
      <c r="K6" s="4" t="s">
        <v>590</v>
      </c>
      <c r="L6" s="4" t="s">
        <v>591</v>
      </c>
    </row>
    <row r="7" spans="1:12" x14ac:dyDescent="0.25">
      <c r="A7" s="6">
        <v>6236</v>
      </c>
      <c r="B7" s="6">
        <v>7325</v>
      </c>
      <c r="C7" s="6">
        <v>9421</v>
      </c>
      <c r="D7" s="6">
        <v>6520</v>
      </c>
      <c r="E7" s="6">
        <v>10403</v>
      </c>
      <c r="F7" s="6">
        <v>10746</v>
      </c>
      <c r="G7" s="6">
        <v>9700</v>
      </c>
      <c r="H7" s="6">
        <v>8536</v>
      </c>
      <c r="I7" s="6">
        <v>5199</v>
      </c>
      <c r="J7" s="6">
        <v>10997</v>
      </c>
      <c r="K7" s="6">
        <v>7730</v>
      </c>
      <c r="L7" s="6">
        <v>10232</v>
      </c>
    </row>
    <row r="8" spans="1:12" x14ac:dyDescent="0.25">
      <c r="A8" s="6">
        <v>9620</v>
      </c>
      <c r="B8" s="6">
        <v>8201</v>
      </c>
      <c r="C8" s="6">
        <v>10415</v>
      </c>
      <c r="D8" s="6">
        <v>10754</v>
      </c>
      <c r="E8" s="6">
        <v>5134</v>
      </c>
      <c r="F8" s="6">
        <v>9262</v>
      </c>
      <c r="G8" s="6">
        <v>5648</v>
      </c>
      <c r="H8" s="6">
        <v>6731</v>
      </c>
      <c r="I8" s="6">
        <v>8529</v>
      </c>
      <c r="J8" s="6">
        <v>8518</v>
      </c>
      <c r="K8" s="6">
        <v>7593</v>
      </c>
      <c r="L8" s="6">
        <v>8192</v>
      </c>
    </row>
    <row r="9" spans="1:12" x14ac:dyDescent="0.25">
      <c r="A9" s="6">
        <v>6422</v>
      </c>
      <c r="B9" s="6">
        <v>8750</v>
      </c>
      <c r="C9" s="6">
        <v>6679</v>
      </c>
      <c r="D9" s="6">
        <v>6913</v>
      </c>
      <c r="E9" s="6">
        <v>9010</v>
      </c>
      <c r="F9" s="6">
        <v>9361</v>
      </c>
      <c r="G9" s="6">
        <v>6262</v>
      </c>
      <c r="H9" s="6">
        <v>6368</v>
      </c>
      <c r="I9" s="6">
        <v>8294</v>
      </c>
      <c r="J9" s="6">
        <v>6223</v>
      </c>
      <c r="K9" s="6">
        <v>7005</v>
      </c>
      <c r="L9" s="6">
        <v>10495</v>
      </c>
    </row>
    <row r="10" spans="1:12" x14ac:dyDescent="0.25">
      <c r="A10" s="6">
        <v>9808</v>
      </c>
      <c r="B10" s="6">
        <v>5900</v>
      </c>
      <c r="C10" s="6">
        <v>6554</v>
      </c>
      <c r="D10" s="6">
        <v>8031</v>
      </c>
      <c r="E10" s="6">
        <v>8231</v>
      </c>
      <c r="F10" s="6">
        <v>9168</v>
      </c>
      <c r="G10" s="6">
        <v>8678</v>
      </c>
      <c r="H10" s="6">
        <v>8897</v>
      </c>
      <c r="I10" s="6">
        <v>10017</v>
      </c>
      <c r="J10" s="6">
        <v>6377</v>
      </c>
      <c r="K10" s="6">
        <v>10319</v>
      </c>
      <c r="L10" s="6">
        <v>9520</v>
      </c>
    </row>
    <row r="11" spans="1:12" x14ac:dyDescent="0.25">
      <c r="A11" s="6">
        <v>8884</v>
      </c>
      <c r="B11" s="6">
        <v>8988</v>
      </c>
      <c r="C11" s="6">
        <v>5520</v>
      </c>
      <c r="D11" s="6">
        <v>8825</v>
      </c>
      <c r="E11" s="6">
        <v>5522</v>
      </c>
      <c r="F11" s="6">
        <v>5812</v>
      </c>
      <c r="G11" s="6">
        <v>9472</v>
      </c>
      <c r="H11" s="6">
        <v>8465</v>
      </c>
      <c r="I11" s="6">
        <v>8909</v>
      </c>
      <c r="J11" s="6">
        <v>7298</v>
      </c>
      <c r="K11" s="6">
        <v>7283</v>
      </c>
      <c r="L11" s="6">
        <v>7809</v>
      </c>
    </row>
    <row r="12" spans="1:12" x14ac:dyDescent="0.25">
      <c r="A12" s="6">
        <v>6147</v>
      </c>
      <c r="B12" s="6">
        <v>6025</v>
      </c>
      <c r="C12" s="6">
        <v>8787</v>
      </c>
      <c r="D12" s="6">
        <v>6796</v>
      </c>
      <c r="E12" s="6">
        <v>5286</v>
      </c>
      <c r="F12" s="6">
        <v>9269</v>
      </c>
      <c r="G12" s="6">
        <v>10571</v>
      </c>
      <c r="H12" s="6">
        <v>6999</v>
      </c>
      <c r="I12" s="6">
        <v>10085</v>
      </c>
      <c r="J12" s="6">
        <v>6163</v>
      </c>
      <c r="K12" s="6">
        <v>9024</v>
      </c>
      <c r="L12" s="6">
        <v>6980</v>
      </c>
    </row>
    <row r="13" spans="1:12" x14ac:dyDescent="0.25">
      <c r="A13" s="6">
        <v>5000</v>
      </c>
      <c r="B13" s="6">
        <v>9513</v>
      </c>
      <c r="C13" s="6">
        <v>9272</v>
      </c>
      <c r="D13" s="6">
        <v>5242</v>
      </c>
      <c r="E13" s="6">
        <v>7492</v>
      </c>
      <c r="F13" s="6">
        <v>6309</v>
      </c>
      <c r="G13" s="6">
        <v>8721</v>
      </c>
      <c r="H13" s="6">
        <v>8409</v>
      </c>
      <c r="I13" s="6">
        <v>7660</v>
      </c>
      <c r="J13" s="6">
        <v>9832</v>
      </c>
      <c r="K13" s="6">
        <v>9017</v>
      </c>
      <c r="L13" s="6">
        <v>5525</v>
      </c>
    </row>
    <row r="14" spans="1:12" x14ac:dyDescent="0.25">
      <c r="A14" s="6">
        <v>6970</v>
      </c>
      <c r="B14" s="6">
        <v>9239</v>
      </c>
      <c r="C14" s="6">
        <v>5181</v>
      </c>
      <c r="D14" s="6">
        <v>10581</v>
      </c>
      <c r="E14" s="6">
        <v>9348</v>
      </c>
      <c r="F14" s="6">
        <v>10450</v>
      </c>
      <c r="G14" s="6">
        <v>8428</v>
      </c>
      <c r="H14" s="6">
        <v>5009</v>
      </c>
      <c r="I14" s="6">
        <v>6717</v>
      </c>
      <c r="J14" s="6">
        <v>10855</v>
      </c>
      <c r="K14" s="6">
        <v>10702</v>
      </c>
      <c r="L14" s="6">
        <v>5606</v>
      </c>
    </row>
    <row r="15" spans="1:12" x14ac:dyDescent="0.25">
      <c r="A15" s="6">
        <v>6273</v>
      </c>
      <c r="B15" s="6">
        <v>5430</v>
      </c>
      <c r="C15" s="6">
        <v>8289</v>
      </c>
      <c r="D15" s="6">
        <v>10612</v>
      </c>
      <c r="E15" s="6">
        <v>8322</v>
      </c>
      <c r="F15" s="6">
        <v>7308</v>
      </c>
      <c r="G15" s="6">
        <v>7147</v>
      </c>
      <c r="H15" s="6">
        <v>8587</v>
      </c>
      <c r="I15" s="6">
        <v>8432</v>
      </c>
      <c r="J15" s="6">
        <v>8694</v>
      </c>
      <c r="K15" s="6">
        <v>10120</v>
      </c>
      <c r="L15" s="6">
        <v>10544</v>
      </c>
    </row>
    <row r="16" spans="1:12" x14ac:dyDescent="0.25">
      <c r="A16" s="6">
        <v>7001</v>
      </c>
      <c r="B16" s="6">
        <v>9938</v>
      </c>
      <c r="C16" s="6">
        <v>5568</v>
      </c>
      <c r="D16" s="6">
        <v>5034</v>
      </c>
      <c r="E16" s="6">
        <v>8396</v>
      </c>
      <c r="F16" s="6">
        <v>10063</v>
      </c>
      <c r="G16" s="6">
        <v>10443</v>
      </c>
      <c r="H16" s="6">
        <v>8114</v>
      </c>
      <c r="I16" s="6">
        <v>8211</v>
      </c>
      <c r="J16" s="6">
        <v>10696</v>
      </c>
      <c r="K16" s="6">
        <v>9500</v>
      </c>
      <c r="L16" s="6">
        <v>8350</v>
      </c>
    </row>
    <row r="17" spans="1:12" x14ac:dyDescent="0.25">
      <c r="A17" s="6">
        <v>6653</v>
      </c>
      <c r="B17" s="6">
        <v>6483</v>
      </c>
      <c r="C17" s="6">
        <v>6388</v>
      </c>
      <c r="D17" s="6">
        <v>6938</v>
      </c>
      <c r="E17" s="6">
        <v>9610</v>
      </c>
      <c r="F17" s="6">
        <v>9826</v>
      </c>
      <c r="G17" s="6">
        <v>8223</v>
      </c>
      <c r="H17" s="6">
        <v>5232</v>
      </c>
      <c r="I17" s="6">
        <v>10847</v>
      </c>
      <c r="J17" s="6">
        <v>5015</v>
      </c>
      <c r="K17" s="6">
        <v>6125</v>
      </c>
      <c r="L17" s="6">
        <v>6869</v>
      </c>
    </row>
    <row r="18" spans="1:12" x14ac:dyDescent="0.25">
      <c r="A18" s="6">
        <v>6600</v>
      </c>
      <c r="B18" s="6">
        <v>5280</v>
      </c>
      <c r="C18" s="6">
        <v>10331</v>
      </c>
      <c r="D18" s="6">
        <v>9594</v>
      </c>
      <c r="E18" s="6">
        <v>8125</v>
      </c>
      <c r="F18" s="6">
        <v>7577</v>
      </c>
      <c r="G18" s="6">
        <v>10658</v>
      </c>
      <c r="H18" s="6">
        <v>8030</v>
      </c>
      <c r="I18" s="6">
        <v>8402</v>
      </c>
      <c r="J18" s="6">
        <v>6372</v>
      </c>
      <c r="K18" s="6">
        <v>10345</v>
      </c>
      <c r="L18" s="6">
        <v>5480</v>
      </c>
    </row>
    <row r="19" spans="1:12" x14ac:dyDescent="0.25">
      <c r="A19" s="6">
        <v>10889</v>
      </c>
      <c r="B19" s="6">
        <v>10349</v>
      </c>
      <c r="C19" s="6">
        <v>9273</v>
      </c>
      <c r="D19" s="6">
        <v>8365</v>
      </c>
      <c r="E19" s="6">
        <v>8120</v>
      </c>
      <c r="F19" s="6">
        <v>5817</v>
      </c>
      <c r="G19" s="6">
        <v>7853</v>
      </c>
      <c r="H19" s="6">
        <v>6668</v>
      </c>
      <c r="I19" s="6">
        <v>8918</v>
      </c>
      <c r="J19" s="6">
        <v>7982</v>
      </c>
      <c r="K19" s="6">
        <v>8951</v>
      </c>
      <c r="L19" s="6">
        <v>10102</v>
      </c>
    </row>
    <row r="20" spans="1:12" x14ac:dyDescent="0.25">
      <c r="A20" s="6">
        <v>9564</v>
      </c>
      <c r="B20" s="6">
        <v>6001</v>
      </c>
      <c r="C20" s="6">
        <v>9006</v>
      </c>
      <c r="D20" s="6">
        <v>9989</v>
      </c>
      <c r="E20" s="6">
        <v>10201</v>
      </c>
      <c r="F20" s="6">
        <v>9303</v>
      </c>
      <c r="G20" s="6">
        <v>6515</v>
      </c>
      <c r="H20" s="6">
        <v>6460</v>
      </c>
      <c r="I20" s="6">
        <v>6466</v>
      </c>
      <c r="J20" s="6">
        <v>5129</v>
      </c>
      <c r="K20" s="6">
        <v>7976</v>
      </c>
      <c r="L20" s="6">
        <v>8941</v>
      </c>
    </row>
    <row r="21" spans="1:12" x14ac:dyDescent="0.25">
      <c r="A21" s="6">
        <v>8082</v>
      </c>
      <c r="B21" s="6">
        <v>8562</v>
      </c>
      <c r="C21" s="6">
        <v>5421</v>
      </c>
      <c r="D21" s="6">
        <v>6095</v>
      </c>
      <c r="E21" s="6">
        <v>10853</v>
      </c>
      <c r="F21" s="6">
        <v>10556</v>
      </c>
      <c r="G21" s="6">
        <v>10823</v>
      </c>
      <c r="H21" s="6">
        <v>7653</v>
      </c>
      <c r="I21" s="6">
        <v>10535</v>
      </c>
      <c r="J21" s="6">
        <v>10693</v>
      </c>
      <c r="K21" s="6">
        <v>9098</v>
      </c>
      <c r="L21" s="6">
        <v>7647</v>
      </c>
    </row>
    <row r="22" spans="1:12" x14ac:dyDescent="0.25">
      <c r="A22" s="6">
        <v>5831</v>
      </c>
      <c r="B22" s="6">
        <v>9564</v>
      </c>
      <c r="C22" s="6">
        <v>6204</v>
      </c>
      <c r="D22" s="6">
        <v>9750</v>
      </c>
      <c r="E22" s="6">
        <v>6835</v>
      </c>
      <c r="F22" s="6">
        <v>6814</v>
      </c>
      <c r="G22" s="6">
        <v>8862</v>
      </c>
      <c r="H22" s="6">
        <v>5928</v>
      </c>
      <c r="I22" s="6">
        <v>8710</v>
      </c>
      <c r="J22" s="6">
        <v>5087</v>
      </c>
      <c r="K22" s="6">
        <v>8656</v>
      </c>
      <c r="L22" s="6">
        <v>7148</v>
      </c>
    </row>
    <row r="23" spans="1:12" x14ac:dyDescent="0.25">
      <c r="A23" s="6">
        <v>5677</v>
      </c>
      <c r="B23" s="6">
        <v>10487</v>
      </c>
      <c r="C23" s="6">
        <v>6848</v>
      </c>
      <c r="D23" s="6">
        <v>10646</v>
      </c>
      <c r="E23" s="6">
        <v>7557</v>
      </c>
      <c r="F23" s="6">
        <v>6390</v>
      </c>
      <c r="G23" s="6">
        <v>10581</v>
      </c>
      <c r="H23" s="6">
        <v>8137</v>
      </c>
      <c r="I23" s="6">
        <v>8313</v>
      </c>
      <c r="J23" s="6">
        <v>7896</v>
      </c>
      <c r="K23" s="6">
        <v>9983</v>
      </c>
      <c r="L23" s="6">
        <v>6373</v>
      </c>
    </row>
    <row r="24" spans="1:12" x14ac:dyDescent="0.25">
      <c r="A24" s="6">
        <v>9478</v>
      </c>
      <c r="B24" s="6">
        <v>8797</v>
      </c>
      <c r="C24" s="6">
        <v>5542</v>
      </c>
      <c r="D24" s="6">
        <v>8969</v>
      </c>
      <c r="E24" s="6">
        <v>5056</v>
      </c>
      <c r="F24" s="6">
        <v>8407</v>
      </c>
      <c r="G24" s="6">
        <v>8940</v>
      </c>
      <c r="H24" s="6">
        <v>8411</v>
      </c>
      <c r="I24" s="6">
        <v>10406</v>
      </c>
      <c r="J24" s="6">
        <v>9858</v>
      </c>
      <c r="K24" s="6">
        <v>6926</v>
      </c>
      <c r="L24" s="6">
        <v>9089</v>
      </c>
    </row>
    <row r="25" spans="1:12" x14ac:dyDescent="0.25">
      <c r="A25" s="6">
        <v>6859</v>
      </c>
      <c r="B25" s="6">
        <v>9917</v>
      </c>
      <c r="C25" s="6">
        <v>7619</v>
      </c>
      <c r="D25" s="6">
        <v>7734</v>
      </c>
      <c r="E25" s="6">
        <v>6525</v>
      </c>
      <c r="F25" s="6">
        <v>9793</v>
      </c>
      <c r="G25" s="6">
        <v>7033</v>
      </c>
      <c r="H25" s="6">
        <v>6777</v>
      </c>
      <c r="I25" s="6">
        <v>10766</v>
      </c>
      <c r="J25" s="6">
        <v>10046</v>
      </c>
      <c r="K25" s="6">
        <v>9938</v>
      </c>
      <c r="L25" s="6">
        <v>8298</v>
      </c>
    </row>
    <row r="26" spans="1:12" x14ac:dyDescent="0.25">
      <c r="A26" s="6">
        <v>8288</v>
      </c>
      <c r="B26" s="6">
        <v>5945</v>
      </c>
      <c r="C26" s="6">
        <v>7375</v>
      </c>
      <c r="D26" s="6">
        <v>10576</v>
      </c>
      <c r="E26" s="6">
        <v>5915</v>
      </c>
      <c r="F26" s="6">
        <v>9080</v>
      </c>
      <c r="G26" s="6">
        <v>9214</v>
      </c>
      <c r="H26" s="6">
        <v>8065</v>
      </c>
      <c r="I26" s="6">
        <v>7026</v>
      </c>
      <c r="J26" s="6">
        <v>6991</v>
      </c>
      <c r="K26" s="6">
        <v>5121</v>
      </c>
      <c r="L26" s="6">
        <v>7195</v>
      </c>
    </row>
    <row r="27" spans="1:12" x14ac:dyDescent="0.25">
      <c r="A27" s="6">
        <v>9669</v>
      </c>
      <c r="B27" s="6">
        <v>7469</v>
      </c>
      <c r="C27" s="6">
        <v>9715</v>
      </c>
      <c r="D27" s="6">
        <v>10633</v>
      </c>
      <c r="E27" s="6">
        <v>5135</v>
      </c>
      <c r="F27" s="6">
        <v>7888</v>
      </c>
      <c r="G27" s="6">
        <v>8621</v>
      </c>
      <c r="H27" s="6">
        <v>6117</v>
      </c>
      <c r="I27" s="6">
        <v>7201</v>
      </c>
      <c r="J27" s="6">
        <v>10343</v>
      </c>
      <c r="K27" s="6">
        <v>6098</v>
      </c>
      <c r="L27" s="6">
        <v>6133</v>
      </c>
    </row>
    <row r="28" spans="1:12" x14ac:dyDescent="0.25">
      <c r="A28" s="6">
        <v>10725</v>
      </c>
      <c r="B28" s="6">
        <v>8769</v>
      </c>
      <c r="C28" s="6">
        <v>8528</v>
      </c>
      <c r="D28" s="6">
        <v>10395</v>
      </c>
      <c r="E28" s="6">
        <v>10712</v>
      </c>
      <c r="F28" s="6">
        <v>10709</v>
      </c>
      <c r="G28" s="6">
        <v>5323</v>
      </c>
      <c r="H28" s="6">
        <v>6036</v>
      </c>
      <c r="I28" s="6">
        <v>8737</v>
      </c>
      <c r="J28" s="6">
        <v>10579</v>
      </c>
      <c r="K28" s="6">
        <v>8188</v>
      </c>
      <c r="L28" s="6">
        <v>9057</v>
      </c>
    </row>
    <row r="29" spans="1:12" x14ac:dyDescent="0.25">
      <c r="A29" s="6">
        <v>7803</v>
      </c>
      <c r="B29" s="6">
        <v>8620</v>
      </c>
      <c r="C29" s="6">
        <v>5792</v>
      </c>
      <c r="D29" s="6">
        <v>7557</v>
      </c>
      <c r="E29" s="6">
        <v>8041</v>
      </c>
      <c r="F29" s="6">
        <v>8900</v>
      </c>
      <c r="G29" s="6">
        <v>5315</v>
      </c>
      <c r="H29" s="6">
        <v>5582</v>
      </c>
      <c r="I29" s="6">
        <v>8763</v>
      </c>
      <c r="J29" s="6">
        <v>10205</v>
      </c>
      <c r="K29" s="6">
        <v>5407</v>
      </c>
      <c r="L29" s="6">
        <v>8462</v>
      </c>
    </row>
    <row r="30" spans="1:12" x14ac:dyDescent="0.25">
      <c r="A30" s="6">
        <v>5955</v>
      </c>
      <c r="B30" s="6">
        <v>9963</v>
      </c>
      <c r="C30" s="6">
        <v>10361</v>
      </c>
      <c r="D30" s="6">
        <v>8478</v>
      </c>
      <c r="E30" s="6">
        <v>10925</v>
      </c>
      <c r="F30" s="6">
        <v>8152</v>
      </c>
      <c r="G30" s="6">
        <v>8468</v>
      </c>
      <c r="H30" s="6">
        <v>10058</v>
      </c>
      <c r="I30" s="6">
        <v>9755</v>
      </c>
      <c r="J30" s="6">
        <v>9742</v>
      </c>
      <c r="K30" s="6">
        <v>6815</v>
      </c>
      <c r="L30" s="6">
        <v>5824</v>
      </c>
    </row>
    <row r="31" spans="1:12" x14ac:dyDescent="0.25">
      <c r="A31" s="6">
        <v>9067</v>
      </c>
      <c r="B31" s="6">
        <v>9963</v>
      </c>
      <c r="C31" s="6">
        <v>9323</v>
      </c>
      <c r="D31" s="6">
        <v>10270</v>
      </c>
      <c r="E31" s="6">
        <v>7507</v>
      </c>
      <c r="F31" s="6">
        <v>9542</v>
      </c>
      <c r="G31" s="6">
        <v>10199</v>
      </c>
      <c r="H31" s="6">
        <v>5233</v>
      </c>
      <c r="I31" s="6">
        <v>8017</v>
      </c>
      <c r="J31" s="6">
        <v>6163</v>
      </c>
      <c r="K31" s="6">
        <v>9665</v>
      </c>
      <c r="L31" s="6">
        <v>7921</v>
      </c>
    </row>
    <row r="32" spans="1:12" x14ac:dyDescent="0.25">
      <c r="A32" s="6">
        <v>10099</v>
      </c>
      <c r="B32" s="6">
        <v>5820</v>
      </c>
      <c r="C32" s="6">
        <v>7802</v>
      </c>
      <c r="D32" s="6">
        <v>10962</v>
      </c>
      <c r="E32" s="6">
        <v>9983</v>
      </c>
      <c r="F32" s="6">
        <v>5911</v>
      </c>
      <c r="G32" s="6">
        <v>10803</v>
      </c>
      <c r="H32" s="6">
        <v>8710</v>
      </c>
      <c r="I32" s="6">
        <v>6103</v>
      </c>
      <c r="J32" s="6">
        <v>9535</v>
      </c>
      <c r="K32" s="6">
        <v>6056</v>
      </c>
      <c r="L32" s="6">
        <v>8117</v>
      </c>
    </row>
    <row r="33" spans="1:12" x14ac:dyDescent="0.25">
      <c r="A33" s="6">
        <v>6723</v>
      </c>
      <c r="B33" s="6">
        <v>8518</v>
      </c>
      <c r="C33" s="6">
        <v>5653</v>
      </c>
      <c r="D33" s="6">
        <v>8361</v>
      </c>
      <c r="E33" s="6">
        <v>7281</v>
      </c>
      <c r="F33" s="6">
        <v>6605</v>
      </c>
      <c r="G33" s="6">
        <v>6285</v>
      </c>
      <c r="H33" s="6">
        <v>9135</v>
      </c>
      <c r="I33" s="6">
        <v>5703</v>
      </c>
      <c r="J33" s="6">
        <v>5288</v>
      </c>
      <c r="K33" s="6">
        <v>10974</v>
      </c>
      <c r="L33" s="6">
        <v>5193</v>
      </c>
    </row>
    <row r="34" spans="1:12" x14ac:dyDescent="0.25">
      <c r="A34" s="6">
        <v>7207</v>
      </c>
      <c r="B34" s="6">
        <v>5930</v>
      </c>
      <c r="C34" s="6">
        <v>8186</v>
      </c>
      <c r="D34" s="6">
        <v>7540</v>
      </c>
      <c r="E34" s="6">
        <v>7646</v>
      </c>
      <c r="F34" s="6">
        <v>10343</v>
      </c>
      <c r="G34" s="6">
        <v>7318</v>
      </c>
      <c r="H34" s="6">
        <v>10269</v>
      </c>
      <c r="I34" s="6">
        <v>8261</v>
      </c>
      <c r="J34" s="6">
        <v>9231</v>
      </c>
      <c r="K34" s="6">
        <v>6262</v>
      </c>
      <c r="L34" s="6">
        <v>8783</v>
      </c>
    </row>
    <row r="35" spans="1:12" x14ac:dyDescent="0.25">
      <c r="A35" s="6">
        <v>10694</v>
      </c>
      <c r="B35" s="6">
        <v>6816</v>
      </c>
      <c r="C35" s="6">
        <v>7906</v>
      </c>
      <c r="D35" s="6">
        <v>6746</v>
      </c>
      <c r="E35" s="6">
        <v>8555</v>
      </c>
      <c r="F35" s="6">
        <v>9635</v>
      </c>
      <c r="G35" s="6">
        <v>5324</v>
      </c>
      <c r="H35" s="6">
        <v>10640</v>
      </c>
      <c r="I35" s="6">
        <v>8480</v>
      </c>
      <c r="J35" s="6">
        <v>9433</v>
      </c>
      <c r="K35" s="6">
        <v>5078</v>
      </c>
      <c r="L35" s="6">
        <v>6709</v>
      </c>
    </row>
    <row r="36" spans="1:12" x14ac:dyDescent="0.25">
      <c r="A36" s="6">
        <v>9856</v>
      </c>
      <c r="B36" s="6">
        <v>6677</v>
      </c>
      <c r="C36" s="6">
        <v>6320</v>
      </c>
      <c r="D36" s="6">
        <v>10218</v>
      </c>
      <c r="E36" s="6">
        <v>10143</v>
      </c>
      <c r="F36" s="6">
        <v>10677</v>
      </c>
      <c r="G36" s="6">
        <v>10932</v>
      </c>
      <c r="H36" s="6">
        <v>7506</v>
      </c>
      <c r="I36" s="6">
        <v>5781</v>
      </c>
      <c r="J36" s="6">
        <v>8607</v>
      </c>
      <c r="K36" s="6">
        <v>5302</v>
      </c>
      <c r="L36" s="6">
        <v>6566</v>
      </c>
    </row>
    <row r="37" spans="1:12" x14ac:dyDescent="0.25">
      <c r="A37" s="6">
        <v>5839</v>
      </c>
      <c r="B37" s="6">
        <v>9320</v>
      </c>
      <c r="C37" s="6">
        <v>7714</v>
      </c>
      <c r="D37" s="6">
        <v>10772</v>
      </c>
      <c r="E37" s="6">
        <v>9676</v>
      </c>
      <c r="F37" s="6">
        <v>7711</v>
      </c>
      <c r="G37" s="6">
        <v>10201</v>
      </c>
      <c r="H37" s="6">
        <v>7722</v>
      </c>
      <c r="I37" s="6">
        <v>10587</v>
      </c>
      <c r="J37" s="6">
        <v>10056</v>
      </c>
      <c r="K37" s="6">
        <v>6142</v>
      </c>
      <c r="L37" s="6">
        <v>5635</v>
      </c>
    </row>
    <row r="38" spans="1:12" x14ac:dyDescent="0.25">
      <c r="A38" s="6">
        <v>8767</v>
      </c>
      <c r="B38" s="6">
        <v>5606</v>
      </c>
      <c r="C38" s="6">
        <v>8493</v>
      </c>
      <c r="D38" s="6">
        <v>6999</v>
      </c>
      <c r="E38" s="6">
        <v>10751</v>
      </c>
      <c r="F38" s="6">
        <v>5093</v>
      </c>
      <c r="G38" s="6">
        <v>5923</v>
      </c>
      <c r="H38" s="6">
        <v>7325</v>
      </c>
      <c r="I38" s="6">
        <v>7753</v>
      </c>
      <c r="J38" s="6">
        <v>5402</v>
      </c>
      <c r="K38" s="6">
        <v>6531</v>
      </c>
      <c r="L38" s="6">
        <v>6653</v>
      </c>
    </row>
    <row r="39" spans="1:12" x14ac:dyDescent="0.25">
      <c r="A39" s="6">
        <v>5527</v>
      </c>
      <c r="B39" s="6">
        <v>6553</v>
      </c>
      <c r="C39" s="6">
        <v>5506</v>
      </c>
      <c r="D39" s="6">
        <v>5356</v>
      </c>
      <c r="E39" s="6">
        <v>7604</v>
      </c>
      <c r="F39" s="6">
        <v>8403</v>
      </c>
      <c r="G39" s="6">
        <v>7412</v>
      </c>
      <c r="H39" s="6">
        <v>10653</v>
      </c>
      <c r="I39" s="6">
        <v>10499</v>
      </c>
      <c r="J39" s="6">
        <v>9016</v>
      </c>
      <c r="K39" s="6">
        <v>6178</v>
      </c>
      <c r="L39" s="6">
        <v>9519</v>
      </c>
    </row>
    <row r="40" spans="1:12" x14ac:dyDescent="0.25">
      <c r="A40" s="6">
        <v>10380</v>
      </c>
      <c r="B40" s="6">
        <v>10553</v>
      </c>
      <c r="C40" s="6">
        <v>9508</v>
      </c>
      <c r="D40" s="6">
        <v>5176</v>
      </c>
      <c r="E40" s="6">
        <v>5568</v>
      </c>
      <c r="F40" s="6">
        <v>7057</v>
      </c>
      <c r="G40" s="6">
        <v>6104</v>
      </c>
      <c r="H40" s="6">
        <v>8382</v>
      </c>
      <c r="I40" s="6">
        <v>6503</v>
      </c>
      <c r="J40" s="6">
        <v>5257</v>
      </c>
      <c r="K40" s="6">
        <v>9170</v>
      </c>
      <c r="L40" s="6">
        <v>10531</v>
      </c>
    </row>
    <row r="41" spans="1:12" x14ac:dyDescent="0.25">
      <c r="A41" s="6">
        <v>8687</v>
      </c>
      <c r="B41" s="6">
        <v>5385</v>
      </c>
      <c r="C41" s="6">
        <v>5803</v>
      </c>
      <c r="D41" s="6">
        <v>8389</v>
      </c>
      <c r="E41" s="6">
        <v>5721</v>
      </c>
      <c r="F41" s="6">
        <v>10325</v>
      </c>
      <c r="G41" s="6">
        <v>9424</v>
      </c>
      <c r="H41" s="6">
        <v>8919</v>
      </c>
      <c r="I41" s="6">
        <v>5596</v>
      </c>
      <c r="J41" s="6">
        <v>10318</v>
      </c>
      <c r="K41" s="6">
        <v>5455</v>
      </c>
      <c r="L41" s="6">
        <v>9570</v>
      </c>
    </row>
    <row r="42" spans="1:12" x14ac:dyDescent="0.25">
      <c r="A42" s="6">
        <v>7862</v>
      </c>
      <c r="B42" s="6">
        <v>10443</v>
      </c>
      <c r="C42" s="6">
        <v>9210</v>
      </c>
      <c r="D42" s="6">
        <v>5633</v>
      </c>
      <c r="E42" s="6">
        <v>10208</v>
      </c>
      <c r="F42" s="6">
        <v>8908</v>
      </c>
      <c r="G42" s="6">
        <v>8957</v>
      </c>
      <c r="H42" s="6">
        <v>5358</v>
      </c>
      <c r="I42" s="6">
        <v>5199</v>
      </c>
      <c r="J42" s="6">
        <v>8822</v>
      </c>
      <c r="K42" s="6">
        <v>5698</v>
      </c>
      <c r="L42" s="6">
        <v>5152</v>
      </c>
    </row>
    <row r="43" spans="1:12" x14ac:dyDescent="0.25">
      <c r="A43" s="6">
        <v>5622</v>
      </c>
      <c r="B43" s="6">
        <v>10077</v>
      </c>
      <c r="C43" s="6">
        <v>10398</v>
      </c>
      <c r="D43" s="6">
        <v>8886</v>
      </c>
      <c r="E43" s="6">
        <v>7422</v>
      </c>
      <c r="F43" s="6">
        <v>6182</v>
      </c>
      <c r="G43" s="6">
        <v>10160</v>
      </c>
      <c r="H43" s="6">
        <v>10709</v>
      </c>
      <c r="I43" s="6">
        <v>10829</v>
      </c>
      <c r="J43" s="6">
        <v>9018</v>
      </c>
      <c r="K43" s="6">
        <v>10974</v>
      </c>
      <c r="L43" s="6">
        <v>5576</v>
      </c>
    </row>
    <row r="44" spans="1:12" x14ac:dyDescent="0.25">
      <c r="A44" s="6">
        <v>8316</v>
      </c>
      <c r="B44" s="6">
        <v>9216</v>
      </c>
      <c r="C44" s="6">
        <v>7441</v>
      </c>
      <c r="D44" s="6">
        <v>6054</v>
      </c>
      <c r="E44" s="6">
        <v>9222</v>
      </c>
      <c r="F44" s="6">
        <v>6135</v>
      </c>
      <c r="G44" s="6">
        <v>6539</v>
      </c>
      <c r="H44" s="6">
        <v>6065</v>
      </c>
      <c r="I44" s="6">
        <v>5267</v>
      </c>
      <c r="J44" s="6">
        <v>5043</v>
      </c>
      <c r="K44" s="6">
        <v>8933</v>
      </c>
      <c r="L44" s="6">
        <v>7704</v>
      </c>
    </row>
    <row r="45" spans="1:12" x14ac:dyDescent="0.25">
      <c r="A45" s="6">
        <v>6577</v>
      </c>
      <c r="B45" s="6">
        <v>10584</v>
      </c>
      <c r="C45" s="6">
        <v>9889</v>
      </c>
      <c r="D45" s="6">
        <v>9061</v>
      </c>
      <c r="E45" s="6">
        <v>5038</v>
      </c>
      <c r="F45" s="6">
        <v>8350</v>
      </c>
      <c r="G45" s="6">
        <v>10187</v>
      </c>
      <c r="H45" s="6">
        <v>10585</v>
      </c>
      <c r="I45" s="6">
        <v>5242</v>
      </c>
      <c r="J45" s="6">
        <v>7416</v>
      </c>
      <c r="K45" s="6">
        <v>8290</v>
      </c>
      <c r="L45" s="6">
        <v>8367</v>
      </c>
    </row>
    <row r="46" spans="1:12" x14ac:dyDescent="0.25">
      <c r="A46" s="6">
        <v>5783</v>
      </c>
      <c r="B46" s="6">
        <v>5431</v>
      </c>
      <c r="C46" s="6">
        <v>8667</v>
      </c>
      <c r="D46" s="6">
        <v>10798</v>
      </c>
      <c r="E46" s="6">
        <v>9103</v>
      </c>
      <c r="F46" s="6">
        <v>6088</v>
      </c>
      <c r="G46" s="6">
        <v>7433</v>
      </c>
      <c r="H46" s="6">
        <v>7934</v>
      </c>
      <c r="I46" s="6">
        <v>9899</v>
      </c>
      <c r="J46" s="6">
        <v>10737</v>
      </c>
      <c r="K46" s="6">
        <v>8537</v>
      </c>
      <c r="L46" s="6">
        <v>6871</v>
      </c>
    </row>
    <row r="47" spans="1:12" x14ac:dyDescent="0.25">
      <c r="A47" s="6">
        <v>6085</v>
      </c>
      <c r="B47" s="6">
        <v>5407</v>
      </c>
      <c r="C47" s="6">
        <v>5046</v>
      </c>
      <c r="D47" s="6">
        <v>5715</v>
      </c>
      <c r="E47" s="6">
        <v>5745</v>
      </c>
      <c r="F47" s="6">
        <v>6213</v>
      </c>
      <c r="G47" s="6">
        <v>7689</v>
      </c>
      <c r="H47" s="6">
        <v>9691</v>
      </c>
      <c r="I47" s="6">
        <v>7095</v>
      </c>
      <c r="J47" s="6">
        <v>9151</v>
      </c>
      <c r="K47" s="6">
        <v>7501</v>
      </c>
      <c r="L47" s="6">
        <v>10396</v>
      </c>
    </row>
    <row r="48" spans="1:12" x14ac:dyDescent="0.25">
      <c r="A48" s="6">
        <v>10573</v>
      </c>
      <c r="B48" s="6">
        <v>6705</v>
      </c>
      <c r="C48" s="6">
        <v>7038</v>
      </c>
      <c r="D48" s="6">
        <v>9209</v>
      </c>
      <c r="E48" s="6">
        <v>6971</v>
      </c>
      <c r="F48" s="6">
        <v>6833</v>
      </c>
      <c r="G48" s="6">
        <v>8174</v>
      </c>
      <c r="H48" s="6">
        <v>5169</v>
      </c>
      <c r="I48" s="6">
        <v>9714</v>
      </c>
      <c r="J48" s="6">
        <v>6930</v>
      </c>
      <c r="K48" s="6">
        <v>6941</v>
      </c>
      <c r="L48" s="6">
        <v>6595</v>
      </c>
    </row>
    <row r="49" spans="1:12" x14ac:dyDescent="0.25">
      <c r="A49" s="6">
        <v>10475</v>
      </c>
      <c r="B49" s="6">
        <v>5938</v>
      </c>
      <c r="C49" s="6">
        <v>8564</v>
      </c>
      <c r="D49" s="6">
        <v>6740</v>
      </c>
      <c r="E49" s="6">
        <v>6894</v>
      </c>
      <c r="F49" s="6">
        <v>6488</v>
      </c>
      <c r="G49" s="6">
        <v>10489</v>
      </c>
      <c r="H49" s="6">
        <v>8067</v>
      </c>
      <c r="I49" s="6">
        <v>7002</v>
      </c>
      <c r="J49" s="6">
        <v>10261</v>
      </c>
      <c r="K49" s="6">
        <v>5881</v>
      </c>
      <c r="L49" s="6">
        <v>7296</v>
      </c>
    </row>
    <row r="50" spans="1:12" x14ac:dyDescent="0.25">
      <c r="A50" s="6">
        <v>5893</v>
      </c>
      <c r="B50" s="6">
        <v>7072</v>
      </c>
      <c r="C50" s="6">
        <v>10097</v>
      </c>
      <c r="D50" s="6">
        <v>8190</v>
      </c>
      <c r="E50" s="6">
        <v>6348</v>
      </c>
      <c r="F50" s="6">
        <v>10381</v>
      </c>
      <c r="G50" s="6">
        <v>8656</v>
      </c>
      <c r="H50" s="6">
        <v>10974</v>
      </c>
      <c r="I50" s="6">
        <v>7685</v>
      </c>
      <c r="J50" s="6">
        <v>8039</v>
      </c>
      <c r="K50" s="6">
        <v>5945</v>
      </c>
      <c r="L50" s="6">
        <v>6147</v>
      </c>
    </row>
    <row r="51" spans="1:12" x14ac:dyDescent="0.25">
      <c r="A51" s="6">
        <v>6201</v>
      </c>
      <c r="B51" s="6">
        <v>8515</v>
      </c>
      <c r="C51" s="6">
        <v>8224</v>
      </c>
      <c r="D51" s="6">
        <v>5499</v>
      </c>
      <c r="E51" s="6">
        <v>8892</v>
      </c>
      <c r="F51" s="6">
        <v>6661</v>
      </c>
      <c r="G51" s="6">
        <v>5364</v>
      </c>
      <c r="H51" s="6">
        <v>7057</v>
      </c>
      <c r="I51" s="6">
        <v>9208</v>
      </c>
      <c r="J51" s="6">
        <v>8075</v>
      </c>
      <c r="K51" s="6">
        <v>5149</v>
      </c>
      <c r="L51" s="6">
        <v>5221</v>
      </c>
    </row>
    <row r="52" spans="1:12" x14ac:dyDescent="0.25">
      <c r="A52" s="6">
        <v>5543</v>
      </c>
      <c r="B52" s="6">
        <v>7428</v>
      </c>
      <c r="C52" s="6">
        <v>7400</v>
      </c>
      <c r="D52" s="6">
        <v>6944</v>
      </c>
      <c r="E52" s="6">
        <v>6634</v>
      </c>
      <c r="F52" s="6">
        <v>7560</v>
      </c>
      <c r="G52" s="6">
        <v>9809</v>
      </c>
      <c r="H52" s="6">
        <v>6869</v>
      </c>
      <c r="I52" s="6">
        <v>9620</v>
      </c>
      <c r="J52" s="6">
        <v>8122</v>
      </c>
      <c r="K52" s="6">
        <v>7036</v>
      </c>
      <c r="L52" s="6">
        <v>5462</v>
      </c>
    </row>
    <row r="53" spans="1:12" x14ac:dyDescent="0.25">
      <c r="A53" s="6">
        <v>7199</v>
      </c>
      <c r="B53" s="6">
        <v>10718</v>
      </c>
      <c r="C53" s="6">
        <v>8306</v>
      </c>
      <c r="D53" s="6">
        <v>10986</v>
      </c>
      <c r="E53" s="6">
        <v>7630</v>
      </c>
      <c r="F53" s="6">
        <v>6939</v>
      </c>
      <c r="G53" s="6">
        <v>6492</v>
      </c>
      <c r="H53" s="6">
        <v>6450</v>
      </c>
      <c r="I53" s="6">
        <v>6206</v>
      </c>
      <c r="J53" s="6">
        <v>8209</v>
      </c>
      <c r="K53" s="6">
        <v>9126</v>
      </c>
      <c r="L53" s="6">
        <v>8768</v>
      </c>
    </row>
    <row r="54" spans="1:12" x14ac:dyDescent="0.25">
      <c r="A54" s="6">
        <v>5714</v>
      </c>
      <c r="B54" s="6">
        <v>7847</v>
      </c>
      <c r="C54" s="6">
        <v>10759</v>
      </c>
      <c r="D54" s="6">
        <v>10310</v>
      </c>
      <c r="E54" s="6">
        <v>6089</v>
      </c>
      <c r="F54" s="6">
        <v>8883</v>
      </c>
      <c r="G54" s="6">
        <v>8957</v>
      </c>
      <c r="H54" s="6">
        <v>7882</v>
      </c>
      <c r="I54" s="6">
        <v>7393</v>
      </c>
      <c r="J54" s="6">
        <v>7414</v>
      </c>
      <c r="K54" s="6">
        <v>8610</v>
      </c>
      <c r="L54" s="6">
        <v>6987</v>
      </c>
    </row>
    <row r="55" spans="1:12" x14ac:dyDescent="0.25">
      <c r="A55" s="6">
        <v>5041</v>
      </c>
      <c r="B55" s="6">
        <v>6151</v>
      </c>
      <c r="C55" s="6">
        <v>9561</v>
      </c>
      <c r="D55" s="6">
        <v>10389</v>
      </c>
      <c r="E55" s="6">
        <v>6116</v>
      </c>
      <c r="F55" s="6">
        <v>5689</v>
      </c>
      <c r="G55" s="6">
        <v>7578</v>
      </c>
      <c r="H55" s="6">
        <v>10632</v>
      </c>
      <c r="I55" s="6">
        <v>7232</v>
      </c>
      <c r="J55" s="6">
        <v>5412</v>
      </c>
      <c r="K55" s="6">
        <v>8541</v>
      </c>
      <c r="L55" s="6">
        <v>9035</v>
      </c>
    </row>
    <row r="56" spans="1:12" x14ac:dyDescent="0.25">
      <c r="A56" s="6">
        <v>10940</v>
      </c>
      <c r="B56" s="6">
        <v>10930</v>
      </c>
      <c r="C56" s="6">
        <v>10705</v>
      </c>
      <c r="D56" s="6">
        <v>9756</v>
      </c>
      <c r="E56" s="6">
        <v>9032</v>
      </c>
      <c r="F56" s="6">
        <v>10534</v>
      </c>
      <c r="G56" s="6">
        <v>8613</v>
      </c>
      <c r="H56" s="6">
        <v>5959</v>
      </c>
      <c r="I56" s="6">
        <v>7703</v>
      </c>
      <c r="J56" s="6">
        <v>8422</v>
      </c>
      <c r="K56" s="6">
        <v>5125</v>
      </c>
      <c r="L56" s="6">
        <v>6586</v>
      </c>
    </row>
    <row r="57" spans="1:12" x14ac:dyDescent="0.25">
      <c r="A57" s="6">
        <v>8610</v>
      </c>
      <c r="B57" s="6">
        <v>7654</v>
      </c>
      <c r="C57" s="6">
        <v>9423</v>
      </c>
      <c r="D57" s="6">
        <v>6143</v>
      </c>
      <c r="E57" s="6">
        <v>8633</v>
      </c>
      <c r="F57" s="6">
        <v>9066</v>
      </c>
      <c r="G57" s="6">
        <v>9974</v>
      </c>
      <c r="H57" s="6">
        <v>5364</v>
      </c>
      <c r="I57" s="6">
        <v>10523</v>
      </c>
      <c r="J57" s="6">
        <v>9424</v>
      </c>
      <c r="K57" s="6">
        <v>9902</v>
      </c>
      <c r="L57" s="6">
        <v>5021</v>
      </c>
    </row>
    <row r="58" spans="1:12" x14ac:dyDescent="0.25">
      <c r="A58" s="6">
        <v>6799</v>
      </c>
      <c r="B58" s="6">
        <v>8994</v>
      </c>
      <c r="C58" s="6">
        <v>10979</v>
      </c>
      <c r="D58" s="6">
        <v>7621</v>
      </c>
      <c r="E58" s="6">
        <v>8199</v>
      </c>
      <c r="F58" s="6">
        <v>5484</v>
      </c>
      <c r="G58" s="6">
        <v>10970</v>
      </c>
      <c r="H58" s="6">
        <v>5748</v>
      </c>
      <c r="I58" s="6">
        <v>10551</v>
      </c>
      <c r="J58" s="6">
        <v>8249</v>
      </c>
      <c r="K58" s="6">
        <v>6679</v>
      </c>
      <c r="L58" s="6">
        <v>10395</v>
      </c>
    </row>
    <row r="59" spans="1:12" x14ac:dyDescent="0.25">
      <c r="A59" s="6">
        <v>6108</v>
      </c>
      <c r="B59" s="6">
        <v>9274</v>
      </c>
      <c r="C59" s="6">
        <v>9192</v>
      </c>
      <c r="D59" s="6">
        <v>8314</v>
      </c>
      <c r="E59" s="6">
        <v>8205</v>
      </c>
      <c r="F59" s="6">
        <v>6760</v>
      </c>
      <c r="G59" s="6">
        <v>9780</v>
      </c>
      <c r="H59" s="6">
        <v>9122</v>
      </c>
      <c r="I59" s="6">
        <v>8893</v>
      </c>
      <c r="J59" s="6">
        <v>9733</v>
      </c>
      <c r="K59" s="6">
        <v>7655</v>
      </c>
      <c r="L59" s="6">
        <v>9477</v>
      </c>
    </row>
    <row r="60" spans="1:12" x14ac:dyDescent="0.25">
      <c r="A60" s="6">
        <v>9141</v>
      </c>
      <c r="B60" s="6">
        <v>9583</v>
      </c>
      <c r="C60" s="6">
        <v>6746</v>
      </c>
      <c r="D60" s="6">
        <v>9708</v>
      </c>
      <c r="E60" s="6">
        <v>8224</v>
      </c>
      <c r="F60" s="6">
        <v>10122</v>
      </c>
      <c r="G60" s="6">
        <v>7471</v>
      </c>
      <c r="H60" s="6">
        <v>6017</v>
      </c>
      <c r="I60" s="6">
        <v>9524</v>
      </c>
      <c r="J60" s="6">
        <v>9577</v>
      </c>
      <c r="K60" s="6">
        <v>9359</v>
      </c>
      <c r="L60" s="6">
        <v>6654</v>
      </c>
    </row>
    <row r="61" spans="1:12" x14ac:dyDescent="0.25">
      <c r="A61" s="6">
        <v>7429</v>
      </c>
      <c r="B61" s="6">
        <v>5336</v>
      </c>
      <c r="C61" s="6">
        <v>7822</v>
      </c>
      <c r="D61" s="6">
        <v>10218</v>
      </c>
      <c r="E61" s="6">
        <v>6126</v>
      </c>
      <c r="F61" s="6">
        <v>5391</v>
      </c>
      <c r="G61" s="6">
        <v>5976</v>
      </c>
      <c r="H61" s="6">
        <v>6860</v>
      </c>
      <c r="I61" s="6">
        <v>9387</v>
      </c>
      <c r="J61" s="6">
        <v>5702</v>
      </c>
      <c r="K61" s="6">
        <v>10424</v>
      </c>
      <c r="L61" s="6">
        <v>9813</v>
      </c>
    </row>
    <row r="62" spans="1:12" x14ac:dyDescent="0.25">
      <c r="A62" s="6">
        <v>6112</v>
      </c>
      <c r="B62" s="6">
        <v>10210</v>
      </c>
      <c r="C62" s="6">
        <v>9782</v>
      </c>
      <c r="D62" s="6">
        <v>5657</v>
      </c>
      <c r="E62" s="6">
        <v>5177</v>
      </c>
      <c r="F62" s="6">
        <v>7614</v>
      </c>
      <c r="G62" s="6">
        <v>6191</v>
      </c>
      <c r="H62" s="6">
        <v>9633</v>
      </c>
      <c r="I62" s="6">
        <v>5761</v>
      </c>
      <c r="J62" s="6">
        <v>8541</v>
      </c>
      <c r="K62" s="6">
        <v>10509</v>
      </c>
      <c r="L62" s="6">
        <v>9978</v>
      </c>
    </row>
    <row r="63" spans="1:12" x14ac:dyDescent="0.25">
      <c r="A63" s="6">
        <v>5754</v>
      </c>
      <c r="B63" s="6">
        <v>5040</v>
      </c>
      <c r="C63" s="6">
        <v>6313</v>
      </c>
      <c r="D63" s="6">
        <v>8787</v>
      </c>
      <c r="E63" s="6">
        <v>9227</v>
      </c>
      <c r="F63" s="6">
        <v>5588</v>
      </c>
      <c r="G63" s="6">
        <v>9154</v>
      </c>
      <c r="H63" s="6">
        <v>10466</v>
      </c>
      <c r="I63" s="6">
        <v>9784</v>
      </c>
      <c r="J63" s="6">
        <v>7477</v>
      </c>
      <c r="K63" s="6">
        <v>10121</v>
      </c>
      <c r="L63" s="6">
        <v>10823</v>
      </c>
    </row>
    <row r="64" spans="1:12" x14ac:dyDescent="0.25">
      <c r="A64" s="6">
        <v>10569</v>
      </c>
      <c r="B64" s="6">
        <v>9007</v>
      </c>
      <c r="C64" s="6">
        <v>10103</v>
      </c>
      <c r="D64" s="6">
        <v>7714</v>
      </c>
      <c r="E64" s="6">
        <v>7292</v>
      </c>
      <c r="F64" s="6">
        <v>7159</v>
      </c>
      <c r="G64" s="6">
        <v>10620</v>
      </c>
      <c r="H64" s="6">
        <v>10813</v>
      </c>
      <c r="I64" s="6">
        <v>6973</v>
      </c>
      <c r="J64" s="6">
        <v>7580</v>
      </c>
      <c r="K64" s="6">
        <v>5545</v>
      </c>
      <c r="L64" s="6">
        <v>8207</v>
      </c>
    </row>
    <row r="65" spans="1:12" x14ac:dyDescent="0.25">
      <c r="A65" s="6">
        <v>7080</v>
      </c>
      <c r="B65" s="6">
        <v>6470</v>
      </c>
      <c r="C65" s="6">
        <v>9881</v>
      </c>
      <c r="D65" s="6">
        <v>8594</v>
      </c>
      <c r="E65" s="6">
        <v>9732</v>
      </c>
      <c r="F65" s="6">
        <v>7823</v>
      </c>
      <c r="G65" s="6">
        <v>5981</v>
      </c>
      <c r="H65" s="6">
        <v>8934</v>
      </c>
      <c r="I65" s="6">
        <v>10831</v>
      </c>
      <c r="J65" s="6">
        <v>5724</v>
      </c>
      <c r="K65" s="6">
        <v>9097</v>
      </c>
      <c r="L65" s="6">
        <v>8696</v>
      </c>
    </row>
    <row r="66" spans="1:12" x14ac:dyDescent="0.25">
      <c r="A66" s="6">
        <v>8856</v>
      </c>
      <c r="B66" s="6">
        <v>5447</v>
      </c>
      <c r="C66" s="6">
        <v>7827</v>
      </c>
      <c r="D66" s="6">
        <v>9986</v>
      </c>
      <c r="E66" s="6">
        <v>10496</v>
      </c>
      <c r="F66" s="6">
        <v>10696</v>
      </c>
      <c r="G66" s="6">
        <v>7580</v>
      </c>
      <c r="H66" s="6">
        <v>9407</v>
      </c>
      <c r="I66" s="6">
        <v>7278</v>
      </c>
      <c r="J66" s="6">
        <v>8109</v>
      </c>
      <c r="K66" s="6">
        <v>6336</v>
      </c>
      <c r="L66" s="6">
        <v>8425</v>
      </c>
    </row>
    <row r="67" spans="1:12" x14ac:dyDescent="0.25">
      <c r="A67" s="6">
        <v>6376</v>
      </c>
      <c r="B67" s="6">
        <v>7309</v>
      </c>
      <c r="C67" s="6">
        <v>9808</v>
      </c>
      <c r="D67" s="6">
        <v>6437</v>
      </c>
      <c r="E67" s="6">
        <v>5896</v>
      </c>
      <c r="F67" s="6">
        <v>10135</v>
      </c>
      <c r="G67" s="6">
        <v>9752</v>
      </c>
      <c r="H67" s="6">
        <v>10295</v>
      </c>
      <c r="I67" s="6">
        <v>7642</v>
      </c>
      <c r="J67" s="6">
        <v>7856</v>
      </c>
      <c r="K67" s="6">
        <v>9723</v>
      </c>
      <c r="L67" s="6">
        <v>8865</v>
      </c>
    </row>
    <row r="68" spans="1:12" x14ac:dyDescent="0.25">
      <c r="A68" s="6">
        <v>10973</v>
      </c>
      <c r="B68" s="6">
        <v>6174</v>
      </c>
      <c r="C68" s="6">
        <v>6574</v>
      </c>
      <c r="D68" s="6">
        <v>6126</v>
      </c>
      <c r="E68" s="6">
        <v>9661</v>
      </c>
      <c r="F68" s="6">
        <v>5387</v>
      </c>
      <c r="G68" s="6">
        <v>7163</v>
      </c>
      <c r="H68" s="6">
        <v>8763</v>
      </c>
      <c r="I68" s="6">
        <v>8096</v>
      </c>
      <c r="J68" s="6">
        <v>8942</v>
      </c>
      <c r="K68" s="6">
        <v>8643</v>
      </c>
      <c r="L68" s="6">
        <v>9210</v>
      </c>
    </row>
    <row r="69" spans="1:12" x14ac:dyDescent="0.25">
      <c r="A69" s="6">
        <v>6136</v>
      </c>
      <c r="B69" s="6">
        <v>9777</v>
      </c>
      <c r="C69" s="6">
        <v>10664</v>
      </c>
      <c r="D69" s="6">
        <v>10663</v>
      </c>
      <c r="E69" s="6">
        <v>8552</v>
      </c>
      <c r="F69" s="6">
        <v>10339</v>
      </c>
      <c r="G69" s="6">
        <v>8769</v>
      </c>
      <c r="H69" s="6">
        <v>7051</v>
      </c>
      <c r="I69" s="6">
        <v>10373</v>
      </c>
      <c r="J69" s="6">
        <v>9736</v>
      </c>
      <c r="K69" s="6">
        <v>5523</v>
      </c>
      <c r="L69" s="6">
        <v>8970</v>
      </c>
    </row>
    <row r="70" spans="1:12" x14ac:dyDescent="0.25">
      <c r="A70" s="6">
        <v>9992</v>
      </c>
      <c r="B70" s="6">
        <v>9994</v>
      </c>
      <c r="C70" s="6">
        <v>7573</v>
      </c>
      <c r="D70" s="6">
        <v>6083</v>
      </c>
      <c r="E70" s="6">
        <v>9628</v>
      </c>
      <c r="F70" s="6">
        <v>6713</v>
      </c>
      <c r="G70" s="6">
        <v>7882</v>
      </c>
      <c r="H70" s="6">
        <v>6217</v>
      </c>
      <c r="I70" s="6">
        <v>10926</v>
      </c>
      <c r="J70" s="6">
        <v>9669</v>
      </c>
      <c r="K70" s="6">
        <v>8310</v>
      </c>
      <c r="L70" s="6">
        <v>7930</v>
      </c>
    </row>
    <row r="71" spans="1:12" x14ac:dyDescent="0.25">
      <c r="A71" s="6">
        <v>6851</v>
      </c>
      <c r="B71" s="6">
        <v>7123</v>
      </c>
      <c r="C71" s="6">
        <v>7944</v>
      </c>
      <c r="D71" s="6">
        <v>8882</v>
      </c>
      <c r="E71" s="6">
        <v>6235</v>
      </c>
      <c r="F71" s="6">
        <v>5999</v>
      </c>
      <c r="G71" s="6">
        <v>6743</v>
      </c>
      <c r="H71" s="6">
        <v>8199</v>
      </c>
      <c r="I71" s="6">
        <v>8830</v>
      </c>
      <c r="J71" s="6">
        <v>10375</v>
      </c>
      <c r="K71" s="6">
        <v>9131</v>
      </c>
      <c r="L71" s="6">
        <v>7042</v>
      </c>
    </row>
    <row r="72" spans="1:12" x14ac:dyDescent="0.25">
      <c r="A72" s="6">
        <v>6813</v>
      </c>
      <c r="B72" s="6">
        <v>10583</v>
      </c>
      <c r="C72" s="6">
        <v>5784</v>
      </c>
      <c r="D72" s="6">
        <v>8908</v>
      </c>
      <c r="E72" s="6">
        <v>7771</v>
      </c>
      <c r="F72" s="6">
        <v>5690</v>
      </c>
      <c r="G72" s="6">
        <v>7205</v>
      </c>
      <c r="H72" s="6">
        <v>9404</v>
      </c>
      <c r="I72" s="6">
        <v>9851</v>
      </c>
      <c r="J72" s="6">
        <v>10462</v>
      </c>
      <c r="K72" s="6">
        <v>8025</v>
      </c>
      <c r="L72" s="6">
        <v>8553</v>
      </c>
    </row>
    <row r="73" spans="1:12" x14ac:dyDescent="0.25">
      <c r="A73" s="6">
        <v>9743</v>
      </c>
      <c r="B73" s="6">
        <v>8962</v>
      </c>
      <c r="C73" s="6">
        <v>6553</v>
      </c>
      <c r="D73" s="6">
        <v>9053</v>
      </c>
      <c r="E73" s="6">
        <v>8147</v>
      </c>
      <c r="F73" s="6">
        <v>10191</v>
      </c>
      <c r="G73" s="6">
        <v>9062</v>
      </c>
      <c r="H73" s="6">
        <v>8416</v>
      </c>
      <c r="I73" s="6">
        <v>10735</v>
      </c>
      <c r="J73" s="6">
        <v>9307</v>
      </c>
      <c r="K73" s="6">
        <v>5447</v>
      </c>
      <c r="L73" s="6">
        <v>7266</v>
      </c>
    </row>
    <row r="74" spans="1:12" x14ac:dyDescent="0.25">
      <c r="A74" s="6">
        <v>8483</v>
      </c>
      <c r="B74" s="6">
        <v>10760</v>
      </c>
      <c r="C74" s="6">
        <v>8233</v>
      </c>
      <c r="D74" s="6">
        <v>9798</v>
      </c>
      <c r="E74" s="6">
        <v>9090</v>
      </c>
      <c r="F74" s="6">
        <v>7706</v>
      </c>
      <c r="G74" s="6">
        <v>8442</v>
      </c>
      <c r="H74" s="6">
        <v>7968</v>
      </c>
      <c r="I74" s="6">
        <v>5179</v>
      </c>
      <c r="J74" s="6">
        <v>5384</v>
      </c>
      <c r="K74" s="6">
        <v>5923</v>
      </c>
      <c r="L74" s="6">
        <v>6882</v>
      </c>
    </row>
    <row r="75" spans="1:12" x14ac:dyDescent="0.25">
      <c r="A75" s="6">
        <v>6899</v>
      </c>
      <c r="B75" s="6">
        <v>5679</v>
      </c>
      <c r="C75" s="6">
        <v>10017</v>
      </c>
      <c r="D75" s="6">
        <v>8439</v>
      </c>
      <c r="E75" s="6">
        <v>9433</v>
      </c>
      <c r="F75" s="6">
        <v>7254</v>
      </c>
      <c r="G75" s="6">
        <v>7284</v>
      </c>
      <c r="H75" s="6">
        <v>6339</v>
      </c>
      <c r="I75" s="6">
        <v>10863</v>
      </c>
      <c r="J75" s="6">
        <v>8176</v>
      </c>
      <c r="K75" s="6">
        <v>10687</v>
      </c>
      <c r="L75" s="6">
        <v>9063</v>
      </c>
    </row>
    <row r="76" spans="1:12" x14ac:dyDescent="0.25">
      <c r="A76" s="6">
        <v>8106</v>
      </c>
      <c r="B76" s="6">
        <v>10650</v>
      </c>
      <c r="C76" s="6">
        <v>8178</v>
      </c>
      <c r="D76" s="6">
        <v>7876</v>
      </c>
      <c r="E76" s="6">
        <v>9829</v>
      </c>
      <c r="F76" s="6">
        <v>6548</v>
      </c>
      <c r="G76" s="6">
        <v>6575</v>
      </c>
      <c r="H76" s="6">
        <v>8053</v>
      </c>
      <c r="I76" s="6">
        <v>9427</v>
      </c>
      <c r="J76" s="6">
        <v>8111</v>
      </c>
      <c r="K76" s="6">
        <v>8342</v>
      </c>
      <c r="L76" s="6">
        <v>10532</v>
      </c>
    </row>
    <row r="77" spans="1:12" x14ac:dyDescent="0.25">
      <c r="A77" s="6">
        <v>8146</v>
      </c>
      <c r="B77" s="6">
        <v>7744</v>
      </c>
      <c r="C77" s="6">
        <v>8731</v>
      </c>
      <c r="D77" s="6">
        <v>7498</v>
      </c>
      <c r="E77" s="6">
        <v>9243</v>
      </c>
      <c r="F77" s="6">
        <v>8319</v>
      </c>
      <c r="G77" s="6">
        <v>7574</v>
      </c>
      <c r="H77" s="6">
        <v>5218</v>
      </c>
      <c r="I77" s="6">
        <v>5189</v>
      </c>
      <c r="J77" s="6">
        <v>10405</v>
      </c>
      <c r="K77" s="6">
        <v>10305</v>
      </c>
      <c r="L77" s="6">
        <v>8265</v>
      </c>
    </row>
    <row r="78" spans="1:12" x14ac:dyDescent="0.25">
      <c r="A78" s="6">
        <v>5518</v>
      </c>
      <c r="B78" s="6">
        <v>9323</v>
      </c>
      <c r="C78" s="6">
        <v>5653</v>
      </c>
      <c r="D78" s="6">
        <v>8862</v>
      </c>
      <c r="E78" s="6">
        <v>7571</v>
      </c>
      <c r="F78" s="6">
        <v>7112</v>
      </c>
      <c r="G78" s="6">
        <v>7339</v>
      </c>
      <c r="H78" s="6">
        <v>7289</v>
      </c>
      <c r="I78" s="6">
        <v>6825</v>
      </c>
      <c r="J78" s="6">
        <v>5180</v>
      </c>
      <c r="K78" s="6">
        <v>6886</v>
      </c>
      <c r="L78" s="6">
        <v>10461</v>
      </c>
    </row>
    <row r="79" spans="1:12" x14ac:dyDescent="0.25">
      <c r="A79" s="6">
        <v>10253</v>
      </c>
      <c r="B79" s="6">
        <v>8111</v>
      </c>
      <c r="C79" s="6">
        <v>9810</v>
      </c>
      <c r="D79" s="6">
        <v>7848</v>
      </c>
      <c r="E79" s="6">
        <v>6282</v>
      </c>
      <c r="F79" s="6">
        <v>5947</v>
      </c>
      <c r="G79" s="6">
        <v>5000</v>
      </c>
      <c r="H79" s="6">
        <v>10066</v>
      </c>
      <c r="I79" s="6">
        <v>7665</v>
      </c>
      <c r="J79" s="6">
        <v>9510</v>
      </c>
      <c r="K79" s="6">
        <v>9590</v>
      </c>
      <c r="L79" s="6">
        <v>10301</v>
      </c>
    </row>
    <row r="80" spans="1:12" x14ac:dyDescent="0.25">
      <c r="A80" s="6">
        <v>9637</v>
      </c>
      <c r="B80" s="6">
        <v>8864</v>
      </c>
      <c r="C80" s="6">
        <v>10424</v>
      </c>
      <c r="D80" s="6">
        <v>10403</v>
      </c>
      <c r="E80" s="6">
        <v>7919</v>
      </c>
      <c r="F80" s="6">
        <v>10148</v>
      </c>
      <c r="G80" s="6">
        <v>8062</v>
      </c>
      <c r="H80" s="6">
        <v>9030</v>
      </c>
      <c r="I80" s="6">
        <v>10532</v>
      </c>
      <c r="J80" s="6">
        <v>8626</v>
      </c>
      <c r="K80" s="6">
        <v>5194</v>
      </c>
      <c r="L80" s="6">
        <v>6461</v>
      </c>
    </row>
    <row r="81" spans="1:12" x14ac:dyDescent="0.25">
      <c r="A81" s="6">
        <v>6267</v>
      </c>
      <c r="B81" s="6">
        <v>5823</v>
      </c>
      <c r="C81" s="6">
        <v>9020</v>
      </c>
      <c r="D81" s="6">
        <v>9163</v>
      </c>
      <c r="E81" s="6">
        <v>6344</v>
      </c>
      <c r="F81" s="6">
        <v>10287</v>
      </c>
      <c r="G81" s="6">
        <v>7060</v>
      </c>
      <c r="H81" s="6">
        <v>8040</v>
      </c>
      <c r="I81" s="6">
        <v>6949</v>
      </c>
      <c r="J81" s="6">
        <v>6830</v>
      </c>
      <c r="K81" s="6">
        <v>7887</v>
      </c>
      <c r="L81" s="6">
        <v>9961</v>
      </c>
    </row>
    <row r="82" spans="1:12" x14ac:dyDescent="0.25">
      <c r="A82" s="6">
        <v>8630</v>
      </c>
      <c r="B82" s="6">
        <v>6570</v>
      </c>
      <c r="C82" s="6">
        <v>5495</v>
      </c>
      <c r="D82" s="6">
        <v>10687</v>
      </c>
      <c r="E82" s="6">
        <v>10295</v>
      </c>
      <c r="F82" s="6">
        <v>8115</v>
      </c>
      <c r="G82" s="6">
        <v>7353</v>
      </c>
      <c r="H82" s="6">
        <v>5100</v>
      </c>
      <c r="I82" s="6">
        <v>8095</v>
      </c>
      <c r="J82" s="6">
        <v>10700</v>
      </c>
      <c r="K82" s="6">
        <v>9868</v>
      </c>
      <c r="L82" s="6">
        <v>9221</v>
      </c>
    </row>
    <row r="83" spans="1:12" x14ac:dyDescent="0.25">
      <c r="A83" s="6">
        <v>8397</v>
      </c>
      <c r="B83" s="6">
        <v>10051</v>
      </c>
      <c r="C83" s="6">
        <v>5834</v>
      </c>
      <c r="D83" s="6">
        <v>7947</v>
      </c>
      <c r="E83" s="6">
        <v>10564</v>
      </c>
      <c r="F83" s="6">
        <v>8093</v>
      </c>
      <c r="G83" s="6">
        <v>8634</v>
      </c>
      <c r="H83" s="6">
        <v>9843</v>
      </c>
      <c r="I83" s="6">
        <v>9625</v>
      </c>
      <c r="J83" s="6">
        <v>9210</v>
      </c>
      <c r="K83" s="6">
        <v>10045</v>
      </c>
      <c r="L83" s="6">
        <v>7591</v>
      </c>
    </row>
    <row r="84" spans="1:12" x14ac:dyDescent="0.25">
      <c r="A84" s="6">
        <v>9600</v>
      </c>
      <c r="B84" s="6">
        <v>10578</v>
      </c>
      <c r="C84" s="6">
        <v>9519</v>
      </c>
      <c r="D84" s="6">
        <v>7399</v>
      </c>
      <c r="E84" s="6">
        <v>5081</v>
      </c>
      <c r="F84" s="6">
        <v>5807</v>
      </c>
      <c r="G84" s="6">
        <v>7287</v>
      </c>
      <c r="H84" s="6">
        <v>9268</v>
      </c>
      <c r="I84" s="6">
        <v>5999</v>
      </c>
      <c r="J84" s="6">
        <v>9895</v>
      </c>
      <c r="K84" s="6">
        <v>5311</v>
      </c>
      <c r="L84" s="6">
        <v>8741</v>
      </c>
    </row>
    <row r="85" spans="1:12" x14ac:dyDescent="0.25">
      <c r="A85" s="6">
        <v>8378</v>
      </c>
      <c r="B85" s="6">
        <v>5199</v>
      </c>
      <c r="C85" s="6">
        <v>7359</v>
      </c>
      <c r="D85" s="6">
        <v>10834</v>
      </c>
      <c r="E85" s="6">
        <v>5026</v>
      </c>
      <c r="F85" s="6">
        <v>6688</v>
      </c>
      <c r="G85" s="6">
        <v>10761</v>
      </c>
      <c r="H85" s="6">
        <v>10501</v>
      </c>
      <c r="I85" s="6">
        <v>8772</v>
      </c>
      <c r="J85" s="6">
        <v>9265</v>
      </c>
      <c r="K85" s="6">
        <v>9447</v>
      </c>
      <c r="L85" s="6">
        <v>9940</v>
      </c>
    </row>
    <row r="86" spans="1:12" x14ac:dyDescent="0.25">
      <c r="A86" s="6">
        <v>8691</v>
      </c>
      <c r="B86" s="6">
        <v>7229</v>
      </c>
      <c r="C86" s="6">
        <v>10668</v>
      </c>
      <c r="D86" s="6">
        <v>8616</v>
      </c>
      <c r="E86" s="6">
        <v>5666</v>
      </c>
      <c r="F86" s="6">
        <v>5447</v>
      </c>
      <c r="G86" s="6">
        <v>8357</v>
      </c>
      <c r="H86" s="6">
        <v>8922</v>
      </c>
      <c r="I86" s="6">
        <v>8512</v>
      </c>
      <c r="J86" s="6">
        <v>6040</v>
      </c>
      <c r="K86" s="6">
        <v>7259</v>
      </c>
      <c r="L86" s="6">
        <v>8085</v>
      </c>
    </row>
    <row r="87" spans="1:12" x14ac:dyDescent="0.25">
      <c r="A87" s="6">
        <v>10197</v>
      </c>
      <c r="B87" s="6">
        <v>8030</v>
      </c>
      <c r="C87" s="6">
        <v>6882</v>
      </c>
      <c r="D87" s="6">
        <v>9062</v>
      </c>
      <c r="E87" s="6">
        <v>6523</v>
      </c>
      <c r="F87" s="6">
        <v>5968</v>
      </c>
      <c r="G87" s="6">
        <v>10205</v>
      </c>
      <c r="H87" s="6">
        <v>6758</v>
      </c>
      <c r="I87" s="6">
        <v>9867</v>
      </c>
      <c r="J87" s="6">
        <v>6595</v>
      </c>
      <c r="K87" s="6">
        <v>8181</v>
      </c>
      <c r="L87" s="6">
        <v>5567</v>
      </c>
    </row>
    <row r="88" spans="1:12" x14ac:dyDescent="0.25">
      <c r="A88" s="6">
        <v>9510</v>
      </c>
      <c r="B88" s="6">
        <v>5977</v>
      </c>
      <c r="C88" s="6">
        <v>8299</v>
      </c>
      <c r="D88" s="6">
        <v>9160</v>
      </c>
      <c r="E88" s="6">
        <v>10221</v>
      </c>
      <c r="F88" s="6">
        <v>10660</v>
      </c>
      <c r="G88" s="6">
        <v>6597</v>
      </c>
      <c r="H88" s="6">
        <v>5041</v>
      </c>
      <c r="I88" s="6">
        <v>8684</v>
      </c>
      <c r="J88" s="6">
        <v>10142</v>
      </c>
      <c r="K88" s="6">
        <v>8562</v>
      </c>
      <c r="L88" s="6">
        <v>5680</v>
      </c>
    </row>
    <row r="89" spans="1:12" x14ac:dyDescent="0.25">
      <c r="A89" s="6">
        <v>10451</v>
      </c>
      <c r="B89" s="6">
        <v>8614</v>
      </c>
      <c r="C89" s="6">
        <v>7491</v>
      </c>
      <c r="D89" s="6">
        <v>10297</v>
      </c>
      <c r="E89" s="6">
        <v>10742</v>
      </c>
      <c r="F89" s="6">
        <v>9807</v>
      </c>
      <c r="G89" s="6">
        <v>8809</v>
      </c>
      <c r="H89" s="6">
        <v>7113</v>
      </c>
      <c r="I89" s="6">
        <v>6656</v>
      </c>
      <c r="J89" s="6">
        <v>5548</v>
      </c>
      <c r="K89" s="6">
        <v>5455</v>
      </c>
      <c r="L89" s="6">
        <v>7283</v>
      </c>
    </row>
    <row r="90" spans="1:12" x14ac:dyDescent="0.25">
      <c r="A90" s="6">
        <v>8091</v>
      </c>
      <c r="B90" s="6">
        <v>10399</v>
      </c>
      <c r="C90" s="6">
        <v>6479</v>
      </c>
      <c r="D90" s="6">
        <v>5125</v>
      </c>
      <c r="E90" s="6">
        <v>5082</v>
      </c>
      <c r="F90" s="6">
        <v>8935</v>
      </c>
      <c r="G90" s="6">
        <v>7320</v>
      </c>
      <c r="H90" s="6">
        <v>5207</v>
      </c>
      <c r="I90" s="6">
        <v>6756</v>
      </c>
      <c r="J90" s="6">
        <v>10471</v>
      </c>
      <c r="K90" s="6">
        <v>8719</v>
      </c>
      <c r="L90" s="6">
        <v>9300</v>
      </c>
    </row>
    <row r="91" spans="1:12" x14ac:dyDescent="0.25">
      <c r="A91" s="6">
        <v>5581</v>
      </c>
      <c r="B91" s="6">
        <v>9638</v>
      </c>
      <c r="C91" s="6">
        <v>6755</v>
      </c>
      <c r="D91" s="6">
        <v>6132</v>
      </c>
      <c r="E91" s="6">
        <v>10926</v>
      </c>
      <c r="F91" s="6">
        <v>5755</v>
      </c>
      <c r="G91" s="6">
        <v>5168</v>
      </c>
      <c r="H91" s="6">
        <v>5588</v>
      </c>
      <c r="I91" s="6">
        <v>10821</v>
      </c>
      <c r="J91" s="6">
        <v>8076</v>
      </c>
      <c r="K91" s="6">
        <v>10119</v>
      </c>
      <c r="L91" s="6">
        <v>9636</v>
      </c>
    </row>
    <row r="92" spans="1:12" x14ac:dyDescent="0.25">
      <c r="A92" s="6">
        <v>6094</v>
      </c>
      <c r="B92" s="6">
        <v>9679</v>
      </c>
      <c r="C92" s="6">
        <v>8169</v>
      </c>
      <c r="D92" s="6">
        <v>9225</v>
      </c>
      <c r="E92" s="6">
        <v>7124</v>
      </c>
      <c r="F92" s="6">
        <v>9908</v>
      </c>
      <c r="G92" s="6">
        <v>9047</v>
      </c>
      <c r="H92" s="6">
        <v>6069</v>
      </c>
      <c r="I92" s="6">
        <v>6994</v>
      </c>
      <c r="J92" s="6">
        <v>10209</v>
      </c>
      <c r="K92" s="6">
        <v>6806</v>
      </c>
      <c r="L92" s="6">
        <v>10216</v>
      </c>
    </row>
    <row r="93" spans="1:12" x14ac:dyDescent="0.25">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E4" sqref="E4"/>
    </sheetView>
  </sheetViews>
  <sheetFormatPr defaultRowHeight="15" x14ac:dyDescent="0.25"/>
  <cols>
    <col min="1" max="1" width="15" customWidth="1"/>
    <col min="2" max="2" width="11.28515625" customWidth="1"/>
    <col min="5" max="5" width="10.5703125" bestFit="1" customWidth="1"/>
  </cols>
  <sheetData>
    <row r="1" spans="1:11" x14ac:dyDescent="0.25">
      <c r="A1" s="17" t="s">
        <v>607</v>
      </c>
      <c r="B1" s="115"/>
      <c r="C1" s="115"/>
      <c r="D1" s="115"/>
      <c r="E1" s="115"/>
      <c r="F1" s="2"/>
      <c r="G1" s="2"/>
      <c r="H1" s="2"/>
      <c r="I1" s="2"/>
      <c r="J1" s="2"/>
      <c r="K1" s="3"/>
    </row>
    <row r="4" spans="1:11" x14ac:dyDescent="0.25">
      <c r="A4" s="4" t="s">
        <v>196</v>
      </c>
      <c r="B4" s="4" t="s">
        <v>608</v>
      </c>
      <c r="C4" s="4" t="s">
        <v>611</v>
      </c>
      <c r="E4" s="116" t="s">
        <v>848</v>
      </c>
      <c r="H4" s="116" t="s">
        <v>610</v>
      </c>
      <c r="I4" s="117"/>
    </row>
    <row r="5" spans="1:11" x14ac:dyDescent="0.25">
      <c r="A5" s="11">
        <v>42501</v>
      </c>
      <c r="B5" s="5" t="s">
        <v>510</v>
      </c>
      <c r="C5">
        <f>VLOOKUP(B5,$H$6:$I$8,2,0)</f>
        <v>12.5</v>
      </c>
      <c r="E5">
        <f>SUMPRODUCT(LOOKUP($B$5:$B$26,$H$6:$I$8))</f>
        <v>239.75</v>
      </c>
      <c r="H5" s="4" t="s">
        <v>20</v>
      </c>
      <c r="I5" s="4" t="s">
        <v>611</v>
      </c>
    </row>
    <row r="6" spans="1:11" x14ac:dyDescent="0.25">
      <c r="A6" s="11">
        <v>42502</v>
      </c>
      <c r="B6" s="5" t="s">
        <v>512</v>
      </c>
      <c r="C6">
        <f t="shared" ref="C6:C26" si="0">VLOOKUP(B6,$H$6:$I$8,2,0)</f>
        <v>5.75</v>
      </c>
      <c r="H6" s="5" t="s">
        <v>510</v>
      </c>
      <c r="I6" s="5">
        <v>12.5</v>
      </c>
    </row>
    <row r="7" spans="1:11" x14ac:dyDescent="0.25">
      <c r="A7" s="11">
        <v>42494</v>
      </c>
      <c r="B7" s="5" t="s">
        <v>512</v>
      </c>
      <c r="C7">
        <f t="shared" si="0"/>
        <v>5.75</v>
      </c>
      <c r="H7" s="5" t="s">
        <v>511</v>
      </c>
      <c r="I7" s="5">
        <v>19</v>
      </c>
    </row>
    <row r="8" spans="1:11" x14ac:dyDescent="0.25">
      <c r="A8" s="11">
        <v>42494</v>
      </c>
      <c r="B8" s="5" t="s">
        <v>512</v>
      </c>
      <c r="C8">
        <f t="shared" si="0"/>
        <v>5.75</v>
      </c>
      <c r="H8" s="5" t="s">
        <v>512</v>
      </c>
      <c r="I8" s="5">
        <v>5.75</v>
      </c>
    </row>
    <row r="9" spans="1:11" x14ac:dyDescent="0.25">
      <c r="A9" s="11">
        <v>42494</v>
      </c>
      <c r="B9" s="5" t="s">
        <v>511</v>
      </c>
      <c r="C9">
        <f t="shared" si="0"/>
        <v>19</v>
      </c>
    </row>
    <row r="10" spans="1:11" x14ac:dyDescent="0.25">
      <c r="A10" s="11">
        <v>42494</v>
      </c>
      <c r="B10" s="5" t="s">
        <v>512</v>
      </c>
      <c r="C10">
        <f t="shared" si="0"/>
        <v>5.75</v>
      </c>
    </row>
    <row r="11" spans="1:11" x14ac:dyDescent="0.25">
      <c r="A11" s="11">
        <v>42492</v>
      </c>
      <c r="B11" s="5" t="s">
        <v>510</v>
      </c>
      <c r="C11">
        <f t="shared" si="0"/>
        <v>12.5</v>
      </c>
    </row>
    <row r="12" spans="1:11" x14ac:dyDescent="0.25">
      <c r="A12" s="11">
        <v>42502</v>
      </c>
      <c r="B12" s="5" t="s">
        <v>511</v>
      </c>
      <c r="C12">
        <f t="shared" si="0"/>
        <v>19</v>
      </c>
    </row>
    <row r="13" spans="1:11" x14ac:dyDescent="0.25">
      <c r="A13" s="11">
        <v>42500</v>
      </c>
      <c r="B13" s="5" t="s">
        <v>512</v>
      </c>
      <c r="C13">
        <f t="shared" si="0"/>
        <v>5.75</v>
      </c>
    </row>
    <row r="14" spans="1:11" x14ac:dyDescent="0.25">
      <c r="A14" s="11">
        <v>42494</v>
      </c>
      <c r="B14" s="5" t="s">
        <v>511</v>
      </c>
      <c r="C14">
        <f t="shared" si="0"/>
        <v>19</v>
      </c>
    </row>
    <row r="15" spans="1:11" x14ac:dyDescent="0.25">
      <c r="A15" s="11">
        <v>42501</v>
      </c>
      <c r="B15" s="5" t="s">
        <v>512</v>
      </c>
      <c r="C15">
        <f t="shared" si="0"/>
        <v>5.75</v>
      </c>
    </row>
    <row r="16" spans="1:11" x14ac:dyDescent="0.25">
      <c r="A16" s="11">
        <v>42493</v>
      </c>
      <c r="B16" s="5" t="s">
        <v>512</v>
      </c>
      <c r="C16">
        <f t="shared" si="0"/>
        <v>5.75</v>
      </c>
    </row>
    <row r="17" spans="1:3" x14ac:dyDescent="0.25">
      <c r="A17" s="11">
        <v>42491</v>
      </c>
      <c r="B17" s="5" t="s">
        <v>512</v>
      </c>
      <c r="C17">
        <f t="shared" si="0"/>
        <v>5.75</v>
      </c>
    </row>
    <row r="18" spans="1:3" x14ac:dyDescent="0.25">
      <c r="A18" s="11">
        <v>42491</v>
      </c>
      <c r="B18" s="5" t="s">
        <v>512</v>
      </c>
      <c r="C18">
        <f t="shared" si="0"/>
        <v>5.75</v>
      </c>
    </row>
    <row r="19" spans="1:3" x14ac:dyDescent="0.25">
      <c r="A19" s="11">
        <v>42497</v>
      </c>
      <c r="B19" s="5" t="s">
        <v>511</v>
      </c>
      <c r="C19">
        <f t="shared" si="0"/>
        <v>19</v>
      </c>
    </row>
    <row r="20" spans="1:3" x14ac:dyDescent="0.25">
      <c r="A20" s="11">
        <v>42495</v>
      </c>
      <c r="B20" s="5" t="s">
        <v>512</v>
      </c>
      <c r="C20">
        <f t="shared" si="0"/>
        <v>5.75</v>
      </c>
    </row>
    <row r="21" spans="1:3" x14ac:dyDescent="0.25">
      <c r="A21" s="11">
        <v>42499</v>
      </c>
      <c r="B21" s="5" t="s">
        <v>511</v>
      </c>
      <c r="C21">
        <f t="shared" si="0"/>
        <v>19</v>
      </c>
    </row>
    <row r="22" spans="1:3" x14ac:dyDescent="0.25">
      <c r="A22" s="11">
        <v>42499</v>
      </c>
      <c r="B22" s="5" t="s">
        <v>510</v>
      </c>
      <c r="C22">
        <f t="shared" si="0"/>
        <v>12.5</v>
      </c>
    </row>
    <row r="23" spans="1:3" x14ac:dyDescent="0.25">
      <c r="A23" s="11">
        <v>42494</v>
      </c>
      <c r="B23" s="5" t="s">
        <v>511</v>
      </c>
      <c r="C23">
        <f t="shared" si="0"/>
        <v>19</v>
      </c>
    </row>
    <row r="24" spans="1:3" x14ac:dyDescent="0.25">
      <c r="A24" s="11">
        <v>42498</v>
      </c>
      <c r="B24" s="5" t="s">
        <v>510</v>
      </c>
      <c r="C24">
        <f t="shared" si="0"/>
        <v>12.5</v>
      </c>
    </row>
    <row r="25" spans="1:3" x14ac:dyDescent="0.25">
      <c r="A25" s="11">
        <v>42502</v>
      </c>
      <c r="B25" s="5" t="s">
        <v>510</v>
      </c>
      <c r="C25">
        <f t="shared" si="0"/>
        <v>12.5</v>
      </c>
    </row>
    <row r="26" spans="1:3" x14ac:dyDescent="0.25">
      <c r="A26" s="11">
        <v>42498</v>
      </c>
      <c r="B26" s="5" t="s">
        <v>512</v>
      </c>
      <c r="C26">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topLeftCell="A28" zoomScaleNormal="100" workbookViewId="0">
      <selection activeCell="B49" sqref="B49"/>
    </sheetView>
  </sheetViews>
  <sheetFormatPr defaultRowHeight="15" x14ac:dyDescent="0.25"/>
  <cols>
    <col min="1" max="1" width="23.5703125" customWidth="1"/>
    <col min="2" max="2" width="25.85546875" customWidth="1"/>
    <col min="3" max="3" width="20.28515625" bestFit="1" customWidth="1"/>
    <col min="4" max="4" width="22" customWidth="1"/>
    <col min="5" max="5" width="21.7109375" customWidth="1"/>
    <col min="6" max="6" width="16.28515625" customWidth="1"/>
    <col min="7" max="7" width="18.85546875" customWidth="1"/>
  </cols>
  <sheetData>
    <row r="1" spans="1:7" x14ac:dyDescent="0.25">
      <c r="A1" s="1" t="s">
        <v>802</v>
      </c>
      <c r="B1" s="2"/>
      <c r="C1" s="2"/>
      <c r="D1" s="2"/>
      <c r="E1" s="2"/>
      <c r="F1" s="3"/>
    </row>
    <row r="3" spans="1:7" x14ac:dyDescent="0.25">
      <c r="A3" s="4" t="s">
        <v>0</v>
      </c>
      <c r="B3" s="4" t="s">
        <v>1</v>
      </c>
      <c r="C3" s="4" t="s">
        <v>2</v>
      </c>
      <c r="D3" s="4" t="s">
        <v>3</v>
      </c>
    </row>
    <row r="4" spans="1:7" x14ac:dyDescent="0.25">
      <c r="A4" s="5" t="s">
        <v>4</v>
      </c>
      <c r="B4" s="5" t="s">
        <v>5</v>
      </c>
      <c r="C4" s="5">
        <v>25</v>
      </c>
      <c r="D4" s="6">
        <v>26.95</v>
      </c>
    </row>
    <row r="5" spans="1:7" x14ac:dyDescent="0.25">
      <c r="A5" s="5" t="s">
        <v>6</v>
      </c>
      <c r="B5" s="5" t="s">
        <v>7</v>
      </c>
      <c r="C5" s="5">
        <v>20</v>
      </c>
      <c r="D5" s="6">
        <v>28.95</v>
      </c>
    </row>
    <row r="6" spans="1:7" x14ac:dyDescent="0.25">
      <c r="A6" s="5" t="s">
        <v>8</v>
      </c>
      <c r="B6" s="5" t="s">
        <v>9</v>
      </c>
      <c r="C6" s="5">
        <v>35</v>
      </c>
      <c r="D6" s="6">
        <v>31.95</v>
      </c>
    </row>
    <row r="7" spans="1:7" x14ac:dyDescent="0.25">
      <c r="A7" s="5" t="s">
        <v>10</v>
      </c>
      <c r="B7" s="5" t="s">
        <v>11</v>
      </c>
      <c r="C7" s="5">
        <v>20</v>
      </c>
      <c r="D7" s="6">
        <v>35.950000000000003</v>
      </c>
    </row>
    <row r="8" spans="1:7" x14ac:dyDescent="0.25">
      <c r="A8" s="5" t="s">
        <v>12</v>
      </c>
      <c r="B8" s="5" t="s">
        <v>13</v>
      </c>
      <c r="C8" s="5">
        <v>30</v>
      </c>
      <c r="D8" s="6">
        <v>18.95</v>
      </c>
    </row>
    <row r="9" spans="1:7" x14ac:dyDescent="0.25">
      <c r="A9" s="5" t="s">
        <v>14</v>
      </c>
      <c r="B9" s="5" t="s">
        <v>15</v>
      </c>
      <c r="C9" s="5">
        <v>40</v>
      </c>
      <c r="D9" s="6">
        <v>20.95</v>
      </c>
    </row>
    <row r="10" spans="1:7" x14ac:dyDescent="0.25">
      <c r="A10" s="5" t="s">
        <v>16</v>
      </c>
      <c r="B10" s="5" t="s">
        <v>17</v>
      </c>
      <c r="C10" s="5">
        <v>1</v>
      </c>
      <c r="D10" s="6">
        <v>4.95</v>
      </c>
    </row>
    <row r="11" spans="1:7" x14ac:dyDescent="0.25">
      <c r="A11" s="5" t="s">
        <v>18</v>
      </c>
      <c r="B11" s="5" t="s">
        <v>19</v>
      </c>
      <c r="C11" s="5">
        <v>5</v>
      </c>
      <c r="D11" s="6">
        <v>8.9499999999999993</v>
      </c>
    </row>
    <row r="14" spans="1:7" x14ac:dyDescent="0.25">
      <c r="A14" s="7" t="s">
        <v>796</v>
      </c>
    </row>
    <row r="15" spans="1:7" x14ac:dyDescent="0.25">
      <c r="A15" s="4" t="s">
        <v>20</v>
      </c>
      <c r="B15" s="4" t="s">
        <v>21</v>
      </c>
      <c r="C15" s="4" t="s">
        <v>3</v>
      </c>
      <c r="D15" s="4" t="s">
        <v>22</v>
      </c>
      <c r="F15" s="4" t="s">
        <v>3</v>
      </c>
      <c r="G15" s="4" t="s">
        <v>3</v>
      </c>
    </row>
    <row r="16" spans="1:7" x14ac:dyDescent="0.25">
      <c r="A16" s="5" t="s">
        <v>6</v>
      </c>
      <c r="B16" s="5">
        <v>5</v>
      </c>
      <c r="C16" s="8">
        <f>IF(ISBLANK(A16),"",VLOOKUP(A16,$A$4:$D$11,4,0))</f>
        <v>28.95</v>
      </c>
      <c r="D16" s="8">
        <f>IF(ISBLANK(A16),"",C16*B16)</f>
        <v>144.75</v>
      </c>
      <c r="F16" s="8">
        <f>_xlfn.IFNA(VLOOKUP(A16,$A$4:$D$11,4,0),"")</f>
        <v>28.95</v>
      </c>
      <c r="G16" s="8">
        <f>IFERROR(VLOOKUP(A16,$A$4:$D$11,4,0),"")</f>
        <v>28.95</v>
      </c>
    </row>
    <row r="17" spans="1:7" x14ac:dyDescent="0.25">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5">
      <c r="A18" s="5" t="s">
        <v>10</v>
      </c>
      <c r="B18" s="5">
        <v>10</v>
      </c>
      <c r="C18" s="8">
        <f t="shared" si="0"/>
        <v>35.950000000000003</v>
      </c>
      <c r="D18" s="8">
        <f t="shared" si="1"/>
        <v>359.5</v>
      </c>
      <c r="F18" s="8">
        <f t="shared" si="2"/>
        <v>35.950000000000003</v>
      </c>
      <c r="G18" s="8">
        <f t="shared" si="3"/>
        <v>35.950000000000003</v>
      </c>
    </row>
    <row r="19" spans="1:7" x14ac:dyDescent="0.25">
      <c r="A19" s="5"/>
      <c r="B19" s="5"/>
      <c r="C19" s="8" t="str">
        <f t="shared" si="0"/>
        <v/>
      </c>
      <c r="D19" s="8" t="str">
        <f t="shared" si="1"/>
        <v/>
      </c>
      <c r="F19" s="8" t="str">
        <f t="shared" si="2"/>
        <v/>
      </c>
      <c r="G19" s="8" t="str">
        <f t="shared" si="3"/>
        <v/>
      </c>
    </row>
    <row r="20" spans="1:7" x14ac:dyDescent="0.25">
      <c r="A20" s="5"/>
      <c r="B20" s="5"/>
      <c r="C20" s="8" t="str">
        <f t="shared" si="0"/>
        <v/>
      </c>
      <c r="D20" s="8" t="str">
        <f t="shared" si="1"/>
        <v/>
      </c>
      <c r="F20" s="8" t="str">
        <f t="shared" si="2"/>
        <v/>
      </c>
      <c r="G20" s="8" t="str">
        <f t="shared" si="3"/>
        <v/>
      </c>
    </row>
    <row r="21" spans="1:7" x14ac:dyDescent="0.25">
      <c r="A21" s="5"/>
      <c r="B21" s="5"/>
      <c r="C21" s="8" t="str">
        <f t="shared" si="0"/>
        <v/>
      </c>
      <c r="D21" s="8" t="str">
        <f t="shared" si="1"/>
        <v/>
      </c>
      <c r="F21" s="8" t="str">
        <f t="shared" si="2"/>
        <v/>
      </c>
      <c r="G21" s="8" t="str">
        <f t="shared" si="3"/>
        <v/>
      </c>
    </row>
    <row r="22" spans="1:7" x14ac:dyDescent="0.25">
      <c r="C22" s="7" t="s">
        <v>23</v>
      </c>
      <c r="D22" s="41">
        <f>SUM(D16:D21)</f>
        <v>542.15</v>
      </c>
    </row>
    <row r="25" spans="1:7" x14ac:dyDescent="0.25">
      <c r="A25" s="1" t="s">
        <v>804</v>
      </c>
      <c r="B25" s="2"/>
      <c r="C25" s="2"/>
      <c r="D25" s="2"/>
      <c r="E25" s="2"/>
      <c r="F25" s="3"/>
    </row>
    <row r="27" spans="1:7" x14ac:dyDescent="0.25">
      <c r="A27" s="4" t="s">
        <v>24</v>
      </c>
      <c r="B27" s="9" t="s">
        <v>25</v>
      </c>
      <c r="C27" s="9" t="s">
        <v>26</v>
      </c>
      <c r="D27" s="9" t="s">
        <v>27</v>
      </c>
      <c r="E27" s="9" t="s">
        <v>28</v>
      </c>
      <c r="F27" s="9" t="s">
        <v>29</v>
      </c>
    </row>
    <row r="28" spans="1:7" x14ac:dyDescent="0.25">
      <c r="A28" s="10" t="s">
        <v>30</v>
      </c>
      <c r="B28" s="11">
        <v>38356</v>
      </c>
      <c r="C28" s="11">
        <v>39900</v>
      </c>
      <c r="D28" s="11">
        <v>41071</v>
      </c>
      <c r="E28" s="11">
        <v>40322</v>
      </c>
      <c r="F28" s="11">
        <v>41672</v>
      </c>
    </row>
    <row r="29" spans="1:7" x14ac:dyDescent="0.25">
      <c r="A29" s="10" t="s">
        <v>31</v>
      </c>
      <c r="B29" s="6">
        <v>93976</v>
      </c>
      <c r="C29" s="6">
        <v>40233</v>
      </c>
      <c r="D29" s="6">
        <v>36762</v>
      </c>
      <c r="E29" s="6">
        <v>89589</v>
      </c>
      <c r="F29" s="6">
        <v>52319</v>
      </c>
    </row>
    <row r="30" spans="1:7" x14ac:dyDescent="0.25">
      <c r="A30" s="10" t="s">
        <v>32</v>
      </c>
      <c r="B30" s="5">
        <v>302</v>
      </c>
      <c r="C30" s="5">
        <v>348</v>
      </c>
      <c r="D30" s="5">
        <v>383</v>
      </c>
      <c r="E30" s="5">
        <v>230</v>
      </c>
      <c r="F30" s="5">
        <v>255</v>
      </c>
    </row>
    <row r="31" spans="1:7" x14ac:dyDescent="0.25">
      <c r="A31" s="10" t="s">
        <v>33</v>
      </c>
      <c r="B31" s="5" t="s">
        <v>34</v>
      </c>
      <c r="C31" s="5" t="s">
        <v>35</v>
      </c>
      <c r="D31" s="5" t="s">
        <v>36</v>
      </c>
      <c r="E31" s="5" t="s">
        <v>37</v>
      </c>
      <c r="F31" s="5" t="s">
        <v>38</v>
      </c>
    </row>
    <row r="33" spans="1:6" x14ac:dyDescent="0.25">
      <c r="A33" s="4" t="s">
        <v>39</v>
      </c>
      <c r="B33" s="5" t="s">
        <v>27</v>
      </c>
    </row>
    <row r="34" spans="1:6" x14ac:dyDescent="0.25">
      <c r="A34" s="4" t="s">
        <v>40</v>
      </c>
      <c r="B34" s="8" t="str">
        <f>HLOOKUP(B33,B27:F31,5,0)</f>
        <v>(206) 582-3391</v>
      </c>
    </row>
    <row r="37" spans="1:6" x14ac:dyDescent="0.25">
      <c r="A37" s="1" t="s">
        <v>803</v>
      </c>
      <c r="B37" s="2"/>
      <c r="C37" s="2"/>
      <c r="D37" s="2"/>
      <c r="E37" s="2"/>
      <c r="F37" s="3"/>
    </row>
    <row r="39" spans="1:6" x14ac:dyDescent="0.25">
      <c r="A39" s="4" t="s">
        <v>41</v>
      </c>
      <c r="B39" s="4" t="s">
        <v>42</v>
      </c>
    </row>
    <row r="40" spans="1:6" x14ac:dyDescent="0.25">
      <c r="A40" s="12">
        <v>0</v>
      </c>
      <c r="B40" s="13">
        <v>6</v>
      </c>
      <c r="E40" t="s">
        <v>843</v>
      </c>
    </row>
    <row r="41" spans="1:6" x14ac:dyDescent="0.25">
      <c r="A41" s="12">
        <v>500</v>
      </c>
      <c r="B41" s="13">
        <v>8</v>
      </c>
      <c r="E41" s="118" t="s">
        <v>841</v>
      </c>
    </row>
    <row r="42" spans="1:6" x14ac:dyDescent="0.25">
      <c r="A42" s="12">
        <v>1000</v>
      </c>
      <c r="B42" s="13">
        <v>10</v>
      </c>
      <c r="E42" s="118" t="s">
        <v>842</v>
      </c>
    </row>
    <row r="43" spans="1:6" x14ac:dyDescent="0.25">
      <c r="A43" s="12">
        <v>5000</v>
      </c>
      <c r="B43" s="13">
        <v>16</v>
      </c>
    </row>
    <row r="44" spans="1:6" x14ac:dyDescent="0.25">
      <c r="A44" s="12">
        <v>10000</v>
      </c>
      <c r="B44" s="13">
        <v>25</v>
      </c>
    </row>
    <row r="45" spans="1:6" x14ac:dyDescent="0.25">
      <c r="A45" s="12">
        <v>25000</v>
      </c>
      <c r="B45" s="13">
        <v>35</v>
      </c>
    </row>
    <row r="46" spans="1:6" x14ac:dyDescent="0.25">
      <c r="A46" s="12">
        <v>50000</v>
      </c>
      <c r="B46" s="13">
        <v>40</v>
      </c>
    </row>
    <row r="48" spans="1:6" x14ac:dyDescent="0.25">
      <c r="A48" s="4" t="s">
        <v>41</v>
      </c>
      <c r="B48" s="12">
        <v>2500</v>
      </c>
    </row>
    <row r="49" spans="1:6" x14ac:dyDescent="0.25">
      <c r="A49" s="4" t="s">
        <v>167</v>
      </c>
      <c r="B49" s="40">
        <f>VLOOKUP(B48,A40:B46,2)</f>
        <v>10</v>
      </c>
    </row>
    <row r="52" spans="1:6" x14ac:dyDescent="0.25">
      <c r="A52" s="1" t="s">
        <v>805</v>
      </c>
      <c r="B52" s="2"/>
      <c r="C52" s="2"/>
      <c r="D52" s="2"/>
      <c r="E52" s="2"/>
      <c r="F52" s="3"/>
    </row>
    <row r="54" spans="1:6" x14ac:dyDescent="0.25">
      <c r="A54" s="4" t="s">
        <v>43</v>
      </c>
      <c r="B54" s="4" t="s">
        <v>44</v>
      </c>
      <c r="C54" s="4" t="s">
        <v>45</v>
      </c>
    </row>
    <row r="55" spans="1:6" x14ac:dyDescent="0.25">
      <c r="A55" s="6">
        <v>0</v>
      </c>
      <c r="B55" s="5" t="s">
        <v>46</v>
      </c>
      <c r="C55" s="6">
        <v>0</v>
      </c>
    </row>
    <row r="56" spans="1:6" x14ac:dyDescent="0.25">
      <c r="A56" s="6">
        <v>1000</v>
      </c>
      <c r="B56" s="5" t="s">
        <v>47</v>
      </c>
      <c r="C56" s="6">
        <v>20</v>
      </c>
    </row>
    <row r="57" spans="1:6" x14ac:dyDescent="0.25">
      <c r="A57" s="6">
        <v>2500</v>
      </c>
      <c r="B57" s="5" t="s">
        <v>48</v>
      </c>
      <c r="C57" s="6">
        <v>100</v>
      </c>
    </row>
    <row r="58" spans="1:6" x14ac:dyDescent="0.25">
      <c r="A58" s="6">
        <v>7000</v>
      </c>
      <c r="B58" s="5" t="s">
        <v>49</v>
      </c>
      <c r="C58" s="6">
        <v>250</v>
      </c>
    </row>
    <row r="59" spans="1:6" x14ac:dyDescent="0.25">
      <c r="A59" s="6">
        <v>10000</v>
      </c>
      <c r="B59" s="5" t="s">
        <v>50</v>
      </c>
      <c r="C59" s="6">
        <v>700</v>
      </c>
    </row>
    <row r="60" spans="1:6" x14ac:dyDescent="0.25">
      <c r="A60" s="14"/>
      <c r="B60" s="15"/>
      <c r="C60" s="14"/>
    </row>
    <row r="61" spans="1:6" x14ac:dyDescent="0.25">
      <c r="A61" s="7" t="str">
        <f>"If "&amp;A63&amp;" had sales of "&amp;DOLLAR(B63,0)&amp;" what is her commission pay?"</f>
        <v>If Jo had sales of $7,000 what is her commission pay?</v>
      </c>
      <c r="B61" s="15"/>
      <c r="C61" s="14"/>
    </row>
    <row r="62" spans="1:6" x14ac:dyDescent="0.25">
      <c r="A62" s="4" t="s">
        <v>51</v>
      </c>
      <c r="B62" s="4" t="s">
        <v>52</v>
      </c>
      <c r="C62" s="4" t="s">
        <v>45</v>
      </c>
    </row>
    <row r="63" spans="1:6" x14ac:dyDescent="0.25">
      <c r="A63" s="6" t="s">
        <v>53</v>
      </c>
      <c r="B63" s="6">
        <v>6999.99</v>
      </c>
      <c r="C63" s="41">
        <f>VLOOKUP(B63,A55:C59,3)</f>
        <v>100</v>
      </c>
    </row>
    <row r="65" spans="1:6" x14ac:dyDescent="0.25">
      <c r="A65" s="1" t="s">
        <v>835</v>
      </c>
      <c r="B65" s="2"/>
      <c r="C65" s="2"/>
      <c r="D65" s="2"/>
      <c r="E65" s="2"/>
      <c r="F65" s="3"/>
    </row>
    <row r="67" spans="1:6" x14ac:dyDescent="0.25">
      <c r="C67">
        <v>2</v>
      </c>
      <c r="D67">
        <v>3</v>
      </c>
    </row>
    <row r="68" spans="1:6" x14ac:dyDescent="0.25">
      <c r="A68" s="4" t="s">
        <v>54</v>
      </c>
      <c r="B68" s="4" t="s">
        <v>52</v>
      </c>
      <c r="C68" s="4" t="s">
        <v>44</v>
      </c>
      <c r="D68" s="4" t="s">
        <v>45</v>
      </c>
    </row>
    <row r="69" spans="1:6" x14ac:dyDescent="0.25">
      <c r="A69" s="5" t="s">
        <v>55</v>
      </c>
      <c r="B69" s="6">
        <v>7598</v>
      </c>
      <c r="C69" s="8" t="str">
        <f>VLOOKUP($B69,$A$55:$C$59,C$67)</f>
        <v>Very Good</v>
      </c>
      <c r="D69" s="8">
        <f>VLOOKUP($B69,$A$55:$C$59,D$67)</f>
        <v>250</v>
      </c>
    </row>
    <row r="70" spans="1:6" x14ac:dyDescent="0.25">
      <c r="A70" s="5" t="s">
        <v>56</v>
      </c>
      <c r="B70" s="6">
        <v>68</v>
      </c>
      <c r="C70" s="8" t="str">
        <f t="shared" ref="C70:D72" si="4">VLOOKUP($B70,$A$55:$C$59,C$67)</f>
        <v>Sub Par</v>
      </c>
      <c r="D70" s="8">
        <f t="shared" si="4"/>
        <v>0</v>
      </c>
    </row>
    <row r="71" spans="1:6" x14ac:dyDescent="0.25">
      <c r="A71" s="5" t="s">
        <v>26</v>
      </c>
      <c r="B71" s="6">
        <v>15980</v>
      </c>
      <c r="C71" s="8" t="str">
        <f t="shared" si="4"/>
        <v>Excellent</v>
      </c>
      <c r="D71" s="8">
        <f t="shared" si="4"/>
        <v>700</v>
      </c>
    </row>
    <row r="72" spans="1:6" x14ac:dyDescent="0.25">
      <c r="A72" s="5" t="s">
        <v>57</v>
      </c>
      <c r="B72" s="6">
        <v>2499.9899999999998</v>
      </c>
      <c r="C72" s="8" t="str">
        <f t="shared" si="4"/>
        <v>Par</v>
      </c>
      <c r="D72" s="8">
        <f t="shared" si="4"/>
        <v>20</v>
      </c>
    </row>
    <row r="75" spans="1:6" x14ac:dyDescent="0.25">
      <c r="A75" s="4" t="s">
        <v>58</v>
      </c>
      <c r="B75" s="4" t="s">
        <v>59</v>
      </c>
      <c r="C75" s="4" t="s">
        <v>60</v>
      </c>
      <c r="D75" s="4" t="s">
        <v>61</v>
      </c>
      <c r="E75" s="4" t="s">
        <v>33</v>
      </c>
    </row>
    <row r="76" spans="1:6" x14ac:dyDescent="0.25">
      <c r="A76" s="5" t="s">
        <v>62</v>
      </c>
      <c r="B76" s="5" t="s">
        <v>63</v>
      </c>
      <c r="C76" s="5" t="s">
        <v>64</v>
      </c>
      <c r="D76" s="5" t="s">
        <v>65</v>
      </c>
      <c r="E76" s="5" t="s">
        <v>66</v>
      </c>
    </row>
    <row r="77" spans="1:6" x14ac:dyDescent="0.25">
      <c r="A77" s="5" t="s">
        <v>67</v>
      </c>
      <c r="B77" s="5" t="s">
        <v>68</v>
      </c>
      <c r="C77" s="5" t="s">
        <v>69</v>
      </c>
      <c r="D77" s="5" t="s">
        <v>70</v>
      </c>
      <c r="E77" s="5" t="s">
        <v>71</v>
      </c>
    </row>
    <row r="78" spans="1:6" x14ac:dyDescent="0.25">
      <c r="A78" s="5" t="s">
        <v>72</v>
      </c>
      <c r="B78" s="5" t="s">
        <v>73</v>
      </c>
      <c r="C78" s="5" t="s">
        <v>74</v>
      </c>
      <c r="D78" s="5" t="s">
        <v>75</v>
      </c>
      <c r="E78" s="5" t="s">
        <v>76</v>
      </c>
    </row>
    <row r="79" spans="1:6" x14ac:dyDescent="0.25">
      <c r="A79" s="5" t="s">
        <v>77</v>
      </c>
      <c r="B79" s="5" t="s">
        <v>78</v>
      </c>
      <c r="C79" s="5" t="s">
        <v>79</v>
      </c>
      <c r="D79" s="5" t="s">
        <v>80</v>
      </c>
      <c r="E79" s="5" t="s">
        <v>81</v>
      </c>
    </row>
    <row r="80" spans="1:6" x14ac:dyDescent="0.25">
      <c r="A80" s="5" t="s">
        <v>82</v>
      </c>
      <c r="B80" s="5" t="s">
        <v>83</v>
      </c>
      <c r="C80" s="5" t="s">
        <v>84</v>
      </c>
      <c r="D80" s="5" t="s">
        <v>85</v>
      </c>
      <c r="E80" s="5" t="s">
        <v>86</v>
      </c>
    </row>
    <row r="81" spans="1:6" x14ac:dyDescent="0.25">
      <c r="A81" s="5" t="s">
        <v>87</v>
      </c>
      <c r="B81" s="5" t="s">
        <v>88</v>
      </c>
      <c r="C81" s="5" t="s">
        <v>89</v>
      </c>
      <c r="D81" s="5" t="s">
        <v>90</v>
      </c>
      <c r="E81" s="5" t="s">
        <v>91</v>
      </c>
    </row>
    <row r="82" spans="1:6" x14ac:dyDescent="0.25">
      <c r="A82" s="5" t="s">
        <v>92</v>
      </c>
      <c r="B82" s="5" t="s">
        <v>93</v>
      </c>
      <c r="C82" s="5" t="s">
        <v>94</v>
      </c>
      <c r="D82" s="5" t="s">
        <v>95</v>
      </c>
      <c r="E82" s="5" t="s">
        <v>96</v>
      </c>
    </row>
    <row r="84" spans="1:6" x14ac:dyDescent="0.25">
      <c r="A84" s="1" t="s">
        <v>837</v>
      </c>
      <c r="B84" s="2"/>
      <c r="C84" s="2"/>
      <c r="D84" s="2"/>
      <c r="E84" s="2"/>
      <c r="F84" s="3"/>
    </row>
    <row r="85" spans="1:6" x14ac:dyDescent="0.25">
      <c r="A85" s="17" t="s">
        <v>97</v>
      </c>
      <c r="B85" s="2"/>
      <c r="C85" s="2"/>
      <c r="D85" s="2"/>
      <c r="E85" s="2"/>
      <c r="F85" s="3"/>
    </row>
    <row r="86" spans="1:6" x14ac:dyDescent="0.25">
      <c r="A86" s="17" t="s">
        <v>98</v>
      </c>
      <c r="B86" s="2"/>
      <c r="C86" s="2"/>
      <c r="D86" s="2"/>
      <c r="E86" s="2"/>
      <c r="F86" s="3"/>
    </row>
    <row r="87" spans="1:6" x14ac:dyDescent="0.25">
      <c r="A87" s="17" t="s">
        <v>99</v>
      </c>
      <c r="B87" s="2"/>
      <c r="C87" s="2"/>
      <c r="D87" s="2"/>
      <c r="E87" s="2"/>
      <c r="F87" s="3"/>
    </row>
    <row r="88" spans="1:6" x14ac:dyDescent="0.25">
      <c r="A88" s="7"/>
    </row>
    <row r="89" spans="1:6" x14ac:dyDescent="0.25">
      <c r="A89" s="7"/>
      <c r="B89">
        <f>MATCH(B90,$A$75:$E$75,0)</f>
        <v>3</v>
      </c>
      <c r="C89">
        <f t="shared" ref="C89:D89" si="5">MATCH(C90,$A$75:$E$75,0)</f>
        <v>2</v>
      </c>
      <c r="D89">
        <f t="shared" si="5"/>
        <v>4</v>
      </c>
    </row>
    <row r="90" spans="1:6" x14ac:dyDescent="0.25">
      <c r="A90" s="4" t="s">
        <v>58</v>
      </c>
      <c r="B90" s="4" t="s">
        <v>60</v>
      </c>
      <c r="C90" s="4" t="s">
        <v>59</v>
      </c>
      <c r="D90" s="4" t="s">
        <v>61</v>
      </c>
    </row>
    <row r="91" spans="1:6" x14ac:dyDescent="0.25">
      <c r="A91" s="5" t="s">
        <v>72</v>
      </c>
      <c r="B91" s="8" t="str">
        <f>VLOOKUP($A$91,$A$76:$E$82,MATCH(B90,$A$75:$E$75,0),0)</f>
        <v>Kathrine</v>
      </c>
      <c r="C91" s="8" t="str">
        <f t="shared" ref="C91:D91" si="6">VLOOKUP($A$91,$A$76:$E$82,MATCH(C90,$A$75:$E$75,0),0)</f>
        <v>Coller</v>
      </c>
      <c r="D91" s="8" t="str">
        <f t="shared" si="6"/>
        <v>CollerK@PBY.com</v>
      </c>
    </row>
    <row r="93" spans="1:6" x14ac:dyDescent="0.25">
      <c r="A93" s="1" t="s">
        <v>839</v>
      </c>
      <c r="B93" s="2"/>
      <c r="C93" s="2"/>
      <c r="D93" s="2"/>
      <c r="E93" s="2"/>
      <c r="F93" s="3"/>
    </row>
    <row r="94" spans="1:6" x14ac:dyDescent="0.25">
      <c r="A94" s="7" t="s">
        <v>100</v>
      </c>
      <c r="C94" s="7" t="s">
        <v>101</v>
      </c>
    </row>
    <row r="95" spans="1:6" x14ac:dyDescent="0.25">
      <c r="A95" s="7" t="s">
        <v>102</v>
      </c>
      <c r="C95" s="7"/>
    </row>
    <row r="96" spans="1:6" x14ac:dyDescent="0.25">
      <c r="A96" s="4" t="s">
        <v>58</v>
      </c>
      <c r="C96" s="4" t="s">
        <v>58</v>
      </c>
    </row>
    <row r="97" spans="1:7" x14ac:dyDescent="0.25">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5">
      <c r="A98" s="8" t="str">
        <f>VLOOKUP($A$97,$A$76:$E$82,ROWS(A$97:A98),0)</f>
        <v>Coller</v>
      </c>
    </row>
    <row r="99" spans="1:7" x14ac:dyDescent="0.25">
      <c r="A99" s="8" t="str">
        <f>VLOOKUP($A$97,$A$76:$E$82,ROWS(A$97:A99),0)</f>
        <v>Kathrine</v>
      </c>
    </row>
    <row r="100" spans="1:7" x14ac:dyDescent="0.25">
      <c r="A100" s="8" t="str">
        <f>VLOOKUP($A$97,$A$76:$E$82,ROWS(A$97:A100),0)</f>
        <v>CollerK@PBY.com</v>
      </c>
    </row>
    <row r="101" spans="1:7" x14ac:dyDescent="0.25">
      <c r="A101" s="8" t="str">
        <f>VLOOKUP($A$97,$A$76:$E$82,ROWS(A$97:A101),0)</f>
        <v>206-762-2195</v>
      </c>
    </row>
    <row r="103" spans="1:7" x14ac:dyDescent="0.25">
      <c r="A103" s="1" t="s">
        <v>806</v>
      </c>
      <c r="B103" s="2"/>
      <c r="C103" s="2"/>
      <c r="D103" s="2"/>
      <c r="E103" s="2"/>
      <c r="F103" s="3"/>
    </row>
    <row r="104" spans="1:7" x14ac:dyDescent="0.25">
      <c r="A104" s="7" t="s">
        <v>181</v>
      </c>
    </row>
    <row r="105" spans="1:7" ht="18.75" x14ac:dyDescent="0.3">
      <c r="B105" s="52" t="s">
        <v>180</v>
      </c>
      <c r="C105" s="51"/>
      <c r="D105" s="51"/>
      <c r="E105" s="51"/>
      <c r="F105" s="50"/>
    </row>
    <row r="106" spans="1:7" ht="30" x14ac:dyDescent="0.25">
      <c r="A106" s="28" t="s">
        <v>179</v>
      </c>
      <c r="B106" s="48" t="s">
        <v>178</v>
      </c>
      <c r="C106" s="49" t="s">
        <v>177</v>
      </c>
      <c r="D106" s="48" t="s">
        <v>176</v>
      </c>
      <c r="E106" s="49" t="s">
        <v>175</v>
      </c>
      <c r="F106" s="48" t="s">
        <v>174</v>
      </c>
    </row>
    <row r="107" spans="1:7" x14ac:dyDescent="0.25">
      <c r="A107" s="47">
        <v>0</v>
      </c>
      <c r="B107" s="43">
        <v>0</v>
      </c>
      <c r="C107" s="43">
        <v>1313</v>
      </c>
      <c r="D107" s="46">
        <v>0</v>
      </c>
      <c r="E107" s="6">
        <v>0</v>
      </c>
      <c r="F107" s="5" t="str">
        <f t="shared" ref="F107:F113" si="7">IF(B107=0,"Zero Tax",IF(E107=0,"",DOLLAR(E107)&amp;" + ")&amp;TEXT(D107:D107,"0%")&amp;" of excess over "&amp;DOLLAR(B107,0))</f>
        <v>Zero Tax</v>
      </c>
    </row>
    <row r="108" spans="1:7" x14ac:dyDescent="0.25">
      <c r="A108" s="44">
        <f>B108+0.01</f>
        <v>1313.01</v>
      </c>
      <c r="B108" s="43">
        <f t="shared" ref="B108:B113" si="8">C107</f>
        <v>1313</v>
      </c>
      <c r="C108" s="43">
        <v>2038</v>
      </c>
      <c r="D108" s="42">
        <v>0.1</v>
      </c>
      <c r="E108" s="6">
        <f>E107+D107*(C107-B107)</f>
        <v>0</v>
      </c>
      <c r="F108" s="5" t="str">
        <f t="shared" si="7"/>
        <v>10% of excess over $1,313</v>
      </c>
    </row>
    <row r="109" spans="1:7" x14ac:dyDescent="0.25">
      <c r="A109" s="44">
        <f t="shared" ref="A109:A113" si="9">B109+0.01</f>
        <v>2038.01</v>
      </c>
      <c r="B109" s="43">
        <f t="shared" si="8"/>
        <v>2038</v>
      </c>
      <c r="C109" s="43">
        <v>6304</v>
      </c>
      <c r="D109" s="42">
        <v>0.15</v>
      </c>
      <c r="E109" s="6">
        <f>ROUND(E108+D108*(C108-B108),2)</f>
        <v>72.5</v>
      </c>
      <c r="F109" s="5" t="str">
        <f t="shared" si="7"/>
        <v>$72.50 + 15% of excess over $2,038</v>
      </c>
    </row>
    <row r="110" spans="1:7" x14ac:dyDescent="0.25">
      <c r="A110" s="44">
        <f t="shared" si="9"/>
        <v>6304.01</v>
      </c>
      <c r="B110" s="45">
        <f t="shared" si="8"/>
        <v>6304</v>
      </c>
      <c r="C110" s="45">
        <v>9844</v>
      </c>
      <c r="D110" s="42">
        <v>0.25</v>
      </c>
      <c r="E110" s="23">
        <f>ROUND(E109+D109*(C109-B109),2)</f>
        <v>712.4</v>
      </c>
      <c r="F110" s="22" t="str">
        <f t="shared" si="7"/>
        <v>$712.40 + 25% of excess over $6,304</v>
      </c>
    </row>
    <row r="111" spans="1:7" x14ac:dyDescent="0.25">
      <c r="A111" s="44">
        <f t="shared" si="9"/>
        <v>9844.01</v>
      </c>
      <c r="B111" s="43">
        <f t="shared" si="8"/>
        <v>9844</v>
      </c>
      <c r="C111" s="43">
        <v>18050</v>
      </c>
      <c r="D111" s="42">
        <v>0.28000000000000003</v>
      </c>
      <c r="E111" s="6">
        <f>ROUND(E110+D110*(C110-B110),2)</f>
        <v>1597.4</v>
      </c>
      <c r="F111" s="5" t="str">
        <f t="shared" si="7"/>
        <v>$1,597.40 + 28% of excess over $9,844</v>
      </c>
    </row>
    <row r="112" spans="1:7" x14ac:dyDescent="0.25">
      <c r="A112" s="44">
        <f t="shared" si="9"/>
        <v>18050.009999999998</v>
      </c>
      <c r="B112" s="43">
        <f t="shared" si="8"/>
        <v>18050</v>
      </c>
      <c r="C112" s="43">
        <v>31725</v>
      </c>
      <c r="D112" s="42">
        <v>0.33</v>
      </c>
      <c r="E112" s="6">
        <f>ROUND(E111+D111*(C111-B111),2)</f>
        <v>3895.08</v>
      </c>
      <c r="F112" s="5" t="str">
        <f t="shared" si="7"/>
        <v>$3,895.08 + 33% of excess over $18,050</v>
      </c>
    </row>
    <row r="113" spans="1:9" x14ac:dyDescent="0.25">
      <c r="A113" s="44">
        <f t="shared" si="9"/>
        <v>31725.01</v>
      </c>
      <c r="B113" s="43">
        <f t="shared" si="8"/>
        <v>31725</v>
      </c>
      <c r="C113" s="43"/>
      <c r="D113" s="42">
        <v>0.35</v>
      </c>
      <c r="E113" s="6">
        <f>ROUND(E112+D112*(C112-B112),2)</f>
        <v>8407.83</v>
      </c>
      <c r="F113" s="5" t="str">
        <f t="shared" si="7"/>
        <v>$8,407.83 + 35% of excess over $31,725</v>
      </c>
    </row>
    <row r="115" spans="1:9" x14ac:dyDescent="0.25">
      <c r="A115" s="64" t="s">
        <v>173</v>
      </c>
      <c r="B115" s="23">
        <v>15896</v>
      </c>
    </row>
    <row r="116" spans="1:9" ht="30" x14ac:dyDescent="0.25">
      <c r="A116" s="64" t="str">
        <f>E106</f>
        <v>Tax from Previous brackets</v>
      </c>
      <c r="B116" s="16">
        <f>VLOOKUP(B115,A107:E113,5)</f>
        <v>1597.4</v>
      </c>
      <c r="D116" t="str">
        <f ca="1">IF(_xlfn.ISFORMULA(B116),_xlfn.FORMULATEXT(B116),"")</f>
        <v>=VLOOKUP(B115,A107:E113,5)</v>
      </c>
    </row>
    <row r="117" spans="1:9" x14ac:dyDescent="0.25">
      <c r="A117" s="64" t="s">
        <v>172</v>
      </c>
      <c r="B117" s="31">
        <f>VLOOKUP(B115,A107:E113,4)</f>
        <v>0.28000000000000003</v>
      </c>
      <c r="D117" t="str">
        <f ca="1">IF(_xlfn.ISFORMULA(B117),_xlfn.FORMULATEXT(B117),"")</f>
        <v>=VLOOKUP(B115,A107:E113,4)</v>
      </c>
    </row>
    <row r="118" spans="1:9" x14ac:dyDescent="0.25">
      <c r="A118" s="64" t="s">
        <v>171</v>
      </c>
      <c r="B118" s="16">
        <f>VLOOKUP(B115,A107:E113,2)</f>
        <v>9844</v>
      </c>
      <c r="D118" t="str">
        <f ca="1">IF(_xlfn.ISFORMULA(B118),_xlfn.FORMULATEXT(B118),"")</f>
        <v>=VLOOKUP(B115,A107:E113,2)</v>
      </c>
    </row>
    <row r="119" spans="1:9" ht="30" x14ac:dyDescent="0.25">
      <c r="A119" s="64" t="s">
        <v>170</v>
      </c>
      <c r="B119" s="16">
        <f>B115-B118</f>
        <v>6052</v>
      </c>
      <c r="D119" t="str">
        <f ca="1">IF(_xlfn.ISFORMULA(B119),_xlfn.FORMULATEXT(B119),"")</f>
        <v>=B115-B118</v>
      </c>
    </row>
    <row r="120" spans="1:9" x14ac:dyDescent="0.25">
      <c r="A120" s="64" t="s">
        <v>169</v>
      </c>
      <c r="B120" s="16">
        <f>B116+ROUND(B119*B117,2)</f>
        <v>3291.96</v>
      </c>
      <c r="D120" t="str">
        <f ca="1">IF(_xlfn.ISFORMULA(B120),_xlfn.FORMULATEXT(B120),"")</f>
        <v>=B116+ROUND(B119*B117,2)</v>
      </c>
    </row>
    <row r="122" spans="1:9" ht="30" x14ac:dyDescent="0.25">
      <c r="A122" s="64" t="s">
        <v>844</v>
      </c>
    </row>
    <row r="123" spans="1:9" x14ac:dyDescent="0.25">
      <c r="A123" s="16">
        <f>VLOOKUP(B115,A107:E113,5)+ROUND((B115-VLOOKUP(B115,A107:E113,2))*VLOOKUP(B115,A107:E113,4),2)</f>
        <v>3291.96</v>
      </c>
      <c r="D123" t="str">
        <f ca="1">IF(_xlfn.ISFORMULA(A123),_xlfn.FORMULATEXT(A123),"")</f>
        <v>=VLOOKUP(B115,A107:E113,5)+ROUND((B115-VLOOKUP(B115,A107:E113,2))*VLOOKUP(B115,A107:E113,4),2)</v>
      </c>
    </row>
    <row r="124" spans="1:9" x14ac:dyDescent="0.25">
      <c r="A124" s="16">
        <f>LOOKUP(B115,A107:E113)+ROUND((B115-LOOKUP(B115,A107:B113))*LOOKUP(B115,A107:D113),2)</f>
        <v>3291.96</v>
      </c>
      <c r="D124" t="str">
        <f ca="1">IF(_xlfn.ISFORMULA(A124),_xlfn.FORMULATEXT(A124),"")</f>
        <v>=LOOKUP(B115,A107:E113)+ROUND((B115-LOOKUP(B115,A107:B113))*LOOKUP(B115,A107:D113),2)</v>
      </c>
    </row>
    <row r="126" spans="1:9" x14ac:dyDescent="0.25">
      <c r="A126" s="1" t="s">
        <v>807</v>
      </c>
      <c r="B126" s="2"/>
      <c r="C126" s="2"/>
      <c r="D126" s="2"/>
      <c r="E126" s="2"/>
      <c r="F126" s="3"/>
    </row>
    <row r="128" spans="1:9" x14ac:dyDescent="0.25">
      <c r="A128" s="4" t="s">
        <v>58</v>
      </c>
      <c r="B128" s="4" t="s">
        <v>3</v>
      </c>
      <c r="C128" s="4" t="s">
        <v>845</v>
      </c>
      <c r="E128" s="4" t="s">
        <v>58</v>
      </c>
      <c r="F128" s="4" t="s">
        <v>3</v>
      </c>
      <c r="H128" s="4" t="s">
        <v>58</v>
      </c>
      <c r="I128" s="4" t="s">
        <v>3</v>
      </c>
    </row>
    <row r="129" spans="1:9" x14ac:dyDescent="0.25">
      <c r="A129" s="5" t="s">
        <v>164</v>
      </c>
      <c r="B129" s="16">
        <f>VLOOKUP(LEFT(A129,SEARCH("-",A129)-1),$E$129:$F$131,2,0)</f>
        <v>26</v>
      </c>
      <c r="C129" s="16">
        <f>VLOOKUP(MID(A129,SEARCH("-",A129)+1,3)+0,$H$129:$I$131,2,0)</f>
        <v>26</v>
      </c>
      <c r="E129" s="5" t="s">
        <v>4</v>
      </c>
      <c r="F129" s="6">
        <v>26</v>
      </c>
      <c r="H129" s="5">
        <v>234</v>
      </c>
      <c r="I129" s="6">
        <v>26</v>
      </c>
    </row>
    <row r="130" spans="1:9" x14ac:dyDescent="0.25">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5">
      <c r="A131" s="5" t="s">
        <v>166</v>
      </c>
      <c r="B131" s="16">
        <f t="shared" si="10"/>
        <v>36</v>
      </c>
      <c r="C131" s="16">
        <f t="shared" si="11"/>
        <v>36</v>
      </c>
      <c r="E131" s="5" t="s">
        <v>10</v>
      </c>
      <c r="F131" s="6">
        <v>36</v>
      </c>
      <c r="H131" s="5">
        <v>765</v>
      </c>
      <c r="I131" s="6">
        <v>36</v>
      </c>
    </row>
    <row r="134" spans="1:9" x14ac:dyDescent="0.25">
      <c r="A134" s="1" t="s">
        <v>808</v>
      </c>
      <c r="B134" s="2"/>
      <c r="C134" s="2"/>
      <c r="D134" s="2"/>
      <c r="E134" s="2"/>
      <c r="F134" s="2"/>
      <c r="G134" s="3"/>
    </row>
    <row r="135" spans="1:9" x14ac:dyDescent="0.25">
      <c r="A135" s="1" t="s">
        <v>103</v>
      </c>
      <c r="B135" s="2"/>
      <c r="C135" s="2"/>
      <c r="D135" s="2"/>
      <c r="E135" s="2"/>
      <c r="F135" s="2"/>
      <c r="G135" s="3"/>
    </row>
    <row r="136" spans="1:9" x14ac:dyDescent="0.25">
      <c r="A136" s="1" t="s">
        <v>799</v>
      </c>
      <c r="B136" s="2"/>
      <c r="C136" s="2"/>
      <c r="D136" s="2"/>
      <c r="E136" s="2"/>
      <c r="F136" s="2"/>
      <c r="G136" s="3"/>
    </row>
    <row r="137" spans="1:9" x14ac:dyDescent="0.25">
      <c r="A137" s="1" t="s">
        <v>800</v>
      </c>
      <c r="B137" s="2"/>
      <c r="C137" s="2"/>
      <c r="D137" s="2"/>
      <c r="E137" s="2"/>
      <c r="F137" s="2"/>
      <c r="G137" s="3"/>
    </row>
    <row r="138" spans="1:9" x14ac:dyDescent="0.25">
      <c r="A138" s="1" t="s">
        <v>801</v>
      </c>
      <c r="B138" s="2"/>
      <c r="C138" s="2"/>
      <c r="D138" s="2"/>
      <c r="E138" s="2"/>
      <c r="F138" s="2"/>
      <c r="G138" s="3"/>
    </row>
    <row r="140" spans="1:9" ht="30" x14ac:dyDescent="0.25">
      <c r="A140" s="18" t="s">
        <v>104</v>
      </c>
      <c r="B140" s="19"/>
      <c r="C140" s="19"/>
    </row>
    <row r="141" spans="1:9" x14ac:dyDescent="0.25">
      <c r="A141" s="20" t="s">
        <v>20</v>
      </c>
      <c r="B141" s="21" t="s">
        <v>3</v>
      </c>
      <c r="C141" s="21" t="s">
        <v>105</v>
      </c>
    </row>
    <row r="142" spans="1:9" x14ac:dyDescent="0.25">
      <c r="A142" s="22" t="s">
        <v>106</v>
      </c>
      <c r="B142" s="23">
        <v>12.95</v>
      </c>
      <c r="C142" s="22" t="s">
        <v>107</v>
      </c>
    </row>
    <row r="143" spans="1:9" x14ac:dyDescent="0.25">
      <c r="A143" s="22" t="s">
        <v>10</v>
      </c>
      <c r="B143" s="23">
        <v>39.950000000000003</v>
      </c>
      <c r="C143" s="22" t="s">
        <v>108</v>
      </c>
    </row>
    <row r="144" spans="1:9" x14ac:dyDescent="0.25">
      <c r="A144" s="22" t="s">
        <v>109</v>
      </c>
      <c r="B144" s="23">
        <v>40</v>
      </c>
      <c r="C144" s="22" t="s">
        <v>110</v>
      </c>
    </row>
    <row r="145" spans="1:9" x14ac:dyDescent="0.25">
      <c r="A145" s="22" t="s">
        <v>111</v>
      </c>
      <c r="B145" s="23">
        <v>45</v>
      </c>
      <c r="C145" s="22" t="s">
        <v>112</v>
      </c>
    </row>
    <row r="146" spans="1:9" x14ac:dyDescent="0.25">
      <c r="A146" s="22" t="s">
        <v>113</v>
      </c>
      <c r="B146" s="23">
        <v>65</v>
      </c>
      <c r="C146" s="22" t="s">
        <v>114</v>
      </c>
    </row>
    <row r="147" spans="1:9" x14ac:dyDescent="0.25">
      <c r="A147" s="22" t="s">
        <v>115</v>
      </c>
      <c r="B147" s="23">
        <v>69</v>
      </c>
      <c r="C147" s="22" t="s">
        <v>116</v>
      </c>
    </row>
    <row r="148" spans="1:9" x14ac:dyDescent="0.25">
      <c r="A148" s="22" t="s">
        <v>117</v>
      </c>
      <c r="B148" s="23">
        <v>100</v>
      </c>
      <c r="C148" s="22" t="s">
        <v>118</v>
      </c>
    </row>
    <row r="149" spans="1:9" x14ac:dyDescent="0.25">
      <c r="A149" s="22" t="s">
        <v>119</v>
      </c>
      <c r="B149" s="23">
        <v>110</v>
      </c>
      <c r="C149" s="22" t="s">
        <v>120</v>
      </c>
    </row>
    <row r="150" spans="1:9" x14ac:dyDescent="0.25">
      <c r="A150" s="22" t="s">
        <v>121</v>
      </c>
      <c r="B150" s="23">
        <v>165</v>
      </c>
      <c r="C150" s="22" t="s">
        <v>122</v>
      </c>
    </row>
    <row r="152" spans="1:9" x14ac:dyDescent="0.25">
      <c r="B152" s="24" t="s">
        <v>123</v>
      </c>
      <c r="C152" s="24"/>
    </row>
    <row r="153" spans="1:9" x14ac:dyDescent="0.25">
      <c r="B153" s="25" t="s">
        <v>105</v>
      </c>
      <c r="C153" s="25" t="s">
        <v>20</v>
      </c>
      <c r="I153" s="7" t="s">
        <v>124</v>
      </c>
    </row>
    <row r="154" spans="1:9" x14ac:dyDescent="0.25">
      <c r="B154" s="5" t="s">
        <v>108</v>
      </c>
      <c r="C154" s="8" t="str">
        <f>INDEX(A142:A150,MATCH(B154,C142:C150,0))</f>
        <v>Quad</v>
      </c>
      <c r="E154">
        <f>MATCH(B154,C142:C150,0)</f>
        <v>2</v>
      </c>
      <c r="I154" s="8" t="str">
        <f>VLOOKUP(B154,CHOOSE({1,2},C142:C150,A142:A150),2,0)</f>
        <v>Quad</v>
      </c>
    </row>
    <row r="157" spans="1:9" x14ac:dyDescent="0.25">
      <c r="A157" s="1" t="s">
        <v>809</v>
      </c>
      <c r="B157" s="2"/>
      <c r="C157" s="2"/>
      <c r="D157" s="2"/>
      <c r="E157" s="2"/>
      <c r="F157" s="3"/>
    </row>
    <row r="159" spans="1:9" x14ac:dyDescent="0.25">
      <c r="A159" s="7" t="s">
        <v>140</v>
      </c>
    </row>
    <row r="160" spans="1:9" x14ac:dyDescent="0.25">
      <c r="A160" s="4" t="s">
        <v>141</v>
      </c>
      <c r="B160" s="4" t="s">
        <v>142</v>
      </c>
      <c r="C160" s="4" t="s">
        <v>143</v>
      </c>
      <c r="D160" s="4" t="s">
        <v>144</v>
      </c>
      <c r="E160" s="4" t="s">
        <v>145</v>
      </c>
      <c r="F160" s="32" t="s">
        <v>146</v>
      </c>
      <c r="G160" s="33" t="s">
        <v>147</v>
      </c>
    </row>
    <row r="161" spans="1:7" x14ac:dyDescent="0.25">
      <c r="A161" s="6">
        <v>38.99</v>
      </c>
      <c r="B161" s="6">
        <v>48.6</v>
      </c>
      <c r="C161" s="6">
        <v>43.53</v>
      </c>
      <c r="D161" s="6">
        <v>40.08</v>
      </c>
      <c r="E161" s="6">
        <v>47.92</v>
      </c>
      <c r="F161" s="16">
        <f>MIN(A161:E161)</f>
        <v>38.99</v>
      </c>
      <c r="G161" s="8" t="str">
        <f>INDEX($A$160:$E$160,MATCH(F161,A161:E161,0))</f>
        <v>Crank'ys</v>
      </c>
    </row>
    <row r="162" spans="1:7" x14ac:dyDescent="0.25">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5">
      <c r="A163" s="6">
        <v>53.32</v>
      </c>
      <c r="B163" s="6">
        <v>32.64</v>
      </c>
      <c r="C163" s="6">
        <v>37.69</v>
      </c>
      <c r="D163" s="6">
        <v>48.29</v>
      </c>
      <c r="E163" s="6">
        <v>41.59</v>
      </c>
      <c r="F163" s="16">
        <f t="shared" si="12"/>
        <v>32.64</v>
      </c>
      <c r="G163" s="8" t="str">
        <f t="shared" si="13"/>
        <v>Bay Air</v>
      </c>
    </row>
    <row r="164" spans="1:7" x14ac:dyDescent="0.25">
      <c r="A164" s="6">
        <v>35.200000000000003</v>
      </c>
      <c r="B164" s="6">
        <v>40.549999999999997</v>
      </c>
      <c r="C164" s="6">
        <v>32.65</v>
      </c>
      <c r="D164" s="6">
        <v>36.81</v>
      </c>
      <c r="E164" s="6">
        <v>41.14</v>
      </c>
      <c r="F164" s="16">
        <f t="shared" si="12"/>
        <v>32.65</v>
      </c>
      <c r="G164" s="8" t="str">
        <f t="shared" si="13"/>
        <v>Compressor R Us</v>
      </c>
    </row>
    <row r="165" spans="1:7" x14ac:dyDescent="0.25">
      <c r="A165" s="6">
        <v>56.72</v>
      </c>
      <c r="B165" s="6">
        <v>47.16</v>
      </c>
      <c r="C165" s="6">
        <v>36.42</v>
      </c>
      <c r="D165" s="6">
        <v>49.56</v>
      </c>
      <c r="E165" s="6">
        <v>39.25</v>
      </c>
      <c r="F165" s="16">
        <f t="shared" si="12"/>
        <v>36.42</v>
      </c>
      <c r="G165" s="8" t="str">
        <f t="shared" si="13"/>
        <v>Compressor R Us</v>
      </c>
    </row>
    <row r="166" spans="1:7" x14ac:dyDescent="0.25">
      <c r="A166" s="6">
        <v>47.91</v>
      </c>
      <c r="B166" s="6">
        <v>35.08</v>
      </c>
      <c r="C166" s="6">
        <v>51.129999999999995</v>
      </c>
      <c r="D166" s="6">
        <v>49.84</v>
      </c>
      <c r="E166" s="6">
        <v>42.12</v>
      </c>
      <c r="F166" s="16">
        <f t="shared" si="12"/>
        <v>35.08</v>
      </c>
      <c r="G166" s="8" t="str">
        <f t="shared" si="13"/>
        <v>Bay Air</v>
      </c>
    </row>
    <row r="167" spans="1:7" x14ac:dyDescent="0.25">
      <c r="A167" s="6">
        <v>34.81</v>
      </c>
      <c r="B167" s="6">
        <v>35.11</v>
      </c>
      <c r="C167" s="6">
        <v>48.629999999999995</v>
      </c>
      <c r="D167" s="6">
        <v>33.32</v>
      </c>
      <c r="E167" s="6">
        <v>37.83</v>
      </c>
      <c r="F167" s="16">
        <f t="shared" si="12"/>
        <v>33.32</v>
      </c>
      <c r="G167" s="8" t="str">
        <f t="shared" si="13"/>
        <v>Mech-Aid</v>
      </c>
    </row>
    <row r="168" spans="1:7" x14ac:dyDescent="0.25">
      <c r="A168" s="6">
        <v>42.25</v>
      </c>
      <c r="B168" s="6">
        <v>35.76</v>
      </c>
      <c r="C168" s="6">
        <v>58.6</v>
      </c>
      <c r="D168" s="6">
        <v>46.28</v>
      </c>
      <c r="E168" s="6">
        <v>40.53</v>
      </c>
      <c r="F168" s="16">
        <f t="shared" si="12"/>
        <v>35.76</v>
      </c>
      <c r="G168" s="8" t="str">
        <f t="shared" si="13"/>
        <v>Bay Air</v>
      </c>
    </row>
    <row r="169" spans="1:7" x14ac:dyDescent="0.25">
      <c r="A169" s="6">
        <v>40.14</v>
      </c>
      <c r="B169" s="6">
        <v>42.31</v>
      </c>
      <c r="C169" s="6">
        <v>37.619999999999997</v>
      </c>
      <c r="D169" s="6">
        <v>59.97</v>
      </c>
      <c r="E169" s="6">
        <v>42.57</v>
      </c>
      <c r="F169" s="16">
        <f t="shared" si="12"/>
        <v>37.619999999999997</v>
      </c>
      <c r="G169" s="8" t="str">
        <f t="shared" si="13"/>
        <v>Compressor R Us</v>
      </c>
    </row>
    <row r="170" spans="1:7" x14ac:dyDescent="0.25">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5">
      <c r="A171" s="6">
        <v>38.57</v>
      </c>
      <c r="B171" s="6">
        <v>40.06</v>
      </c>
      <c r="C171" s="6">
        <v>54.71</v>
      </c>
      <c r="D171" s="6">
        <v>39.700000000000003</v>
      </c>
      <c r="E171" s="6">
        <v>54.730000000000004</v>
      </c>
      <c r="F171" s="16">
        <f t="shared" si="12"/>
        <v>38.57</v>
      </c>
      <c r="G171" s="8" t="str">
        <f t="shared" si="13"/>
        <v>Crank'ys</v>
      </c>
    </row>
    <row r="172" spans="1:7" x14ac:dyDescent="0.25">
      <c r="A172" s="6">
        <v>52.66</v>
      </c>
      <c r="B172" s="6">
        <v>43.61</v>
      </c>
      <c r="C172" s="6">
        <v>59.980000000000004</v>
      </c>
      <c r="D172" s="6">
        <v>34.61</v>
      </c>
      <c r="E172" s="6">
        <v>52.65</v>
      </c>
      <c r="F172" s="16">
        <f t="shared" si="12"/>
        <v>34.61</v>
      </c>
      <c r="G172" s="8" t="str">
        <f t="shared" si="13"/>
        <v>Mech-Aid</v>
      </c>
    </row>
    <row r="175" spans="1:7" x14ac:dyDescent="0.25">
      <c r="A175" s="1" t="s">
        <v>810</v>
      </c>
      <c r="B175" s="2"/>
      <c r="C175" s="2"/>
      <c r="D175" s="2"/>
      <c r="E175" s="2"/>
      <c r="F175" s="3"/>
    </row>
    <row r="177" spans="1:10" x14ac:dyDescent="0.25">
      <c r="A177" t="s">
        <v>125</v>
      </c>
    </row>
    <row r="178" spans="1:10" x14ac:dyDescent="0.25">
      <c r="A178" t="s">
        <v>126</v>
      </c>
    </row>
    <row r="179" spans="1:10" x14ac:dyDescent="0.25">
      <c r="A179" s="4" t="s">
        <v>127</v>
      </c>
      <c r="B179" s="26">
        <v>1</v>
      </c>
      <c r="C179" s="26">
        <v>5</v>
      </c>
      <c r="D179" s="26">
        <v>25</v>
      </c>
      <c r="E179" s="26">
        <v>100</v>
      </c>
    </row>
    <row r="180" spans="1:10" x14ac:dyDescent="0.25">
      <c r="A180" s="26" t="s">
        <v>128</v>
      </c>
      <c r="B180" s="27">
        <v>0.13</v>
      </c>
      <c r="C180" s="27">
        <v>0.15</v>
      </c>
      <c r="D180" s="27">
        <v>0.17</v>
      </c>
      <c r="E180" s="27">
        <v>0.19</v>
      </c>
    </row>
    <row r="181" spans="1:10" x14ac:dyDescent="0.25">
      <c r="A181" s="26" t="s">
        <v>129</v>
      </c>
      <c r="B181" s="27">
        <v>0.14000000000000001</v>
      </c>
      <c r="C181" s="27">
        <v>0.16</v>
      </c>
      <c r="D181" s="27">
        <v>0.18</v>
      </c>
      <c r="E181" s="27">
        <v>0.2</v>
      </c>
    </row>
    <row r="182" spans="1:10" x14ac:dyDescent="0.25">
      <c r="A182" s="26" t="s">
        <v>130</v>
      </c>
      <c r="B182" s="27">
        <v>0.15</v>
      </c>
      <c r="C182" s="27">
        <v>0.17</v>
      </c>
      <c r="D182" s="27">
        <v>0.19</v>
      </c>
      <c r="E182" s="27">
        <v>0.21</v>
      </c>
    </row>
    <row r="183" spans="1:10" x14ac:dyDescent="0.25">
      <c r="A183" s="26" t="s">
        <v>131</v>
      </c>
      <c r="B183" s="27">
        <v>0.16</v>
      </c>
      <c r="C183" s="27">
        <v>0.18</v>
      </c>
      <c r="D183" s="27">
        <v>0.2</v>
      </c>
      <c r="E183" s="27">
        <v>0.22</v>
      </c>
    </row>
    <row r="184" spans="1:10" x14ac:dyDescent="0.25">
      <c r="A184" s="26" t="s">
        <v>132</v>
      </c>
      <c r="B184" s="27">
        <v>0.17</v>
      </c>
      <c r="C184" s="27">
        <v>0.19</v>
      </c>
      <c r="D184" s="27">
        <v>0.21</v>
      </c>
      <c r="E184" s="27">
        <v>0.23</v>
      </c>
    </row>
    <row r="185" spans="1:10" x14ac:dyDescent="0.25">
      <c r="A185" s="26" t="s">
        <v>133</v>
      </c>
      <c r="B185" s="27">
        <v>0.18</v>
      </c>
      <c r="C185" s="27">
        <v>0.2</v>
      </c>
      <c r="D185" s="27">
        <v>0.22</v>
      </c>
      <c r="E185" s="27">
        <v>0.24</v>
      </c>
    </row>
    <row r="187" spans="1:10" x14ac:dyDescent="0.25">
      <c r="A187" s="4" t="s">
        <v>134</v>
      </c>
      <c r="B187" s="28" t="s">
        <v>132</v>
      </c>
      <c r="C187" s="8">
        <f>MATCH(B187,A180:A185,0)</f>
        <v>5</v>
      </c>
      <c r="D187" s="29" t="s">
        <v>135</v>
      </c>
      <c r="E187" t="str">
        <f ca="1">IF(_xlfn.ISFORMULA(C187),_xlfn.FORMULATEXT(C187),"")</f>
        <v>=MATCH(B187,A180:A185,0)</v>
      </c>
    </row>
    <row r="188" spans="1:10" x14ac:dyDescent="0.25">
      <c r="A188" s="4" t="s">
        <v>136</v>
      </c>
      <c r="B188" s="28">
        <v>18</v>
      </c>
      <c r="C188" s="8">
        <f>MATCH(B188,B179:E179)</f>
        <v>2</v>
      </c>
      <c r="D188" s="30" t="s">
        <v>137</v>
      </c>
      <c r="E188" t="str">
        <f ca="1">IF(_xlfn.ISFORMULA(C188),_xlfn.FORMULATEXT(C188),"")</f>
        <v>=MATCH(B188,B179:E179)</v>
      </c>
      <c r="J188" s="7" t="s">
        <v>138</v>
      </c>
    </row>
    <row r="189" spans="1:10" x14ac:dyDescent="0.25">
      <c r="A189" s="4" t="s">
        <v>139</v>
      </c>
      <c r="B189" s="31">
        <f>INDEX(B180:E185,C187,C188)</f>
        <v>0.19</v>
      </c>
      <c r="D189" t="str">
        <f ca="1">IF(_xlfn.ISFORMULA(B189),_xlfn.FORMULATEXT(B189),"")</f>
        <v>=INDEX(B180:E185,C187,C188)</v>
      </c>
      <c r="J189">
        <f>VLOOKUP(B187,$A$180:$E$185,MATCH(B188,B179:E179)+1,0)</f>
        <v>0.19</v>
      </c>
    </row>
    <row r="190" spans="1:10" x14ac:dyDescent="0.25">
      <c r="A190" s="4" t="s">
        <v>139</v>
      </c>
      <c r="B190" s="31">
        <f>INDEX(B180:E185,MATCH(B187,A180:A185,0),MATCH(B188,B179:E179))</f>
        <v>0.19</v>
      </c>
      <c r="D190" t="str">
        <f ca="1">IF(_xlfn.ISFORMULA(B190),_xlfn.FORMULATEXT(B190),"")</f>
        <v>=INDEX(B180:E185,MATCH(B187,A180:A185,0),MATCH(B188,B179:E179))</v>
      </c>
    </row>
    <row r="193" spans="1:7" x14ac:dyDescent="0.25">
      <c r="A193" s="1" t="s">
        <v>811</v>
      </c>
      <c r="B193" s="2"/>
      <c r="C193" s="2"/>
      <c r="D193" s="2"/>
      <c r="E193" s="2"/>
      <c r="F193" s="2"/>
      <c r="G193" s="3"/>
    </row>
    <row r="195" spans="1:7" x14ac:dyDescent="0.25">
      <c r="A195" t="s">
        <v>148</v>
      </c>
    </row>
    <row r="196" spans="1:7" x14ac:dyDescent="0.25">
      <c r="A196" s="34" t="s">
        <v>149</v>
      </c>
      <c r="B196" s="34"/>
      <c r="C196" s="34"/>
      <c r="D196" s="34"/>
      <c r="E196" s="34"/>
    </row>
    <row r="197" spans="1:7" x14ac:dyDescent="0.25">
      <c r="A197" s="35" t="s">
        <v>150</v>
      </c>
      <c r="B197" s="35"/>
      <c r="C197" s="35"/>
      <c r="D197" s="35"/>
      <c r="E197" s="35"/>
    </row>
    <row r="198" spans="1:7" x14ac:dyDescent="0.25">
      <c r="A198" s="4" t="s">
        <v>151</v>
      </c>
      <c r="B198" s="36" t="str">
        <f>A199&amp;" Total"</f>
        <v>Feb Total</v>
      </c>
    </row>
    <row r="199" spans="1:7" x14ac:dyDescent="0.25">
      <c r="A199" s="5" t="s">
        <v>152</v>
      </c>
      <c r="B199" s="8">
        <f>SUM(INDEX(A201:D203,0,MATCH(A199,A200:D200,0)))</f>
        <v>12</v>
      </c>
      <c r="F199" t="s">
        <v>168</v>
      </c>
    </row>
    <row r="200" spans="1:7" x14ac:dyDescent="0.25">
      <c r="A200" s="4" t="s">
        <v>153</v>
      </c>
      <c r="B200" s="4" t="s">
        <v>152</v>
      </c>
      <c r="C200" s="4" t="s">
        <v>154</v>
      </c>
      <c r="D200" s="4" t="s">
        <v>155</v>
      </c>
    </row>
    <row r="201" spans="1:7" x14ac:dyDescent="0.25">
      <c r="A201" s="5">
        <v>1</v>
      </c>
      <c r="B201" s="5">
        <v>4</v>
      </c>
      <c r="C201" s="5">
        <v>4</v>
      </c>
      <c r="D201" s="5">
        <v>5</v>
      </c>
    </row>
    <row r="202" spans="1:7" x14ac:dyDescent="0.25">
      <c r="A202" s="5">
        <v>3</v>
      </c>
      <c r="B202" s="5">
        <v>4</v>
      </c>
      <c r="C202" s="5">
        <v>12</v>
      </c>
      <c r="D202" s="5">
        <v>1</v>
      </c>
    </row>
    <row r="203" spans="1:7" x14ac:dyDescent="0.25">
      <c r="A203" s="5">
        <v>1</v>
      </c>
      <c r="B203" s="5">
        <v>4</v>
      </c>
      <c r="C203" s="5">
        <v>2</v>
      </c>
      <c r="D203" s="5">
        <v>2</v>
      </c>
    </row>
    <row r="205" spans="1:7" x14ac:dyDescent="0.25">
      <c r="A205" s="34" t="s">
        <v>156</v>
      </c>
      <c r="B205" s="34"/>
      <c r="C205" s="34"/>
      <c r="D205" s="34"/>
      <c r="E205" s="34"/>
    </row>
    <row r="206" spans="1:7" x14ac:dyDescent="0.25">
      <c r="A206" s="35" t="s">
        <v>157</v>
      </c>
      <c r="B206" s="35"/>
      <c r="C206" s="35"/>
      <c r="D206" s="35"/>
      <c r="E206" s="35"/>
    </row>
    <row r="207" spans="1:7" x14ac:dyDescent="0.25">
      <c r="A207" s="4" t="s">
        <v>151</v>
      </c>
      <c r="B207" s="36" t="str">
        <f>A208&amp;" Total"</f>
        <v>Mar Total</v>
      </c>
    </row>
    <row r="208" spans="1:7" x14ac:dyDescent="0.25">
      <c r="A208" s="5" t="s">
        <v>154</v>
      </c>
      <c r="B208" s="8">
        <f>SUM(INDEX(B209:D212,MATCH(A208,A209:A212,0),0))</f>
        <v>18</v>
      </c>
    </row>
    <row r="209" spans="1:6" x14ac:dyDescent="0.25">
      <c r="A209" s="4" t="str">
        <f t="array" ref="A209:D212">TRANSPOSE(A200:D203)</f>
        <v>Jan</v>
      </c>
      <c r="B209" s="5">
        <v>1</v>
      </c>
      <c r="C209" s="5">
        <v>3</v>
      </c>
      <c r="D209" s="5">
        <v>1</v>
      </c>
    </row>
    <row r="210" spans="1:6" x14ac:dyDescent="0.25">
      <c r="A210" s="4" t="str">
        <v>Feb</v>
      </c>
      <c r="B210" s="5">
        <v>4</v>
      </c>
      <c r="C210" s="5">
        <v>4</v>
      </c>
      <c r="D210" s="5">
        <v>4</v>
      </c>
    </row>
    <row r="211" spans="1:6" x14ac:dyDescent="0.25">
      <c r="A211" s="4" t="str">
        <v>Mar</v>
      </c>
      <c r="B211" s="5">
        <v>4</v>
      </c>
      <c r="C211" s="5">
        <v>12</v>
      </c>
      <c r="D211" s="5">
        <v>2</v>
      </c>
    </row>
    <row r="212" spans="1:6" x14ac:dyDescent="0.25">
      <c r="A212" s="4" t="str">
        <v>Apr</v>
      </c>
      <c r="B212" s="5">
        <v>5</v>
      </c>
      <c r="C212" s="5">
        <v>1</v>
      </c>
      <c r="D212" s="5">
        <v>2</v>
      </c>
    </row>
    <row r="216" spans="1:6" x14ac:dyDescent="0.25">
      <c r="A216" s="1" t="s">
        <v>812</v>
      </c>
      <c r="B216" s="2"/>
      <c r="C216" s="2"/>
      <c r="D216" s="2"/>
      <c r="E216" s="2"/>
      <c r="F216" s="3"/>
    </row>
    <row r="218" spans="1:6" x14ac:dyDescent="0.25">
      <c r="A218" s="54" t="s">
        <v>617</v>
      </c>
      <c r="B218" s="55"/>
      <c r="C218" s="55"/>
      <c r="D218" s="55"/>
      <c r="E218" s="55"/>
      <c r="F218" s="56"/>
    </row>
    <row r="219" spans="1:6" x14ac:dyDescent="0.25">
      <c r="A219" s="57" t="s">
        <v>618</v>
      </c>
      <c r="B219" s="58"/>
      <c r="C219" s="58"/>
      <c r="D219" s="58"/>
      <c r="E219" s="58"/>
      <c r="F219" s="59"/>
    </row>
    <row r="220" spans="1:6" x14ac:dyDescent="0.25">
      <c r="A220" s="57" t="s">
        <v>619</v>
      </c>
      <c r="B220" s="58"/>
      <c r="C220" s="58"/>
      <c r="D220" s="58"/>
      <c r="E220" s="58"/>
      <c r="F220" s="59"/>
    </row>
    <row r="221" spans="1:6" x14ac:dyDescent="0.25">
      <c r="A221" s="57" t="s">
        <v>620</v>
      </c>
      <c r="B221" s="58"/>
      <c r="C221" s="58"/>
      <c r="D221" s="58"/>
      <c r="E221" s="58"/>
      <c r="F221" s="59"/>
    </row>
    <row r="222" spans="1:6" x14ac:dyDescent="0.25">
      <c r="A222" s="57" t="s">
        <v>621</v>
      </c>
      <c r="B222" s="58"/>
      <c r="C222" s="58"/>
      <c r="D222" s="58"/>
      <c r="E222" s="58"/>
      <c r="F222" s="59"/>
    </row>
    <row r="223" spans="1:6" x14ac:dyDescent="0.25">
      <c r="A223" s="57" t="s">
        <v>622</v>
      </c>
      <c r="B223" s="58"/>
      <c r="C223" s="58"/>
      <c r="D223" s="58"/>
      <c r="E223" s="58"/>
      <c r="F223" s="59"/>
    </row>
    <row r="224" spans="1:6" x14ac:dyDescent="0.25">
      <c r="A224" s="119" t="s">
        <v>623</v>
      </c>
      <c r="B224" s="60"/>
      <c r="C224" s="60"/>
      <c r="D224" s="60"/>
      <c r="E224" s="60"/>
      <c r="F224" s="61"/>
    </row>
    <row r="226" spans="1:7" x14ac:dyDescent="0.25">
      <c r="A226" s="7" t="s">
        <v>624</v>
      </c>
      <c r="F226" t="s">
        <v>158</v>
      </c>
    </row>
    <row r="227" spans="1:7" x14ac:dyDescent="0.25">
      <c r="F227" s="4" t="s">
        <v>159</v>
      </c>
      <c r="G227" s="4" t="s">
        <v>160</v>
      </c>
    </row>
    <row r="228" spans="1:7" x14ac:dyDescent="0.25">
      <c r="A228" s="4" t="s">
        <v>20</v>
      </c>
      <c r="B228" s="4" t="s">
        <v>159</v>
      </c>
      <c r="C228" s="4" t="s">
        <v>161</v>
      </c>
      <c r="D228" s="4" t="s">
        <v>160</v>
      </c>
      <c r="F228" s="5">
        <v>0</v>
      </c>
      <c r="G228" s="37">
        <v>0.01</v>
      </c>
    </row>
    <row r="229" spans="1:7" x14ac:dyDescent="0.25">
      <c r="A229" s="5" t="s">
        <v>158</v>
      </c>
      <c r="B229" s="5">
        <v>431</v>
      </c>
      <c r="C229" s="38">
        <f>VLOOKUP(A229,$A$236:$B$238,2,0)</f>
        <v>1</v>
      </c>
      <c r="D229" s="39">
        <f>VLOOKUP(B229,CHOOSE(C229,$F$228:$G$231,$F$235:$G$238,$F$242:$G$245),2)</f>
        <v>0.04</v>
      </c>
      <c r="F229" s="5">
        <v>100</v>
      </c>
      <c r="G229" s="37">
        <v>0.02</v>
      </c>
    </row>
    <row r="230" spans="1:7" x14ac:dyDescent="0.25">
      <c r="A230" s="5" t="s">
        <v>162</v>
      </c>
      <c r="B230" s="5">
        <v>65</v>
      </c>
      <c r="C230" s="38">
        <f t="shared" ref="C230:C233" si="14">VLOOKUP(A230,$A$236:$B$238,2,0)</f>
        <v>2</v>
      </c>
      <c r="D230" s="39">
        <f t="shared" ref="D230:D233" si="15">VLOOKUP(B230,CHOOSE(C230,$F$228:$G$231,$F$235:$G$238,$F$242:$G$245),2)</f>
        <v>0.01</v>
      </c>
      <c r="F230" s="5">
        <v>200</v>
      </c>
      <c r="G230" s="37">
        <v>0.04</v>
      </c>
    </row>
    <row r="231" spans="1:7" x14ac:dyDescent="0.25">
      <c r="A231" s="5" t="s">
        <v>163</v>
      </c>
      <c r="B231" s="5">
        <v>563</v>
      </c>
      <c r="C231" s="38">
        <f t="shared" si="14"/>
        <v>3</v>
      </c>
      <c r="D231" s="39">
        <f t="shared" si="15"/>
        <v>0.04</v>
      </c>
      <c r="F231" s="5">
        <v>500</v>
      </c>
      <c r="G231" s="37">
        <v>0.06</v>
      </c>
    </row>
    <row r="232" spans="1:7" x14ac:dyDescent="0.25">
      <c r="A232" s="5" t="s">
        <v>158</v>
      </c>
      <c r="B232" s="5">
        <v>493</v>
      </c>
      <c r="C232" s="38">
        <f t="shared" si="14"/>
        <v>1</v>
      </c>
      <c r="D232" s="39">
        <f t="shared" si="15"/>
        <v>0.04</v>
      </c>
    </row>
    <row r="233" spans="1:7" x14ac:dyDescent="0.25">
      <c r="A233" s="5" t="s">
        <v>163</v>
      </c>
      <c r="B233" s="5">
        <v>188</v>
      </c>
      <c r="C233" s="38">
        <f t="shared" si="14"/>
        <v>3</v>
      </c>
      <c r="D233" s="39">
        <f t="shared" si="15"/>
        <v>0.02</v>
      </c>
      <c r="F233" t="s">
        <v>162</v>
      </c>
    </row>
    <row r="234" spans="1:7" x14ac:dyDescent="0.25">
      <c r="F234" s="4" t="s">
        <v>159</v>
      </c>
      <c r="G234" s="4" t="s">
        <v>160</v>
      </c>
    </row>
    <row r="235" spans="1:7" x14ac:dyDescent="0.25">
      <c r="F235" s="5">
        <v>0</v>
      </c>
      <c r="G235" s="37">
        <v>0.01</v>
      </c>
    </row>
    <row r="236" spans="1:7" x14ac:dyDescent="0.25">
      <c r="A236" s="5" t="s">
        <v>158</v>
      </c>
      <c r="B236" s="5">
        <v>1</v>
      </c>
      <c r="C236" s="15"/>
      <c r="D236" s="4" t="s">
        <v>160</v>
      </c>
      <c r="F236" s="5">
        <v>200</v>
      </c>
      <c r="G236" s="37">
        <v>0.02</v>
      </c>
    </row>
    <row r="237" spans="1:7" x14ac:dyDescent="0.25">
      <c r="A237" s="5" t="s">
        <v>162</v>
      </c>
      <c r="B237" s="5">
        <v>2</v>
      </c>
      <c r="C237" s="15"/>
      <c r="D237" s="39">
        <f>VLOOKUP(B229,CHOOSE(VLOOKUP(A229,$A$236:$B$238,2,0),$F$228:$G$231,$F$235:$G$238,$F$242:$G$245),2)</f>
        <v>0.04</v>
      </c>
      <c r="F237" s="5">
        <v>300</v>
      </c>
      <c r="G237" s="37">
        <v>0.04</v>
      </c>
    </row>
    <row r="238" spans="1:7" x14ac:dyDescent="0.25">
      <c r="A238" s="5" t="s">
        <v>163</v>
      </c>
      <c r="B238" s="5">
        <v>3</v>
      </c>
      <c r="C238" s="15"/>
      <c r="D238" s="39">
        <f t="shared" ref="D238:D241" si="16">VLOOKUP(B230,CHOOSE(VLOOKUP(A230,$A$236:$B$238,2,0),$F$228:$G$231,$F$235:$G$238,$F$242:$G$245),2)</f>
        <v>0.01</v>
      </c>
      <c r="F238" s="5">
        <v>400</v>
      </c>
      <c r="G238" s="37">
        <v>0.06</v>
      </c>
    </row>
    <row r="239" spans="1:7" x14ac:dyDescent="0.25">
      <c r="D239" s="39">
        <f t="shared" si="16"/>
        <v>0.04</v>
      </c>
    </row>
    <row r="240" spans="1:7" x14ac:dyDescent="0.25">
      <c r="D240" s="39">
        <f t="shared" si="16"/>
        <v>0.04</v>
      </c>
      <c r="F240" t="s">
        <v>163</v>
      </c>
    </row>
    <row r="241" spans="1:7" x14ac:dyDescent="0.25">
      <c r="D241" s="39">
        <f t="shared" si="16"/>
        <v>0.02</v>
      </c>
      <c r="F241" s="4" t="s">
        <v>159</v>
      </c>
      <c r="G241" s="4" t="s">
        <v>160</v>
      </c>
    </row>
    <row r="242" spans="1:7" x14ac:dyDescent="0.25">
      <c r="F242" s="5">
        <v>0</v>
      </c>
      <c r="G242" s="37">
        <v>0.02</v>
      </c>
    </row>
    <row r="243" spans="1:7" x14ac:dyDescent="0.25">
      <c r="A243" s="7" t="s">
        <v>614</v>
      </c>
      <c r="F243" s="5">
        <v>300</v>
      </c>
      <c r="G243" s="37">
        <v>0.03</v>
      </c>
    </row>
    <row r="244" spans="1:7" x14ac:dyDescent="0.25">
      <c r="A244" s="118" t="s">
        <v>615</v>
      </c>
      <c r="F244" s="5">
        <v>500</v>
      </c>
      <c r="G244" s="37">
        <v>0.04</v>
      </c>
    </row>
    <row r="245" spans="1:7" x14ac:dyDescent="0.25">
      <c r="A245" s="118" t="s">
        <v>616</v>
      </c>
      <c r="F245" s="5">
        <v>750</v>
      </c>
      <c r="G245" s="37">
        <v>0.05</v>
      </c>
    </row>
    <row r="249" spans="1:7" x14ac:dyDescent="0.25">
      <c r="A249" s="120" t="s">
        <v>200</v>
      </c>
      <c r="B249" s="55"/>
      <c r="C249" s="55"/>
      <c r="D249" s="55"/>
      <c r="E249" s="55"/>
      <c r="F249" s="56"/>
    </row>
    <row r="250" spans="1:7" x14ac:dyDescent="0.25">
      <c r="A250" s="57" t="s">
        <v>201</v>
      </c>
      <c r="B250" s="58"/>
      <c r="C250" s="58"/>
      <c r="D250" s="58"/>
      <c r="E250" s="58"/>
      <c r="F250" s="59"/>
    </row>
    <row r="251" spans="1:7" x14ac:dyDescent="0.25">
      <c r="A251" s="57" t="s">
        <v>202</v>
      </c>
      <c r="B251" s="58"/>
      <c r="C251" s="58"/>
      <c r="D251" s="58"/>
      <c r="E251" s="58"/>
      <c r="F251" s="59"/>
    </row>
    <row r="252" spans="1:7" x14ac:dyDescent="0.25">
      <c r="A252" s="57" t="s">
        <v>203</v>
      </c>
      <c r="B252" s="58"/>
      <c r="C252" s="58"/>
      <c r="D252" s="58"/>
      <c r="E252" s="58"/>
      <c r="F252" s="59"/>
    </row>
    <row r="253" spans="1:7" x14ac:dyDescent="0.25">
      <c r="A253" s="62" t="s">
        <v>204</v>
      </c>
      <c r="B253" s="58"/>
      <c r="C253" s="58"/>
      <c r="D253" s="58"/>
      <c r="E253" s="58"/>
      <c r="F253" s="59"/>
    </row>
    <row r="254" spans="1:7" x14ac:dyDescent="0.25">
      <c r="A254" s="62" t="s">
        <v>795</v>
      </c>
      <c r="B254" s="58"/>
      <c r="C254" s="58"/>
      <c r="D254" s="58"/>
      <c r="E254" s="58"/>
      <c r="F254" s="59"/>
    </row>
    <row r="255" spans="1:7" x14ac:dyDescent="0.25">
      <c r="A255" s="62" t="s">
        <v>205</v>
      </c>
      <c r="B255" s="58"/>
      <c r="C255" s="58"/>
      <c r="D255" s="58"/>
      <c r="E255" s="58"/>
      <c r="F255" s="59"/>
    </row>
    <row r="256" spans="1:7" x14ac:dyDescent="0.25">
      <c r="A256" s="62" t="s">
        <v>206</v>
      </c>
      <c r="B256" s="58"/>
      <c r="C256" s="58"/>
      <c r="D256" s="58"/>
      <c r="E256" s="58"/>
      <c r="F256" s="59"/>
    </row>
    <row r="257" spans="1:6" x14ac:dyDescent="0.25">
      <c r="A257" s="57" t="s">
        <v>207</v>
      </c>
      <c r="B257" s="58"/>
      <c r="C257" s="58"/>
      <c r="D257" s="58"/>
      <c r="E257" s="58"/>
      <c r="F257" s="59"/>
    </row>
    <row r="258" spans="1:6" x14ac:dyDescent="0.25">
      <c r="A258" s="63" t="s">
        <v>208</v>
      </c>
      <c r="B258" s="60"/>
      <c r="C258" s="60"/>
      <c r="D258" s="60"/>
      <c r="E258" s="60"/>
      <c r="F258" s="61"/>
    </row>
    <row r="260" spans="1:6" x14ac:dyDescent="0.25">
      <c r="A260" s="65" t="s">
        <v>43</v>
      </c>
      <c r="B260" s="65" t="s">
        <v>44</v>
      </c>
      <c r="C260" s="65" t="s">
        <v>45</v>
      </c>
    </row>
    <row r="261" spans="1:6" x14ac:dyDescent="0.25">
      <c r="A261" s="6">
        <v>0</v>
      </c>
      <c r="B261" s="5" t="s">
        <v>46</v>
      </c>
      <c r="C261" s="6">
        <v>0</v>
      </c>
    </row>
    <row r="262" spans="1:6" x14ac:dyDescent="0.25">
      <c r="A262" s="6">
        <v>1000</v>
      </c>
      <c r="B262" s="5" t="s">
        <v>47</v>
      </c>
      <c r="C262" s="6">
        <v>20</v>
      </c>
    </row>
    <row r="263" spans="1:6" x14ac:dyDescent="0.25">
      <c r="A263" s="6">
        <v>2500</v>
      </c>
      <c r="B263" s="5" t="s">
        <v>48</v>
      </c>
      <c r="C263" s="6">
        <v>100</v>
      </c>
    </row>
    <row r="264" spans="1:6" x14ac:dyDescent="0.25">
      <c r="A264" s="6">
        <v>7000</v>
      </c>
      <c r="B264" s="5" t="s">
        <v>49</v>
      </c>
      <c r="C264" s="6">
        <v>250</v>
      </c>
    </row>
    <row r="265" spans="1:6" x14ac:dyDescent="0.25">
      <c r="A265" s="6">
        <v>10000</v>
      </c>
      <c r="B265" s="5" t="s">
        <v>50</v>
      </c>
      <c r="C265" s="6">
        <v>700</v>
      </c>
    </row>
    <row r="266" spans="1:6" x14ac:dyDescent="0.25">
      <c r="A266" s="14"/>
      <c r="B266" s="15"/>
      <c r="C266" s="14"/>
    </row>
    <row r="267" spans="1:6" x14ac:dyDescent="0.25">
      <c r="A267" s="1" t="s">
        <v>813</v>
      </c>
      <c r="B267" s="2"/>
      <c r="C267" s="2"/>
      <c r="D267" s="2"/>
      <c r="E267" s="3"/>
    </row>
    <row r="268" spans="1:6" x14ac:dyDescent="0.25">
      <c r="A268" s="66" t="s">
        <v>211</v>
      </c>
      <c r="B268" s="2"/>
      <c r="C268" s="2"/>
      <c r="D268" s="2"/>
      <c r="E268" s="3"/>
    </row>
    <row r="269" spans="1:6" x14ac:dyDescent="0.25">
      <c r="A269" s="7" t="str">
        <f>"If "&amp;A271&amp;" had sales of "&amp;DOLLAR(B271,0)&amp;" what is her commission pay?"</f>
        <v>If Jo had sales of $1,500 what is her commission pay?</v>
      </c>
      <c r="B269" s="15"/>
      <c r="C269" s="14"/>
    </row>
    <row r="270" spans="1:6" x14ac:dyDescent="0.25">
      <c r="A270" s="4" t="s">
        <v>51</v>
      </c>
      <c r="B270" s="4" t="s">
        <v>52</v>
      </c>
      <c r="C270" s="4" t="s">
        <v>45</v>
      </c>
      <c r="D270" s="4" t="s">
        <v>44</v>
      </c>
    </row>
    <row r="271" spans="1:6" x14ac:dyDescent="0.25">
      <c r="A271" s="6" t="s">
        <v>53</v>
      </c>
      <c r="B271" s="6">
        <v>1500</v>
      </c>
      <c r="C271" s="41">
        <f>LOOKUP(B271,A261:C265)</f>
        <v>20</v>
      </c>
      <c r="D271" s="41" t="str">
        <f>LOOKUP(B271,A261:B265)</f>
        <v>Par</v>
      </c>
    </row>
    <row r="274" spans="1:6" x14ac:dyDescent="0.25">
      <c r="A274" s="1" t="s">
        <v>814</v>
      </c>
      <c r="B274" s="2"/>
      <c r="C274" s="2"/>
      <c r="D274" s="2"/>
      <c r="E274" s="2"/>
      <c r="F274" s="3"/>
    </row>
    <row r="275" spans="1:6" x14ac:dyDescent="0.25">
      <c r="A275" s="66" t="s">
        <v>212</v>
      </c>
      <c r="B275" s="2"/>
      <c r="C275" s="2"/>
      <c r="D275" s="2"/>
      <c r="E275" s="2"/>
      <c r="F275" s="3"/>
    </row>
    <row r="276" spans="1:6" ht="30" x14ac:dyDescent="0.25">
      <c r="A276" s="64" t="s">
        <v>210</v>
      </c>
      <c r="B276" s="41" t="str">
        <f>LOOKUP(2,1/ISNUMBER(A280:A290),B280:B290)</f>
        <v>3455 240th St., Des Monies</v>
      </c>
    </row>
    <row r="277" spans="1:6" ht="30" x14ac:dyDescent="0.25">
      <c r="A277" s="64" t="s">
        <v>210</v>
      </c>
      <c r="B277" s="41" t="str">
        <f>LOOKUP(2,1/ISTEXT(B280:B290),B280:B290)</f>
        <v>1254 10th St., Seattle</v>
      </c>
    </row>
    <row r="279" spans="1:6" x14ac:dyDescent="0.25">
      <c r="A279" s="4" t="s">
        <v>196</v>
      </c>
      <c r="B279" s="4" t="s">
        <v>209</v>
      </c>
    </row>
    <row r="280" spans="1:6" x14ac:dyDescent="0.25">
      <c r="A280" s="11">
        <v>42491</v>
      </c>
      <c r="B280" s="6" t="s">
        <v>198</v>
      </c>
    </row>
    <row r="281" spans="1:6" x14ac:dyDescent="0.25">
      <c r="A281" s="11">
        <v>42491</v>
      </c>
      <c r="B281" s="5" t="s">
        <v>197</v>
      </c>
    </row>
    <row r="282" spans="1:6" x14ac:dyDescent="0.25">
      <c r="A282" s="11"/>
      <c r="B282" s="6" t="s">
        <v>197</v>
      </c>
    </row>
    <row r="283" spans="1:6" x14ac:dyDescent="0.25">
      <c r="A283" s="11">
        <v>42492</v>
      </c>
      <c r="B283" s="5" t="s">
        <v>199</v>
      </c>
    </row>
    <row r="284" spans="1:6" x14ac:dyDescent="0.25">
      <c r="A284" s="11">
        <v>42495</v>
      </c>
      <c r="B284" s="6"/>
    </row>
    <row r="285" spans="1:6" x14ac:dyDescent="0.25">
      <c r="A285" s="11">
        <v>42495</v>
      </c>
      <c r="B285" s="6" t="s">
        <v>198</v>
      </c>
    </row>
    <row r="286" spans="1:6" x14ac:dyDescent="0.25">
      <c r="A286" s="11"/>
      <c r="B286" s="5" t="s">
        <v>197</v>
      </c>
    </row>
    <row r="287" spans="1:6" x14ac:dyDescent="0.25">
      <c r="A287" s="11"/>
      <c r="B287" s="5"/>
    </row>
    <row r="288" spans="1:6" x14ac:dyDescent="0.25">
      <c r="A288" s="11"/>
      <c r="B288" s="5"/>
    </row>
    <row r="289" spans="1:2" x14ac:dyDescent="0.25">
      <c r="A289" s="11"/>
      <c r="B289" s="5"/>
    </row>
    <row r="290" spans="1:2" x14ac:dyDescent="0.25">
      <c r="A290" s="11"/>
      <c r="B290" s="5"/>
    </row>
  </sheetData>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12" sqref="F12"/>
    </sheetView>
  </sheetViews>
  <sheetFormatPr defaultRowHeight="15" x14ac:dyDescent="0.25"/>
  <cols>
    <col min="1" max="1" width="15" customWidth="1"/>
    <col min="2" max="2" width="11.28515625" customWidth="1"/>
    <col min="3" max="3" width="16.28515625" customWidth="1"/>
    <col min="5" max="5" width="10.5703125" bestFit="1" customWidth="1"/>
  </cols>
  <sheetData>
    <row r="1" spans="1:11" x14ac:dyDescent="0.25">
      <c r="A1" s="17" t="s">
        <v>607</v>
      </c>
      <c r="B1" s="115"/>
      <c r="C1" s="115"/>
      <c r="D1" s="115"/>
      <c r="E1" s="115"/>
      <c r="F1" s="2"/>
      <c r="G1" s="2"/>
      <c r="H1" s="2"/>
      <c r="I1" s="2"/>
      <c r="J1" s="2"/>
      <c r="K1" s="3"/>
    </row>
    <row r="4" spans="1:11" x14ac:dyDescent="0.25">
      <c r="A4" s="4" t="s">
        <v>196</v>
      </c>
      <c r="B4" s="4" t="s">
        <v>608</v>
      </c>
      <c r="C4" s="4" t="s">
        <v>612</v>
      </c>
      <c r="E4" s="4" t="s">
        <v>609</v>
      </c>
      <c r="F4" s="8">
        <f>SUM(C5:C26)</f>
        <v>239.75</v>
      </c>
      <c r="H4" s="116" t="s">
        <v>610</v>
      </c>
      <c r="I4" s="117"/>
    </row>
    <row r="5" spans="1:11" x14ac:dyDescent="0.25">
      <c r="A5" s="11">
        <v>42501</v>
      </c>
      <c r="B5" s="5" t="s">
        <v>510</v>
      </c>
      <c r="C5" s="8">
        <f t="shared" ref="C5:C26" si="0">VLOOKUP(B5,$H$6:$I$8,2,0)</f>
        <v>12.5</v>
      </c>
      <c r="H5" s="4" t="s">
        <v>20</v>
      </c>
      <c r="I5" s="4" t="s">
        <v>611</v>
      </c>
    </row>
    <row r="6" spans="1:11" x14ac:dyDescent="0.25">
      <c r="A6" s="11">
        <v>42502</v>
      </c>
      <c r="B6" s="5" t="s">
        <v>512</v>
      </c>
      <c r="C6" s="8">
        <f t="shared" si="0"/>
        <v>5.75</v>
      </c>
      <c r="E6" t="s">
        <v>527</v>
      </c>
      <c r="H6" s="5" t="s">
        <v>510</v>
      </c>
      <c r="I6" s="5">
        <v>12.5</v>
      </c>
    </row>
    <row r="7" spans="1:11" x14ac:dyDescent="0.25">
      <c r="A7" s="11">
        <v>42494</v>
      </c>
      <c r="B7" s="5" t="s">
        <v>512</v>
      </c>
      <c r="C7" s="8">
        <f t="shared" si="0"/>
        <v>5.75</v>
      </c>
      <c r="H7" s="5" t="s">
        <v>511</v>
      </c>
      <c r="I7" s="5">
        <v>19</v>
      </c>
    </row>
    <row r="8" spans="1:11" x14ac:dyDescent="0.25">
      <c r="A8" s="11">
        <v>42494</v>
      </c>
      <c r="B8" s="5" t="s">
        <v>512</v>
      </c>
      <c r="C8" s="8">
        <f t="shared" si="0"/>
        <v>5.75</v>
      </c>
      <c r="E8" s="4" t="s">
        <v>609</v>
      </c>
      <c r="F8" s="8">
        <f>SUMPRODUCT(LOOKUP(B5:B26,H6:I8))</f>
        <v>239.75</v>
      </c>
      <c r="H8" s="5" t="s">
        <v>512</v>
      </c>
      <c r="I8" s="5">
        <v>5.75</v>
      </c>
    </row>
    <row r="9" spans="1:11" x14ac:dyDescent="0.25">
      <c r="A9" s="11">
        <v>42494</v>
      </c>
      <c r="B9" s="5" t="s">
        <v>511</v>
      </c>
      <c r="C9" s="8">
        <f t="shared" si="0"/>
        <v>19</v>
      </c>
    </row>
    <row r="10" spans="1:11" x14ac:dyDescent="0.25">
      <c r="A10" s="11">
        <v>42494</v>
      </c>
      <c r="B10" s="5" t="s">
        <v>512</v>
      </c>
      <c r="C10" s="8">
        <f t="shared" si="0"/>
        <v>5.75</v>
      </c>
      <c r="E10" t="s">
        <v>527</v>
      </c>
    </row>
    <row r="11" spans="1:11" x14ac:dyDescent="0.25">
      <c r="A11" s="11">
        <v>42492</v>
      </c>
      <c r="B11" s="5" t="s">
        <v>510</v>
      </c>
      <c r="C11" s="8">
        <f t="shared" si="0"/>
        <v>12.5</v>
      </c>
    </row>
    <row r="12" spans="1:11" x14ac:dyDescent="0.25">
      <c r="A12" s="11">
        <v>42502</v>
      </c>
      <c r="B12" s="5" t="s">
        <v>511</v>
      </c>
      <c r="C12" s="8">
        <f t="shared" si="0"/>
        <v>19</v>
      </c>
      <c r="E12" s="4" t="s">
        <v>609</v>
      </c>
      <c r="F12" s="8">
        <f>SUMPRODUCT(SUMIFS(I6:I8,H6:H8,B5:B26))</f>
        <v>239.75</v>
      </c>
    </row>
    <row r="13" spans="1:11" x14ac:dyDescent="0.25">
      <c r="A13" s="11">
        <v>42500</v>
      </c>
      <c r="B13" s="5" t="s">
        <v>512</v>
      </c>
      <c r="C13" s="8">
        <f t="shared" si="0"/>
        <v>5.75</v>
      </c>
    </row>
    <row r="14" spans="1:11" x14ac:dyDescent="0.25">
      <c r="A14" s="11">
        <v>42494</v>
      </c>
      <c r="B14" s="5" t="s">
        <v>511</v>
      </c>
      <c r="C14" s="8">
        <f t="shared" si="0"/>
        <v>19</v>
      </c>
    </row>
    <row r="15" spans="1:11" x14ac:dyDescent="0.25">
      <c r="A15" s="11">
        <v>42501</v>
      </c>
      <c r="B15" s="5" t="s">
        <v>512</v>
      </c>
      <c r="C15" s="8">
        <f t="shared" si="0"/>
        <v>5.75</v>
      </c>
    </row>
    <row r="16" spans="1:11" x14ac:dyDescent="0.25">
      <c r="A16" s="11">
        <v>42493</v>
      </c>
      <c r="B16" s="5" t="s">
        <v>512</v>
      </c>
      <c r="C16" s="8">
        <f t="shared" si="0"/>
        <v>5.75</v>
      </c>
    </row>
    <row r="17" spans="1:3" x14ac:dyDescent="0.25">
      <c r="A17" s="11">
        <v>42491</v>
      </c>
      <c r="B17" s="5" t="s">
        <v>512</v>
      </c>
      <c r="C17" s="8">
        <f t="shared" si="0"/>
        <v>5.75</v>
      </c>
    </row>
    <row r="18" spans="1:3" x14ac:dyDescent="0.25">
      <c r="A18" s="11">
        <v>42491</v>
      </c>
      <c r="B18" s="5" t="s">
        <v>512</v>
      </c>
      <c r="C18" s="8">
        <f t="shared" si="0"/>
        <v>5.75</v>
      </c>
    </row>
    <row r="19" spans="1:3" x14ac:dyDescent="0.25">
      <c r="A19" s="11">
        <v>42497</v>
      </c>
      <c r="B19" s="5" t="s">
        <v>511</v>
      </c>
      <c r="C19" s="8">
        <f t="shared" si="0"/>
        <v>19</v>
      </c>
    </row>
    <row r="20" spans="1:3" x14ac:dyDescent="0.25">
      <c r="A20" s="11">
        <v>42495</v>
      </c>
      <c r="B20" s="5" t="s">
        <v>512</v>
      </c>
      <c r="C20" s="8">
        <f t="shared" si="0"/>
        <v>5.75</v>
      </c>
    </row>
    <row r="21" spans="1:3" x14ac:dyDescent="0.25">
      <c r="A21" s="11">
        <v>42499</v>
      </c>
      <c r="B21" s="5" t="s">
        <v>511</v>
      </c>
      <c r="C21" s="8">
        <f t="shared" si="0"/>
        <v>19</v>
      </c>
    </row>
    <row r="22" spans="1:3" x14ac:dyDescent="0.25">
      <c r="A22" s="11">
        <v>42499</v>
      </c>
      <c r="B22" s="5" t="s">
        <v>510</v>
      </c>
      <c r="C22" s="8">
        <f t="shared" si="0"/>
        <v>12.5</v>
      </c>
    </row>
    <row r="23" spans="1:3" x14ac:dyDescent="0.25">
      <c r="A23" s="11">
        <v>42494</v>
      </c>
      <c r="B23" s="5" t="s">
        <v>511</v>
      </c>
      <c r="C23" s="8">
        <f t="shared" si="0"/>
        <v>19</v>
      </c>
    </row>
    <row r="24" spans="1:3" x14ac:dyDescent="0.25">
      <c r="A24" s="11">
        <v>42498</v>
      </c>
      <c r="B24" s="5" t="s">
        <v>510</v>
      </c>
      <c r="C24" s="8">
        <f t="shared" si="0"/>
        <v>12.5</v>
      </c>
    </row>
    <row r="25" spans="1:3" x14ac:dyDescent="0.25">
      <c r="A25" s="11">
        <v>42502</v>
      </c>
      <c r="B25" s="5" t="s">
        <v>510</v>
      </c>
      <c r="C25" s="8">
        <f t="shared" si="0"/>
        <v>12.5</v>
      </c>
    </row>
    <row r="26" spans="1:3" x14ac:dyDescent="0.25">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H15"/>
  <sheetViews>
    <sheetView tabSelected="1" workbookViewId="0">
      <selection activeCell="F23" sqref="F23"/>
    </sheetView>
  </sheetViews>
  <sheetFormatPr defaultRowHeight="15" x14ac:dyDescent="0.25"/>
  <cols>
    <col min="1" max="1" width="24.28515625" customWidth="1"/>
    <col min="3" max="3" width="23.5703125" customWidth="1"/>
    <col min="4" max="4" width="24.28515625" customWidth="1"/>
    <col min="5" max="5" width="35.85546875" bestFit="1" customWidth="1"/>
    <col min="6" max="6" width="22.140625" customWidth="1"/>
    <col min="7" max="7" width="26.85546875" bestFit="1" customWidth="1"/>
    <col min="8" max="8" width="30.7109375" bestFit="1" customWidth="1"/>
  </cols>
  <sheetData>
    <row r="1" spans="1:8" x14ac:dyDescent="0.25">
      <c r="A1" s="17" t="s">
        <v>633</v>
      </c>
      <c r="B1" s="115"/>
      <c r="C1" s="115"/>
      <c r="D1" s="124"/>
    </row>
    <row r="3" spans="1:8" x14ac:dyDescent="0.25">
      <c r="C3" s="7" t="s">
        <v>636</v>
      </c>
    </row>
    <row r="4" spans="1:8" x14ac:dyDescent="0.25">
      <c r="A4" s="121" t="s">
        <v>638</v>
      </c>
      <c r="C4" s="121" t="s">
        <v>639</v>
      </c>
    </row>
    <row r="5" spans="1:8" x14ac:dyDescent="0.25">
      <c r="A5" s="4" t="s">
        <v>641</v>
      </c>
      <c r="C5" s="4" t="s">
        <v>642</v>
      </c>
      <c r="D5" s="4" t="s">
        <v>643</v>
      </c>
      <c r="F5" s="4" t="s">
        <v>642</v>
      </c>
      <c r="G5" s="4" t="s">
        <v>794</v>
      </c>
    </row>
    <row r="6" spans="1:8" x14ac:dyDescent="0.25">
      <c r="A6" s="5" t="s">
        <v>782</v>
      </c>
      <c r="C6" s="5" t="s">
        <v>783</v>
      </c>
      <c r="D6" s="8" t="b">
        <f t="shared" ref="D6:D13" si="0">ISNUMBER(MATCH(C6,$A$6:$A$15,0))</f>
        <v>1</v>
      </c>
      <c r="E6" t="str">
        <f ca="1">_xlfn.FORMULATEXT(D6)</f>
        <v>=ISNUMBER(MATCH(C6,$A$6:$A$15,0))</v>
      </c>
      <c r="F6" s="5" t="s">
        <v>783</v>
      </c>
      <c r="G6" s="8" t="b">
        <f t="shared" ref="G6:G13" si="1">ISNA(MATCH(C6,$A$6:$A$15,0))</f>
        <v>0</v>
      </c>
      <c r="H6" t="str">
        <f ca="1">_xlfn.FORMULATEXT(G6)</f>
        <v>=ISNA(MATCH(C6,$A$6:$A$15,0))</v>
      </c>
    </row>
    <row r="7" spans="1:8" x14ac:dyDescent="0.25">
      <c r="A7" s="5" t="s">
        <v>783</v>
      </c>
      <c r="C7" s="5" t="s">
        <v>784</v>
      </c>
      <c r="D7" s="8" t="b">
        <f t="shared" si="0"/>
        <v>1</v>
      </c>
      <c r="E7" t="str">
        <f t="shared" ref="E7:E13" ca="1" si="2">_xlfn.FORMULATEXT(D7)</f>
        <v>=ISNUMBER(MATCH(C7,$A$6:$A$15,0))</v>
      </c>
      <c r="F7" s="5" t="s">
        <v>784</v>
      </c>
      <c r="G7" s="8" t="b">
        <f t="shared" si="1"/>
        <v>0</v>
      </c>
      <c r="H7" t="str">
        <f t="shared" ref="H7:H13" ca="1" si="3">_xlfn.FORMULATEXT(G7)</f>
        <v>=ISNA(MATCH(C7,$A$6:$A$15,0))</v>
      </c>
    </row>
    <row r="8" spans="1:8" x14ac:dyDescent="0.25">
      <c r="A8" s="5" t="s">
        <v>784</v>
      </c>
      <c r="C8" s="5" t="s">
        <v>785</v>
      </c>
      <c r="D8" s="8" t="b">
        <f t="shared" si="0"/>
        <v>1</v>
      </c>
      <c r="E8" t="str">
        <f t="shared" ca="1" si="2"/>
        <v>=ISNUMBER(MATCH(C8,$A$6:$A$15,0))</v>
      </c>
      <c r="F8" s="5" t="s">
        <v>785</v>
      </c>
      <c r="G8" s="8" t="b">
        <f t="shared" si="1"/>
        <v>0</v>
      </c>
      <c r="H8" t="str">
        <f t="shared" ca="1" si="3"/>
        <v>=ISNA(MATCH(C8,$A$6:$A$15,0))</v>
      </c>
    </row>
    <row r="9" spans="1:8" x14ac:dyDescent="0.25">
      <c r="A9" s="5" t="s">
        <v>785</v>
      </c>
      <c r="C9" s="5" t="s">
        <v>792</v>
      </c>
      <c r="D9" s="5" t="b">
        <f t="shared" si="0"/>
        <v>0</v>
      </c>
      <c r="E9" t="str">
        <f t="shared" ca="1" si="2"/>
        <v>=ISNUMBER(MATCH(C9,$A$6:$A$15,0))</v>
      </c>
      <c r="F9" s="5" t="s">
        <v>792</v>
      </c>
      <c r="G9" s="8" t="b">
        <f t="shared" si="1"/>
        <v>1</v>
      </c>
      <c r="H9" t="str">
        <f t="shared" ca="1" si="3"/>
        <v>=ISNA(MATCH(C9,$A$6:$A$15,0))</v>
      </c>
    </row>
    <row r="10" spans="1:8" x14ac:dyDescent="0.25">
      <c r="A10" s="5" t="s">
        <v>786</v>
      </c>
      <c r="C10" s="5" t="s">
        <v>787</v>
      </c>
      <c r="D10" s="8" t="b">
        <f t="shared" si="0"/>
        <v>1</v>
      </c>
      <c r="E10" t="str">
        <f t="shared" ca="1" si="2"/>
        <v>=ISNUMBER(MATCH(C10,$A$6:$A$15,0))</v>
      </c>
      <c r="F10" s="5" t="s">
        <v>787</v>
      </c>
      <c r="G10" s="8" t="b">
        <f t="shared" si="1"/>
        <v>0</v>
      </c>
      <c r="H10" t="str">
        <f t="shared" ca="1" si="3"/>
        <v>=ISNA(MATCH(C10,$A$6:$A$15,0))</v>
      </c>
    </row>
    <row r="11" spans="1:8" x14ac:dyDescent="0.25">
      <c r="A11" s="5" t="s">
        <v>787</v>
      </c>
      <c r="C11" s="5" t="s">
        <v>788</v>
      </c>
      <c r="D11" s="8" t="b">
        <f t="shared" si="0"/>
        <v>1</v>
      </c>
      <c r="E11" t="str">
        <f t="shared" ca="1" si="2"/>
        <v>=ISNUMBER(MATCH(C11,$A$6:$A$15,0))</v>
      </c>
      <c r="F11" s="5" t="s">
        <v>788</v>
      </c>
      <c r="G11" s="8" t="b">
        <f t="shared" si="1"/>
        <v>0</v>
      </c>
      <c r="H11" t="str">
        <f t="shared" ca="1" si="3"/>
        <v>=ISNA(MATCH(C11,$A$6:$A$15,0))</v>
      </c>
    </row>
    <row r="12" spans="1:8" x14ac:dyDescent="0.25">
      <c r="A12" s="5" t="s">
        <v>788</v>
      </c>
      <c r="C12" s="5" t="s">
        <v>790</v>
      </c>
      <c r="D12" s="8" t="b">
        <f t="shared" si="0"/>
        <v>1</v>
      </c>
      <c r="E12" t="str">
        <f t="shared" ca="1" si="2"/>
        <v>=ISNUMBER(MATCH(C12,$A$6:$A$15,0))</v>
      </c>
      <c r="F12" s="5" t="s">
        <v>790</v>
      </c>
      <c r="G12" s="8" t="b">
        <f t="shared" si="1"/>
        <v>0</v>
      </c>
      <c r="H12" t="str">
        <f t="shared" ca="1" si="3"/>
        <v>=ISNA(MATCH(C12,$A$6:$A$15,0))</v>
      </c>
    </row>
    <row r="13" spans="1:8" x14ac:dyDescent="0.25">
      <c r="A13" s="5" t="s">
        <v>789</v>
      </c>
      <c r="C13" s="5" t="s">
        <v>793</v>
      </c>
      <c r="D13" s="5" t="b">
        <f t="shared" si="0"/>
        <v>0</v>
      </c>
      <c r="E13" t="str">
        <f t="shared" ca="1" si="2"/>
        <v>=ISNUMBER(MATCH(C13,$A$6:$A$15,0))</v>
      </c>
      <c r="F13" s="5" t="s">
        <v>793</v>
      </c>
      <c r="G13" s="8" t="b">
        <f t="shared" si="1"/>
        <v>1</v>
      </c>
      <c r="H13" t="str">
        <f t="shared" ca="1" si="3"/>
        <v>=ISNA(MATCH(C13,$A$6:$A$15,0))</v>
      </c>
    </row>
    <row r="14" spans="1:8" x14ac:dyDescent="0.25">
      <c r="A14" s="5" t="s">
        <v>790</v>
      </c>
    </row>
    <row r="15" spans="1:8" x14ac:dyDescent="0.25">
      <c r="A15" s="5" t="s">
        <v>791</v>
      </c>
    </row>
  </sheetData>
  <conditionalFormatting sqref="C6:D13">
    <cfRule type="expression" dxfId="1" priority="2">
      <formula>$D6=TRUE</formula>
    </cfRule>
  </conditionalFormatting>
  <conditionalFormatting sqref="F6:G13">
    <cfRule type="expression" dxfId="0" priority="1">
      <formula>$G6=TRUE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H7" sqref="H7"/>
    </sheetView>
  </sheetViews>
  <sheetFormatPr defaultRowHeight="15" x14ac:dyDescent="0.25"/>
  <cols>
    <col min="1" max="1" width="19.28515625" customWidth="1"/>
    <col min="2" max="2" width="3" customWidth="1"/>
    <col min="3" max="3" width="21.140625" customWidth="1"/>
    <col min="4" max="4" width="27" customWidth="1"/>
    <col min="5" max="5" width="1.42578125" customWidth="1"/>
    <col min="6" max="6" width="36.85546875" bestFit="1" customWidth="1"/>
    <col min="7" max="7" width="1.42578125" customWidth="1"/>
    <col min="8" max="8" width="26.85546875" bestFit="1" customWidth="1"/>
    <col min="9" max="9" width="1.42578125" customWidth="1"/>
    <col min="10" max="10" width="31.7109375" bestFit="1" customWidth="1"/>
  </cols>
  <sheetData>
    <row r="1" spans="1:10" x14ac:dyDescent="0.25">
      <c r="A1" s="17" t="s">
        <v>633</v>
      </c>
      <c r="B1" s="115"/>
      <c r="C1" s="115"/>
      <c r="D1" s="124"/>
    </row>
    <row r="3" spans="1:10" x14ac:dyDescent="0.25">
      <c r="C3" s="7" t="s">
        <v>636</v>
      </c>
    </row>
    <row r="4" spans="1:10" x14ac:dyDescent="0.25">
      <c r="A4" s="121" t="s">
        <v>638</v>
      </c>
      <c r="C4" s="121" t="s">
        <v>639</v>
      </c>
    </row>
    <row r="5" spans="1:10" x14ac:dyDescent="0.25">
      <c r="A5" s="4" t="s">
        <v>641</v>
      </c>
      <c r="C5" s="4" t="s">
        <v>642</v>
      </c>
      <c r="D5" s="4" t="s">
        <v>643</v>
      </c>
      <c r="H5" s="4" t="s">
        <v>794</v>
      </c>
    </row>
    <row r="6" spans="1:10" x14ac:dyDescent="0.25">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5">
      <c r="A7" s="5" t="s">
        <v>783</v>
      </c>
      <c r="C7" s="5" t="s">
        <v>784</v>
      </c>
      <c r="D7" s="8" t="b">
        <f t="shared" si="0"/>
        <v>1</v>
      </c>
      <c r="F7" t="str">
        <f t="shared" ca="1" si="1"/>
        <v>=ISNUMBER(MATCH(C7,$A$6:$A$15,0))</v>
      </c>
      <c r="H7" s="8" t="b">
        <f t="shared" ref="H7:H13" si="3">ISNA(MATCH(C7,$A$6:$A$15,0))</f>
        <v>0</v>
      </c>
      <c r="J7" t="str">
        <f t="shared" ca="1" si="2"/>
        <v>=ISNA(MATCH(C7,$A$6:$A$15,0))</v>
      </c>
    </row>
    <row r="8" spans="1:10" x14ac:dyDescent="0.25">
      <c r="A8" s="5" t="s">
        <v>784</v>
      </c>
      <c r="C8" s="5" t="s">
        <v>785</v>
      </c>
      <c r="D8" s="8" t="b">
        <f t="shared" si="0"/>
        <v>1</v>
      </c>
      <c r="F8" t="str">
        <f t="shared" ca="1" si="1"/>
        <v>=ISNUMBER(MATCH(C8,$A$6:$A$15,0))</v>
      </c>
      <c r="H8" s="8" t="b">
        <f t="shared" si="3"/>
        <v>0</v>
      </c>
      <c r="J8" t="str">
        <f t="shared" ca="1" si="2"/>
        <v>=ISNA(MATCH(C8,$A$6:$A$15,0))</v>
      </c>
    </row>
    <row r="9" spans="1:10" x14ac:dyDescent="0.25">
      <c r="A9" s="5" t="s">
        <v>785</v>
      </c>
      <c r="C9" s="5" t="s">
        <v>792</v>
      </c>
      <c r="D9" s="8" t="b">
        <f t="shared" si="0"/>
        <v>0</v>
      </c>
      <c r="F9" t="str">
        <f t="shared" ca="1" si="1"/>
        <v>=ISNUMBER(MATCH(C9,$A$6:$A$15,0))</v>
      </c>
      <c r="H9" s="8" t="b">
        <f t="shared" si="3"/>
        <v>1</v>
      </c>
      <c r="J9" t="str">
        <f t="shared" ca="1" si="2"/>
        <v>=ISNA(MATCH(C9,$A$6:$A$15,0))</v>
      </c>
    </row>
    <row r="10" spans="1:10" x14ac:dyDescent="0.25">
      <c r="A10" s="5" t="s">
        <v>786</v>
      </c>
      <c r="C10" s="5" t="s">
        <v>787</v>
      </c>
      <c r="D10" s="8" t="b">
        <f t="shared" si="0"/>
        <v>1</v>
      </c>
      <c r="F10" t="str">
        <f t="shared" ca="1" si="1"/>
        <v>=ISNUMBER(MATCH(C10,$A$6:$A$15,0))</v>
      </c>
      <c r="H10" s="8" t="b">
        <f t="shared" si="3"/>
        <v>0</v>
      </c>
      <c r="J10" t="str">
        <f t="shared" ca="1" si="2"/>
        <v>=ISNA(MATCH(C10,$A$6:$A$15,0))</v>
      </c>
    </row>
    <row r="11" spans="1:10" x14ac:dyDescent="0.25">
      <c r="A11" s="5" t="s">
        <v>787</v>
      </c>
      <c r="C11" s="5" t="s">
        <v>788</v>
      </c>
      <c r="D11" s="8" t="b">
        <f t="shared" si="0"/>
        <v>1</v>
      </c>
      <c r="F11" t="str">
        <f t="shared" ca="1" si="1"/>
        <v>=ISNUMBER(MATCH(C11,$A$6:$A$15,0))</v>
      </c>
      <c r="H11" s="8" t="b">
        <f t="shared" si="3"/>
        <v>0</v>
      </c>
      <c r="J11" t="str">
        <f t="shared" ca="1" si="2"/>
        <v>=ISNA(MATCH(C11,$A$6:$A$15,0))</v>
      </c>
    </row>
    <row r="12" spans="1:10" x14ac:dyDescent="0.25">
      <c r="A12" s="5" t="s">
        <v>788</v>
      </c>
      <c r="C12" s="5" t="s">
        <v>790</v>
      </c>
      <c r="D12" s="8" t="b">
        <f t="shared" si="0"/>
        <v>1</v>
      </c>
      <c r="F12" t="str">
        <f t="shared" ca="1" si="1"/>
        <v>=ISNUMBER(MATCH(C12,$A$6:$A$15,0))</v>
      </c>
      <c r="H12" s="8" t="b">
        <f t="shared" si="3"/>
        <v>0</v>
      </c>
      <c r="J12" t="str">
        <f t="shared" ca="1" si="2"/>
        <v>=ISNA(MATCH(C12,$A$6:$A$15,0))</v>
      </c>
    </row>
    <row r="13" spans="1:10" x14ac:dyDescent="0.25">
      <c r="A13" s="5" t="s">
        <v>789</v>
      </c>
      <c r="C13" s="5" t="s">
        <v>793</v>
      </c>
      <c r="D13" s="8" t="b">
        <f t="shared" si="0"/>
        <v>0</v>
      </c>
      <c r="F13" t="str">
        <f t="shared" ca="1" si="1"/>
        <v>=ISNUMBER(MATCH(C13,$A$6:$A$15,0))</v>
      </c>
      <c r="H13" s="8" t="b">
        <f t="shared" si="3"/>
        <v>1</v>
      </c>
      <c r="J13" t="str">
        <f t="shared" ca="1" si="2"/>
        <v>=ISNA(MATCH(C13,$A$6:$A$15,0))</v>
      </c>
    </row>
    <row r="14" spans="1:10" x14ac:dyDescent="0.25">
      <c r="A14" s="5" t="s">
        <v>790</v>
      </c>
    </row>
    <row r="15" spans="1:10" x14ac:dyDescent="0.25">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topLeftCell="B1" zoomScale="85" zoomScaleNormal="85" workbookViewId="0">
      <selection activeCell="G12" sqref="G12"/>
    </sheetView>
  </sheetViews>
  <sheetFormatPr defaultRowHeight="15.75" x14ac:dyDescent="0.25"/>
  <cols>
    <col min="1" max="1" width="11" style="97" bestFit="1" customWidth="1"/>
    <col min="2" max="2" width="14" style="97" customWidth="1"/>
    <col min="3" max="3" width="9.28515625" bestFit="1" customWidth="1"/>
    <col min="4" max="4" width="14.5703125" customWidth="1"/>
    <col min="5" max="5" width="4.5703125" customWidth="1"/>
    <col min="6" max="7" width="19.140625" customWidth="1"/>
    <col min="8" max="8" width="9.140625" style="97"/>
    <col min="9" max="10" width="10.7109375" style="97" customWidth="1"/>
    <col min="11" max="11" width="14.28515625" style="97" bestFit="1" customWidth="1"/>
    <col min="12" max="12" width="9.140625" style="98"/>
    <col min="13" max="13" width="14.28515625" customWidth="1"/>
    <col min="14" max="16384" width="9.140625" style="98"/>
  </cols>
  <sheetData>
    <row r="1" spans="1:13" customFormat="1" ht="15" x14ac:dyDescent="0.25">
      <c r="A1" s="1" t="s">
        <v>818</v>
      </c>
      <c r="B1" s="2"/>
      <c r="C1" s="2"/>
      <c r="D1" s="2"/>
      <c r="E1" s="2"/>
      <c r="F1" s="2"/>
      <c r="G1" s="2"/>
      <c r="H1" s="2"/>
      <c r="I1" s="2"/>
      <c r="J1" s="2"/>
      <c r="K1" s="3"/>
    </row>
    <row r="2" spans="1:13" customFormat="1" ht="15" x14ac:dyDescent="0.25"/>
    <row r="3" spans="1:13" customFormat="1" ht="15" x14ac:dyDescent="0.25">
      <c r="A3" s="66" t="s">
        <v>798</v>
      </c>
      <c r="B3" s="67"/>
      <c r="C3" s="67"/>
      <c r="D3" s="67"/>
      <c r="E3" s="67"/>
      <c r="F3" s="67"/>
      <c r="G3" s="67"/>
      <c r="H3" s="67"/>
      <c r="I3" s="67"/>
      <c r="J3" s="67"/>
      <c r="K3" s="68"/>
    </row>
    <row r="4" spans="1:13" customFormat="1" ht="15" x14ac:dyDescent="0.25"/>
    <row r="5" spans="1:13" x14ac:dyDescent="0.25">
      <c r="A5" s="93" t="s">
        <v>592</v>
      </c>
      <c r="B5" s="94"/>
      <c r="C5" s="95"/>
      <c r="D5" s="95"/>
      <c r="E5" s="95"/>
      <c r="F5" s="95"/>
      <c r="G5" s="95"/>
      <c r="H5" s="94"/>
      <c r="I5" s="94"/>
      <c r="J5" s="96"/>
    </row>
    <row r="6" spans="1:13" x14ac:dyDescent="0.25">
      <c r="A6" s="99" t="s">
        <v>593</v>
      </c>
      <c r="B6" s="100"/>
      <c r="C6" s="101"/>
      <c r="D6" s="101"/>
      <c r="E6" s="101"/>
      <c r="F6" s="101"/>
      <c r="G6" s="101"/>
      <c r="H6" s="100"/>
      <c r="I6" s="100"/>
      <c r="J6" s="102"/>
    </row>
    <row r="7" spans="1:13" x14ac:dyDescent="0.25">
      <c r="A7" s="103" t="s">
        <v>594</v>
      </c>
      <c r="B7" s="104"/>
      <c r="C7" s="105"/>
      <c r="D7" s="105"/>
      <c r="E7" s="105"/>
      <c r="F7" s="105"/>
      <c r="G7" s="105"/>
      <c r="H7" s="104"/>
      <c r="I7" s="104"/>
      <c r="J7" s="106"/>
    </row>
    <row r="9" spans="1:13" x14ac:dyDescent="0.25">
      <c r="A9" s="107" t="s">
        <v>595</v>
      </c>
      <c r="I9" s="107" t="s">
        <v>596</v>
      </c>
    </row>
    <row r="10" spans="1:13" x14ac:dyDescent="0.25">
      <c r="I10" s="98"/>
      <c r="M10" t="s">
        <v>597</v>
      </c>
    </row>
    <row r="11" spans="1:13" ht="31.5" x14ac:dyDescent="0.25">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5">
      <c r="A12" s="110">
        <v>42263</v>
      </c>
      <c r="B12" s="111">
        <v>540</v>
      </c>
      <c r="C12" s="44">
        <f>LOOKUP(B12,$I$12:$K$15)</f>
        <v>168</v>
      </c>
      <c r="D12" s="44">
        <f>C12*B12</f>
        <v>90720</v>
      </c>
      <c r="F12" s="44">
        <f>SUM($D$12:$D$183)</f>
        <v>11852436</v>
      </c>
      <c r="G12" s="44">
        <f>SUMPRODUCT(LOOKUP($B$12:$B$183,I12:K154),$B$12:$B$183)</f>
        <v>11852436</v>
      </c>
      <c r="I12" s="112">
        <v>0</v>
      </c>
      <c r="J12" s="112">
        <v>143</v>
      </c>
      <c r="K12" s="113">
        <v>198</v>
      </c>
      <c r="M12">
        <f t="shared" si="0"/>
        <v>168</v>
      </c>
    </row>
    <row r="13" spans="1:13" x14ac:dyDescent="0.25">
      <c r="A13" s="110">
        <v>42262</v>
      </c>
      <c r="B13" s="111">
        <v>360</v>
      </c>
      <c r="C13" s="44">
        <f t="shared" ref="C13:C76" si="1">LOOKUP(B13,$I$12:$K$15)</f>
        <v>168</v>
      </c>
      <c r="D13" s="44">
        <f t="shared" ref="D13:D76" si="2">C13*B13</f>
        <v>60480</v>
      </c>
      <c r="I13" s="112">
        <v>144</v>
      </c>
      <c r="J13" s="112">
        <v>288</v>
      </c>
      <c r="K13" s="113">
        <v>187</v>
      </c>
      <c r="M13">
        <f t="shared" si="0"/>
        <v>198</v>
      </c>
    </row>
    <row r="14" spans="1:13" x14ac:dyDescent="0.25">
      <c r="A14" s="110">
        <v>42263</v>
      </c>
      <c r="B14" s="111">
        <v>12</v>
      </c>
      <c r="C14" s="44">
        <f t="shared" si="1"/>
        <v>198</v>
      </c>
      <c r="D14" s="44">
        <f t="shared" si="2"/>
        <v>2376</v>
      </c>
      <c r="I14" s="112">
        <v>289</v>
      </c>
      <c r="J14" s="112">
        <v>577</v>
      </c>
      <c r="K14" s="113">
        <v>168</v>
      </c>
      <c r="M14">
        <f t="shared" si="0"/>
        <v>168</v>
      </c>
    </row>
    <row r="15" spans="1:13" x14ac:dyDescent="0.25">
      <c r="A15" s="110">
        <v>42262</v>
      </c>
      <c r="B15" s="111">
        <v>468</v>
      </c>
      <c r="C15" s="44">
        <f t="shared" si="1"/>
        <v>168</v>
      </c>
      <c r="D15" s="44">
        <f t="shared" si="2"/>
        <v>78624</v>
      </c>
      <c r="I15" s="112">
        <v>578</v>
      </c>
      <c r="J15" s="112" t="s">
        <v>605</v>
      </c>
      <c r="K15" s="113">
        <v>152</v>
      </c>
      <c r="M15">
        <f t="shared" si="0"/>
        <v>198</v>
      </c>
    </row>
    <row r="16" spans="1:13" x14ac:dyDescent="0.25">
      <c r="A16" s="110">
        <v>42264</v>
      </c>
      <c r="B16" s="111">
        <v>48</v>
      </c>
      <c r="C16" s="44">
        <f t="shared" si="1"/>
        <v>198</v>
      </c>
      <c r="D16" s="44">
        <f t="shared" si="2"/>
        <v>9504</v>
      </c>
      <c r="I16" s="98"/>
      <c r="J16" s="98"/>
      <c r="K16" s="98"/>
      <c r="M16">
        <f t="shared" si="0"/>
        <v>198</v>
      </c>
    </row>
    <row r="17" spans="1:13" x14ac:dyDescent="0.25">
      <c r="A17" s="110">
        <v>42265</v>
      </c>
      <c r="B17" s="111">
        <v>84</v>
      </c>
      <c r="C17" s="44">
        <f t="shared" si="1"/>
        <v>198</v>
      </c>
      <c r="D17" s="44">
        <f t="shared" si="2"/>
        <v>16632</v>
      </c>
      <c r="I17" s="98"/>
      <c r="J17" s="98"/>
      <c r="K17" s="98"/>
      <c r="M17">
        <f t="shared" si="0"/>
        <v>168</v>
      </c>
    </row>
    <row r="18" spans="1:13" x14ac:dyDescent="0.25">
      <c r="A18" s="110">
        <v>42264</v>
      </c>
      <c r="B18" s="111">
        <v>540</v>
      </c>
      <c r="C18" s="44">
        <f t="shared" si="1"/>
        <v>168</v>
      </c>
      <c r="D18" s="44">
        <f t="shared" si="2"/>
        <v>90720</v>
      </c>
      <c r="I18" s="114"/>
      <c r="J18" s="114"/>
      <c r="K18" s="114"/>
      <c r="M18">
        <f t="shared" si="0"/>
        <v>168</v>
      </c>
    </row>
    <row r="19" spans="1:13" x14ac:dyDescent="0.25">
      <c r="A19" s="110">
        <v>42265</v>
      </c>
      <c r="B19" s="111">
        <v>492</v>
      </c>
      <c r="C19" s="44">
        <f t="shared" si="1"/>
        <v>168</v>
      </c>
      <c r="D19" s="44">
        <f t="shared" si="2"/>
        <v>82656</v>
      </c>
      <c r="M19">
        <f t="shared" si="0"/>
        <v>187</v>
      </c>
    </row>
    <row r="20" spans="1:13" x14ac:dyDescent="0.25">
      <c r="A20" s="110">
        <v>42265</v>
      </c>
      <c r="B20" s="111">
        <v>204</v>
      </c>
      <c r="C20" s="44">
        <f t="shared" si="1"/>
        <v>187</v>
      </c>
      <c r="D20" s="44">
        <f t="shared" si="2"/>
        <v>38148</v>
      </c>
      <c r="M20">
        <f t="shared" si="0"/>
        <v>168</v>
      </c>
    </row>
    <row r="21" spans="1:13" x14ac:dyDescent="0.25">
      <c r="A21" s="110">
        <v>42262</v>
      </c>
      <c r="B21" s="111">
        <v>408</v>
      </c>
      <c r="C21" s="44">
        <f t="shared" si="1"/>
        <v>168</v>
      </c>
      <c r="D21" s="44">
        <f t="shared" si="2"/>
        <v>68544</v>
      </c>
      <c r="M21">
        <f t="shared" si="0"/>
        <v>152</v>
      </c>
    </row>
    <row r="22" spans="1:13" x14ac:dyDescent="0.25">
      <c r="A22" s="110">
        <v>42264</v>
      </c>
      <c r="B22" s="111">
        <v>780</v>
      </c>
      <c r="C22" s="44">
        <f t="shared" si="1"/>
        <v>152</v>
      </c>
      <c r="D22" s="44">
        <f t="shared" si="2"/>
        <v>118560</v>
      </c>
      <c r="M22">
        <f t="shared" si="0"/>
        <v>168</v>
      </c>
    </row>
    <row r="23" spans="1:13" x14ac:dyDescent="0.25">
      <c r="A23" s="110">
        <v>42263</v>
      </c>
      <c r="B23" s="111">
        <v>444</v>
      </c>
      <c r="C23" s="44">
        <f t="shared" si="1"/>
        <v>168</v>
      </c>
      <c r="D23" s="44">
        <f t="shared" si="2"/>
        <v>74592</v>
      </c>
      <c r="M23">
        <f t="shared" si="0"/>
        <v>168</v>
      </c>
    </row>
    <row r="24" spans="1:13" x14ac:dyDescent="0.25">
      <c r="A24" s="110">
        <v>42262</v>
      </c>
      <c r="B24" s="111">
        <v>432</v>
      </c>
      <c r="C24" s="44">
        <f t="shared" si="1"/>
        <v>168</v>
      </c>
      <c r="D24" s="44">
        <f t="shared" si="2"/>
        <v>72576</v>
      </c>
      <c r="M24">
        <f t="shared" si="0"/>
        <v>168</v>
      </c>
    </row>
    <row r="25" spans="1:13" x14ac:dyDescent="0.25">
      <c r="A25" s="110">
        <v>42263</v>
      </c>
      <c r="B25" s="111">
        <v>456</v>
      </c>
      <c r="C25" s="44">
        <f t="shared" si="1"/>
        <v>168</v>
      </c>
      <c r="D25" s="44">
        <f t="shared" si="2"/>
        <v>76608</v>
      </c>
      <c r="M25">
        <f t="shared" si="0"/>
        <v>152</v>
      </c>
    </row>
    <row r="26" spans="1:13" x14ac:dyDescent="0.25">
      <c r="A26" s="110">
        <v>42263</v>
      </c>
      <c r="B26" s="111">
        <v>768</v>
      </c>
      <c r="C26" s="44">
        <f t="shared" si="1"/>
        <v>152</v>
      </c>
      <c r="D26" s="44">
        <f t="shared" si="2"/>
        <v>116736</v>
      </c>
      <c r="M26">
        <f t="shared" si="0"/>
        <v>168</v>
      </c>
    </row>
    <row r="27" spans="1:13" s="97" customFormat="1" x14ac:dyDescent="0.25">
      <c r="A27" s="110">
        <v>42264</v>
      </c>
      <c r="B27" s="111">
        <v>528</v>
      </c>
      <c r="C27" s="44">
        <f t="shared" si="1"/>
        <v>168</v>
      </c>
      <c r="D27" s="44">
        <f t="shared" si="2"/>
        <v>88704</v>
      </c>
      <c r="F27"/>
      <c r="G27"/>
      <c r="M27">
        <f t="shared" si="0"/>
        <v>152</v>
      </c>
    </row>
    <row r="28" spans="1:13" s="97" customFormat="1" x14ac:dyDescent="0.25">
      <c r="A28" s="110">
        <v>42262</v>
      </c>
      <c r="B28" s="111">
        <v>624</v>
      </c>
      <c r="C28" s="44">
        <f t="shared" si="1"/>
        <v>152</v>
      </c>
      <c r="D28" s="44">
        <f t="shared" si="2"/>
        <v>94848</v>
      </c>
      <c r="F28"/>
      <c r="G28"/>
      <c r="M28">
        <f t="shared" si="0"/>
        <v>168</v>
      </c>
    </row>
    <row r="29" spans="1:13" s="97" customFormat="1" x14ac:dyDescent="0.25">
      <c r="A29" s="110">
        <v>42264</v>
      </c>
      <c r="B29" s="111">
        <v>372</v>
      </c>
      <c r="C29" s="44">
        <f t="shared" si="1"/>
        <v>168</v>
      </c>
      <c r="D29" s="44">
        <f t="shared" si="2"/>
        <v>62496</v>
      </c>
      <c r="F29"/>
      <c r="G29"/>
      <c r="M29">
        <f t="shared" si="0"/>
        <v>152</v>
      </c>
    </row>
    <row r="30" spans="1:13" s="97" customFormat="1" x14ac:dyDescent="0.25">
      <c r="A30" s="110">
        <v>42265</v>
      </c>
      <c r="B30" s="111">
        <v>588</v>
      </c>
      <c r="C30" s="44">
        <f t="shared" si="1"/>
        <v>152</v>
      </c>
      <c r="D30" s="44">
        <f t="shared" si="2"/>
        <v>89376</v>
      </c>
      <c r="F30"/>
      <c r="G30"/>
      <c r="M30">
        <f t="shared" si="0"/>
        <v>168</v>
      </c>
    </row>
    <row r="31" spans="1:13" s="97" customFormat="1" x14ac:dyDescent="0.25">
      <c r="A31" s="110">
        <v>42262</v>
      </c>
      <c r="B31" s="111">
        <v>504</v>
      </c>
      <c r="C31" s="44">
        <f t="shared" si="1"/>
        <v>168</v>
      </c>
      <c r="D31" s="44">
        <f t="shared" si="2"/>
        <v>84672</v>
      </c>
      <c r="F31"/>
      <c r="G31"/>
      <c r="M31">
        <f t="shared" si="0"/>
        <v>168</v>
      </c>
    </row>
    <row r="32" spans="1:13" s="97" customFormat="1" x14ac:dyDescent="0.25">
      <c r="A32" s="110">
        <v>42263</v>
      </c>
      <c r="B32" s="111">
        <v>504</v>
      </c>
      <c r="C32" s="44">
        <f t="shared" si="1"/>
        <v>168</v>
      </c>
      <c r="D32" s="44">
        <f t="shared" si="2"/>
        <v>84672</v>
      </c>
      <c r="F32"/>
      <c r="G32"/>
      <c r="M32">
        <f t="shared" si="0"/>
        <v>152</v>
      </c>
    </row>
    <row r="33" spans="1:13" s="97" customFormat="1" x14ac:dyDescent="0.25">
      <c r="A33" s="110">
        <v>42265</v>
      </c>
      <c r="B33" s="111">
        <v>660</v>
      </c>
      <c r="C33" s="44">
        <f t="shared" si="1"/>
        <v>152</v>
      </c>
      <c r="D33" s="44">
        <f t="shared" si="2"/>
        <v>100320</v>
      </c>
      <c r="F33"/>
      <c r="G33"/>
      <c r="M33">
        <f t="shared" si="0"/>
        <v>168</v>
      </c>
    </row>
    <row r="34" spans="1:13" s="97" customFormat="1" x14ac:dyDescent="0.25">
      <c r="A34" s="110">
        <v>42263</v>
      </c>
      <c r="B34" s="111">
        <v>468</v>
      </c>
      <c r="C34" s="44">
        <f t="shared" si="1"/>
        <v>168</v>
      </c>
      <c r="D34" s="44">
        <f t="shared" si="2"/>
        <v>78624</v>
      </c>
      <c r="F34"/>
      <c r="G34"/>
      <c r="M34">
        <f t="shared" si="0"/>
        <v>168</v>
      </c>
    </row>
    <row r="35" spans="1:13" s="97" customFormat="1" x14ac:dyDescent="0.25">
      <c r="A35" s="110">
        <v>42265</v>
      </c>
      <c r="B35" s="111">
        <v>492</v>
      </c>
      <c r="C35" s="44">
        <f t="shared" si="1"/>
        <v>168</v>
      </c>
      <c r="D35" s="44">
        <f t="shared" si="2"/>
        <v>82656</v>
      </c>
      <c r="F35"/>
      <c r="G35"/>
      <c r="M35">
        <f t="shared" si="0"/>
        <v>187</v>
      </c>
    </row>
    <row r="36" spans="1:13" s="97" customFormat="1" x14ac:dyDescent="0.25">
      <c r="A36" s="110">
        <v>42265</v>
      </c>
      <c r="B36" s="111">
        <v>204</v>
      </c>
      <c r="C36" s="44">
        <f t="shared" si="1"/>
        <v>187</v>
      </c>
      <c r="D36" s="44">
        <f t="shared" si="2"/>
        <v>38148</v>
      </c>
      <c r="F36"/>
      <c r="G36"/>
      <c r="M36">
        <f t="shared" si="0"/>
        <v>187</v>
      </c>
    </row>
    <row r="37" spans="1:13" s="97" customFormat="1" x14ac:dyDescent="0.25">
      <c r="A37" s="110">
        <v>42262</v>
      </c>
      <c r="B37" s="111">
        <v>168</v>
      </c>
      <c r="C37" s="44">
        <f t="shared" si="1"/>
        <v>187</v>
      </c>
      <c r="D37" s="44">
        <f t="shared" si="2"/>
        <v>31416</v>
      </c>
      <c r="F37"/>
      <c r="G37"/>
      <c r="M37">
        <f t="shared" si="0"/>
        <v>198</v>
      </c>
    </row>
    <row r="38" spans="1:13" s="97" customFormat="1" x14ac:dyDescent="0.25">
      <c r="A38" s="110">
        <v>42264</v>
      </c>
      <c r="B38" s="111">
        <v>84</v>
      </c>
      <c r="C38" s="44">
        <f t="shared" si="1"/>
        <v>198</v>
      </c>
      <c r="D38" s="44">
        <f t="shared" si="2"/>
        <v>16632</v>
      </c>
      <c r="F38"/>
      <c r="G38"/>
      <c r="M38">
        <f t="shared" si="0"/>
        <v>152</v>
      </c>
    </row>
    <row r="39" spans="1:13" s="97" customFormat="1" x14ac:dyDescent="0.25">
      <c r="A39" s="110">
        <v>42264</v>
      </c>
      <c r="B39" s="111">
        <v>588</v>
      </c>
      <c r="C39" s="44">
        <f t="shared" si="1"/>
        <v>152</v>
      </c>
      <c r="D39" s="44">
        <f t="shared" si="2"/>
        <v>89376</v>
      </c>
      <c r="F39"/>
      <c r="G39"/>
      <c r="M39">
        <f t="shared" si="0"/>
        <v>187</v>
      </c>
    </row>
    <row r="40" spans="1:13" s="97" customFormat="1" x14ac:dyDescent="0.25">
      <c r="A40" s="110">
        <v>42262</v>
      </c>
      <c r="B40" s="111">
        <v>240</v>
      </c>
      <c r="C40" s="44">
        <f t="shared" si="1"/>
        <v>187</v>
      </c>
      <c r="D40" s="44">
        <f t="shared" si="2"/>
        <v>44880</v>
      </c>
      <c r="F40"/>
      <c r="G40"/>
      <c r="M40">
        <f t="shared" si="0"/>
        <v>152</v>
      </c>
    </row>
    <row r="41" spans="1:13" s="97" customFormat="1" x14ac:dyDescent="0.25">
      <c r="A41" s="110">
        <v>42265</v>
      </c>
      <c r="B41" s="111">
        <v>696</v>
      </c>
      <c r="C41" s="44">
        <f t="shared" si="1"/>
        <v>152</v>
      </c>
      <c r="D41" s="44">
        <f t="shared" si="2"/>
        <v>105792</v>
      </c>
      <c r="F41"/>
      <c r="G41"/>
      <c r="M41">
        <f t="shared" si="0"/>
        <v>168</v>
      </c>
    </row>
    <row r="42" spans="1:13" s="97" customFormat="1" x14ac:dyDescent="0.25">
      <c r="A42" s="110">
        <v>42262</v>
      </c>
      <c r="B42" s="111">
        <v>360</v>
      </c>
      <c r="C42" s="44">
        <f t="shared" si="1"/>
        <v>168</v>
      </c>
      <c r="D42" s="44">
        <f t="shared" si="2"/>
        <v>60480</v>
      </c>
      <c r="F42"/>
      <c r="G42"/>
      <c r="M42">
        <f t="shared" si="0"/>
        <v>187</v>
      </c>
    </row>
    <row r="43" spans="1:13" s="97" customFormat="1" x14ac:dyDescent="0.25">
      <c r="A43" s="110">
        <v>42262</v>
      </c>
      <c r="B43" s="111">
        <v>264</v>
      </c>
      <c r="C43" s="44">
        <f t="shared" si="1"/>
        <v>187</v>
      </c>
      <c r="D43" s="44">
        <f t="shared" si="2"/>
        <v>49368</v>
      </c>
      <c r="F43"/>
      <c r="G43"/>
      <c r="M43">
        <f t="shared" si="0"/>
        <v>152</v>
      </c>
    </row>
    <row r="44" spans="1:13" s="97" customFormat="1" x14ac:dyDescent="0.25">
      <c r="A44" s="110">
        <v>42262</v>
      </c>
      <c r="B44" s="111">
        <v>612</v>
      </c>
      <c r="C44" s="44">
        <f t="shared" si="1"/>
        <v>152</v>
      </c>
      <c r="D44" s="44">
        <f t="shared" si="2"/>
        <v>93024</v>
      </c>
      <c r="F44"/>
      <c r="G44"/>
      <c r="M44">
        <f t="shared" si="0"/>
        <v>152</v>
      </c>
    </row>
    <row r="45" spans="1:13" s="97" customFormat="1" x14ac:dyDescent="0.25">
      <c r="A45" s="110">
        <v>42263</v>
      </c>
      <c r="B45" s="111">
        <v>792</v>
      </c>
      <c r="C45" s="44">
        <f t="shared" si="1"/>
        <v>152</v>
      </c>
      <c r="D45" s="44">
        <f t="shared" si="2"/>
        <v>120384</v>
      </c>
      <c r="F45"/>
      <c r="G45"/>
      <c r="M45">
        <f t="shared" si="0"/>
        <v>198</v>
      </c>
    </row>
    <row r="46" spans="1:13" s="97" customFormat="1" x14ac:dyDescent="0.25">
      <c r="A46" s="110">
        <v>42265</v>
      </c>
      <c r="B46" s="111">
        <v>12</v>
      </c>
      <c r="C46" s="44">
        <f t="shared" si="1"/>
        <v>198</v>
      </c>
      <c r="D46" s="44">
        <f t="shared" si="2"/>
        <v>2376</v>
      </c>
      <c r="F46"/>
      <c r="G46"/>
      <c r="M46">
        <f t="shared" si="0"/>
        <v>168</v>
      </c>
    </row>
    <row r="47" spans="1:13" s="97" customFormat="1" x14ac:dyDescent="0.25">
      <c r="A47" s="110">
        <v>42265</v>
      </c>
      <c r="B47" s="111">
        <v>324</v>
      </c>
      <c r="C47" s="44">
        <f t="shared" si="1"/>
        <v>168</v>
      </c>
      <c r="D47" s="44">
        <f t="shared" si="2"/>
        <v>54432</v>
      </c>
      <c r="F47"/>
      <c r="G47"/>
      <c r="M47">
        <f t="shared" si="0"/>
        <v>168</v>
      </c>
    </row>
    <row r="48" spans="1:13" s="97" customFormat="1" x14ac:dyDescent="0.25">
      <c r="A48" s="110">
        <v>42262</v>
      </c>
      <c r="B48" s="111">
        <v>324</v>
      </c>
      <c r="C48" s="44">
        <f t="shared" si="1"/>
        <v>168</v>
      </c>
      <c r="D48" s="44">
        <f t="shared" si="2"/>
        <v>54432</v>
      </c>
      <c r="F48"/>
      <c r="G48"/>
      <c r="M48">
        <f t="shared" si="0"/>
        <v>152</v>
      </c>
    </row>
    <row r="49" spans="1:13" s="97" customFormat="1" x14ac:dyDescent="0.25">
      <c r="A49" s="110">
        <v>42262</v>
      </c>
      <c r="B49" s="111">
        <v>588</v>
      </c>
      <c r="C49" s="44">
        <f t="shared" si="1"/>
        <v>152</v>
      </c>
      <c r="D49" s="44">
        <f t="shared" si="2"/>
        <v>89376</v>
      </c>
      <c r="F49"/>
      <c r="G49"/>
      <c r="M49">
        <f t="shared" si="0"/>
        <v>168</v>
      </c>
    </row>
    <row r="50" spans="1:13" s="97" customFormat="1" x14ac:dyDescent="0.25">
      <c r="A50" s="110">
        <v>42264</v>
      </c>
      <c r="B50" s="111">
        <v>492</v>
      </c>
      <c r="C50" s="44">
        <f t="shared" si="1"/>
        <v>168</v>
      </c>
      <c r="D50" s="44">
        <f t="shared" si="2"/>
        <v>82656</v>
      </c>
      <c r="F50"/>
      <c r="G50"/>
      <c r="M50">
        <f t="shared" si="0"/>
        <v>152</v>
      </c>
    </row>
    <row r="51" spans="1:13" s="97" customFormat="1" x14ac:dyDescent="0.25">
      <c r="A51" s="110">
        <v>42262</v>
      </c>
      <c r="B51" s="111">
        <v>804</v>
      </c>
      <c r="C51" s="44">
        <f t="shared" si="1"/>
        <v>152</v>
      </c>
      <c r="D51" s="44">
        <f t="shared" si="2"/>
        <v>122208</v>
      </c>
      <c r="F51"/>
      <c r="G51"/>
      <c r="M51">
        <f t="shared" si="0"/>
        <v>168</v>
      </c>
    </row>
    <row r="52" spans="1:13" s="97" customFormat="1" x14ac:dyDescent="0.25">
      <c r="A52" s="110">
        <v>42262</v>
      </c>
      <c r="B52" s="111">
        <v>540</v>
      </c>
      <c r="C52" s="44">
        <f t="shared" si="1"/>
        <v>168</v>
      </c>
      <c r="D52" s="44">
        <f t="shared" si="2"/>
        <v>90720</v>
      </c>
      <c r="F52"/>
      <c r="G52"/>
      <c r="M52">
        <f t="shared" si="0"/>
        <v>168</v>
      </c>
    </row>
    <row r="53" spans="1:13" s="97" customFormat="1" x14ac:dyDescent="0.25">
      <c r="A53" s="110">
        <v>42264</v>
      </c>
      <c r="B53" s="111">
        <v>468</v>
      </c>
      <c r="C53" s="44">
        <f t="shared" si="1"/>
        <v>168</v>
      </c>
      <c r="D53" s="44">
        <f t="shared" si="2"/>
        <v>78624</v>
      </c>
      <c r="F53"/>
      <c r="G53"/>
      <c r="M53">
        <f t="shared" si="0"/>
        <v>152</v>
      </c>
    </row>
    <row r="54" spans="1:13" s="97" customFormat="1" x14ac:dyDescent="0.25">
      <c r="A54" s="110">
        <v>42262</v>
      </c>
      <c r="B54" s="111">
        <v>624</v>
      </c>
      <c r="C54" s="44">
        <f t="shared" si="1"/>
        <v>152</v>
      </c>
      <c r="D54" s="44">
        <f t="shared" si="2"/>
        <v>94848</v>
      </c>
      <c r="F54"/>
      <c r="G54"/>
      <c r="M54">
        <f t="shared" si="0"/>
        <v>168</v>
      </c>
    </row>
    <row r="55" spans="1:13" s="97" customFormat="1" x14ac:dyDescent="0.25">
      <c r="A55" s="110">
        <v>42263</v>
      </c>
      <c r="B55" s="111">
        <v>396</v>
      </c>
      <c r="C55" s="44">
        <f t="shared" si="1"/>
        <v>168</v>
      </c>
      <c r="D55" s="44">
        <f t="shared" si="2"/>
        <v>66528</v>
      </c>
      <c r="F55"/>
      <c r="G55"/>
      <c r="M55">
        <f t="shared" si="0"/>
        <v>198</v>
      </c>
    </row>
    <row r="56" spans="1:13" s="97" customFormat="1" x14ac:dyDescent="0.25">
      <c r="A56" s="110">
        <v>42262</v>
      </c>
      <c r="B56" s="111">
        <v>36</v>
      </c>
      <c r="C56" s="44">
        <f t="shared" si="1"/>
        <v>198</v>
      </c>
      <c r="D56" s="44">
        <f t="shared" si="2"/>
        <v>7128</v>
      </c>
      <c r="F56"/>
      <c r="G56"/>
      <c r="M56">
        <f t="shared" si="0"/>
        <v>168</v>
      </c>
    </row>
    <row r="57" spans="1:13" s="97" customFormat="1" x14ac:dyDescent="0.25">
      <c r="A57" s="110">
        <v>42265</v>
      </c>
      <c r="B57" s="111">
        <v>384</v>
      </c>
      <c r="C57" s="44">
        <f t="shared" si="1"/>
        <v>168</v>
      </c>
      <c r="D57" s="44">
        <f t="shared" si="2"/>
        <v>64512</v>
      </c>
      <c r="F57"/>
      <c r="G57"/>
      <c r="M57">
        <f t="shared" si="0"/>
        <v>198</v>
      </c>
    </row>
    <row r="58" spans="1:13" s="97" customFormat="1" x14ac:dyDescent="0.25">
      <c r="A58" s="110">
        <v>42262</v>
      </c>
      <c r="B58" s="111">
        <v>132</v>
      </c>
      <c r="C58" s="44">
        <f t="shared" si="1"/>
        <v>198</v>
      </c>
      <c r="D58" s="44">
        <f t="shared" si="2"/>
        <v>26136</v>
      </c>
      <c r="F58"/>
      <c r="G58"/>
      <c r="M58">
        <f t="shared" si="0"/>
        <v>168</v>
      </c>
    </row>
    <row r="59" spans="1:13" s="97" customFormat="1" x14ac:dyDescent="0.25">
      <c r="A59" s="110">
        <v>42265</v>
      </c>
      <c r="B59" s="111">
        <v>312</v>
      </c>
      <c r="C59" s="44">
        <f t="shared" si="1"/>
        <v>168</v>
      </c>
      <c r="D59" s="44">
        <f t="shared" si="2"/>
        <v>52416</v>
      </c>
      <c r="F59"/>
      <c r="G59"/>
      <c r="M59">
        <f t="shared" si="0"/>
        <v>168</v>
      </c>
    </row>
    <row r="60" spans="1:13" s="97" customFormat="1" x14ac:dyDescent="0.25">
      <c r="A60" s="110">
        <v>42263</v>
      </c>
      <c r="B60" s="111">
        <v>492</v>
      </c>
      <c r="C60" s="44">
        <f t="shared" si="1"/>
        <v>168</v>
      </c>
      <c r="D60" s="44">
        <f t="shared" si="2"/>
        <v>82656</v>
      </c>
      <c r="F60"/>
      <c r="G60"/>
      <c r="M60">
        <f t="shared" si="0"/>
        <v>168</v>
      </c>
    </row>
    <row r="61" spans="1:13" s="97" customFormat="1" x14ac:dyDescent="0.25">
      <c r="A61" s="110">
        <v>42264</v>
      </c>
      <c r="B61" s="111">
        <v>516</v>
      </c>
      <c r="C61" s="44">
        <f t="shared" si="1"/>
        <v>168</v>
      </c>
      <c r="D61" s="44">
        <f t="shared" si="2"/>
        <v>86688</v>
      </c>
      <c r="F61"/>
      <c r="G61"/>
      <c r="M61">
        <f t="shared" si="0"/>
        <v>152</v>
      </c>
    </row>
    <row r="62" spans="1:13" s="97" customFormat="1" x14ac:dyDescent="0.25">
      <c r="A62" s="110">
        <v>42263</v>
      </c>
      <c r="B62" s="111">
        <v>744</v>
      </c>
      <c r="C62" s="44">
        <f t="shared" si="1"/>
        <v>152</v>
      </c>
      <c r="D62" s="44">
        <f t="shared" si="2"/>
        <v>113088</v>
      </c>
      <c r="F62"/>
      <c r="G62"/>
      <c r="M62">
        <f t="shared" si="0"/>
        <v>187</v>
      </c>
    </row>
    <row r="63" spans="1:13" s="97" customFormat="1" x14ac:dyDescent="0.25">
      <c r="A63" s="110">
        <v>42262</v>
      </c>
      <c r="B63" s="111">
        <v>240</v>
      </c>
      <c r="C63" s="44">
        <f t="shared" si="1"/>
        <v>187</v>
      </c>
      <c r="D63" s="44">
        <f t="shared" si="2"/>
        <v>44880</v>
      </c>
      <c r="F63"/>
      <c r="G63"/>
      <c r="M63">
        <f t="shared" si="0"/>
        <v>187</v>
      </c>
    </row>
    <row r="64" spans="1:13" s="97" customFormat="1" x14ac:dyDescent="0.25">
      <c r="A64" s="110">
        <v>42264</v>
      </c>
      <c r="B64" s="111">
        <v>252</v>
      </c>
      <c r="C64" s="44">
        <f t="shared" si="1"/>
        <v>187</v>
      </c>
      <c r="D64" s="44">
        <f t="shared" si="2"/>
        <v>47124</v>
      </c>
      <c r="F64"/>
      <c r="G64"/>
      <c r="M64">
        <f t="shared" si="0"/>
        <v>152</v>
      </c>
    </row>
    <row r="65" spans="1:13" s="97" customFormat="1" x14ac:dyDescent="0.25">
      <c r="A65" s="110">
        <v>42262</v>
      </c>
      <c r="B65" s="111">
        <v>768</v>
      </c>
      <c r="C65" s="44">
        <f t="shared" si="1"/>
        <v>152</v>
      </c>
      <c r="D65" s="44">
        <f t="shared" si="2"/>
        <v>116736</v>
      </c>
      <c r="F65"/>
      <c r="G65"/>
      <c r="M65">
        <f t="shared" si="0"/>
        <v>168</v>
      </c>
    </row>
    <row r="66" spans="1:13" s="97" customFormat="1" x14ac:dyDescent="0.25">
      <c r="A66" s="110">
        <v>42262</v>
      </c>
      <c r="B66" s="111">
        <v>468</v>
      </c>
      <c r="C66" s="44">
        <f t="shared" si="1"/>
        <v>168</v>
      </c>
      <c r="D66" s="44">
        <f t="shared" si="2"/>
        <v>78624</v>
      </c>
      <c r="F66"/>
      <c r="G66"/>
      <c r="M66">
        <f t="shared" si="0"/>
        <v>152</v>
      </c>
    </row>
    <row r="67" spans="1:13" s="97" customFormat="1" x14ac:dyDescent="0.25">
      <c r="A67" s="110">
        <v>42262</v>
      </c>
      <c r="B67" s="111">
        <v>720</v>
      </c>
      <c r="C67" s="44">
        <f t="shared" si="1"/>
        <v>152</v>
      </c>
      <c r="D67" s="44">
        <f t="shared" si="2"/>
        <v>109440</v>
      </c>
      <c r="F67"/>
      <c r="G67"/>
      <c r="M67">
        <f t="shared" si="0"/>
        <v>152</v>
      </c>
    </row>
    <row r="68" spans="1:13" s="97" customFormat="1" x14ac:dyDescent="0.25">
      <c r="A68" s="110">
        <v>42264</v>
      </c>
      <c r="B68" s="111">
        <v>804</v>
      </c>
      <c r="C68" s="44">
        <f t="shared" si="1"/>
        <v>152</v>
      </c>
      <c r="D68" s="44">
        <f t="shared" si="2"/>
        <v>122208</v>
      </c>
      <c r="F68"/>
      <c r="G68"/>
      <c r="M68">
        <f t="shared" si="0"/>
        <v>187</v>
      </c>
    </row>
    <row r="69" spans="1:13" s="97" customFormat="1" x14ac:dyDescent="0.25">
      <c r="A69" s="110">
        <v>42264</v>
      </c>
      <c r="B69" s="111">
        <v>192</v>
      </c>
      <c r="C69" s="44">
        <f t="shared" si="1"/>
        <v>187</v>
      </c>
      <c r="D69" s="44">
        <f t="shared" si="2"/>
        <v>35904</v>
      </c>
      <c r="F69"/>
      <c r="G69"/>
      <c r="M69">
        <f t="shared" si="0"/>
        <v>152</v>
      </c>
    </row>
    <row r="70" spans="1:13" s="97" customFormat="1" x14ac:dyDescent="0.25">
      <c r="A70" s="110">
        <v>42262</v>
      </c>
      <c r="B70" s="111">
        <v>732</v>
      </c>
      <c r="C70" s="44">
        <f t="shared" si="1"/>
        <v>152</v>
      </c>
      <c r="D70" s="44">
        <f t="shared" si="2"/>
        <v>111264</v>
      </c>
      <c r="F70"/>
      <c r="G70"/>
      <c r="M70">
        <f t="shared" si="0"/>
        <v>187</v>
      </c>
    </row>
    <row r="71" spans="1:13" s="97" customFormat="1" x14ac:dyDescent="0.25">
      <c r="A71" s="110">
        <v>42264</v>
      </c>
      <c r="B71" s="111">
        <v>216</v>
      </c>
      <c r="C71" s="44">
        <f t="shared" si="1"/>
        <v>187</v>
      </c>
      <c r="D71" s="44">
        <f t="shared" si="2"/>
        <v>40392</v>
      </c>
      <c r="F71"/>
      <c r="G71"/>
      <c r="M71">
        <f t="shared" si="0"/>
        <v>152</v>
      </c>
    </row>
    <row r="72" spans="1:13" s="97" customFormat="1" x14ac:dyDescent="0.25">
      <c r="A72" s="110">
        <v>42262</v>
      </c>
      <c r="B72" s="111">
        <v>648</v>
      </c>
      <c r="C72" s="44">
        <f t="shared" si="1"/>
        <v>152</v>
      </c>
      <c r="D72" s="44">
        <f t="shared" si="2"/>
        <v>98496</v>
      </c>
      <c r="F72"/>
      <c r="G72"/>
      <c r="M72">
        <f t="shared" si="0"/>
        <v>168</v>
      </c>
    </row>
    <row r="73" spans="1:13" s="97" customFormat="1" x14ac:dyDescent="0.25">
      <c r="A73" s="110">
        <v>42263</v>
      </c>
      <c r="B73" s="111">
        <v>432</v>
      </c>
      <c r="C73" s="44">
        <f t="shared" si="1"/>
        <v>168</v>
      </c>
      <c r="D73" s="44">
        <f t="shared" si="2"/>
        <v>72576</v>
      </c>
      <c r="F73"/>
      <c r="G73"/>
      <c r="M73">
        <f t="shared" si="0"/>
        <v>168</v>
      </c>
    </row>
    <row r="74" spans="1:13" s="97" customFormat="1" x14ac:dyDescent="0.25">
      <c r="A74" s="110">
        <v>42262</v>
      </c>
      <c r="B74" s="111">
        <v>384</v>
      </c>
      <c r="C74" s="44">
        <f t="shared" si="1"/>
        <v>168</v>
      </c>
      <c r="D74" s="44">
        <f t="shared" si="2"/>
        <v>64512</v>
      </c>
      <c r="F74"/>
      <c r="G74"/>
      <c r="M74">
        <f t="shared" si="0"/>
        <v>187</v>
      </c>
    </row>
    <row r="75" spans="1:13" s="97" customFormat="1" x14ac:dyDescent="0.25">
      <c r="A75" s="110">
        <v>42262</v>
      </c>
      <c r="B75" s="111">
        <v>144</v>
      </c>
      <c r="C75" s="44">
        <f t="shared" si="1"/>
        <v>187</v>
      </c>
      <c r="D75" s="44">
        <f t="shared" si="2"/>
        <v>26928</v>
      </c>
      <c r="F75"/>
      <c r="G75"/>
      <c r="M75">
        <f t="shared" ref="M75:M138" si="3">LOOKUP(B76,$I$12:$K$15)</f>
        <v>152</v>
      </c>
    </row>
    <row r="76" spans="1:13" s="97" customFormat="1" x14ac:dyDescent="0.25">
      <c r="A76" s="110">
        <v>42265</v>
      </c>
      <c r="B76" s="111">
        <v>684</v>
      </c>
      <c r="C76" s="44">
        <f t="shared" si="1"/>
        <v>152</v>
      </c>
      <c r="D76" s="44">
        <f t="shared" si="2"/>
        <v>103968</v>
      </c>
      <c r="F76"/>
      <c r="G76"/>
      <c r="M76">
        <f t="shared" si="3"/>
        <v>187</v>
      </c>
    </row>
    <row r="77" spans="1:13" s="97" customFormat="1" x14ac:dyDescent="0.25">
      <c r="A77" s="110">
        <v>42262</v>
      </c>
      <c r="B77" s="111">
        <v>216</v>
      </c>
      <c r="C77" s="44">
        <f t="shared" ref="C77:C140" si="4">LOOKUP(B77,$I$12:$K$15)</f>
        <v>187</v>
      </c>
      <c r="D77" s="44">
        <f t="shared" ref="D77:D140" si="5">C77*B77</f>
        <v>40392</v>
      </c>
      <c r="F77"/>
      <c r="G77"/>
      <c r="M77">
        <f t="shared" si="3"/>
        <v>168</v>
      </c>
    </row>
    <row r="78" spans="1:13" s="97" customFormat="1" x14ac:dyDescent="0.25">
      <c r="A78" s="110">
        <v>42262</v>
      </c>
      <c r="B78" s="111">
        <v>480</v>
      </c>
      <c r="C78" s="44">
        <f t="shared" si="4"/>
        <v>168</v>
      </c>
      <c r="D78" s="44">
        <f t="shared" si="5"/>
        <v>80640</v>
      </c>
      <c r="F78"/>
      <c r="G78"/>
      <c r="M78">
        <f t="shared" si="3"/>
        <v>168</v>
      </c>
    </row>
    <row r="79" spans="1:13" s="97" customFormat="1" x14ac:dyDescent="0.25">
      <c r="A79" s="110">
        <v>42262</v>
      </c>
      <c r="B79" s="111">
        <v>384</v>
      </c>
      <c r="C79" s="44">
        <f t="shared" si="4"/>
        <v>168</v>
      </c>
      <c r="D79" s="44">
        <f t="shared" si="5"/>
        <v>64512</v>
      </c>
      <c r="F79"/>
      <c r="G79"/>
      <c r="M79">
        <f t="shared" si="3"/>
        <v>198</v>
      </c>
    </row>
    <row r="80" spans="1:13" s="97" customFormat="1" x14ac:dyDescent="0.25">
      <c r="A80" s="110">
        <v>42262</v>
      </c>
      <c r="B80" s="111">
        <v>84</v>
      </c>
      <c r="C80" s="44">
        <f t="shared" si="4"/>
        <v>198</v>
      </c>
      <c r="D80" s="44">
        <f t="shared" si="5"/>
        <v>16632</v>
      </c>
      <c r="F80"/>
      <c r="G80"/>
      <c r="M80">
        <f t="shared" si="3"/>
        <v>152</v>
      </c>
    </row>
    <row r="81" spans="1:13" s="97" customFormat="1" x14ac:dyDescent="0.25">
      <c r="A81" s="110">
        <v>42262</v>
      </c>
      <c r="B81" s="111">
        <v>756</v>
      </c>
      <c r="C81" s="44">
        <f t="shared" si="4"/>
        <v>152</v>
      </c>
      <c r="D81" s="44">
        <f t="shared" si="5"/>
        <v>114912</v>
      </c>
      <c r="F81"/>
      <c r="G81"/>
      <c r="M81">
        <f t="shared" si="3"/>
        <v>152</v>
      </c>
    </row>
    <row r="82" spans="1:13" s="97" customFormat="1" x14ac:dyDescent="0.25">
      <c r="A82" s="110">
        <v>42265</v>
      </c>
      <c r="B82" s="111">
        <v>744</v>
      </c>
      <c r="C82" s="44">
        <f t="shared" si="4"/>
        <v>152</v>
      </c>
      <c r="D82" s="44">
        <f t="shared" si="5"/>
        <v>113088</v>
      </c>
      <c r="F82"/>
      <c r="G82"/>
      <c r="M82">
        <f t="shared" si="3"/>
        <v>168</v>
      </c>
    </row>
    <row r="83" spans="1:13" s="97" customFormat="1" x14ac:dyDescent="0.25">
      <c r="A83" s="110">
        <v>42265</v>
      </c>
      <c r="B83" s="111">
        <v>300</v>
      </c>
      <c r="C83" s="44">
        <f t="shared" si="4"/>
        <v>168</v>
      </c>
      <c r="D83" s="44">
        <f t="shared" si="5"/>
        <v>50400</v>
      </c>
      <c r="F83"/>
      <c r="G83"/>
      <c r="M83">
        <f t="shared" si="3"/>
        <v>168</v>
      </c>
    </row>
    <row r="84" spans="1:13" s="97" customFormat="1" x14ac:dyDescent="0.25">
      <c r="A84" s="110">
        <v>42262</v>
      </c>
      <c r="B84" s="111">
        <v>576</v>
      </c>
      <c r="C84" s="44">
        <f t="shared" si="4"/>
        <v>168</v>
      </c>
      <c r="D84" s="44">
        <f t="shared" si="5"/>
        <v>96768</v>
      </c>
      <c r="F84"/>
      <c r="G84"/>
      <c r="M84">
        <f t="shared" si="3"/>
        <v>168</v>
      </c>
    </row>
    <row r="85" spans="1:13" s="97" customFormat="1" x14ac:dyDescent="0.25">
      <c r="A85" s="110">
        <v>42265</v>
      </c>
      <c r="B85" s="111">
        <v>408</v>
      </c>
      <c r="C85" s="44">
        <f t="shared" si="4"/>
        <v>168</v>
      </c>
      <c r="D85" s="44">
        <f t="shared" si="5"/>
        <v>68544</v>
      </c>
      <c r="F85"/>
      <c r="G85"/>
      <c r="M85">
        <f t="shared" si="3"/>
        <v>168</v>
      </c>
    </row>
    <row r="86" spans="1:13" s="97" customFormat="1" x14ac:dyDescent="0.25">
      <c r="A86" s="110">
        <v>42264</v>
      </c>
      <c r="B86" s="111">
        <v>420</v>
      </c>
      <c r="C86" s="44">
        <f t="shared" si="4"/>
        <v>168</v>
      </c>
      <c r="D86" s="44">
        <f t="shared" si="5"/>
        <v>70560</v>
      </c>
      <c r="F86"/>
      <c r="G86"/>
      <c r="M86">
        <f t="shared" si="3"/>
        <v>187</v>
      </c>
    </row>
    <row r="87" spans="1:13" s="97" customFormat="1" x14ac:dyDescent="0.25">
      <c r="A87" s="110">
        <v>42263</v>
      </c>
      <c r="B87" s="111">
        <v>240</v>
      </c>
      <c r="C87" s="44">
        <f t="shared" si="4"/>
        <v>187</v>
      </c>
      <c r="D87" s="44">
        <f t="shared" si="5"/>
        <v>44880</v>
      </c>
      <c r="F87"/>
      <c r="G87"/>
      <c r="M87">
        <f t="shared" si="3"/>
        <v>198</v>
      </c>
    </row>
    <row r="88" spans="1:13" s="97" customFormat="1" x14ac:dyDescent="0.25">
      <c r="A88" s="110">
        <v>42264</v>
      </c>
      <c r="B88" s="111">
        <v>96</v>
      </c>
      <c r="C88" s="44">
        <f t="shared" si="4"/>
        <v>198</v>
      </c>
      <c r="D88" s="44">
        <f t="shared" si="5"/>
        <v>19008</v>
      </c>
      <c r="F88"/>
      <c r="G88"/>
      <c r="M88">
        <f t="shared" si="3"/>
        <v>168</v>
      </c>
    </row>
    <row r="89" spans="1:13" s="97" customFormat="1" x14ac:dyDescent="0.25">
      <c r="A89" s="110">
        <v>42263</v>
      </c>
      <c r="B89" s="111">
        <v>348</v>
      </c>
      <c r="C89" s="44">
        <f t="shared" si="4"/>
        <v>168</v>
      </c>
      <c r="D89" s="44">
        <f t="shared" si="5"/>
        <v>58464</v>
      </c>
      <c r="F89"/>
      <c r="G89"/>
      <c r="M89">
        <f t="shared" si="3"/>
        <v>168</v>
      </c>
    </row>
    <row r="90" spans="1:13" s="97" customFormat="1" x14ac:dyDescent="0.25">
      <c r="A90" s="110">
        <v>42265</v>
      </c>
      <c r="B90" s="111">
        <v>420</v>
      </c>
      <c r="C90" s="44">
        <f t="shared" si="4"/>
        <v>168</v>
      </c>
      <c r="D90" s="44">
        <f t="shared" si="5"/>
        <v>70560</v>
      </c>
      <c r="F90"/>
      <c r="G90"/>
      <c r="M90">
        <f t="shared" si="3"/>
        <v>198</v>
      </c>
    </row>
    <row r="91" spans="1:13" s="97" customFormat="1" x14ac:dyDescent="0.25">
      <c r="A91" s="110">
        <v>42265</v>
      </c>
      <c r="B91" s="111">
        <v>132</v>
      </c>
      <c r="C91" s="44">
        <f t="shared" si="4"/>
        <v>198</v>
      </c>
      <c r="D91" s="44">
        <f t="shared" si="5"/>
        <v>26136</v>
      </c>
      <c r="F91"/>
      <c r="G91"/>
      <c r="M91">
        <f t="shared" si="3"/>
        <v>168</v>
      </c>
    </row>
    <row r="92" spans="1:13" s="97" customFormat="1" x14ac:dyDescent="0.25">
      <c r="A92" s="110">
        <v>42262</v>
      </c>
      <c r="B92" s="111">
        <v>516</v>
      </c>
      <c r="C92" s="44">
        <f t="shared" si="4"/>
        <v>168</v>
      </c>
      <c r="D92" s="44">
        <f t="shared" si="5"/>
        <v>86688</v>
      </c>
      <c r="F92"/>
      <c r="G92"/>
      <c r="M92">
        <f t="shared" si="3"/>
        <v>168</v>
      </c>
    </row>
    <row r="93" spans="1:13" s="97" customFormat="1" x14ac:dyDescent="0.25">
      <c r="A93" s="110">
        <v>42264</v>
      </c>
      <c r="B93" s="111">
        <v>576</v>
      </c>
      <c r="C93" s="44">
        <f t="shared" si="4"/>
        <v>168</v>
      </c>
      <c r="D93" s="44">
        <f t="shared" si="5"/>
        <v>96768</v>
      </c>
      <c r="F93"/>
      <c r="G93"/>
      <c r="M93">
        <f t="shared" si="3"/>
        <v>187</v>
      </c>
    </row>
    <row r="94" spans="1:13" s="97" customFormat="1" x14ac:dyDescent="0.25">
      <c r="A94" s="110">
        <v>42265</v>
      </c>
      <c r="B94" s="111">
        <v>288</v>
      </c>
      <c r="C94" s="44">
        <f t="shared" si="4"/>
        <v>187</v>
      </c>
      <c r="D94" s="44">
        <f t="shared" si="5"/>
        <v>53856</v>
      </c>
      <c r="F94"/>
      <c r="G94"/>
      <c r="M94">
        <f t="shared" si="3"/>
        <v>168</v>
      </c>
    </row>
    <row r="95" spans="1:13" s="97" customFormat="1" x14ac:dyDescent="0.25">
      <c r="A95" s="110">
        <v>42262</v>
      </c>
      <c r="B95" s="111">
        <v>492</v>
      </c>
      <c r="C95" s="44">
        <f t="shared" si="4"/>
        <v>168</v>
      </c>
      <c r="D95" s="44">
        <f t="shared" si="5"/>
        <v>82656</v>
      </c>
      <c r="F95"/>
      <c r="G95"/>
      <c r="M95">
        <f t="shared" si="3"/>
        <v>152</v>
      </c>
    </row>
    <row r="96" spans="1:13" s="97" customFormat="1" x14ac:dyDescent="0.25">
      <c r="A96" s="110">
        <v>42262</v>
      </c>
      <c r="B96" s="111">
        <v>636</v>
      </c>
      <c r="C96" s="44">
        <f t="shared" si="4"/>
        <v>152</v>
      </c>
      <c r="D96" s="44">
        <f t="shared" si="5"/>
        <v>96672</v>
      </c>
      <c r="F96"/>
      <c r="G96"/>
      <c r="M96">
        <f t="shared" si="3"/>
        <v>168</v>
      </c>
    </row>
    <row r="97" spans="1:13" s="97" customFormat="1" x14ac:dyDescent="0.25">
      <c r="A97" s="110">
        <v>42263</v>
      </c>
      <c r="B97" s="111">
        <v>348</v>
      </c>
      <c r="C97" s="44">
        <f t="shared" si="4"/>
        <v>168</v>
      </c>
      <c r="D97" s="44">
        <f t="shared" si="5"/>
        <v>58464</v>
      </c>
      <c r="F97"/>
      <c r="G97"/>
      <c r="M97">
        <f t="shared" si="3"/>
        <v>187</v>
      </c>
    </row>
    <row r="98" spans="1:13" s="97" customFormat="1" x14ac:dyDescent="0.25">
      <c r="A98" s="110">
        <v>42262</v>
      </c>
      <c r="B98" s="111">
        <v>168</v>
      </c>
      <c r="C98" s="44">
        <f t="shared" si="4"/>
        <v>187</v>
      </c>
      <c r="D98" s="44">
        <f t="shared" si="5"/>
        <v>31416</v>
      </c>
      <c r="F98"/>
      <c r="G98"/>
      <c r="M98">
        <f t="shared" si="3"/>
        <v>187</v>
      </c>
    </row>
    <row r="99" spans="1:13" s="97" customFormat="1" x14ac:dyDescent="0.25">
      <c r="A99" s="110">
        <v>42262</v>
      </c>
      <c r="B99" s="111">
        <v>264</v>
      </c>
      <c r="C99" s="44">
        <f t="shared" si="4"/>
        <v>187</v>
      </c>
      <c r="D99" s="44">
        <f t="shared" si="5"/>
        <v>49368</v>
      </c>
      <c r="F99"/>
      <c r="G99"/>
      <c r="M99">
        <f t="shared" si="3"/>
        <v>152</v>
      </c>
    </row>
    <row r="100" spans="1:13" s="97" customFormat="1" x14ac:dyDescent="0.25">
      <c r="A100" s="110">
        <v>42265</v>
      </c>
      <c r="B100" s="111">
        <v>600</v>
      </c>
      <c r="C100" s="44">
        <f t="shared" si="4"/>
        <v>152</v>
      </c>
      <c r="D100" s="44">
        <f t="shared" si="5"/>
        <v>91200</v>
      </c>
      <c r="F100"/>
      <c r="G100"/>
      <c r="M100">
        <f t="shared" si="3"/>
        <v>187</v>
      </c>
    </row>
    <row r="101" spans="1:13" s="97" customFormat="1" x14ac:dyDescent="0.25">
      <c r="A101" s="110">
        <v>42262</v>
      </c>
      <c r="B101" s="111">
        <v>216</v>
      </c>
      <c r="C101" s="44">
        <f t="shared" si="4"/>
        <v>187</v>
      </c>
      <c r="D101" s="44">
        <f t="shared" si="5"/>
        <v>40392</v>
      </c>
      <c r="F101"/>
      <c r="G101"/>
      <c r="M101">
        <f t="shared" si="3"/>
        <v>152</v>
      </c>
    </row>
    <row r="102" spans="1:13" s="97" customFormat="1" x14ac:dyDescent="0.25">
      <c r="A102" s="110">
        <v>42265</v>
      </c>
      <c r="B102" s="111">
        <v>648</v>
      </c>
      <c r="C102" s="44">
        <f t="shared" si="4"/>
        <v>152</v>
      </c>
      <c r="D102" s="44">
        <f t="shared" si="5"/>
        <v>98496</v>
      </c>
      <c r="F102"/>
      <c r="G102"/>
      <c r="M102">
        <f t="shared" si="3"/>
        <v>187</v>
      </c>
    </row>
    <row r="103" spans="1:13" s="97" customFormat="1" x14ac:dyDescent="0.25">
      <c r="A103" s="110">
        <v>42264</v>
      </c>
      <c r="B103" s="111">
        <v>288</v>
      </c>
      <c r="C103" s="44">
        <f t="shared" si="4"/>
        <v>187</v>
      </c>
      <c r="D103" s="44">
        <f t="shared" si="5"/>
        <v>53856</v>
      </c>
      <c r="F103"/>
      <c r="G103"/>
      <c r="M103">
        <f t="shared" si="3"/>
        <v>152</v>
      </c>
    </row>
    <row r="104" spans="1:13" s="97" customFormat="1" x14ac:dyDescent="0.25">
      <c r="A104" s="110">
        <v>42263</v>
      </c>
      <c r="B104" s="111">
        <v>684</v>
      </c>
      <c r="C104" s="44">
        <f t="shared" si="4"/>
        <v>152</v>
      </c>
      <c r="D104" s="44">
        <f t="shared" si="5"/>
        <v>103968</v>
      </c>
      <c r="F104"/>
      <c r="G104"/>
      <c r="M104">
        <f t="shared" si="3"/>
        <v>187</v>
      </c>
    </row>
    <row r="105" spans="1:13" s="97" customFormat="1" x14ac:dyDescent="0.25">
      <c r="A105" s="110">
        <v>42262</v>
      </c>
      <c r="B105" s="111">
        <v>168</v>
      </c>
      <c r="C105" s="44">
        <f t="shared" si="4"/>
        <v>187</v>
      </c>
      <c r="D105" s="44">
        <f t="shared" si="5"/>
        <v>31416</v>
      </c>
      <c r="F105"/>
      <c r="G105"/>
      <c r="M105">
        <f t="shared" si="3"/>
        <v>152</v>
      </c>
    </row>
    <row r="106" spans="1:13" s="97" customFormat="1" x14ac:dyDescent="0.25">
      <c r="A106" s="110">
        <v>42263</v>
      </c>
      <c r="B106" s="111">
        <v>756</v>
      </c>
      <c r="C106" s="44">
        <f t="shared" si="4"/>
        <v>152</v>
      </c>
      <c r="D106" s="44">
        <f t="shared" si="5"/>
        <v>114912</v>
      </c>
      <c r="F106"/>
      <c r="G106"/>
      <c r="M106">
        <f t="shared" si="3"/>
        <v>152</v>
      </c>
    </row>
    <row r="107" spans="1:13" s="97" customFormat="1" x14ac:dyDescent="0.25">
      <c r="A107" s="110">
        <v>42264</v>
      </c>
      <c r="B107" s="111">
        <v>648</v>
      </c>
      <c r="C107" s="44">
        <f t="shared" si="4"/>
        <v>152</v>
      </c>
      <c r="D107" s="44">
        <f t="shared" si="5"/>
        <v>98496</v>
      </c>
      <c r="F107"/>
      <c r="G107"/>
      <c r="M107">
        <f t="shared" si="3"/>
        <v>152</v>
      </c>
    </row>
    <row r="108" spans="1:13" s="97" customFormat="1" x14ac:dyDescent="0.25">
      <c r="A108" s="110">
        <v>42262</v>
      </c>
      <c r="B108" s="111">
        <v>696</v>
      </c>
      <c r="C108" s="44">
        <f t="shared" si="4"/>
        <v>152</v>
      </c>
      <c r="D108" s="44">
        <f t="shared" si="5"/>
        <v>105792</v>
      </c>
      <c r="F108"/>
      <c r="G108"/>
      <c r="M108">
        <f t="shared" si="3"/>
        <v>168</v>
      </c>
    </row>
    <row r="109" spans="1:13" s="97" customFormat="1" x14ac:dyDescent="0.25">
      <c r="A109" s="110">
        <v>42264</v>
      </c>
      <c r="B109" s="111">
        <v>456</v>
      </c>
      <c r="C109" s="44">
        <f t="shared" si="4"/>
        <v>168</v>
      </c>
      <c r="D109" s="44">
        <f t="shared" si="5"/>
        <v>76608</v>
      </c>
      <c r="F109"/>
      <c r="G109"/>
      <c r="M109">
        <f t="shared" si="3"/>
        <v>152</v>
      </c>
    </row>
    <row r="110" spans="1:13" s="97" customFormat="1" x14ac:dyDescent="0.25">
      <c r="A110" s="110">
        <v>42263</v>
      </c>
      <c r="B110" s="111">
        <v>696</v>
      </c>
      <c r="C110" s="44">
        <f t="shared" si="4"/>
        <v>152</v>
      </c>
      <c r="D110" s="44">
        <f t="shared" si="5"/>
        <v>105792</v>
      </c>
      <c r="F110"/>
      <c r="G110"/>
      <c r="M110">
        <f t="shared" si="3"/>
        <v>187</v>
      </c>
    </row>
    <row r="111" spans="1:13" s="97" customFormat="1" x14ac:dyDescent="0.25">
      <c r="A111" s="110">
        <v>42264</v>
      </c>
      <c r="B111" s="111">
        <v>252</v>
      </c>
      <c r="C111" s="44">
        <f t="shared" si="4"/>
        <v>187</v>
      </c>
      <c r="D111" s="44">
        <f t="shared" si="5"/>
        <v>47124</v>
      </c>
      <c r="F111"/>
      <c r="G111"/>
      <c r="M111">
        <f t="shared" si="3"/>
        <v>152</v>
      </c>
    </row>
    <row r="112" spans="1:13" s="97" customFormat="1" x14ac:dyDescent="0.25">
      <c r="A112" s="110">
        <v>42263</v>
      </c>
      <c r="B112" s="111">
        <v>732</v>
      </c>
      <c r="C112" s="44">
        <f t="shared" si="4"/>
        <v>152</v>
      </c>
      <c r="D112" s="44">
        <f t="shared" si="5"/>
        <v>111264</v>
      </c>
      <c r="F112"/>
      <c r="G112"/>
      <c r="M112">
        <f t="shared" si="3"/>
        <v>198</v>
      </c>
    </row>
    <row r="113" spans="1:13" s="97" customFormat="1" x14ac:dyDescent="0.25">
      <c r="A113" s="110">
        <v>42265</v>
      </c>
      <c r="B113" s="111">
        <v>132</v>
      </c>
      <c r="C113" s="44">
        <f t="shared" si="4"/>
        <v>198</v>
      </c>
      <c r="D113" s="44">
        <f t="shared" si="5"/>
        <v>26136</v>
      </c>
      <c r="F113"/>
      <c r="G113"/>
      <c r="M113">
        <f t="shared" si="3"/>
        <v>152</v>
      </c>
    </row>
    <row r="114" spans="1:13" s="97" customFormat="1" x14ac:dyDescent="0.25">
      <c r="A114" s="110">
        <v>42264</v>
      </c>
      <c r="B114" s="111">
        <v>744</v>
      </c>
      <c r="C114" s="44">
        <f t="shared" si="4"/>
        <v>152</v>
      </c>
      <c r="D114" s="44">
        <f t="shared" si="5"/>
        <v>113088</v>
      </c>
      <c r="F114"/>
      <c r="G114"/>
      <c r="M114">
        <f t="shared" si="3"/>
        <v>152</v>
      </c>
    </row>
    <row r="115" spans="1:13" s="97" customFormat="1" x14ac:dyDescent="0.25">
      <c r="A115" s="110">
        <v>42265</v>
      </c>
      <c r="B115" s="111">
        <v>732</v>
      </c>
      <c r="C115" s="44">
        <f t="shared" si="4"/>
        <v>152</v>
      </c>
      <c r="D115" s="44">
        <f t="shared" si="5"/>
        <v>111264</v>
      </c>
      <c r="F115"/>
      <c r="G115"/>
      <c r="M115">
        <f t="shared" si="3"/>
        <v>168</v>
      </c>
    </row>
    <row r="116" spans="1:13" s="97" customFormat="1" x14ac:dyDescent="0.25">
      <c r="A116" s="110">
        <v>42264</v>
      </c>
      <c r="B116" s="111">
        <v>312</v>
      </c>
      <c r="C116" s="44">
        <f t="shared" si="4"/>
        <v>168</v>
      </c>
      <c r="D116" s="44">
        <f t="shared" si="5"/>
        <v>52416</v>
      </c>
      <c r="F116"/>
      <c r="G116"/>
      <c r="M116">
        <f t="shared" si="3"/>
        <v>187</v>
      </c>
    </row>
    <row r="117" spans="1:13" s="97" customFormat="1" x14ac:dyDescent="0.25">
      <c r="A117" s="110">
        <v>42265</v>
      </c>
      <c r="B117" s="111">
        <v>288</v>
      </c>
      <c r="C117" s="44">
        <f t="shared" si="4"/>
        <v>187</v>
      </c>
      <c r="D117" s="44">
        <f t="shared" si="5"/>
        <v>53856</v>
      </c>
      <c r="F117"/>
      <c r="G117"/>
      <c r="M117">
        <f t="shared" si="3"/>
        <v>198</v>
      </c>
    </row>
    <row r="118" spans="1:13" s="97" customFormat="1" x14ac:dyDescent="0.25">
      <c r="A118" s="110">
        <v>42264</v>
      </c>
      <c r="B118" s="111">
        <v>108</v>
      </c>
      <c r="C118" s="44">
        <f t="shared" si="4"/>
        <v>198</v>
      </c>
      <c r="D118" s="44">
        <f t="shared" si="5"/>
        <v>21384</v>
      </c>
      <c r="F118"/>
      <c r="G118"/>
      <c r="M118">
        <f t="shared" si="3"/>
        <v>168</v>
      </c>
    </row>
    <row r="119" spans="1:13" s="97" customFormat="1" x14ac:dyDescent="0.25">
      <c r="A119" s="110">
        <v>42265</v>
      </c>
      <c r="B119" s="111">
        <v>540</v>
      </c>
      <c r="C119" s="44">
        <f t="shared" si="4"/>
        <v>168</v>
      </c>
      <c r="D119" s="44">
        <f t="shared" si="5"/>
        <v>90720</v>
      </c>
      <c r="F119"/>
      <c r="G119"/>
      <c r="M119">
        <f t="shared" si="3"/>
        <v>152</v>
      </c>
    </row>
    <row r="120" spans="1:13" s="97" customFormat="1" x14ac:dyDescent="0.25">
      <c r="A120" s="110">
        <v>42262</v>
      </c>
      <c r="B120" s="111">
        <v>648</v>
      </c>
      <c r="C120" s="44">
        <f t="shared" si="4"/>
        <v>152</v>
      </c>
      <c r="D120" s="44">
        <f t="shared" si="5"/>
        <v>98496</v>
      </c>
      <c r="F120"/>
      <c r="G120"/>
      <c r="M120">
        <f t="shared" si="3"/>
        <v>187</v>
      </c>
    </row>
    <row r="121" spans="1:13" s="97" customFormat="1" x14ac:dyDescent="0.25">
      <c r="A121" s="110">
        <v>42263</v>
      </c>
      <c r="B121" s="111">
        <v>156</v>
      </c>
      <c r="C121" s="44">
        <f t="shared" si="4"/>
        <v>187</v>
      </c>
      <c r="D121" s="44">
        <f t="shared" si="5"/>
        <v>29172</v>
      </c>
      <c r="F121"/>
      <c r="G121"/>
      <c r="M121">
        <f t="shared" si="3"/>
        <v>198</v>
      </c>
    </row>
    <row r="122" spans="1:13" s="97" customFormat="1" x14ac:dyDescent="0.25">
      <c r="A122" s="110">
        <v>42265</v>
      </c>
      <c r="B122" s="111">
        <v>12</v>
      </c>
      <c r="C122" s="44">
        <f t="shared" si="4"/>
        <v>198</v>
      </c>
      <c r="D122" s="44">
        <f t="shared" si="5"/>
        <v>2376</v>
      </c>
      <c r="F122"/>
      <c r="G122"/>
      <c r="M122">
        <f t="shared" si="3"/>
        <v>187</v>
      </c>
    </row>
    <row r="123" spans="1:13" s="97" customFormat="1" x14ac:dyDescent="0.25">
      <c r="A123" s="110">
        <v>42263</v>
      </c>
      <c r="B123" s="111">
        <v>216</v>
      </c>
      <c r="C123" s="44">
        <f t="shared" si="4"/>
        <v>187</v>
      </c>
      <c r="D123" s="44">
        <f t="shared" si="5"/>
        <v>40392</v>
      </c>
      <c r="F123"/>
      <c r="G123"/>
      <c r="M123">
        <f t="shared" si="3"/>
        <v>152</v>
      </c>
    </row>
    <row r="124" spans="1:13" s="97" customFormat="1" x14ac:dyDescent="0.25">
      <c r="A124" s="110">
        <v>42262</v>
      </c>
      <c r="B124" s="111">
        <v>660</v>
      </c>
      <c r="C124" s="44">
        <f t="shared" si="4"/>
        <v>152</v>
      </c>
      <c r="D124" s="44">
        <f t="shared" si="5"/>
        <v>100320</v>
      </c>
      <c r="F124"/>
      <c r="G124"/>
      <c r="M124">
        <f t="shared" si="3"/>
        <v>187</v>
      </c>
    </row>
    <row r="125" spans="1:13" s="97" customFormat="1" x14ac:dyDescent="0.25">
      <c r="A125" s="110">
        <v>42265</v>
      </c>
      <c r="B125" s="111">
        <v>168</v>
      </c>
      <c r="C125" s="44">
        <f t="shared" si="4"/>
        <v>187</v>
      </c>
      <c r="D125" s="44">
        <f t="shared" si="5"/>
        <v>31416</v>
      </c>
      <c r="F125"/>
      <c r="G125"/>
      <c r="M125">
        <f t="shared" si="3"/>
        <v>152</v>
      </c>
    </row>
    <row r="126" spans="1:13" s="97" customFormat="1" x14ac:dyDescent="0.25">
      <c r="A126" s="110">
        <v>42264</v>
      </c>
      <c r="B126" s="111">
        <v>624</v>
      </c>
      <c r="C126" s="44">
        <f t="shared" si="4"/>
        <v>152</v>
      </c>
      <c r="D126" s="44">
        <f t="shared" si="5"/>
        <v>94848</v>
      </c>
      <c r="F126"/>
      <c r="G126"/>
      <c r="M126">
        <f t="shared" si="3"/>
        <v>198</v>
      </c>
    </row>
    <row r="127" spans="1:13" s="97" customFormat="1" x14ac:dyDescent="0.25">
      <c r="A127" s="110">
        <v>42262</v>
      </c>
      <c r="B127" s="111">
        <v>72</v>
      </c>
      <c r="C127" s="44">
        <f t="shared" si="4"/>
        <v>198</v>
      </c>
      <c r="D127" s="44">
        <f t="shared" si="5"/>
        <v>14256</v>
      </c>
      <c r="F127"/>
      <c r="G127"/>
      <c r="M127">
        <f t="shared" si="3"/>
        <v>168</v>
      </c>
    </row>
    <row r="128" spans="1:13" s="97" customFormat="1" x14ac:dyDescent="0.25">
      <c r="A128" s="110">
        <v>42263</v>
      </c>
      <c r="B128" s="111">
        <v>444</v>
      </c>
      <c r="C128" s="44">
        <f t="shared" si="4"/>
        <v>168</v>
      </c>
      <c r="D128" s="44">
        <f t="shared" si="5"/>
        <v>74592</v>
      </c>
      <c r="F128"/>
      <c r="G128"/>
      <c r="M128">
        <f t="shared" si="3"/>
        <v>187</v>
      </c>
    </row>
    <row r="129" spans="1:13" s="97" customFormat="1" x14ac:dyDescent="0.25">
      <c r="A129" s="110">
        <v>42264</v>
      </c>
      <c r="B129" s="111">
        <v>204</v>
      </c>
      <c r="C129" s="44">
        <f t="shared" si="4"/>
        <v>187</v>
      </c>
      <c r="D129" s="44">
        <f t="shared" si="5"/>
        <v>38148</v>
      </c>
      <c r="F129"/>
      <c r="G129"/>
      <c r="M129">
        <f t="shared" si="3"/>
        <v>168</v>
      </c>
    </row>
    <row r="130" spans="1:13" s="97" customFormat="1" x14ac:dyDescent="0.25">
      <c r="A130" s="110">
        <v>42264</v>
      </c>
      <c r="B130" s="111">
        <v>576</v>
      </c>
      <c r="C130" s="44">
        <f t="shared" si="4"/>
        <v>168</v>
      </c>
      <c r="D130" s="44">
        <f t="shared" si="5"/>
        <v>96768</v>
      </c>
      <c r="F130"/>
      <c r="G130"/>
      <c r="M130">
        <f t="shared" si="3"/>
        <v>198</v>
      </c>
    </row>
    <row r="131" spans="1:13" s="97" customFormat="1" x14ac:dyDescent="0.25">
      <c r="A131" s="110">
        <v>42265</v>
      </c>
      <c r="B131" s="111">
        <v>84</v>
      </c>
      <c r="C131" s="44">
        <f t="shared" si="4"/>
        <v>198</v>
      </c>
      <c r="D131" s="44">
        <f t="shared" si="5"/>
        <v>16632</v>
      </c>
      <c r="F131"/>
      <c r="G131"/>
      <c r="M131">
        <f t="shared" si="3"/>
        <v>198</v>
      </c>
    </row>
    <row r="132" spans="1:13" s="97" customFormat="1" x14ac:dyDescent="0.25">
      <c r="A132" s="110">
        <v>42265</v>
      </c>
      <c r="B132" s="111">
        <v>108</v>
      </c>
      <c r="C132" s="44">
        <f t="shared" si="4"/>
        <v>198</v>
      </c>
      <c r="D132" s="44">
        <f t="shared" si="5"/>
        <v>21384</v>
      </c>
      <c r="F132"/>
      <c r="G132"/>
      <c r="M132">
        <f t="shared" si="3"/>
        <v>187</v>
      </c>
    </row>
    <row r="133" spans="1:13" s="97" customFormat="1" x14ac:dyDescent="0.25">
      <c r="A133" s="110">
        <v>42263</v>
      </c>
      <c r="B133" s="111">
        <v>228</v>
      </c>
      <c r="C133" s="44">
        <f t="shared" si="4"/>
        <v>187</v>
      </c>
      <c r="D133" s="44">
        <f t="shared" si="5"/>
        <v>42636</v>
      </c>
      <c r="F133"/>
      <c r="G133"/>
      <c r="M133">
        <f t="shared" si="3"/>
        <v>168</v>
      </c>
    </row>
    <row r="134" spans="1:13" s="97" customFormat="1" x14ac:dyDescent="0.25">
      <c r="A134" s="110">
        <v>42262</v>
      </c>
      <c r="B134" s="111">
        <v>408</v>
      </c>
      <c r="C134" s="44">
        <f t="shared" si="4"/>
        <v>168</v>
      </c>
      <c r="D134" s="44">
        <f t="shared" si="5"/>
        <v>68544</v>
      </c>
      <c r="F134"/>
      <c r="G134"/>
      <c r="M134">
        <f t="shared" si="3"/>
        <v>168</v>
      </c>
    </row>
    <row r="135" spans="1:13" s="97" customFormat="1" x14ac:dyDescent="0.25">
      <c r="A135" s="110">
        <v>42263</v>
      </c>
      <c r="B135" s="111">
        <v>516</v>
      </c>
      <c r="C135" s="44">
        <f t="shared" si="4"/>
        <v>168</v>
      </c>
      <c r="D135" s="44">
        <f t="shared" si="5"/>
        <v>86688</v>
      </c>
      <c r="F135"/>
      <c r="G135"/>
      <c r="M135">
        <f t="shared" si="3"/>
        <v>152</v>
      </c>
    </row>
    <row r="136" spans="1:13" s="97" customFormat="1" x14ac:dyDescent="0.25">
      <c r="A136" s="110">
        <v>42263</v>
      </c>
      <c r="B136" s="111">
        <v>804</v>
      </c>
      <c r="C136" s="44">
        <f t="shared" si="4"/>
        <v>152</v>
      </c>
      <c r="D136" s="44">
        <f t="shared" si="5"/>
        <v>122208</v>
      </c>
      <c r="F136"/>
      <c r="G136"/>
      <c r="M136">
        <f t="shared" si="3"/>
        <v>152</v>
      </c>
    </row>
    <row r="137" spans="1:13" s="97" customFormat="1" x14ac:dyDescent="0.25">
      <c r="A137" s="110">
        <v>42265</v>
      </c>
      <c r="B137" s="111">
        <v>696</v>
      </c>
      <c r="C137" s="44">
        <f t="shared" si="4"/>
        <v>152</v>
      </c>
      <c r="D137" s="44">
        <f t="shared" si="5"/>
        <v>105792</v>
      </c>
      <c r="F137"/>
      <c r="G137"/>
      <c r="M137">
        <f t="shared" si="3"/>
        <v>187</v>
      </c>
    </row>
    <row r="138" spans="1:13" s="97" customFormat="1" x14ac:dyDescent="0.25">
      <c r="A138" s="110">
        <v>42263</v>
      </c>
      <c r="B138" s="111">
        <v>264</v>
      </c>
      <c r="C138" s="44">
        <f t="shared" si="4"/>
        <v>187</v>
      </c>
      <c r="D138" s="44">
        <f t="shared" si="5"/>
        <v>49368</v>
      </c>
      <c r="F138"/>
      <c r="G138"/>
      <c r="M138">
        <f t="shared" si="3"/>
        <v>168</v>
      </c>
    </row>
    <row r="139" spans="1:13" s="97" customFormat="1" x14ac:dyDescent="0.25">
      <c r="A139" s="110">
        <v>42262</v>
      </c>
      <c r="B139" s="111">
        <v>396</v>
      </c>
      <c r="C139" s="44">
        <f t="shared" si="4"/>
        <v>168</v>
      </c>
      <c r="D139" s="44">
        <f t="shared" si="5"/>
        <v>66528</v>
      </c>
      <c r="F139"/>
      <c r="G139"/>
      <c r="M139">
        <f t="shared" ref="M139:M182" si="6">LOOKUP(B140,$I$12:$K$15)</f>
        <v>152</v>
      </c>
    </row>
    <row r="140" spans="1:13" s="97" customFormat="1" x14ac:dyDescent="0.25">
      <c r="A140" s="110">
        <v>42262</v>
      </c>
      <c r="B140" s="111">
        <v>780</v>
      </c>
      <c r="C140" s="44">
        <f t="shared" si="4"/>
        <v>152</v>
      </c>
      <c r="D140" s="44">
        <f t="shared" si="5"/>
        <v>118560</v>
      </c>
      <c r="F140"/>
      <c r="G140"/>
      <c r="M140">
        <f t="shared" si="6"/>
        <v>198</v>
      </c>
    </row>
    <row r="141" spans="1:13" s="97" customFormat="1" x14ac:dyDescent="0.25">
      <c r="A141" s="110">
        <v>42264</v>
      </c>
      <c r="B141" s="111">
        <v>12</v>
      </c>
      <c r="C141" s="44">
        <f t="shared" ref="C141:C183" si="7">LOOKUP(B141,$I$12:$K$15)</f>
        <v>198</v>
      </c>
      <c r="D141" s="44">
        <f t="shared" ref="D141:D183" si="8">C141*B141</f>
        <v>2376</v>
      </c>
      <c r="F141"/>
      <c r="G141"/>
      <c r="M141">
        <f t="shared" si="6"/>
        <v>168</v>
      </c>
    </row>
    <row r="142" spans="1:13" s="97" customFormat="1" x14ac:dyDescent="0.25">
      <c r="A142" s="110">
        <v>42263</v>
      </c>
      <c r="B142" s="111">
        <v>432</v>
      </c>
      <c r="C142" s="44">
        <f t="shared" si="7"/>
        <v>168</v>
      </c>
      <c r="D142" s="44">
        <f t="shared" si="8"/>
        <v>72576</v>
      </c>
      <c r="F142"/>
      <c r="G142"/>
      <c r="M142">
        <f t="shared" si="6"/>
        <v>187</v>
      </c>
    </row>
    <row r="143" spans="1:13" s="97" customFormat="1" x14ac:dyDescent="0.25">
      <c r="A143" s="110">
        <v>42262</v>
      </c>
      <c r="B143" s="111">
        <v>216</v>
      </c>
      <c r="C143" s="44">
        <f t="shared" si="7"/>
        <v>187</v>
      </c>
      <c r="D143" s="44">
        <f t="shared" si="8"/>
        <v>40392</v>
      </c>
      <c r="F143"/>
      <c r="G143"/>
      <c r="M143">
        <f t="shared" si="6"/>
        <v>152</v>
      </c>
    </row>
    <row r="144" spans="1:13" s="97" customFormat="1" x14ac:dyDescent="0.25">
      <c r="A144" s="110">
        <v>42265</v>
      </c>
      <c r="B144" s="111">
        <v>768</v>
      </c>
      <c r="C144" s="44">
        <f t="shared" si="7"/>
        <v>152</v>
      </c>
      <c r="D144" s="44">
        <f t="shared" si="8"/>
        <v>116736</v>
      </c>
      <c r="F144"/>
      <c r="G144"/>
      <c r="M144">
        <f t="shared" si="6"/>
        <v>187</v>
      </c>
    </row>
    <row r="145" spans="1:13" s="97" customFormat="1" x14ac:dyDescent="0.25">
      <c r="A145" s="110">
        <v>42262</v>
      </c>
      <c r="B145" s="111">
        <v>204</v>
      </c>
      <c r="C145" s="44">
        <f t="shared" si="7"/>
        <v>187</v>
      </c>
      <c r="D145" s="44">
        <f t="shared" si="8"/>
        <v>38148</v>
      </c>
      <c r="F145"/>
      <c r="G145"/>
      <c r="M145">
        <f t="shared" si="6"/>
        <v>168</v>
      </c>
    </row>
    <row r="146" spans="1:13" s="97" customFormat="1" x14ac:dyDescent="0.25">
      <c r="A146" s="110">
        <v>42263</v>
      </c>
      <c r="B146" s="111">
        <v>540</v>
      </c>
      <c r="C146" s="44">
        <f t="shared" si="7"/>
        <v>168</v>
      </c>
      <c r="D146" s="44">
        <f t="shared" si="8"/>
        <v>90720</v>
      </c>
      <c r="F146"/>
      <c r="G146"/>
      <c r="M146">
        <f t="shared" si="6"/>
        <v>168</v>
      </c>
    </row>
    <row r="147" spans="1:13" s="97" customFormat="1" x14ac:dyDescent="0.25">
      <c r="A147" s="110">
        <v>42264</v>
      </c>
      <c r="B147" s="111">
        <v>300</v>
      </c>
      <c r="C147" s="44">
        <f t="shared" si="7"/>
        <v>168</v>
      </c>
      <c r="D147" s="44">
        <f t="shared" si="8"/>
        <v>50400</v>
      </c>
      <c r="F147"/>
      <c r="G147"/>
      <c r="M147">
        <f t="shared" si="6"/>
        <v>152</v>
      </c>
    </row>
    <row r="148" spans="1:13" s="97" customFormat="1" x14ac:dyDescent="0.25">
      <c r="A148" s="110">
        <v>42262</v>
      </c>
      <c r="B148" s="111">
        <v>804</v>
      </c>
      <c r="C148" s="44">
        <f t="shared" si="7"/>
        <v>152</v>
      </c>
      <c r="D148" s="44">
        <f t="shared" si="8"/>
        <v>122208</v>
      </c>
      <c r="F148"/>
      <c r="G148"/>
      <c r="M148">
        <f t="shared" si="6"/>
        <v>198</v>
      </c>
    </row>
    <row r="149" spans="1:13" s="97" customFormat="1" x14ac:dyDescent="0.25">
      <c r="A149" s="110">
        <v>42263</v>
      </c>
      <c r="B149" s="111">
        <v>132</v>
      </c>
      <c r="C149" s="44">
        <f t="shared" si="7"/>
        <v>198</v>
      </c>
      <c r="D149" s="44">
        <f t="shared" si="8"/>
        <v>26136</v>
      </c>
      <c r="F149"/>
      <c r="G149"/>
      <c r="M149">
        <f t="shared" si="6"/>
        <v>152</v>
      </c>
    </row>
    <row r="150" spans="1:13" s="97" customFormat="1" x14ac:dyDescent="0.25">
      <c r="A150" s="110">
        <v>42264</v>
      </c>
      <c r="B150" s="111">
        <v>804</v>
      </c>
      <c r="C150" s="44">
        <f t="shared" si="7"/>
        <v>152</v>
      </c>
      <c r="D150" s="44">
        <f t="shared" si="8"/>
        <v>122208</v>
      </c>
      <c r="F150"/>
      <c r="G150"/>
      <c r="M150">
        <f t="shared" si="6"/>
        <v>187</v>
      </c>
    </row>
    <row r="151" spans="1:13" s="97" customFormat="1" x14ac:dyDescent="0.25">
      <c r="A151" s="110">
        <v>42264</v>
      </c>
      <c r="B151" s="111">
        <v>168</v>
      </c>
      <c r="C151" s="44">
        <f t="shared" si="7"/>
        <v>187</v>
      </c>
      <c r="D151" s="44">
        <f t="shared" si="8"/>
        <v>31416</v>
      </c>
      <c r="F151"/>
      <c r="G151"/>
      <c r="M151">
        <f t="shared" si="6"/>
        <v>198</v>
      </c>
    </row>
    <row r="152" spans="1:13" s="97" customFormat="1" x14ac:dyDescent="0.25">
      <c r="A152" s="110">
        <v>42262</v>
      </c>
      <c r="B152" s="111">
        <v>96</v>
      </c>
      <c r="C152" s="44">
        <f t="shared" si="7"/>
        <v>198</v>
      </c>
      <c r="D152" s="44">
        <f t="shared" si="8"/>
        <v>19008</v>
      </c>
      <c r="F152"/>
      <c r="G152"/>
      <c r="M152">
        <f t="shared" si="6"/>
        <v>152</v>
      </c>
    </row>
    <row r="153" spans="1:13" s="97" customFormat="1" x14ac:dyDescent="0.25">
      <c r="A153" s="110">
        <v>42264</v>
      </c>
      <c r="B153" s="111">
        <v>588</v>
      </c>
      <c r="C153" s="44">
        <f t="shared" si="7"/>
        <v>152</v>
      </c>
      <c r="D153" s="44">
        <f t="shared" si="8"/>
        <v>89376</v>
      </c>
      <c r="F153"/>
      <c r="G153"/>
      <c r="M153">
        <f t="shared" si="6"/>
        <v>168</v>
      </c>
    </row>
    <row r="154" spans="1:13" s="97" customFormat="1" x14ac:dyDescent="0.25">
      <c r="A154" s="110">
        <v>42262</v>
      </c>
      <c r="B154" s="111">
        <v>384</v>
      </c>
      <c r="C154" s="44">
        <f t="shared" si="7"/>
        <v>168</v>
      </c>
      <c r="D154" s="44">
        <f t="shared" si="8"/>
        <v>64512</v>
      </c>
      <c r="F154"/>
      <c r="G154"/>
      <c r="M154">
        <f t="shared" si="6"/>
        <v>168</v>
      </c>
    </row>
    <row r="155" spans="1:13" s="97" customFormat="1" x14ac:dyDescent="0.25">
      <c r="A155" s="110">
        <v>42264</v>
      </c>
      <c r="B155" s="111">
        <v>456</v>
      </c>
      <c r="C155" s="44">
        <f t="shared" si="7"/>
        <v>168</v>
      </c>
      <c r="D155" s="44">
        <f t="shared" si="8"/>
        <v>76608</v>
      </c>
      <c r="F155"/>
      <c r="G155"/>
      <c r="M155">
        <f t="shared" si="6"/>
        <v>198</v>
      </c>
    </row>
    <row r="156" spans="1:13" s="97" customFormat="1" x14ac:dyDescent="0.25">
      <c r="A156" s="110">
        <v>42264</v>
      </c>
      <c r="B156" s="111">
        <v>24</v>
      </c>
      <c r="C156" s="44">
        <f t="shared" si="7"/>
        <v>198</v>
      </c>
      <c r="D156" s="44">
        <f t="shared" si="8"/>
        <v>4752</v>
      </c>
      <c r="F156"/>
      <c r="G156"/>
      <c r="M156">
        <f t="shared" si="6"/>
        <v>152</v>
      </c>
    </row>
    <row r="157" spans="1:13" s="97" customFormat="1" x14ac:dyDescent="0.25">
      <c r="A157" s="110">
        <v>42265</v>
      </c>
      <c r="B157" s="111">
        <v>684</v>
      </c>
      <c r="C157" s="44">
        <f t="shared" si="7"/>
        <v>152</v>
      </c>
      <c r="D157" s="44">
        <f t="shared" si="8"/>
        <v>103968</v>
      </c>
      <c r="F157"/>
      <c r="G157"/>
      <c r="M157">
        <f t="shared" si="6"/>
        <v>168</v>
      </c>
    </row>
    <row r="158" spans="1:13" s="97" customFormat="1" x14ac:dyDescent="0.25">
      <c r="A158" s="110">
        <v>42264</v>
      </c>
      <c r="B158" s="111">
        <v>384</v>
      </c>
      <c r="C158" s="44">
        <f t="shared" si="7"/>
        <v>168</v>
      </c>
      <c r="D158" s="44">
        <f t="shared" si="8"/>
        <v>64512</v>
      </c>
      <c r="F158"/>
      <c r="G158"/>
      <c r="M158">
        <f t="shared" si="6"/>
        <v>187</v>
      </c>
    </row>
    <row r="159" spans="1:13" s="97" customFormat="1" x14ac:dyDescent="0.25">
      <c r="A159" s="110">
        <v>42262</v>
      </c>
      <c r="B159" s="111">
        <v>192</v>
      </c>
      <c r="C159" s="44">
        <f t="shared" si="7"/>
        <v>187</v>
      </c>
      <c r="D159" s="44">
        <f t="shared" si="8"/>
        <v>35904</v>
      </c>
      <c r="F159"/>
      <c r="G159"/>
      <c r="M159">
        <f t="shared" si="6"/>
        <v>168</v>
      </c>
    </row>
    <row r="160" spans="1:13" s="97" customFormat="1" x14ac:dyDescent="0.25">
      <c r="A160" s="110">
        <v>42263</v>
      </c>
      <c r="B160" s="111">
        <v>300</v>
      </c>
      <c r="C160" s="44">
        <f t="shared" si="7"/>
        <v>168</v>
      </c>
      <c r="D160" s="44">
        <f t="shared" si="8"/>
        <v>50400</v>
      </c>
      <c r="F160"/>
      <c r="G160"/>
      <c r="M160">
        <f t="shared" si="6"/>
        <v>152</v>
      </c>
    </row>
    <row r="161" spans="1:13" s="97" customFormat="1" x14ac:dyDescent="0.25">
      <c r="A161" s="110">
        <v>42265</v>
      </c>
      <c r="B161" s="111">
        <v>684</v>
      </c>
      <c r="C161" s="44">
        <f t="shared" si="7"/>
        <v>152</v>
      </c>
      <c r="D161" s="44">
        <f t="shared" si="8"/>
        <v>103968</v>
      </c>
      <c r="F161"/>
      <c r="G161"/>
      <c r="M161">
        <f t="shared" si="6"/>
        <v>187</v>
      </c>
    </row>
    <row r="162" spans="1:13" s="97" customFormat="1" x14ac:dyDescent="0.25">
      <c r="A162" s="110">
        <v>42263</v>
      </c>
      <c r="B162" s="111">
        <v>288</v>
      </c>
      <c r="C162" s="44">
        <f t="shared" si="7"/>
        <v>187</v>
      </c>
      <c r="D162" s="44">
        <f t="shared" si="8"/>
        <v>53856</v>
      </c>
      <c r="F162"/>
      <c r="G162"/>
      <c r="M162">
        <f t="shared" si="6"/>
        <v>168</v>
      </c>
    </row>
    <row r="163" spans="1:13" s="97" customFormat="1" x14ac:dyDescent="0.25">
      <c r="A163" s="110">
        <v>42265</v>
      </c>
      <c r="B163" s="111">
        <v>432</v>
      </c>
      <c r="C163" s="44">
        <f t="shared" si="7"/>
        <v>168</v>
      </c>
      <c r="D163" s="44">
        <f t="shared" si="8"/>
        <v>72576</v>
      </c>
      <c r="F163"/>
      <c r="G163"/>
      <c r="M163">
        <f t="shared" si="6"/>
        <v>152</v>
      </c>
    </row>
    <row r="164" spans="1:13" s="97" customFormat="1" x14ac:dyDescent="0.25">
      <c r="A164" s="110">
        <v>42263</v>
      </c>
      <c r="B164" s="111">
        <v>648</v>
      </c>
      <c r="C164" s="44">
        <f t="shared" si="7"/>
        <v>152</v>
      </c>
      <c r="D164" s="44">
        <f t="shared" si="8"/>
        <v>98496</v>
      </c>
      <c r="F164"/>
      <c r="G164"/>
      <c r="M164">
        <f t="shared" si="6"/>
        <v>168</v>
      </c>
    </row>
    <row r="165" spans="1:13" s="97" customFormat="1" x14ac:dyDescent="0.25">
      <c r="A165" s="110">
        <v>42263</v>
      </c>
      <c r="B165" s="111">
        <v>324</v>
      </c>
      <c r="C165" s="44">
        <f t="shared" si="7"/>
        <v>168</v>
      </c>
      <c r="D165" s="44">
        <f t="shared" si="8"/>
        <v>54432</v>
      </c>
      <c r="F165"/>
      <c r="G165"/>
      <c r="M165">
        <f t="shared" si="6"/>
        <v>198</v>
      </c>
    </row>
    <row r="166" spans="1:13" s="97" customFormat="1" x14ac:dyDescent="0.25">
      <c r="A166" s="110">
        <v>42263</v>
      </c>
      <c r="B166" s="111">
        <v>24</v>
      </c>
      <c r="C166" s="44">
        <f t="shared" si="7"/>
        <v>198</v>
      </c>
      <c r="D166" s="44">
        <f t="shared" si="8"/>
        <v>4752</v>
      </c>
      <c r="F166"/>
      <c r="G166"/>
      <c r="M166">
        <f t="shared" si="6"/>
        <v>168</v>
      </c>
    </row>
    <row r="167" spans="1:13" s="97" customFormat="1" x14ac:dyDescent="0.25">
      <c r="A167" s="110">
        <v>42262</v>
      </c>
      <c r="B167" s="111">
        <v>552</v>
      </c>
      <c r="C167" s="44">
        <f t="shared" si="7"/>
        <v>168</v>
      </c>
      <c r="D167" s="44">
        <f t="shared" si="8"/>
        <v>92736</v>
      </c>
      <c r="F167"/>
      <c r="G167"/>
      <c r="M167">
        <f t="shared" si="6"/>
        <v>187</v>
      </c>
    </row>
    <row r="168" spans="1:13" s="97" customFormat="1" x14ac:dyDescent="0.25">
      <c r="A168" s="110">
        <v>42264</v>
      </c>
      <c r="B168" s="111">
        <v>168</v>
      </c>
      <c r="C168" s="44">
        <f t="shared" si="7"/>
        <v>187</v>
      </c>
      <c r="D168" s="44">
        <f t="shared" si="8"/>
        <v>31416</v>
      </c>
      <c r="F168"/>
      <c r="G168"/>
      <c r="M168">
        <f t="shared" si="6"/>
        <v>152</v>
      </c>
    </row>
    <row r="169" spans="1:13" s="97" customFormat="1" x14ac:dyDescent="0.25">
      <c r="A169" s="110">
        <v>42264</v>
      </c>
      <c r="B169" s="111">
        <v>744</v>
      </c>
      <c r="C169" s="44">
        <f t="shared" si="7"/>
        <v>152</v>
      </c>
      <c r="D169" s="44">
        <f t="shared" si="8"/>
        <v>113088</v>
      </c>
      <c r="F169"/>
      <c r="G169"/>
      <c r="M169">
        <f t="shared" si="6"/>
        <v>187</v>
      </c>
    </row>
    <row r="170" spans="1:13" s="97" customFormat="1" x14ac:dyDescent="0.25">
      <c r="A170" s="110">
        <v>42264</v>
      </c>
      <c r="B170" s="111">
        <v>228</v>
      </c>
      <c r="C170" s="44">
        <f t="shared" si="7"/>
        <v>187</v>
      </c>
      <c r="D170" s="44">
        <f t="shared" si="8"/>
        <v>42636</v>
      </c>
      <c r="F170"/>
      <c r="G170"/>
      <c r="M170">
        <f t="shared" si="6"/>
        <v>152</v>
      </c>
    </row>
    <row r="171" spans="1:13" s="97" customFormat="1" x14ac:dyDescent="0.25">
      <c r="A171" s="110">
        <v>42263</v>
      </c>
      <c r="B171" s="111">
        <v>636</v>
      </c>
      <c r="C171" s="44">
        <f t="shared" si="7"/>
        <v>152</v>
      </c>
      <c r="D171" s="44">
        <f t="shared" si="8"/>
        <v>96672</v>
      </c>
      <c r="F171"/>
      <c r="G171"/>
      <c r="M171">
        <f t="shared" si="6"/>
        <v>168</v>
      </c>
    </row>
    <row r="172" spans="1:13" s="97" customFormat="1" x14ac:dyDescent="0.25">
      <c r="A172" s="110">
        <v>42263</v>
      </c>
      <c r="B172" s="111">
        <v>312</v>
      </c>
      <c r="C172" s="44">
        <f t="shared" si="7"/>
        <v>168</v>
      </c>
      <c r="D172" s="44">
        <f t="shared" si="8"/>
        <v>52416</v>
      </c>
      <c r="F172"/>
      <c r="G172"/>
      <c r="M172">
        <f t="shared" si="6"/>
        <v>198</v>
      </c>
    </row>
    <row r="173" spans="1:13" s="97" customFormat="1" x14ac:dyDescent="0.25">
      <c r="A173" s="110">
        <v>42263</v>
      </c>
      <c r="B173" s="111">
        <v>36</v>
      </c>
      <c r="C173" s="44">
        <f t="shared" si="7"/>
        <v>198</v>
      </c>
      <c r="D173" s="44">
        <f t="shared" si="8"/>
        <v>7128</v>
      </c>
      <c r="F173"/>
      <c r="G173"/>
      <c r="M173">
        <f t="shared" si="6"/>
        <v>168</v>
      </c>
    </row>
    <row r="174" spans="1:13" s="97" customFormat="1" x14ac:dyDescent="0.25">
      <c r="A174" s="110">
        <v>42264</v>
      </c>
      <c r="B174" s="111">
        <v>492</v>
      </c>
      <c r="C174" s="44">
        <f t="shared" si="7"/>
        <v>168</v>
      </c>
      <c r="D174" s="44">
        <f t="shared" si="8"/>
        <v>82656</v>
      </c>
      <c r="F174"/>
      <c r="G174"/>
      <c r="M174">
        <f t="shared" si="6"/>
        <v>152</v>
      </c>
    </row>
    <row r="175" spans="1:13" s="97" customFormat="1" x14ac:dyDescent="0.25">
      <c r="A175" s="110">
        <v>42264</v>
      </c>
      <c r="B175" s="111">
        <v>660</v>
      </c>
      <c r="C175" s="44">
        <f t="shared" si="7"/>
        <v>152</v>
      </c>
      <c r="D175" s="44">
        <f t="shared" si="8"/>
        <v>100320</v>
      </c>
      <c r="F175"/>
      <c r="G175"/>
      <c r="M175">
        <f t="shared" si="6"/>
        <v>152</v>
      </c>
    </row>
    <row r="176" spans="1:13" s="97" customFormat="1" x14ac:dyDescent="0.25">
      <c r="A176" s="110">
        <v>42262</v>
      </c>
      <c r="B176" s="111">
        <v>756</v>
      </c>
      <c r="C176" s="44">
        <f t="shared" si="7"/>
        <v>152</v>
      </c>
      <c r="D176" s="44">
        <f t="shared" si="8"/>
        <v>114912</v>
      </c>
      <c r="F176"/>
      <c r="G176"/>
      <c r="M176">
        <f t="shared" si="6"/>
        <v>187</v>
      </c>
    </row>
    <row r="177" spans="1:13" s="97" customFormat="1" x14ac:dyDescent="0.25">
      <c r="A177" s="110">
        <v>42265</v>
      </c>
      <c r="B177" s="111">
        <v>288</v>
      </c>
      <c r="C177" s="44">
        <f t="shared" si="7"/>
        <v>187</v>
      </c>
      <c r="D177" s="44">
        <f t="shared" si="8"/>
        <v>53856</v>
      </c>
      <c r="F177"/>
      <c r="G177"/>
      <c r="M177">
        <f t="shared" si="6"/>
        <v>168</v>
      </c>
    </row>
    <row r="178" spans="1:13" s="97" customFormat="1" x14ac:dyDescent="0.25">
      <c r="A178" s="110">
        <v>42265</v>
      </c>
      <c r="B178" s="111">
        <v>408</v>
      </c>
      <c r="C178" s="44">
        <f t="shared" si="7"/>
        <v>168</v>
      </c>
      <c r="D178" s="44">
        <f t="shared" si="8"/>
        <v>68544</v>
      </c>
      <c r="F178"/>
      <c r="G178"/>
      <c r="M178">
        <f t="shared" si="6"/>
        <v>168</v>
      </c>
    </row>
    <row r="179" spans="1:13" s="97" customFormat="1" x14ac:dyDescent="0.25">
      <c r="A179" s="110">
        <v>42263</v>
      </c>
      <c r="B179" s="111">
        <v>384</v>
      </c>
      <c r="C179" s="44">
        <f t="shared" si="7"/>
        <v>168</v>
      </c>
      <c r="D179" s="44">
        <f t="shared" si="8"/>
        <v>64512</v>
      </c>
      <c r="F179"/>
      <c r="G179"/>
      <c r="M179">
        <f t="shared" si="6"/>
        <v>152</v>
      </c>
    </row>
    <row r="180" spans="1:13" s="97" customFormat="1" x14ac:dyDescent="0.25">
      <c r="A180" s="110">
        <v>42265</v>
      </c>
      <c r="B180" s="111">
        <v>612</v>
      </c>
      <c r="C180" s="44">
        <f t="shared" si="7"/>
        <v>152</v>
      </c>
      <c r="D180" s="44">
        <f t="shared" si="8"/>
        <v>93024</v>
      </c>
      <c r="F180"/>
      <c r="G180"/>
      <c r="M180">
        <f t="shared" si="6"/>
        <v>152</v>
      </c>
    </row>
    <row r="181" spans="1:13" s="97" customFormat="1" x14ac:dyDescent="0.25">
      <c r="A181" s="110">
        <v>42262</v>
      </c>
      <c r="B181" s="111">
        <v>600</v>
      </c>
      <c r="C181" s="44">
        <f t="shared" si="7"/>
        <v>152</v>
      </c>
      <c r="D181" s="44">
        <f t="shared" si="8"/>
        <v>91200</v>
      </c>
      <c r="F181"/>
      <c r="G181"/>
      <c r="M181">
        <f t="shared" si="6"/>
        <v>168</v>
      </c>
    </row>
    <row r="182" spans="1:13" s="97" customFormat="1" x14ac:dyDescent="0.25">
      <c r="A182" s="110">
        <v>42264</v>
      </c>
      <c r="B182" s="111">
        <v>432</v>
      </c>
      <c r="C182" s="44">
        <f t="shared" si="7"/>
        <v>168</v>
      </c>
      <c r="D182" s="44">
        <f t="shared" si="8"/>
        <v>72576</v>
      </c>
      <c r="F182"/>
      <c r="G182"/>
      <c r="M182">
        <f t="shared" si="6"/>
        <v>168</v>
      </c>
    </row>
    <row r="183" spans="1:13" s="97" customFormat="1" x14ac:dyDescent="0.25">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defaultRowHeight="15.75" x14ac:dyDescent="0.25"/>
  <cols>
    <col min="1" max="1" width="11" style="97" bestFit="1" customWidth="1"/>
    <col min="2" max="2" width="14" style="97" customWidth="1"/>
    <col min="3" max="3" width="9.28515625" bestFit="1" customWidth="1"/>
    <col min="4" max="4" width="14.5703125" customWidth="1"/>
    <col min="5" max="5" width="4.5703125" customWidth="1"/>
    <col min="6" max="7" width="19.140625" customWidth="1"/>
    <col min="8" max="8" width="9.140625" style="97"/>
    <col min="9" max="10" width="10.7109375" style="97" customWidth="1"/>
    <col min="11" max="11" width="14.28515625" style="97" bestFit="1" customWidth="1"/>
    <col min="12" max="12" width="9.140625" style="98"/>
    <col min="13" max="13" width="14.28515625" customWidth="1"/>
    <col min="14" max="16384" width="9.140625" style="98"/>
  </cols>
  <sheetData>
    <row r="1" spans="1:13" customFormat="1" ht="15" x14ac:dyDescent="0.25">
      <c r="A1" s="1" t="s">
        <v>818</v>
      </c>
      <c r="B1" s="2"/>
      <c r="C1" s="2"/>
      <c r="D1" s="2"/>
      <c r="E1" s="2"/>
      <c r="F1" s="2"/>
      <c r="G1" s="2"/>
      <c r="H1" s="2"/>
      <c r="I1" s="2"/>
      <c r="J1" s="2"/>
      <c r="K1" s="3"/>
    </row>
    <row r="2" spans="1:13" customFormat="1" ht="15" x14ac:dyDescent="0.25"/>
    <row r="3" spans="1:13" customFormat="1" ht="15" x14ac:dyDescent="0.25">
      <c r="A3" s="66" t="s">
        <v>798</v>
      </c>
      <c r="B3" s="67"/>
      <c r="C3" s="67"/>
      <c r="D3" s="67"/>
      <c r="E3" s="67"/>
      <c r="F3" s="67"/>
      <c r="G3" s="67"/>
      <c r="H3" s="67"/>
      <c r="I3" s="67"/>
      <c r="J3" s="67"/>
      <c r="K3" s="68"/>
    </row>
    <row r="4" spans="1:13" customFormat="1" ht="15" x14ac:dyDescent="0.25"/>
    <row r="5" spans="1:13" x14ac:dyDescent="0.25">
      <c r="A5" s="93" t="s">
        <v>592</v>
      </c>
      <c r="B5" s="94"/>
      <c r="C5" s="95"/>
      <c r="D5" s="95"/>
      <c r="E5" s="95"/>
      <c r="F5" s="95"/>
      <c r="G5" s="95"/>
      <c r="H5" s="94"/>
      <c r="I5" s="94"/>
      <c r="J5" s="96"/>
    </row>
    <row r="6" spans="1:13" x14ac:dyDescent="0.25">
      <c r="A6" s="99" t="s">
        <v>593</v>
      </c>
      <c r="B6" s="100"/>
      <c r="C6" s="101"/>
      <c r="D6" s="101"/>
      <c r="E6" s="101"/>
      <c r="F6" s="101"/>
      <c r="G6" s="101"/>
      <c r="H6" s="100"/>
      <c r="I6" s="100"/>
      <c r="J6" s="102"/>
    </row>
    <row r="7" spans="1:13" x14ac:dyDescent="0.25">
      <c r="A7" s="103" t="s">
        <v>594</v>
      </c>
      <c r="B7" s="104"/>
      <c r="C7" s="105"/>
      <c r="D7" s="105"/>
      <c r="E7" s="105"/>
      <c r="F7" s="105"/>
      <c r="G7" s="105"/>
      <c r="H7" s="104"/>
      <c r="I7" s="104"/>
      <c r="J7" s="106"/>
    </row>
    <row r="9" spans="1:13" x14ac:dyDescent="0.25">
      <c r="A9" s="107" t="s">
        <v>595</v>
      </c>
      <c r="I9" s="107" t="s">
        <v>596</v>
      </c>
    </row>
    <row r="10" spans="1:13" x14ac:dyDescent="0.25">
      <c r="I10" s="98"/>
      <c r="M10" t="s">
        <v>597</v>
      </c>
    </row>
    <row r="11" spans="1:13" ht="31.5" x14ac:dyDescent="0.25">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5">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5">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5">
      <c r="A14" s="110">
        <v>42263</v>
      </c>
      <c r="B14" s="111">
        <v>12</v>
      </c>
      <c r="C14" s="44">
        <f t="shared" si="1"/>
        <v>198</v>
      </c>
      <c r="D14" s="44">
        <f t="shared" si="2"/>
        <v>2376</v>
      </c>
      <c r="I14" s="112">
        <v>289</v>
      </c>
      <c r="J14" s="112">
        <v>577</v>
      </c>
      <c r="K14" s="113">
        <v>168</v>
      </c>
      <c r="M14">
        <f t="shared" si="0"/>
        <v>168</v>
      </c>
    </row>
    <row r="15" spans="1:13" x14ac:dyDescent="0.25">
      <c r="A15" s="110">
        <v>42262</v>
      </c>
      <c r="B15" s="111">
        <v>468</v>
      </c>
      <c r="C15" s="44">
        <f t="shared" si="1"/>
        <v>168</v>
      </c>
      <c r="D15" s="44">
        <f t="shared" si="2"/>
        <v>78624</v>
      </c>
      <c r="I15" s="112">
        <v>578</v>
      </c>
      <c r="J15" s="112" t="s">
        <v>605</v>
      </c>
      <c r="K15" s="113">
        <v>152</v>
      </c>
      <c r="M15">
        <f t="shared" si="0"/>
        <v>198</v>
      </c>
    </row>
    <row r="16" spans="1:13" x14ac:dyDescent="0.25">
      <c r="A16" s="110">
        <v>42264</v>
      </c>
      <c r="B16" s="111">
        <v>48</v>
      </c>
      <c r="C16" s="44">
        <f t="shared" si="1"/>
        <v>198</v>
      </c>
      <c r="D16" s="44">
        <f t="shared" si="2"/>
        <v>9504</v>
      </c>
      <c r="I16" s="98"/>
      <c r="J16" s="98"/>
      <c r="K16" s="98"/>
      <c r="M16">
        <f t="shared" si="0"/>
        <v>198</v>
      </c>
    </row>
    <row r="17" spans="1:13" x14ac:dyDescent="0.25">
      <c r="A17" s="110">
        <v>42265</v>
      </c>
      <c r="B17" s="111">
        <v>84</v>
      </c>
      <c r="C17" s="44">
        <f t="shared" si="1"/>
        <v>198</v>
      </c>
      <c r="D17" s="44">
        <f t="shared" si="2"/>
        <v>16632</v>
      </c>
      <c r="I17" s="98"/>
      <c r="J17" s="98"/>
      <c r="K17" s="98"/>
      <c r="M17">
        <f t="shared" si="0"/>
        <v>168</v>
      </c>
    </row>
    <row r="18" spans="1:13" x14ac:dyDescent="0.25">
      <c r="A18" s="110">
        <v>42264</v>
      </c>
      <c r="B18" s="111">
        <v>540</v>
      </c>
      <c r="C18" s="44">
        <f t="shared" si="1"/>
        <v>168</v>
      </c>
      <c r="D18" s="44">
        <f t="shared" si="2"/>
        <v>90720</v>
      </c>
      <c r="I18" s="114"/>
      <c r="J18" s="114"/>
      <c r="K18" s="114"/>
      <c r="M18">
        <f t="shared" si="0"/>
        <v>168</v>
      </c>
    </row>
    <row r="19" spans="1:13" x14ac:dyDescent="0.25">
      <c r="A19" s="110">
        <v>42265</v>
      </c>
      <c r="B19" s="111">
        <v>492</v>
      </c>
      <c r="C19" s="44">
        <f t="shared" si="1"/>
        <v>168</v>
      </c>
      <c r="D19" s="44">
        <f t="shared" si="2"/>
        <v>82656</v>
      </c>
      <c r="M19">
        <f t="shared" si="0"/>
        <v>187</v>
      </c>
    </row>
    <row r="20" spans="1:13" x14ac:dyDescent="0.25">
      <c r="A20" s="110">
        <v>42265</v>
      </c>
      <c r="B20" s="111">
        <v>204</v>
      </c>
      <c r="C20" s="44">
        <f t="shared" si="1"/>
        <v>187</v>
      </c>
      <c r="D20" s="44">
        <f t="shared" si="2"/>
        <v>38148</v>
      </c>
      <c r="M20">
        <f t="shared" si="0"/>
        <v>168</v>
      </c>
    </row>
    <row r="21" spans="1:13" x14ac:dyDescent="0.25">
      <c r="A21" s="110">
        <v>42262</v>
      </c>
      <c r="B21" s="111">
        <v>408</v>
      </c>
      <c r="C21" s="44">
        <f t="shared" si="1"/>
        <v>168</v>
      </c>
      <c r="D21" s="44">
        <f t="shared" si="2"/>
        <v>68544</v>
      </c>
      <c r="M21">
        <f t="shared" si="0"/>
        <v>152</v>
      </c>
    </row>
    <row r="22" spans="1:13" x14ac:dyDescent="0.25">
      <c r="A22" s="110">
        <v>42264</v>
      </c>
      <c r="B22" s="111">
        <v>780</v>
      </c>
      <c r="C22" s="44">
        <f t="shared" si="1"/>
        <v>152</v>
      </c>
      <c r="D22" s="44">
        <f t="shared" si="2"/>
        <v>118560</v>
      </c>
      <c r="M22">
        <f t="shared" si="0"/>
        <v>168</v>
      </c>
    </row>
    <row r="23" spans="1:13" x14ac:dyDescent="0.25">
      <c r="A23" s="110">
        <v>42263</v>
      </c>
      <c r="B23" s="111">
        <v>444</v>
      </c>
      <c r="C23" s="44">
        <f t="shared" si="1"/>
        <v>168</v>
      </c>
      <c r="D23" s="44">
        <f t="shared" si="2"/>
        <v>74592</v>
      </c>
      <c r="M23">
        <f t="shared" si="0"/>
        <v>168</v>
      </c>
    </row>
    <row r="24" spans="1:13" x14ac:dyDescent="0.25">
      <c r="A24" s="110">
        <v>42262</v>
      </c>
      <c r="B24" s="111">
        <v>432</v>
      </c>
      <c r="C24" s="44">
        <f t="shared" si="1"/>
        <v>168</v>
      </c>
      <c r="D24" s="44">
        <f t="shared" si="2"/>
        <v>72576</v>
      </c>
      <c r="M24">
        <f t="shared" si="0"/>
        <v>168</v>
      </c>
    </row>
    <row r="25" spans="1:13" x14ac:dyDescent="0.25">
      <c r="A25" s="110">
        <v>42263</v>
      </c>
      <c r="B25" s="111">
        <v>456</v>
      </c>
      <c r="C25" s="44">
        <f t="shared" si="1"/>
        <v>168</v>
      </c>
      <c r="D25" s="44">
        <f t="shared" si="2"/>
        <v>76608</v>
      </c>
      <c r="M25">
        <f t="shared" si="0"/>
        <v>152</v>
      </c>
    </row>
    <row r="26" spans="1:13" x14ac:dyDescent="0.25">
      <c r="A26" s="110">
        <v>42263</v>
      </c>
      <c r="B26" s="111">
        <v>768</v>
      </c>
      <c r="C26" s="44">
        <f t="shared" si="1"/>
        <v>152</v>
      </c>
      <c r="D26" s="44">
        <f t="shared" si="2"/>
        <v>116736</v>
      </c>
      <c r="M26">
        <f t="shared" si="0"/>
        <v>168</v>
      </c>
    </row>
    <row r="27" spans="1:13" s="97" customFormat="1" x14ac:dyDescent="0.25">
      <c r="A27" s="110">
        <v>42264</v>
      </c>
      <c r="B27" s="111">
        <v>528</v>
      </c>
      <c r="C27" s="44">
        <f t="shared" si="1"/>
        <v>168</v>
      </c>
      <c r="D27" s="44">
        <f t="shared" si="2"/>
        <v>88704</v>
      </c>
      <c r="F27"/>
      <c r="G27"/>
      <c r="M27">
        <f t="shared" si="0"/>
        <v>152</v>
      </c>
    </row>
    <row r="28" spans="1:13" s="97" customFormat="1" x14ac:dyDescent="0.25">
      <c r="A28" s="110">
        <v>42262</v>
      </c>
      <c r="B28" s="111">
        <v>624</v>
      </c>
      <c r="C28" s="44">
        <f t="shared" si="1"/>
        <v>152</v>
      </c>
      <c r="D28" s="44">
        <f t="shared" si="2"/>
        <v>94848</v>
      </c>
      <c r="F28"/>
      <c r="G28"/>
      <c r="M28">
        <f t="shared" si="0"/>
        <v>168</v>
      </c>
    </row>
    <row r="29" spans="1:13" s="97" customFormat="1" x14ac:dyDescent="0.25">
      <c r="A29" s="110">
        <v>42264</v>
      </c>
      <c r="B29" s="111">
        <v>372</v>
      </c>
      <c r="C29" s="44">
        <f t="shared" si="1"/>
        <v>168</v>
      </c>
      <c r="D29" s="44">
        <f t="shared" si="2"/>
        <v>62496</v>
      </c>
      <c r="F29"/>
      <c r="G29"/>
      <c r="M29">
        <f t="shared" si="0"/>
        <v>152</v>
      </c>
    </row>
    <row r="30" spans="1:13" s="97" customFormat="1" x14ac:dyDescent="0.25">
      <c r="A30" s="110">
        <v>42265</v>
      </c>
      <c r="B30" s="111">
        <v>588</v>
      </c>
      <c r="C30" s="44">
        <f t="shared" si="1"/>
        <v>152</v>
      </c>
      <c r="D30" s="44">
        <f t="shared" si="2"/>
        <v>89376</v>
      </c>
      <c r="F30"/>
      <c r="G30"/>
      <c r="M30">
        <f t="shared" si="0"/>
        <v>168</v>
      </c>
    </row>
    <row r="31" spans="1:13" s="97" customFormat="1" x14ac:dyDescent="0.25">
      <c r="A31" s="110">
        <v>42262</v>
      </c>
      <c r="B31" s="111">
        <v>504</v>
      </c>
      <c r="C31" s="44">
        <f t="shared" si="1"/>
        <v>168</v>
      </c>
      <c r="D31" s="44">
        <f t="shared" si="2"/>
        <v>84672</v>
      </c>
      <c r="F31"/>
      <c r="G31"/>
      <c r="M31">
        <f t="shared" si="0"/>
        <v>168</v>
      </c>
    </row>
    <row r="32" spans="1:13" s="97" customFormat="1" x14ac:dyDescent="0.25">
      <c r="A32" s="110">
        <v>42263</v>
      </c>
      <c r="B32" s="111">
        <v>504</v>
      </c>
      <c r="C32" s="44">
        <f t="shared" si="1"/>
        <v>168</v>
      </c>
      <c r="D32" s="44">
        <f t="shared" si="2"/>
        <v>84672</v>
      </c>
      <c r="F32"/>
      <c r="G32"/>
      <c r="M32">
        <f t="shared" si="0"/>
        <v>152</v>
      </c>
    </row>
    <row r="33" spans="1:13" s="97" customFormat="1" x14ac:dyDescent="0.25">
      <c r="A33" s="110">
        <v>42265</v>
      </c>
      <c r="B33" s="111">
        <v>660</v>
      </c>
      <c r="C33" s="44">
        <f t="shared" si="1"/>
        <v>152</v>
      </c>
      <c r="D33" s="44">
        <f t="shared" si="2"/>
        <v>100320</v>
      </c>
      <c r="F33"/>
      <c r="G33"/>
      <c r="M33">
        <f t="shared" si="0"/>
        <v>168</v>
      </c>
    </row>
    <row r="34" spans="1:13" s="97" customFormat="1" x14ac:dyDescent="0.25">
      <c r="A34" s="110">
        <v>42263</v>
      </c>
      <c r="B34" s="111">
        <v>468</v>
      </c>
      <c r="C34" s="44">
        <f t="shared" si="1"/>
        <v>168</v>
      </c>
      <c r="D34" s="44">
        <f t="shared" si="2"/>
        <v>78624</v>
      </c>
      <c r="F34"/>
      <c r="G34"/>
      <c r="M34">
        <f t="shared" si="0"/>
        <v>168</v>
      </c>
    </row>
    <row r="35" spans="1:13" s="97" customFormat="1" x14ac:dyDescent="0.25">
      <c r="A35" s="110">
        <v>42265</v>
      </c>
      <c r="B35" s="111">
        <v>492</v>
      </c>
      <c r="C35" s="44">
        <f t="shared" si="1"/>
        <v>168</v>
      </c>
      <c r="D35" s="44">
        <f t="shared" si="2"/>
        <v>82656</v>
      </c>
      <c r="F35"/>
      <c r="G35"/>
      <c r="M35">
        <f t="shared" si="0"/>
        <v>187</v>
      </c>
    </row>
    <row r="36" spans="1:13" s="97" customFormat="1" x14ac:dyDescent="0.25">
      <c r="A36" s="110">
        <v>42265</v>
      </c>
      <c r="B36" s="111">
        <v>204</v>
      </c>
      <c r="C36" s="44">
        <f t="shared" si="1"/>
        <v>187</v>
      </c>
      <c r="D36" s="44">
        <f t="shared" si="2"/>
        <v>38148</v>
      </c>
      <c r="F36"/>
      <c r="G36"/>
      <c r="M36">
        <f t="shared" si="0"/>
        <v>187</v>
      </c>
    </row>
    <row r="37" spans="1:13" s="97" customFormat="1" x14ac:dyDescent="0.25">
      <c r="A37" s="110">
        <v>42262</v>
      </c>
      <c r="B37" s="111">
        <v>168</v>
      </c>
      <c r="C37" s="44">
        <f t="shared" si="1"/>
        <v>187</v>
      </c>
      <c r="D37" s="44">
        <f t="shared" si="2"/>
        <v>31416</v>
      </c>
      <c r="F37"/>
      <c r="G37"/>
      <c r="M37">
        <f t="shared" si="0"/>
        <v>198</v>
      </c>
    </row>
    <row r="38" spans="1:13" s="97" customFormat="1" x14ac:dyDescent="0.25">
      <c r="A38" s="110">
        <v>42264</v>
      </c>
      <c r="B38" s="111">
        <v>84</v>
      </c>
      <c r="C38" s="44">
        <f t="shared" si="1"/>
        <v>198</v>
      </c>
      <c r="D38" s="44">
        <f t="shared" si="2"/>
        <v>16632</v>
      </c>
      <c r="F38"/>
      <c r="G38"/>
      <c r="M38">
        <f t="shared" si="0"/>
        <v>152</v>
      </c>
    </row>
    <row r="39" spans="1:13" s="97" customFormat="1" x14ac:dyDescent="0.25">
      <c r="A39" s="110">
        <v>42264</v>
      </c>
      <c r="B39" s="111">
        <v>588</v>
      </c>
      <c r="C39" s="44">
        <f t="shared" si="1"/>
        <v>152</v>
      </c>
      <c r="D39" s="44">
        <f t="shared" si="2"/>
        <v>89376</v>
      </c>
      <c r="F39"/>
      <c r="G39"/>
      <c r="M39">
        <f t="shared" si="0"/>
        <v>187</v>
      </c>
    </row>
    <row r="40" spans="1:13" s="97" customFormat="1" x14ac:dyDescent="0.25">
      <c r="A40" s="110">
        <v>42262</v>
      </c>
      <c r="B40" s="111">
        <v>240</v>
      </c>
      <c r="C40" s="44">
        <f t="shared" si="1"/>
        <v>187</v>
      </c>
      <c r="D40" s="44">
        <f t="shared" si="2"/>
        <v>44880</v>
      </c>
      <c r="F40"/>
      <c r="G40"/>
      <c r="M40">
        <f t="shared" si="0"/>
        <v>152</v>
      </c>
    </row>
    <row r="41" spans="1:13" s="97" customFormat="1" x14ac:dyDescent="0.25">
      <c r="A41" s="110">
        <v>42265</v>
      </c>
      <c r="B41" s="111">
        <v>696</v>
      </c>
      <c r="C41" s="44">
        <f t="shared" si="1"/>
        <v>152</v>
      </c>
      <c r="D41" s="44">
        <f t="shared" si="2"/>
        <v>105792</v>
      </c>
      <c r="F41"/>
      <c r="G41"/>
      <c r="M41">
        <f t="shared" si="0"/>
        <v>168</v>
      </c>
    </row>
    <row r="42" spans="1:13" s="97" customFormat="1" x14ac:dyDescent="0.25">
      <c r="A42" s="110">
        <v>42262</v>
      </c>
      <c r="B42" s="111">
        <v>360</v>
      </c>
      <c r="C42" s="44">
        <f t="shared" si="1"/>
        <v>168</v>
      </c>
      <c r="D42" s="44">
        <f t="shared" si="2"/>
        <v>60480</v>
      </c>
      <c r="F42"/>
      <c r="G42"/>
      <c r="M42">
        <f t="shared" si="0"/>
        <v>187</v>
      </c>
    </row>
    <row r="43" spans="1:13" s="97" customFormat="1" x14ac:dyDescent="0.25">
      <c r="A43" s="110">
        <v>42262</v>
      </c>
      <c r="B43" s="111">
        <v>264</v>
      </c>
      <c r="C43" s="44">
        <f t="shared" si="1"/>
        <v>187</v>
      </c>
      <c r="D43" s="44">
        <f t="shared" si="2"/>
        <v>49368</v>
      </c>
      <c r="F43"/>
      <c r="G43"/>
      <c r="M43">
        <f t="shared" si="0"/>
        <v>152</v>
      </c>
    </row>
    <row r="44" spans="1:13" s="97" customFormat="1" x14ac:dyDescent="0.25">
      <c r="A44" s="110">
        <v>42262</v>
      </c>
      <c r="B44" s="111">
        <v>612</v>
      </c>
      <c r="C44" s="44">
        <f t="shared" si="1"/>
        <v>152</v>
      </c>
      <c r="D44" s="44">
        <f t="shared" si="2"/>
        <v>93024</v>
      </c>
      <c r="F44"/>
      <c r="G44"/>
      <c r="M44">
        <f t="shared" si="0"/>
        <v>152</v>
      </c>
    </row>
    <row r="45" spans="1:13" s="97" customFormat="1" x14ac:dyDescent="0.25">
      <c r="A45" s="110">
        <v>42263</v>
      </c>
      <c r="B45" s="111">
        <v>792</v>
      </c>
      <c r="C45" s="44">
        <f t="shared" si="1"/>
        <v>152</v>
      </c>
      <c r="D45" s="44">
        <f t="shared" si="2"/>
        <v>120384</v>
      </c>
      <c r="F45"/>
      <c r="G45"/>
      <c r="M45">
        <f t="shared" si="0"/>
        <v>198</v>
      </c>
    </row>
    <row r="46" spans="1:13" s="97" customFormat="1" x14ac:dyDescent="0.25">
      <c r="A46" s="110">
        <v>42265</v>
      </c>
      <c r="B46" s="111">
        <v>12</v>
      </c>
      <c r="C46" s="44">
        <f t="shared" si="1"/>
        <v>198</v>
      </c>
      <c r="D46" s="44">
        <f t="shared" si="2"/>
        <v>2376</v>
      </c>
      <c r="F46"/>
      <c r="G46"/>
      <c r="M46">
        <f t="shared" si="0"/>
        <v>168</v>
      </c>
    </row>
    <row r="47" spans="1:13" s="97" customFormat="1" x14ac:dyDescent="0.25">
      <c r="A47" s="110">
        <v>42265</v>
      </c>
      <c r="B47" s="111">
        <v>324</v>
      </c>
      <c r="C47" s="44">
        <f t="shared" si="1"/>
        <v>168</v>
      </c>
      <c r="D47" s="44">
        <f t="shared" si="2"/>
        <v>54432</v>
      </c>
      <c r="F47"/>
      <c r="G47"/>
      <c r="M47">
        <f t="shared" si="0"/>
        <v>168</v>
      </c>
    </row>
    <row r="48" spans="1:13" s="97" customFormat="1" x14ac:dyDescent="0.25">
      <c r="A48" s="110">
        <v>42262</v>
      </c>
      <c r="B48" s="111">
        <v>324</v>
      </c>
      <c r="C48" s="44">
        <f t="shared" si="1"/>
        <v>168</v>
      </c>
      <c r="D48" s="44">
        <f t="shared" si="2"/>
        <v>54432</v>
      </c>
      <c r="F48"/>
      <c r="G48"/>
      <c r="M48">
        <f t="shared" si="0"/>
        <v>152</v>
      </c>
    </row>
    <row r="49" spans="1:13" s="97" customFormat="1" x14ac:dyDescent="0.25">
      <c r="A49" s="110">
        <v>42262</v>
      </c>
      <c r="B49" s="111">
        <v>588</v>
      </c>
      <c r="C49" s="44">
        <f t="shared" si="1"/>
        <v>152</v>
      </c>
      <c r="D49" s="44">
        <f t="shared" si="2"/>
        <v>89376</v>
      </c>
      <c r="F49"/>
      <c r="G49"/>
      <c r="M49">
        <f t="shared" si="0"/>
        <v>168</v>
      </c>
    </row>
    <row r="50" spans="1:13" s="97" customFormat="1" x14ac:dyDescent="0.25">
      <c r="A50" s="110">
        <v>42264</v>
      </c>
      <c r="B50" s="111">
        <v>492</v>
      </c>
      <c r="C50" s="44">
        <f t="shared" si="1"/>
        <v>168</v>
      </c>
      <c r="D50" s="44">
        <f t="shared" si="2"/>
        <v>82656</v>
      </c>
      <c r="F50"/>
      <c r="G50"/>
      <c r="M50">
        <f t="shared" si="0"/>
        <v>152</v>
      </c>
    </row>
    <row r="51" spans="1:13" s="97" customFormat="1" x14ac:dyDescent="0.25">
      <c r="A51" s="110">
        <v>42262</v>
      </c>
      <c r="B51" s="111">
        <v>804</v>
      </c>
      <c r="C51" s="44">
        <f t="shared" si="1"/>
        <v>152</v>
      </c>
      <c r="D51" s="44">
        <f t="shared" si="2"/>
        <v>122208</v>
      </c>
      <c r="F51"/>
      <c r="G51"/>
      <c r="M51">
        <f t="shared" si="0"/>
        <v>168</v>
      </c>
    </row>
    <row r="52" spans="1:13" s="97" customFormat="1" x14ac:dyDescent="0.25">
      <c r="A52" s="110">
        <v>42262</v>
      </c>
      <c r="B52" s="111">
        <v>540</v>
      </c>
      <c r="C52" s="44">
        <f t="shared" si="1"/>
        <v>168</v>
      </c>
      <c r="D52" s="44">
        <f t="shared" si="2"/>
        <v>90720</v>
      </c>
      <c r="F52"/>
      <c r="G52"/>
      <c r="M52">
        <f t="shared" si="0"/>
        <v>168</v>
      </c>
    </row>
    <row r="53" spans="1:13" s="97" customFormat="1" x14ac:dyDescent="0.25">
      <c r="A53" s="110">
        <v>42264</v>
      </c>
      <c r="B53" s="111">
        <v>468</v>
      </c>
      <c r="C53" s="44">
        <f t="shared" si="1"/>
        <v>168</v>
      </c>
      <c r="D53" s="44">
        <f t="shared" si="2"/>
        <v>78624</v>
      </c>
      <c r="F53"/>
      <c r="G53"/>
      <c r="M53">
        <f t="shared" si="0"/>
        <v>152</v>
      </c>
    </row>
    <row r="54" spans="1:13" s="97" customFormat="1" x14ac:dyDescent="0.25">
      <c r="A54" s="110">
        <v>42262</v>
      </c>
      <c r="B54" s="111">
        <v>624</v>
      </c>
      <c r="C54" s="44">
        <f t="shared" si="1"/>
        <v>152</v>
      </c>
      <c r="D54" s="44">
        <f t="shared" si="2"/>
        <v>94848</v>
      </c>
      <c r="F54"/>
      <c r="G54"/>
      <c r="M54">
        <f t="shared" si="0"/>
        <v>168</v>
      </c>
    </row>
    <row r="55" spans="1:13" s="97" customFormat="1" x14ac:dyDescent="0.25">
      <c r="A55" s="110">
        <v>42263</v>
      </c>
      <c r="B55" s="111">
        <v>396</v>
      </c>
      <c r="C55" s="44">
        <f t="shared" si="1"/>
        <v>168</v>
      </c>
      <c r="D55" s="44">
        <f t="shared" si="2"/>
        <v>66528</v>
      </c>
      <c r="F55"/>
      <c r="G55"/>
      <c r="M55">
        <f t="shared" si="0"/>
        <v>198</v>
      </c>
    </row>
    <row r="56" spans="1:13" s="97" customFormat="1" x14ac:dyDescent="0.25">
      <c r="A56" s="110">
        <v>42262</v>
      </c>
      <c r="B56" s="111">
        <v>36</v>
      </c>
      <c r="C56" s="44">
        <f t="shared" si="1"/>
        <v>198</v>
      </c>
      <c r="D56" s="44">
        <f t="shared" si="2"/>
        <v>7128</v>
      </c>
      <c r="F56"/>
      <c r="G56"/>
      <c r="M56">
        <f t="shared" si="0"/>
        <v>168</v>
      </c>
    </row>
    <row r="57" spans="1:13" s="97" customFormat="1" x14ac:dyDescent="0.25">
      <c r="A57" s="110">
        <v>42265</v>
      </c>
      <c r="B57" s="111">
        <v>384</v>
      </c>
      <c r="C57" s="44">
        <f t="shared" si="1"/>
        <v>168</v>
      </c>
      <c r="D57" s="44">
        <f t="shared" si="2"/>
        <v>64512</v>
      </c>
      <c r="F57"/>
      <c r="G57"/>
      <c r="M57">
        <f t="shared" si="0"/>
        <v>198</v>
      </c>
    </row>
    <row r="58" spans="1:13" s="97" customFormat="1" x14ac:dyDescent="0.25">
      <c r="A58" s="110">
        <v>42262</v>
      </c>
      <c r="B58" s="111">
        <v>132</v>
      </c>
      <c r="C58" s="44">
        <f t="shared" si="1"/>
        <v>198</v>
      </c>
      <c r="D58" s="44">
        <f t="shared" si="2"/>
        <v>26136</v>
      </c>
      <c r="F58"/>
      <c r="G58"/>
      <c r="M58">
        <f t="shared" si="0"/>
        <v>168</v>
      </c>
    </row>
    <row r="59" spans="1:13" s="97" customFormat="1" x14ac:dyDescent="0.25">
      <c r="A59" s="110">
        <v>42265</v>
      </c>
      <c r="B59" s="111">
        <v>312</v>
      </c>
      <c r="C59" s="44">
        <f t="shared" si="1"/>
        <v>168</v>
      </c>
      <c r="D59" s="44">
        <f t="shared" si="2"/>
        <v>52416</v>
      </c>
      <c r="F59"/>
      <c r="G59"/>
      <c r="M59">
        <f t="shared" si="0"/>
        <v>168</v>
      </c>
    </row>
    <row r="60" spans="1:13" s="97" customFormat="1" x14ac:dyDescent="0.25">
      <c r="A60" s="110">
        <v>42263</v>
      </c>
      <c r="B60" s="111">
        <v>492</v>
      </c>
      <c r="C60" s="44">
        <f t="shared" si="1"/>
        <v>168</v>
      </c>
      <c r="D60" s="44">
        <f t="shared" si="2"/>
        <v>82656</v>
      </c>
      <c r="F60"/>
      <c r="G60"/>
      <c r="M60">
        <f t="shared" si="0"/>
        <v>168</v>
      </c>
    </row>
    <row r="61" spans="1:13" s="97" customFormat="1" x14ac:dyDescent="0.25">
      <c r="A61" s="110">
        <v>42264</v>
      </c>
      <c r="B61" s="111">
        <v>516</v>
      </c>
      <c r="C61" s="44">
        <f t="shared" si="1"/>
        <v>168</v>
      </c>
      <c r="D61" s="44">
        <f t="shared" si="2"/>
        <v>86688</v>
      </c>
      <c r="F61"/>
      <c r="G61"/>
      <c r="M61">
        <f t="shared" si="0"/>
        <v>152</v>
      </c>
    </row>
    <row r="62" spans="1:13" s="97" customFormat="1" x14ac:dyDescent="0.25">
      <c r="A62" s="110">
        <v>42263</v>
      </c>
      <c r="B62" s="111">
        <v>744</v>
      </c>
      <c r="C62" s="44">
        <f t="shared" si="1"/>
        <v>152</v>
      </c>
      <c r="D62" s="44">
        <f t="shared" si="2"/>
        <v>113088</v>
      </c>
      <c r="F62"/>
      <c r="G62"/>
      <c r="M62">
        <f t="shared" si="0"/>
        <v>187</v>
      </c>
    </row>
    <row r="63" spans="1:13" s="97" customFormat="1" x14ac:dyDescent="0.25">
      <c r="A63" s="110">
        <v>42262</v>
      </c>
      <c r="B63" s="111">
        <v>240</v>
      </c>
      <c r="C63" s="44">
        <f t="shared" si="1"/>
        <v>187</v>
      </c>
      <c r="D63" s="44">
        <f t="shared" si="2"/>
        <v>44880</v>
      </c>
      <c r="F63"/>
      <c r="G63"/>
      <c r="M63">
        <f t="shared" si="0"/>
        <v>187</v>
      </c>
    </row>
    <row r="64" spans="1:13" s="97" customFormat="1" x14ac:dyDescent="0.25">
      <c r="A64" s="110">
        <v>42264</v>
      </c>
      <c r="B64" s="111">
        <v>252</v>
      </c>
      <c r="C64" s="44">
        <f t="shared" si="1"/>
        <v>187</v>
      </c>
      <c r="D64" s="44">
        <f t="shared" si="2"/>
        <v>47124</v>
      </c>
      <c r="F64"/>
      <c r="G64"/>
      <c r="M64">
        <f t="shared" si="0"/>
        <v>152</v>
      </c>
    </row>
    <row r="65" spans="1:13" s="97" customFormat="1" x14ac:dyDescent="0.25">
      <c r="A65" s="110">
        <v>42262</v>
      </c>
      <c r="B65" s="111">
        <v>768</v>
      </c>
      <c r="C65" s="44">
        <f t="shared" si="1"/>
        <v>152</v>
      </c>
      <c r="D65" s="44">
        <f t="shared" si="2"/>
        <v>116736</v>
      </c>
      <c r="F65"/>
      <c r="G65"/>
      <c r="M65">
        <f t="shared" si="0"/>
        <v>168</v>
      </c>
    </row>
    <row r="66" spans="1:13" s="97" customFormat="1" x14ac:dyDescent="0.25">
      <c r="A66" s="110">
        <v>42262</v>
      </c>
      <c r="B66" s="111">
        <v>468</v>
      </c>
      <c r="C66" s="44">
        <f t="shared" si="1"/>
        <v>168</v>
      </c>
      <c r="D66" s="44">
        <f t="shared" si="2"/>
        <v>78624</v>
      </c>
      <c r="F66"/>
      <c r="G66"/>
      <c r="M66">
        <f t="shared" si="0"/>
        <v>152</v>
      </c>
    </row>
    <row r="67" spans="1:13" s="97" customFormat="1" x14ac:dyDescent="0.25">
      <c r="A67" s="110">
        <v>42262</v>
      </c>
      <c r="B67" s="111">
        <v>720</v>
      </c>
      <c r="C67" s="44">
        <f t="shared" si="1"/>
        <v>152</v>
      </c>
      <c r="D67" s="44">
        <f t="shared" si="2"/>
        <v>109440</v>
      </c>
      <c r="F67"/>
      <c r="G67"/>
      <c r="M67">
        <f t="shared" si="0"/>
        <v>152</v>
      </c>
    </row>
    <row r="68" spans="1:13" s="97" customFormat="1" x14ac:dyDescent="0.25">
      <c r="A68" s="110">
        <v>42264</v>
      </c>
      <c r="B68" s="111">
        <v>804</v>
      </c>
      <c r="C68" s="44">
        <f t="shared" si="1"/>
        <v>152</v>
      </c>
      <c r="D68" s="44">
        <f t="shared" si="2"/>
        <v>122208</v>
      </c>
      <c r="F68"/>
      <c r="G68"/>
      <c r="M68">
        <f t="shared" si="0"/>
        <v>187</v>
      </c>
    </row>
    <row r="69" spans="1:13" s="97" customFormat="1" x14ac:dyDescent="0.25">
      <c r="A69" s="110">
        <v>42264</v>
      </c>
      <c r="B69" s="111">
        <v>192</v>
      </c>
      <c r="C69" s="44">
        <f t="shared" si="1"/>
        <v>187</v>
      </c>
      <c r="D69" s="44">
        <f t="shared" si="2"/>
        <v>35904</v>
      </c>
      <c r="F69"/>
      <c r="G69"/>
      <c r="M69">
        <f t="shared" si="0"/>
        <v>152</v>
      </c>
    </row>
    <row r="70" spans="1:13" s="97" customFormat="1" x14ac:dyDescent="0.25">
      <c r="A70" s="110">
        <v>42262</v>
      </c>
      <c r="B70" s="111">
        <v>732</v>
      </c>
      <c r="C70" s="44">
        <f t="shared" si="1"/>
        <v>152</v>
      </c>
      <c r="D70" s="44">
        <f t="shared" si="2"/>
        <v>111264</v>
      </c>
      <c r="F70"/>
      <c r="G70"/>
      <c r="M70">
        <f t="shared" si="0"/>
        <v>187</v>
      </c>
    </row>
    <row r="71" spans="1:13" s="97" customFormat="1" x14ac:dyDescent="0.25">
      <c r="A71" s="110">
        <v>42264</v>
      </c>
      <c r="B71" s="111">
        <v>216</v>
      </c>
      <c r="C71" s="44">
        <f t="shared" si="1"/>
        <v>187</v>
      </c>
      <c r="D71" s="44">
        <f t="shared" si="2"/>
        <v>40392</v>
      </c>
      <c r="F71"/>
      <c r="G71"/>
      <c r="M71">
        <f t="shared" si="0"/>
        <v>152</v>
      </c>
    </row>
    <row r="72" spans="1:13" s="97" customFormat="1" x14ac:dyDescent="0.25">
      <c r="A72" s="110">
        <v>42262</v>
      </c>
      <c r="B72" s="111">
        <v>648</v>
      </c>
      <c r="C72" s="44">
        <f t="shared" si="1"/>
        <v>152</v>
      </c>
      <c r="D72" s="44">
        <f t="shared" si="2"/>
        <v>98496</v>
      </c>
      <c r="F72"/>
      <c r="G72"/>
      <c r="M72">
        <f t="shared" si="0"/>
        <v>168</v>
      </c>
    </row>
    <row r="73" spans="1:13" s="97" customFormat="1" x14ac:dyDescent="0.25">
      <c r="A73" s="110">
        <v>42263</v>
      </c>
      <c r="B73" s="111">
        <v>432</v>
      </c>
      <c r="C73" s="44">
        <f t="shared" si="1"/>
        <v>168</v>
      </c>
      <c r="D73" s="44">
        <f t="shared" si="2"/>
        <v>72576</v>
      </c>
      <c r="F73"/>
      <c r="G73"/>
      <c r="M73">
        <f t="shared" si="0"/>
        <v>168</v>
      </c>
    </row>
    <row r="74" spans="1:13" s="97" customFormat="1" x14ac:dyDescent="0.25">
      <c r="A74" s="110">
        <v>42262</v>
      </c>
      <c r="B74" s="111">
        <v>384</v>
      </c>
      <c r="C74" s="44">
        <f t="shared" si="1"/>
        <v>168</v>
      </c>
      <c r="D74" s="44">
        <f t="shared" si="2"/>
        <v>64512</v>
      </c>
      <c r="F74"/>
      <c r="G74"/>
      <c r="M74">
        <f t="shared" si="0"/>
        <v>187</v>
      </c>
    </row>
    <row r="75" spans="1:13" s="97" customFormat="1" x14ac:dyDescent="0.25">
      <c r="A75" s="110">
        <v>42262</v>
      </c>
      <c r="B75" s="111">
        <v>144</v>
      </c>
      <c r="C75" s="44">
        <f t="shared" si="1"/>
        <v>187</v>
      </c>
      <c r="D75" s="44">
        <f t="shared" si="2"/>
        <v>26928</v>
      </c>
      <c r="F75"/>
      <c r="G75"/>
      <c r="M75">
        <f t="shared" ref="M75:M138" si="3">LOOKUP(B76,$I$12:$K$15)</f>
        <v>152</v>
      </c>
    </row>
    <row r="76" spans="1:13" s="97" customFormat="1" x14ac:dyDescent="0.25">
      <c r="A76" s="110">
        <v>42265</v>
      </c>
      <c r="B76" s="111">
        <v>684</v>
      </c>
      <c r="C76" s="44">
        <f t="shared" si="1"/>
        <v>152</v>
      </c>
      <c r="D76" s="44">
        <f t="shared" si="2"/>
        <v>103968</v>
      </c>
      <c r="F76"/>
      <c r="G76"/>
      <c r="M76">
        <f t="shared" si="3"/>
        <v>187</v>
      </c>
    </row>
    <row r="77" spans="1:13" s="97" customFormat="1" x14ac:dyDescent="0.25">
      <c r="A77" s="110">
        <v>42262</v>
      </c>
      <c r="B77" s="111">
        <v>216</v>
      </c>
      <c r="C77" s="44">
        <f t="shared" ref="C77:C140" si="4">LOOKUP(B77,$I$12:$K$15)</f>
        <v>187</v>
      </c>
      <c r="D77" s="44">
        <f t="shared" ref="D77:D140" si="5">B77*C77</f>
        <v>40392</v>
      </c>
      <c r="F77"/>
      <c r="G77"/>
      <c r="M77">
        <f t="shared" si="3"/>
        <v>168</v>
      </c>
    </row>
    <row r="78" spans="1:13" s="97" customFormat="1" x14ac:dyDescent="0.25">
      <c r="A78" s="110">
        <v>42262</v>
      </c>
      <c r="B78" s="111">
        <v>480</v>
      </c>
      <c r="C78" s="44">
        <f t="shared" si="4"/>
        <v>168</v>
      </c>
      <c r="D78" s="44">
        <f t="shared" si="5"/>
        <v>80640</v>
      </c>
      <c r="F78"/>
      <c r="G78"/>
      <c r="M78">
        <f t="shared" si="3"/>
        <v>168</v>
      </c>
    </row>
    <row r="79" spans="1:13" s="97" customFormat="1" x14ac:dyDescent="0.25">
      <c r="A79" s="110">
        <v>42262</v>
      </c>
      <c r="B79" s="111">
        <v>384</v>
      </c>
      <c r="C79" s="44">
        <f t="shared" si="4"/>
        <v>168</v>
      </c>
      <c r="D79" s="44">
        <f t="shared" si="5"/>
        <v>64512</v>
      </c>
      <c r="F79"/>
      <c r="G79"/>
      <c r="M79">
        <f t="shared" si="3"/>
        <v>198</v>
      </c>
    </row>
    <row r="80" spans="1:13" s="97" customFormat="1" x14ac:dyDescent="0.25">
      <c r="A80" s="110">
        <v>42262</v>
      </c>
      <c r="B80" s="111">
        <v>84</v>
      </c>
      <c r="C80" s="44">
        <f t="shared" si="4"/>
        <v>198</v>
      </c>
      <c r="D80" s="44">
        <f t="shared" si="5"/>
        <v>16632</v>
      </c>
      <c r="F80"/>
      <c r="G80"/>
      <c r="M80">
        <f t="shared" si="3"/>
        <v>152</v>
      </c>
    </row>
    <row r="81" spans="1:13" s="97" customFormat="1" x14ac:dyDescent="0.25">
      <c r="A81" s="110">
        <v>42262</v>
      </c>
      <c r="B81" s="111">
        <v>756</v>
      </c>
      <c r="C81" s="44">
        <f t="shared" si="4"/>
        <v>152</v>
      </c>
      <c r="D81" s="44">
        <f t="shared" si="5"/>
        <v>114912</v>
      </c>
      <c r="F81"/>
      <c r="G81"/>
      <c r="M81">
        <f t="shared" si="3"/>
        <v>152</v>
      </c>
    </row>
    <row r="82" spans="1:13" s="97" customFormat="1" x14ac:dyDescent="0.25">
      <c r="A82" s="110">
        <v>42265</v>
      </c>
      <c r="B82" s="111">
        <v>744</v>
      </c>
      <c r="C82" s="44">
        <f t="shared" si="4"/>
        <v>152</v>
      </c>
      <c r="D82" s="44">
        <f t="shared" si="5"/>
        <v>113088</v>
      </c>
      <c r="F82"/>
      <c r="G82"/>
      <c r="M82">
        <f t="shared" si="3"/>
        <v>168</v>
      </c>
    </row>
    <row r="83" spans="1:13" s="97" customFormat="1" x14ac:dyDescent="0.25">
      <c r="A83" s="110">
        <v>42265</v>
      </c>
      <c r="B83" s="111">
        <v>300</v>
      </c>
      <c r="C83" s="44">
        <f t="shared" si="4"/>
        <v>168</v>
      </c>
      <c r="D83" s="44">
        <f t="shared" si="5"/>
        <v>50400</v>
      </c>
      <c r="F83"/>
      <c r="G83"/>
      <c r="M83">
        <f t="shared" si="3"/>
        <v>168</v>
      </c>
    </row>
    <row r="84" spans="1:13" s="97" customFormat="1" x14ac:dyDescent="0.25">
      <c r="A84" s="110">
        <v>42262</v>
      </c>
      <c r="B84" s="111">
        <v>576</v>
      </c>
      <c r="C84" s="44">
        <f t="shared" si="4"/>
        <v>168</v>
      </c>
      <c r="D84" s="44">
        <f t="shared" si="5"/>
        <v>96768</v>
      </c>
      <c r="F84"/>
      <c r="G84"/>
      <c r="M84">
        <f t="shared" si="3"/>
        <v>168</v>
      </c>
    </row>
    <row r="85" spans="1:13" s="97" customFormat="1" x14ac:dyDescent="0.25">
      <c r="A85" s="110">
        <v>42265</v>
      </c>
      <c r="B85" s="111">
        <v>408</v>
      </c>
      <c r="C85" s="44">
        <f t="shared" si="4"/>
        <v>168</v>
      </c>
      <c r="D85" s="44">
        <f t="shared" si="5"/>
        <v>68544</v>
      </c>
      <c r="F85"/>
      <c r="G85"/>
      <c r="M85">
        <f t="shared" si="3"/>
        <v>168</v>
      </c>
    </row>
    <row r="86" spans="1:13" s="97" customFormat="1" x14ac:dyDescent="0.25">
      <c r="A86" s="110">
        <v>42264</v>
      </c>
      <c r="B86" s="111">
        <v>420</v>
      </c>
      <c r="C86" s="44">
        <f t="shared" si="4"/>
        <v>168</v>
      </c>
      <c r="D86" s="44">
        <f t="shared" si="5"/>
        <v>70560</v>
      </c>
      <c r="F86"/>
      <c r="G86"/>
      <c r="M86">
        <f t="shared" si="3"/>
        <v>187</v>
      </c>
    </row>
    <row r="87" spans="1:13" s="97" customFormat="1" x14ac:dyDescent="0.25">
      <c r="A87" s="110">
        <v>42263</v>
      </c>
      <c r="B87" s="111">
        <v>240</v>
      </c>
      <c r="C87" s="44">
        <f t="shared" si="4"/>
        <v>187</v>
      </c>
      <c r="D87" s="44">
        <f t="shared" si="5"/>
        <v>44880</v>
      </c>
      <c r="F87"/>
      <c r="G87"/>
      <c r="M87">
        <f t="shared" si="3"/>
        <v>198</v>
      </c>
    </row>
    <row r="88" spans="1:13" s="97" customFormat="1" x14ac:dyDescent="0.25">
      <c r="A88" s="110">
        <v>42264</v>
      </c>
      <c r="B88" s="111">
        <v>96</v>
      </c>
      <c r="C88" s="44">
        <f t="shared" si="4"/>
        <v>198</v>
      </c>
      <c r="D88" s="44">
        <f t="shared" si="5"/>
        <v>19008</v>
      </c>
      <c r="F88"/>
      <c r="G88"/>
      <c r="M88">
        <f t="shared" si="3"/>
        <v>168</v>
      </c>
    </row>
    <row r="89" spans="1:13" s="97" customFormat="1" x14ac:dyDescent="0.25">
      <c r="A89" s="110">
        <v>42263</v>
      </c>
      <c r="B89" s="111">
        <v>348</v>
      </c>
      <c r="C89" s="44">
        <f t="shared" si="4"/>
        <v>168</v>
      </c>
      <c r="D89" s="44">
        <f t="shared" si="5"/>
        <v>58464</v>
      </c>
      <c r="F89"/>
      <c r="G89"/>
      <c r="M89">
        <f t="shared" si="3"/>
        <v>168</v>
      </c>
    </row>
    <row r="90" spans="1:13" s="97" customFormat="1" x14ac:dyDescent="0.25">
      <c r="A90" s="110">
        <v>42265</v>
      </c>
      <c r="B90" s="111">
        <v>420</v>
      </c>
      <c r="C90" s="44">
        <f t="shared" si="4"/>
        <v>168</v>
      </c>
      <c r="D90" s="44">
        <f t="shared" si="5"/>
        <v>70560</v>
      </c>
      <c r="F90"/>
      <c r="G90"/>
      <c r="M90">
        <f t="shared" si="3"/>
        <v>198</v>
      </c>
    </row>
    <row r="91" spans="1:13" s="97" customFormat="1" x14ac:dyDescent="0.25">
      <c r="A91" s="110">
        <v>42265</v>
      </c>
      <c r="B91" s="111">
        <v>132</v>
      </c>
      <c r="C91" s="44">
        <f t="shared" si="4"/>
        <v>198</v>
      </c>
      <c r="D91" s="44">
        <f t="shared" si="5"/>
        <v>26136</v>
      </c>
      <c r="F91"/>
      <c r="G91"/>
      <c r="M91">
        <f t="shared" si="3"/>
        <v>168</v>
      </c>
    </row>
    <row r="92" spans="1:13" s="97" customFormat="1" x14ac:dyDescent="0.25">
      <c r="A92" s="110">
        <v>42262</v>
      </c>
      <c r="B92" s="111">
        <v>516</v>
      </c>
      <c r="C92" s="44">
        <f t="shared" si="4"/>
        <v>168</v>
      </c>
      <c r="D92" s="44">
        <f t="shared" si="5"/>
        <v>86688</v>
      </c>
      <c r="F92"/>
      <c r="G92"/>
      <c r="M92">
        <f t="shared" si="3"/>
        <v>168</v>
      </c>
    </row>
    <row r="93" spans="1:13" s="97" customFormat="1" x14ac:dyDescent="0.25">
      <c r="A93" s="110">
        <v>42264</v>
      </c>
      <c r="B93" s="111">
        <v>576</v>
      </c>
      <c r="C93" s="44">
        <f t="shared" si="4"/>
        <v>168</v>
      </c>
      <c r="D93" s="44">
        <f t="shared" si="5"/>
        <v>96768</v>
      </c>
      <c r="F93"/>
      <c r="G93"/>
      <c r="M93">
        <f t="shared" si="3"/>
        <v>187</v>
      </c>
    </row>
    <row r="94" spans="1:13" s="97" customFormat="1" x14ac:dyDescent="0.25">
      <c r="A94" s="110">
        <v>42265</v>
      </c>
      <c r="B94" s="111">
        <v>288</v>
      </c>
      <c r="C94" s="44">
        <f t="shared" si="4"/>
        <v>187</v>
      </c>
      <c r="D94" s="44">
        <f t="shared" si="5"/>
        <v>53856</v>
      </c>
      <c r="F94"/>
      <c r="G94"/>
      <c r="M94">
        <f t="shared" si="3"/>
        <v>168</v>
      </c>
    </row>
    <row r="95" spans="1:13" s="97" customFormat="1" x14ac:dyDescent="0.25">
      <c r="A95" s="110">
        <v>42262</v>
      </c>
      <c r="B95" s="111">
        <v>492</v>
      </c>
      <c r="C95" s="44">
        <f t="shared" si="4"/>
        <v>168</v>
      </c>
      <c r="D95" s="44">
        <f t="shared" si="5"/>
        <v>82656</v>
      </c>
      <c r="F95"/>
      <c r="G95"/>
      <c r="M95">
        <f t="shared" si="3"/>
        <v>152</v>
      </c>
    </row>
    <row r="96" spans="1:13" s="97" customFormat="1" x14ac:dyDescent="0.25">
      <c r="A96" s="110">
        <v>42262</v>
      </c>
      <c r="B96" s="111">
        <v>636</v>
      </c>
      <c r="C96" s="44">
        <f t="shared" si="4"/>
        <v>152</v>
      </c>
      <c r="D96" s="44">
        <f t="shared" si="5"/>
        <v>96672</v>
      </c>
      <c r="F96"/>
      <c r="G96"/>
      <c r="M96">
        <f t="shared" si="3"/>
        <v>168</v>
      </c>
    </row>
    <row r="97" spans="1:13" s="97" customFormat="1" x14ac:dyDescent="0.25">
      <c r="A97" s="110">
        <v>42263</v>
      </c>
      <c r="B97" s="111">
        <v>348</v>
      </c>
      <c r="C97" s="44">
        <f t="shared" si="4"/>
        <v>168</v>
      </c>
      <c r="D97" s="44">
        <f t="shared" si="5"/>
        <v>58464</v>
      </c>
      <c r="F97"/>
      <c r="G97"/>
      <c r="M97">
        <f t="shared" si="3"/>
        <v>187</v>
      </c>
    </row>
    <row r="98" spans="1:13" s="97" customFormat="1" x14ac:dyDescent="0.25">
      <c r="A98" s="110">
        <v>42262</v>
      </c>
      <c r="B98" s="111">
        <v>168</v>
      </c>
      <c r="C98" s="44">
        <f t="shared" si="4"/>
        <v>187</v>
      </c>
      <c r="D98" s="44">
        <f t="shared" si="5"/>
        <v>31416</v>
      </c>
      <c r="F98"/>
      <c r="G98"/>
      <c r="M98">
        <f t="shared" si="3"/>
        <v>187</v>
      </c>
    </row>
    <row r="99" spans="1:13" s="97" customFormat="1" x14ac:dyDescent="0.25">
      <c r="A99" s="110">
        <v>42262</v>
      </c>
      <c r="B99" s="111">
        <v>264</v>
      </c>
      <c r="C99" s="44">
        <f t="shared" si="4"/>
        <v>187</v>
      </c>
      <c r="D99" s="44">
        <f t="shared" si="5"/>
        <v>49368</v>
      </c>
      <c r="F99"/>
      <c r="G99"/>
      <c r="M99">
        <f t="shared" si="3"/>
        <v>152</v>
      </c>
    </row>
    <row r="100" spans="1:13" s="97" customFormat="1" x14ac:dyDescent="0.25">
      <c r="A100" s="110">
        <v>42265</v>
      </c>
      <c r="B100" s="111">
        <v>600</v>
      </c>
      <c r="C100" s="44">
        <f t="shared" si="4"/>
        <v>152</v>
      </c>
      <c r="D100" s="44">
        <f t="shared" si="5"/>
        <v>91200</v>
      </c>
      <c r="F100"/>
      <c r="G100"/>
      <c r="M100">
        <f t="shared" si="3"/>
        <v>187</v>
      </c>
    </row>
    <row r="101" spans="1:13" s="97" customFormat="1" x14ac:dyDescent="0.25">
      <c r="A101" s="110">
        <v>42262</v>
      </c>
      <c r="B101" s="111">
        <v>216</v>
      </c>
      <c r="C101" s="44">
        <f t="shared" si="4"/>
        <v>187</v>
      </c>
      <c r="D101" s="44">
        <f t="shared" si="5"/>
        <v>40392</v>
      </c>
      <c r="F101"/>
      <c r="G101"/>
      <c r="M101">
        <f t="shared" si="3"/>
        <v>152</v>
      </c>
    </row>
    <row r="102" spans="1:13" s="97" customFormat="1" x14ac:dyDescent="0.25">
      <c r="A102" s="110">
        <v>42265</v>
      </c>
      <c r="B102" s="111">
        <v>648</v>
      </c>
      <c r="C102" s="44">
        <f t="shared" si="4"/>
        <v>152</v>
      </c>
      <c r="D102" s="44">
        <f t="shared" si="5"/>
        <v>98496</v>
      </c>
      <c r="F102"/>
      <c r="G102"/>
      <c r="M102">
        <f t="shared" si="3"/>
        <v>187</v>
      </c>
    </row>
    <row r="103" spans="1:13" s="97" customFormat="1" x14ac:dyDescent="0.25">
      <c r="A103" s="110">
        <v>42264</v>
      </c>
      <c r="B103" s="111">
        <v>288</v>
      </c>
      <c r="C103" s="44">
        <f t="shared" si="4"/>
        <v>187</v>
      </c>
      <c r="D103" s="44">
        <f t="shared" si="5"/>
        <v>53856</v>
      </c>
      <c r="F103"/>
      <c r="G103"/>
      <c r="M103">
        <f t="shared" si="3"/>
        <v>152</v>
      </c>
    </row>
    <row r="104" spans="1:13" s="97" customFormat="1" x14ac:dyDescent="0.25">
      <c r="A104" s="110">
        <v>42263</v>
      </c>
      <c r="B104" s="111">
        <v>684</v>
      </c>
      <c r="C104" s="44">
        <f t="shared" si="4"/>
        <v>152</v>
      </c>
      <c r="D104" s="44">
        <f t="shared" si="5"/>
        <v>103968</v>
      </c>
      <c r="F104"/>
      <c r="G104"/>
      <c r="M104">
        <f t="shared" si="3"/>
        <v>187</v>
      </c>
    </row>
    <row r="105" spans="1:13" s="97" customFormat="1" x14ac:dyDescent="0.25">
      <c r="A105" s="110">
        <v>42262</v>
      </c>
      <c r="B105" s="111">
        <v>168</v>
      </c>
      <c r="C105" s="44">
        <f t="shared" si="4"/>
        <v>187</v>
      </c>
      <c r="D105" s="44">
        <f t="shared" si="5"/>
        <v>31416</v>
      </c>
      <c r="F105"/>
      <c r="G105"/>
      <c r="M105">
        <f t="shared" si="3"/>
        <v>152</v>
      </c>
    </row>
    <row r="106" spans="1:13" s="97" customFormat="1" x14ac:dyDescent="0.25">
      <c r="A106" s="110">
        <v>42263</v>
      </c>
      <c r="B106" s="111">
        <v>756</v>
      </c>
      <c r="C106" s="44">
        <f t="shared" si="4"/>
        <v>152</v>
      </c>
      <c r="D106" s="44">
        <f t="shared" si="5"/>
        <v>114912</v>
      </c>
      <c r="F106"/>
      <c r="G106"/>
      <c r="M106">
        <f t="shared" si="3"/>
        <v>152</v>
      </c>
    </row>
    <row r="107" spans="1:13" s="97" customFormat="1" x14ac:dyDescent="0.25">
      <c r="A107" s="110">
        <v>42264</v>
      </c>
      <c r="B107" s="111">
        <v>648</v>
      </c>
      <c r="C107" s="44">
        <f t="shared" si="4"/>
        <v>152</v>
      </c>
      <c r="D107" s="44">
        <f t="shared" si="5"/>
        <v>98496</v>
      </c>
      <c r="F107"/>
      <c r="G107"/>
      <c r="M107">
        <f t="shared" si="3"/>
        <v>152</v>
      </c>
    </row>
    <row r="108" spans="1:13" s="97" customFormat="1" x14ac:dyDescent="0.25">
      <c r="A108" s="110">
        <v>42262</v>
      </c>
      <c r="B108" s="111">
        <v>696</v>
      </c>
      <c r="C108" s="44">
        <f t="shared" si="4"/>
        <v>152</v>
      </c>
      <c r="D108" s="44">
        <f t="shared" si="5"/>
        <v>105792</v>
      </c>
      <c r="F108"/>
      <c r="G108"/>
      <c r="M108">
        <f t="shared" si="3"/>
        <v>168</v>
      </c>
    </row>
    <row r="109" spans="1:13" s="97" customFormat="1" x14ac:dyDescent="0.25">
      <c r="A109" s="110">
        <v>42264</v>
      </c>
      <c r="B109" s="111">
        <v>456</v>
      </c>
      <c r="C109" s="44">
        <f t="shared" si="4"/>
        <v>168</v>
      </c>
      <c r="D109" s="44">
        <f t="shared" si="5"/>
        <v>76608</v>
      </c>
      <c r="F109"/>
      <c r="G109"/>
      <c r="M109">
        <f t="shared" si="3"/>
        <v>152</v>
      </c>
    </row>
    <row r="110" spans="1:13" s="97" customFormat="1" x14ac:dyDescent="0.25">
      <c r="A110" s="110">
        <v>42263</v>
      </c>
      <c r="B110" s="111">
        <v>696</v>
      </c>
      <c r="C110" s="44">
        <f t="shared" si="4"/>
        <v>152</v>
      </c>
      <c r="D110" s="44">
        <f t="shared" si="5"/>
        <v>105792</v>
      </c>
      <c r="F110"/>
      <c r="G110"/>
      <c r="M110">
        <f t="shared" si="3"/>
        <v>187</v>
      </c>
    </row>
    <row r="111" spans="1:13" s="97" customFormat="1" x14ac:dyDescent="0.25">
      <c r="A111" s="110">
        <v>42264</v>
      </c>
      <c r="B111" s="111">
        <v>252</v>
      </c>
      <c r="C111" s="44">
        <f t="shared" si="4"/>
        <v>187</v>
      </c>
      <c r="D111" s="44">
        <f t="shared" si="5"/>
        <v>47124</v>
      </c>
      <c r="F111"/>
      <c r="G111"/>
      <c r="M111">
        <f t="shared" si="3"/>
        <v>152</v>
      </c>
    </row>
    <row r="112" spans="1:13" s="97" customFormat="1" x14ac:dyDescent="0.25">
      <c r="A112" s="110">
        <v>42263</v>
      </c>
      <c r="B112" s="111">
        <v>732</v>
      </c>
      <c r="C112" s="44">
        <f t="shared" si="4"/>
        <v>152</v>
      </c>
      <c r="D112" s="44">
        <f t="shared" si="5"/>
        <v>111264</v>
      </c>
      <c r="F112"/>
      <c r="G112"/>
      <c r="M112">
        <f t="shared" si="3"/>
        <v>198</v>
      </c>
    </row>
    <row r="113" spans="1:13" s="97" customFormat="1" x14ac:dyDescent="0.25">
      <c r="A113" s="110">
        <v>42265</v>
      </c>
      <c r="B113" s="111">
        <v>132</v>
      </c>
      <c r="C113" s="44">
        <f t="shared" si="4"/>
        <v>198</v>
      </c>
      <c r="D113" s="44">
        <f t="shared" si="5"/>
        <v>26136</v>
      </c>
      <c r="F113"/>
      <c r="G113"/>
      <c r="M113">
        <f t="shared" si="3"/>
        <v>152</v>
      </c>
    </row>
    <row r="114" spans="1:13" s="97" customFormat="1" x14ac:dyDescent="0.25">
      <c r="A114" s="110">
        <v>42264</v>
      </c>
      <c r="B114" s="111">
        <v>744</v>
      </c>
      <c r="C114" s="44">
        <f t="shared" si="4"/>
        <v>152</v>
      </c>
      <c r="D114" s="44">
        <f t="shared" si="5"/>
        <v>113088</v>
      </c>
      <c r="F114"/>
      <c r="G114"/>
      <c r="M114">
        <f t="shared" si="3"/>
        <v>152</v>
      </c>
    </row>
    <row r="115" spans="1:13" s="97" customFormat="1" x14ac:dyDescent="0.25">
      <c r="A115" s="110">
        <v>42265</v>
      </c>
      <c r="B115" s="111">
        <v>732</v>
      </c>
      <c r="C115" s="44">
        <f t="shared" si="4"/>
        <v>152</v>
      </c>
      <c r="D115" s="44">
        <f t="shared" si="5"/>
        <v>111264</v>
      </c>
      <c r="F115"/>
      <c r="G115"/>
      <c r="M115">
        <f t="shared" si="3"/>
        <v>168</v>
      </c>
    </row>
    <row r="116" spans="1:13" s="97" customFormat="1" x14ac:dyDescent="0.25">
      <c r="A116" s="110">
        <v>42264</v>
      </c>
      <c r="B116" s="111">
        <v>312</v>
      </c>
      <c r="C116" s="44">
        <f t="shared" si="4"/>
        <v>168</v>
      </c>
      <c r="D116" s="44">
        <f t="shared" si="5"/>
        <v>52416</v>
      </c>
      <c r="F116"/>
      <c r="G116"/>
      <c r="M116">
        <f t="shared" si="3"/>
        <v>187</v>
      </c>
    </row>
    <row r="117" spans="1:13" s="97" customFormat="1" x14ac:dyDescent="0.25">
      <c r="A117" s="110">
        <v>42265</v>
      </c>
      <c r="B117" s="111">
        <v>288</v>
      </c>
      <c r="C117" s="44">
        <f t="shared" si="4"/>
        <v>187</v>
      </c>
      <c r="D117" s="44">
        <f t="shared" si="5"/>
        <v>53856</v>
      </c>
      <c r="F117"/>
      <c r="G117"/>
      <c r="M117">
        <f t="shared" si="3"/>
        <v>198</v>
      </c>
    </row>
    <row r="118" spans="1:13" s="97" customFormat="1" x14ac:dyDescent="0.25">
      <c r="A118" s="110">
        <v>42264</v>
      </c>
      <c r="B118" s="111">
        <v>108</v>
      </c>
      <c r="C118" s="44">
        <f t="shared" si="4"/>
        <v>198</v>
      </c>
      <c r="D118" s="44">
        <f t="shared" si="5"/>
        <v>21384</v>
      </c>
      <c r="F118"/>
      <c r="G118"/>
      <c r="M118">
        <f t="shared" si="3"/>
        <v>168</v>
      </c>
    </row>
    <row r="119" spans="1:13" s="97" customFormat="1" x14ac:dyDescent="0.25">
      <c r="A119" s="110">
        <v>42265</v>
      </c>
      <c r="B119" s="111">
        <v>540</v>
      </c>
      <c r="C119" s="44">
        <f t="shared" si="4"/>
        <v>168</v>
      </c>
      <c r="D119" s="44">
        <f t="shared" si="5"/>
        <v>90720</v>
      </c>
      <c r="F119"/>
      <c r="G119"/>
      <c r="M119">
        <f t="shared" si="3"/>
        <v>152</v>
      </c>
    </row>
    <row r="120" spans="1:13" s="97" customFormat="1" x14ac:dyDescent="0.25">
      <c r="A120" s="110">
        <v>42262</v>
      </c>
      <c r="B120" s="111">
        <v>648</v>
      </c>
      <c r="C120" s="44">
        <f t="shared" si="4"/>
        <v>152</v>
      </c>
      <c r="D120" s="44">
        <f t="shared" si="5"/>
        <v>98496</v>
      </c>
      <c r="F120"/>
      <c r="G120"/>
      <c r="M120">
        <f t="shared" si="3"/>
        <v>187</v>
      </c>
    </row>
    <row r="121" spans="1:13" s="97" customFormat="1" x14ac:dyDescent="0.25">
      <c r="A121" s="110">
        <v>42263</v>
      </c>
      <c r="B121" s="111">
        <v>156</v>
      </c>
      <c r="C121" s="44">
        <f t="shared" si="4"/>
        <v>187</v>
      </c>
      <c r="D121" s="44">
        <f t="shared" si="5"/>
        <v>29172</v>
      </c>
      <c r="F121"/>
      <c r="G121"/>
      <c r="M121">
        <f t="shared" si="3"/>
        <v>198</v>
      </c>
    </row>
    <row r="122" spans="1:13" s="97" customFormat="1" x14ac:dyDescent="0.25">
      <c r="A122" s="110">
        <v>42265</v>
      </c>
      <c r="B122" s="111">
        <v>12</v>
      </c>
      <c r="C122" s="44">
        <f t="shared" si="4"/>
        <v>198</v>
      </c>
      <c r="D122" s="44">
        <f t="shared" si="5"/>
        <v>2376</v>
      </c>
      <c r="F122"/>
      <c r="G122"/>
      <c r="M122">
        <f t="shared" si="3"/>
        <v>187</v>
      </c>
    </row>
    <row r="123" spans="1:13" s="97" customFormat="1" x14ac:dyDescent="0.25">
      <c r="A123" s="110">
        <v>42263</v>
      </c>
      <c r="B123" s="111">
        <v>216</v>
      </c>
      <c r="C123" s="44">
        <f t="shared" si="4"/>
        <v>187</v>
      </c>
      <c r="D123" s="44">
        <f t="shared" si="5"/>
        <v>40392</v>
      </c>
      <c r="F123"/>
      <c r="G123"/>
      <c r="M123">
        <f t="shared" si="3"/>
        <v>152</v>
      </c>
    </row>
    <row r="124" spans="1:13" s="97" customFormat="1" x14ac:dyDescent="0.25">
      <c r="A124" s="110">
        <v>42262</v>
      </c>
      <c r="B124" s="111">
        <v>660</v>
      </c>
      <c r="C124" s="44">
        <f t="shared" si="4"/>
        <v>152</v>
      </c>
      <c r="D124" s="44">
        <f t="shared" si="5"/>
        <v>100320</v>
      </c>
      <c r="F124"/>
      <c r="G124"/>
      <c r="M124">
        <f t="shared" si="3"/>
        <v>187</v>
      </c>
    </row>
    <row r="125" spans="1:13" s="97" customFormat="1" x14ac:dyDescent="0.25">
      <c r="A125" s="110">
        <v>42265</v>
      </c>
      <c r="B125" s="111">
        <v>168</v>
      </c>
      <c r="C125" s="44">
        <f t="shared" si="4"/>
        <v>187</v>
      </c>
      <c r="D125" s="44">
        <f t="shared" si="5"/>
        <v>31416</v>
      </c>
      <c r="F125"/>
      <c r="G125"/>
      <c r="M125">
        <f t="shared" si="3"/>
        <v>152</v>
      </c>
    </row>
    <row r="126" spans="1:13" s="97" customFormat="1" x14ac:dyDescent="0.25">
      <c r="A126" s="110">
        <v>42264</v>
      </c>
      <c r="B126" s="111">
        <v>624</v>
      </c>
      <c r="C126" s="44">
        <f t="shared" si="4"/>
        <v>152</v>
      </c>
      <c r="D126" s="44">
        <f t="shared" si="5"/>
        <v>94848</v>
      </c>
      <c r="F126"/>
      <c r="G126"/>
      <c r="M126">
        <f t="shared" si="3"/>
        <v>198</v>
      </c>
    </row>
    <row r="127" spans="1:13" s="97" customFormat="1" x14ac:dyDescent="0.25">
      <c r="A127" s="110">
        <v>42262</v>
      </c>
      <c r="B127" s="111">
        <v>72</v>
      </c>
      <c r="C127" s="44">
        <f t="shared" si="4"/>
        <v>198</v>
      </c>
      <c r="D127" s="44">
        <f t="shared" si="5"/>
        <v>14256</v>
      </c>
      <c r="F127"/>
      <c r="G127"/>
      <c r="M127">
        <f t="shared" si="3"/>
        <v>168</v>
      </c>
    </row>
    <row r="128" spans="1:13" s="97" customFormat="1" x14ac:dyDescent="0.25">
      <c r="A128" s="110">
        <v>42263</v>
      </c>
      <c r="B128" s="111">
        <v>444</v>
      </c>
      <c r="C128" s="44">
        <f t="shared" si="4"/>
        <v>168</v>
      </c>
      <c r="D128" s="44">
        <f t="shared" si="5"/>
        <v>74592</v>
      </c>
      <c r="F128"/>
      <c r="G128"/>
      <c r="M128">
        <f t="shared" si="3"/>
        <v>187</v>
      </c>
    </row>
    <row r="129" spans="1:13" s="97" customFormat="1" x14ac:dyDescent="0.25">
      <c r="A129" s="110">
        <v>42264</v>
      </c>
      <c r="B129" s="111">
        <v>204</v>
      </c>
      <c r="C129" s="44">
        <f t="shared" si="4"/>
        <v>187</v>
      </c>
      <c r="D129" s="44">
        <f t="shared" si="5"/>
        <v>38148</v>
      </c>
      <c r="F129"/>
      <c r="G129"/>
      <c r="M129">
        <f t="shared" si="3"/>
        <v>168</v>
      </c>
    </row>
    <row r="130" spans="1:13" s="97" customFormat="1" x14ac:dyDescent="0.25">
      <c r="A130" s="110">
        <v>42264</v>
      </c>
      <c r="B130" s="111">
        <v>576</v>
      </c>
      <c r="C130" s="44">
        <f t="shared" si="4"/>
        <v>168</v>
      </c>
      <c r="D130" s="44">
        <f t="shared" si="5"/>
        <v>96768</v>
      </c>
      <c r="F130"/>
      <c r="G130"/>
      <c r="M130">
        <f t="shared" si="3"/>
        <v>198</v>
      </c>
    </row>
    <row r="131" spans="1:13" s="97" customFormat="1" x14ac:dyDescent="0.25">
      <c r="A131" s="110">
        <v>42265</v>
      </c>
      <c r="B131" s="111">
        <v>84</v>
      </c>
      <c r="C131" s="44">
        <f t="shared" si="4"/>
        <v>198</v>
      </c>
      <c r="D131" s="44">
        <f t="shared" si="5"/>
        <v>16632</v>
      </c>
      <c r="F131"/>
      <c r="G131"/>
      <c r="M131">
        <f t="shared" si="3"/>
        <v>198</v>
      </c>
    </row>
    <row r="132" spans="1:13" s="97" customFormat="1" x14ac:dyDescent="0.25">
      <c r="A132" s="110">
        <v>42265</v>
      </c>
      <c r="B132" s="111">
        <v>108</v>
      </c>
      <c r="C132" s="44">
        <f t="shared" si="4"/>
        <v>198</v>
      </c>
      <c r="D132" s="44">
        <f t="shared" si="5"/>
        <v>21384</v>
      </c>
      <c r="F132"/>
      <c r="G132"/>
      <c r="M132">
        <f t="shared" si="3"/>
        <v>187</v>
      </c>
    </row>
    <row r="133" spans="1:13" s="97" customFormat="1" x14ac:dyDescent="0.25">
      <c r="A133" s="110">
        <v>42263</v>
      </c>
      <c r="B133" s="111">
        <v>228</v>
      </c>
      <c r="C133" s="44">
        <f t="shared" si="4"/>
        <v>187</v>
      </c>
      <c r="D133" s="44">
        <f t="shared" si="5"/>
        <v>42636</v>
      </c>
      <c r="F133"/>
      <c r="G133"/>
      <c r="M133">
        <f t="shared" si="3"/>
        <v>168</v>
      </c>
    </row>
    <row r="134" spans="1:13" s="97" customFormat="1" x14ac:dyDescent="0.25">
      <c r="A134" s="110">
        <v>42262</v>
      </c>
      <c r="B134" s="111">
        <v>408</v>
      </c>
      <c r="C134" s="44">
        <f t="shared" si="4"/>
        <v>168</v>
      </c>
      <c r="D134" s="44">
        <f t="shared" si="5"/>
        <v>68544</v>
      </c>
      <c r="F134"/>
      <c r="G134"/>
      <c r="M134">
        <f t="shared" si="3"/>
        <v>168</v>
      </c>
    </row>
    <row r="135" spans="1:13" s="97" customFormat="1" x14ac:dyDescent="0.25">
      <c r="A135" s="110">
        <v>42263</v>
      </c>
      <c r="B135" s="111">
        <v>516</v>
      </c>
      <c r="C135" s="44">
        <f t="shared" si="4"/>
        <v>168</v>
      </c>
      <c r="D135" s="44">
        <f t="shared" si="5"/>
        <v>86688</v>
      </c>
      <c r="F135"/>
      <c r="G135"/>
      <c r="M135">
        <f t="shared" si="3"/>
        <v>152</v>
      </c>
    </row>
    <row r="136" spans="1:13" s="97" customFormat="1" x14ac:dyDescent="0.25">
      <c r="A136" s="110">
        <v>42263</v>
      </c>
      <c r="B136" s="111">
        <v>804</v>
      </c>
      <c r="C136" s="44">
        <f t="shared" si="4"/>
        <v>152</v>
      </c>
      <c r="D136" s="44">
        <f t="shared" si="5"/>
        <v>122208</v>
      </c>
      <c r="F136"/>
      <c r="G136"/>
      <c r="M136">
        <f t="shared" si="3"/>
        <v>152</v>
      </c>
    </row>
    <row r="137" spans="1:13" s="97" customFormat="1" x14ac:dyDescent="0.25">
      <c r="A137" s="110">
        <v>42265</v>
      </c>
      <c r="B137" s="111">
        <v>696</v>
      </c>
      <c r="C137" s="44">
        <f t="shared" si="4"/>
        <v>152</v>
      </c>
      <c r="D137" s="44">
        <f t="shared" si="5"/>
        <v>105792</v>
      </c>
      <c r="F137"/>
      <c r="G137"/>
      <c r="M137">
        <f t="shared" si="3"/>
        <v>187</v>
      </c>
    </row>
    <row r="138" spans="1:13" s="97" customFormat="1" x14ac:dyDescent="0.25">
      <c r="A138" s="110">
        <v>42263</v>
      </c>
      <c r="B138" s="111">
        <v>264</v>
      </c>
      <c r="C138" s="44">
        <f t="shared" si="4"/>
        <v>187</v>
      </c>
      <c r="D138" s="44">
        <f t="shared" si="5"/>
        <v>49368</v>
      </c>
      <c r="F138"/>
      <c r="G138"/>
      <c r="M138">
        <f t="shared" si="3"/>
        <v>168</v>
      </c>
    </row>
    <row r="139" spans="1:13" s="97" customFormat="1" x14ac:dyDescent="0.25">
      <c r="A139" s="110">
        <v>42262</v>
      </c>
      <c r="B139" s="111">
        <v>396</v>
      </c>
      <c r="C139" s="44">
        <f t="shared" si="4"/>
        <v>168</v>
      </c>
      <c r="D139" s="44">
        <f t="shared" si="5"/>
        <v>66528</v>
      </c>
      <c r="F139"/>
      <c r="G139"/>
      <c r="M139">
        <f t="shared" ref="M139:M182" si="6">LOOKUP(B140,$I$12:$K$15)</f>
        <v>152</v>
      </c>
    </row>
    <row r="140" spans="1:13" s="97" customFormat="1" x14ac:dyDescent="0.25">
      <c r="A140" s="110">
        <v>42262</v>
      </c>
      <c r="B140" s="111">
        <v>780</v>
      </c>
      <c r="C140" s="44">
        <f t="shared" si="4"/>
        <v>152</v>
      </c>
      <c r="D140" s="44">
        <f t="shared" si="5"/>
        <v>118560</v>
      </c>
      <c r="F140"/>
      <c r="G140"/>
      <c r="M140">
        <f t="shared" si="6"/>
        <v>198</v>
      </c>
    </row>
    <row r="141" spans="1:13" s="97" customFormat="1" x14ac:dyDescent="0.25">
      <c r="A141" s="110">
        <v>42264</v>
      </c>
      <c r="B141" s="111">
        <v>12</v>
      </c>
      <c r="C141" s="44">
        <f t="shared" ref="C141:C183" si="7">LOOKUP(B141,$I$12:$K$15)</f>
        <v>198</v>
      </c>
      <c r="D141" s="44">
        <f t="shared" ref="D141:D183" si="8">B141*C141</f>
        <v>2376</v>
      </c>
      <c r="F141"/>
      <c r="G141"/>
      <c r="M141">
        <f t="shared" si="6"/>
        <v>168</v>
      </c>
    </row>
    <row r="142" spans="1:13" s="97" customFormat="1" x14ac:dyDescent="0.25">
      <c r="A142" s="110">
        <v>42263</v>
      </c>
      <c r="B142" s="111">
        <v>432</v>
      </c>
      <c r="C142" s="44">
        <f t="shared" si="7"/>
        <v>168</v>
      </c>
      <c r="D142" s="44">
        <f t="shared" si="8"/>
        <v>72576</v>
      </c>
      <c r="F142"/>
      <c r="G142"/>
      <c r="M142">
        <f t="shared" si="6"/>
        <v>187</v>
      </c>
    </row>
    <row r="143" spans="1:13" s="97" customFormat="1" x14ac:dyDescent="0.25">
      <c r="A143" s="110">
        <v>42262</v>
      </c>
      <c r="B143" s="111">
        <v>216</v>
      </c>
      <c r="C143" s="44">
        <f t="shared" si="7"/>
        <v>187</v>
      </c>
      <c r="D143" s="44">
        <f t="shared" si="8"/>
        <v>40392</v>
      </c>
      <c r="F143"/>
      <c r="G143"/>
      <c r="M143">
        <f t="shared" si="6"/>
        <v>152</v>
      </c>
    </row>
    <row r="144" spans="1:13" s="97" customFormat="1" x14ac:dyDescent="0.25">
      <c r="A144" s="110">
        <v>42265</v>
      </c>
      <c r="B144" s="111">
        <v>768</v>
      </c>
      <c r="C144" s="44">
        <f t="shared" si="7"/>
        <v>152</v>
      </c>
      <c r="D144" s="44">
        <f t="shared" si="8"/>
        <v>116736</v>
      </c>
      <c r="F144"/>
      <c r="G144"/>
      <c r="M144">
        <f t="shared" si="6"/>
        <v>187</v>
      </c>
    </row>
    <row r="145" spans="1:13" s="97" customFormat="1" x14ac:dyDescent="0.25">
      <c r="A145" s="110">
        <v>42262</v>
      </c>
      <c r="B145" s="111">
        <v>204</v>
      </c>
      <c r="C145" s="44">
        <f t="shared" si="7"/>
        <v>187</v>
      </c>
      <c r="D145" s="44">
        <f t="shared" si="8"/>
        <v>38148</v>
      </c>
      <c r="F145"/>
      <c r="G145"/>
      <c r="M145">
        <f t="shared" si="6"/>
        <v>168</v>
      </c>
    </row>
    <row r="146" spans="1:13" s="97" customFormat="1" x14ac:dyDescent="0.25">
      <c r="A146" s="110">
        <v>42263</v>
      </c>
      <c r="B146" s="111">
        <v>540</v>
      </c>
      <c r="C146" s="44">
        <f t="shared" si="7"/>
        <v>168</v>
      </c>
      <c r="D146" s="44">
        <f t="shared" si="8"/>
        <v>90720</v>
      </c>
      <c r="F146"/>
      <c r="G146"/>
      <c r="M146">
        <f t="shared" si="6"/>
        <v>168</v>
      </c>
    </row>
    <row r="147" spans="1:13" s="97" customFormat="1" x14ac:dyDescent="0.25">
      <c r="A147" s="110">
        <v>42264</v>
      </c>
      <c r="B147" s="111">
        <v>300</v>
      </c>
      <c r="C147" s="44">
        <f t="shared" si="7"/>
        <v>168</v>
      </c>
      <c r="D147" s="44">
        <f t="shared" si="8"/>
        <v>50400</v>
      </c>
      <c r="F147"/>
      <c r="G147"/>
      <c r="M147">
        <f t="shared" si="6"/>
        <v>152</v>
      </c>
    </row>
    <row r="148" spans="1:13" s="97" customFormat="1" x14ac:dyDescent="0.25">
      <c r="A148" s="110">
        <v>42262</v>
      </c>
      <c r="B148" s="111">
        <v>804</v>
      </c>
      <c r="C148" s="44">
        <f t="shared" si="7"/>
        <v>152</v>
      </c>
      <c r="D148" s="44">
        <f t="shared" si="8"/>
        <v>122208</v>
      </c>
      <c r="F148"/>
      <c r="G148"/>
      <c r="M148">
        <f t="shared" si="6"/>
        <v>198</v>
      </c>
    </row>
    <row r="149" spans="1:13" s="97" customFormat="1" x14ac:dyDescent="0.25">
      <c r="A149" s="110">
        <v>42263</v>
      </c>
      <c r="B149" s="111">
        <v>132</v>
      </c>
      <c r="C149" s="44">
        <f t="shared" si="7"/>
        <v>198</v>
      </c>
      <c r="D149" s="44">
        <f t="shared" si="8"/>
        <v>26136</v>
      </c>
      <c r="F149"/>
      <c r="G149"/>
      <c r="M149">
        <f t="shared" si="6"/>
        <v>152</v>
      </c>
    </row>
    <row r="150" spans="1:13" s="97" customFormat="1" x14ac:dyDescent="0.25">
      <c r="A150" s="110">
        <v>42264</v>
      </c>
      <c r="B150" s="111">
        <v>804</v>
      </c>
      <c r="C150" s="44">
        <f t="shared" si="7"/>
        <v>152</v>
      </c>
      <c r="D150" s="44">
        <f t="shared" si="8"/>
        <v>122208</v>
      </c>
      <c r="F150"/>
      <c r="G150"/>
      <c r="M150">
        <f t="shared" si="6"/>
        <v>187</v>
      </c>
    </row>
    <row r="151" spans="1:13" s="97" customFormat="1" x14ac:dyDescent="0.25">
      <c r="A151" s="110">
        <v>42264</v>
      </c>
      <c r="B151" s="111">
        <v>168</v>
      </c>
      <c r="C151" s="44">
        <f t="shared" si="7"/>
        <v>187</v>
      </c>
      <c r="D151" s="44">
        <f t="shared" si="8"/>
        <v>31416</v>
      </c>
      <c r="F151"/>
      <c r="G151"/>
      <c r="M151">
        <f t="shared" si="6"/>
        <v>198</v>
      </c>
    </row>
    <row r="152" spans="1:13" s="97" customFormat="1" x14ac:dyDescent="0.25">
      <c r="A152" s="110">
        <v>42262</v>
      </c>
      <c r="B152" s="111">
        <v>96</v>
      </c>
      <c r="C152" s="44">
        <f t="shared" si="7"/>
        <v>198</v>
      </c>
      <c r="D152" s="44">
        <f t="shared" si="8"/>
        <v>19008</v>
      </c>
      <c r="F152"/>
      <c r="G152"/>
      <c r="M152">
        <f t="shared" si="6"/>
        <v>152</v>
      </c>
    </row>
    <row r="153" spans="1:13" s="97" customFormat="1" x14ac:dyDescent="0.25">
      <c r="A153" s="110">
        <v>42264</v>
      </c>
      <c r="B153" s="111">
        <v>588</v>
      </c>
      <c r="C153" s="44">
        <f t="shared" si="7"/>
        <v>152</v>
      </c>
      <c r="D153" s="44">
        <f t="shared" si="8"/>
        <v>89376</v>
      </c>
      <c r="F153"/>
      <c r="G153"/>
      <c r="M153">
        <f t="shared" si="6"/>
        <v>168</v>
      </c>
    </row>
    <row r="154" spans="1:13" s="97" customFormat="1" x14ac:dyDescent="0.25">
      <c r="A154" s="110">
        <v>42262</v>
      </c>
      <c r="B154" s="111">
        <v>384</v>
      </c>
      <c r="C154" s="44">
        <f t="shared" si="7"/>
        <v>168</v>
      </c>
      <c r="D154" s="44">
        <f t="shared" si="8"/>
        <v>64512</v>
      </c>
      <c r="F154"/>
      <c r="G154"/>
      <c r="M154">
        <f t="shared" si="6"/>
        <v>168</v>
      </c>
    </row>
    <row r="155" spans="1:13" s="97" customFormat="1" x14ac:dyDescent="0.25">
      <c r="A155" s="110">
        <v>42264</v>
      </c>
      <c r="B155" s="111">
        <v>456</v>
      </c>
      <c r="C155" s="44">
        <f t="shared" si="7"/>
        <v>168</v>
      </c>
      <c r="D155" s="44">
        <f t="shared" si="8"/>
        <v>76608</v>
      </c>
      <c r="F155"/>
      <c r="G155"/>
      <c r="M155">
        <f t="shared" si="6"/>
        <v>198</v>
      </c>
    </row>
    <row r="156" spans="1:13" s="97" customFormat="1" x14ac:dyDescent="0.25">
      <c r="A156" s="110">
        <v>42264</v>
      </c>
      <c r="B156" s="111">
        <v>24</v>
      </c>
      <c r="C156" s="44">
        <f t="shared" si="7"/>
        <v>198</v>
      </c>
      <c r="D156" s="44">
        <f t="shared" si="8"/>
        <v>4752</v>
      </c>
      <c r="F156"/>
      <c r="G156"/>
      <c r="M156">
        <f t="shared" si="6"/>
        <v>152</v>
      </c>
    </row>
    <row r="157" spans="1:13" s="97" customFormat="1" x14ac:dyDescent="0.25">
      <c r="A157" s="110">
        <v>42265</v>
      </c>
      <c r="B157" s="111">
        <v>684</v>
      </c>
      <c r="C157" s="44">
        <f t="shared" si="7"/>
        <v>152</v>
      </c>
      <c r="D157" s="44">
        <f t="shared" si="8"/>
        <v>103968</v>
      </c>
      <c r="F157"/>
      <c r="G157"/>
      <c r="M157">
        <f t="shared" si="6"/>
        <v>168</v>
      </c>
    </row>
    <row r="158" spans="1:13" s="97" customFormat="1" x14ac:dyDescent="0.25">
      <c r="A158" s="110">
        <v>42264</v>
      </c>
      <c r="B158" s="111">
        <v>384</v>
      </c>
      <c r="C158" s="44">
        <f t="shared" si="7"/>
        <v>168</v>
      </c>
      <c r="D158" s="44">
        <f t="shared" si="8"/>
        <v>64512</v>
      </c>
      <c r="F158"/>
      <c r="G158"/>
      <c r="M158">
        <f t="shared" si="6"/>
        <v>187</v>
      </c>
    </row>
    <row r="159" spans="1:13" s="97" customFormat="1" x14ac:dyDescent="0.25">
      <c r="A159" s="110">
        <v>42262</v>
      </c>
      <c r="B159" s="111">
        <v>192</v>
      </c>
      <c r="C159" s="44">
        <f t="shared" si="7"/>
        <v>187</v>
      </c>
      <c r="D159" s="44">
        <f t="shared" si="8"/>
        <v>35904</v>
      </c>
      <c r="F159"/>
      <c r="G159"/>
      <c r="M159">
        <f t="shared" si="6"/>
        <v>168</v>
      </c>
    </row>
    <row r="160" spans="1:13" s="97" customFormat="1" x14ac:dyDescent="0.25">
      <c r="A160" s="110">
        <v>42263</v>
      </c>
      <c r="B160" s="111">
        <v>300</v>
      </c>
      <c r="C160" s="44">
        <f t="shared" si="7"/>
        <v>168</v>
      </c>
      <c r="D160" s="44">
        <f t="shared" si="8"/>
        <v>50400</v>
      </c>
      <c r="F160"/>
      <c r="G160"/>
      <c r="M160">
        <f t="shared" si="6"/>
        <v>152</v>
      </c>
    </row>
    <row r="161" spans="1:13" s="97" customFormat="1" x14ac:dyDescent="0.25">
      <c r="A161" s="110">
        <v>42265</v>
      </c>
      <c r="B161" s="111">
        <v>684</v>
      </c>
      <c r="C161" s="44">
        <f t="shared" si="7"/>
        <v>152</v>
      </c>
      <c r="D161" s="44">
        <f t="shared" si="8"/>
        <v>103968</v>
      </c>
      <c r="F161"/>
      <c r="G161"/>
      <c r="M161">
        <f t="shared" si="6"/>
        <v>187</v>
      </c>
    </row>
    <row r="162" spans="1:13" s="97" customFormat="1" x14ac:dyDescent="0.25">
      <c r="A162" s="110">
        <v>42263</v>
      </c>
      <c r="B162" s="111">
        <v>288</v>
      </c>
      <c r="C162" s="44">
        <f t="shared" si="7"/>
        <v>187</v>
      </c>
      <c r="D162" s="44">
        <f t="shared" si="8"/>
        <v>53856</v>
      </c>
      <c r="F162"/>
      <c r="G162"/>
      <c r="M162">
        <f t="shared" si="6"/>
        <v>168</v>
      </c>
    </row>
    <row r="163" spans="1:13" s="97" customFormat="1" x14ac:dyDescent="0.25">
      <c r="A163" s="110">
        <v>42265</v>
      </c>
      <c r="B163" s="111">
        <v>432</v>
      </c>
      <c r="C163" s="44">
        <f t="shared" si="7"/>
        <v>168</v>
      </c>
      <c r="D163" s="44">
        <f t="shared" si="8"/>
        <v>72576</v>
      </c>
      <c r="F163"/>
      <c r="G163"/>
      <c r="M163">
        <f t="shared" si="6"/>
        <v>152</v>
      </c>
    </row>
    <row r="164" spans="1:13" s="97" customFormat="1" x14ac:dyDescent="0.25">
      <c r="A164" s="110">
        <v>42263</v>
      </c>
      <c r="B164" s="111">
        <v>648</v>
      </c>
      <c r="C164" s="44">
        <f t="shared" si="7"/>
        <v>152</v>
      </c>
      <c r="D164" s="44">
        <f t="shared" si="8"/>
        <v>98496</v>
      </c>
      <c r="F164"/>
      <c r="G164"/>
      <c r="M164">
        <f t="shared" si="6"/>
        <v>168</v>
      </c>
    </row>
    <row r="165" spans="1:13" s="97" customFormat="1" x14ac:dyDescent="0.25">
      <c r="A165" s="110">
        <v>42263</v>
      </c>
      <c r="B165" s="111">
        <v>324</v>
      </c>
      <c r="C165" s="44">
        <f t="shared" si="7"/>
        <v>168</v>
      </c>
      <c r="D165" s="44">
        <f t="shared" si="8"/>
        <v>54432</v>
      </c>
      <c r="F165"/>
      <c r="G165"/>
      <c r="M165">
        <f t="shared" si="6"/>
        <v>198</v>
      </c>
    </row>
    <row r="166" spans="1:13" s="97" customFormat="1" x14ac:dyDescent="0.25">
      <c r="A166" s="110">
        <v>42263</v>
      </c>
      <c r="B166" s="111">
        <v>24</v>
      </c>
      <c r="C166" s="44">
        <f t="shared" si="7"/>
        <v>198</v>
      </c>
      <c r="D166" s="44">
        <f t="shared" si="8"/>
        <v>4752</v>
      </c>
      <c r="F166"/>
      <c r="G166"/>
      <c r="M166">
        <f t="shared" si="6"/>
        <v>168</v>
      </c>
    </row>
    <row r="167" spans="1:13" s="97" customFormat="1" x14ac:dyDescent="0.25">
      <c r="A167" s="110">
        <v>42262</v>
      </c>
      <c r="B167" s="111">
        <v>552</v>
      </c>
      <c r="C167" s="44">
        <f t="shared" si="7"/>
        <v>168</v>
      </c>
      <c r="D167" s="44">
        <f t="shared" si="8"/>
        <v>92736</v>
      </c>
      <c r="F167"/>
      <c r="G167"/>
      <c r="M167">
        <f t="shared" si="6"/>
        <v>187</v>
      </c>
    </row>
    <row r="168" spans="1:13" s="97" customFormat="1" x14ac:dyDescent="0.25">
      <c r="A168" s="110">
        <v>42264</v>
      </c>
      <c r="B168" s="111">
        <v>168</v>
      </c>
      <c r="C168" s="44">
        <f t="shared" si="7"/>
        <v>187</v>
      </c>
      <c r="D168" s="44">
        <f t="shared" si="8"/>
        <v>31416</v>
      </c>
      <c r="F168"/>
      <c r="G168"/>
      <c r="M168">
        <f t="shared" si="6"/>
        <v>152</v>
      </c>
    </row>
    <row r="169" spans="1:13" s="97" customFormat="1" x14ac:dyDescent="0.25">
      <c r="A169" s="110">
        <v>42264</v>
      </c>
      <c r="B169" s="111">
        <v>744</v>
      </c>
      <c r="C169" s="44">
        <f t="shared" si="7"/>
        <v>152</v>
      </c>
      <c r="D169" s="44">
        <f t="shared" si="8"/>
        <v>113088</v>
      </c>
      <c r="F169"/>
      <c r="G169"/>
      <c r="M169">
        <f t="shared" si="6"/>
        <v>187</v>
      </c>
    </row>
    <row r="170" spans="1:13" s="97" customFormat="1" x14ac:dyDescent="0.25">
      <c r="A170" s="110">
        <v>42264</v>
      </c>
      <c r="B170" s="111">
        <v>228</v>
      </c>
      <c r="C170" s="44">
        <f t="shared" si="7"/>
        <v>187</v>
      </c>
      <c r="D170" s="44">
        <f t="shared" si="8"/>
        <v>42636</v>
      </c>
      <c r="F170"/>
      <c r="G170"/>
      <c r="M170">
        <f t="shared" si="6"/>
        <v>152</v>
      </c>
    </row>
    <row r="171" spans="1:13" s="97" customFormat="1" x14ac:dyDescent="0.25">
      <c r="A171" s="110">
        <v>42263</v>
      </c>
      <c r="B171" s="111">
        <v>636</v>
      </c>
      <c r="C171" s="44">
        <f t="shared" si="7"/>
        <v>152</v>
      </c>
      <c r="D171" s="44">
        <f t="shared" si="8"/>
        <v>96672</v>
      </c>
      <c r="F171"/>
      <c r="G171"/>
      <c r="M171">
        <f t="shared" si="6"/>
        <v>168</v>
      </c>
    </row>
    <row r="172" spans="1:13" s="97" customFormat="1" x14ac:dyDescent="0.25">
      <c r="A172" s="110">
        <v>42263</v>
      </c>
      <c r="B172" s="111">
        <v>312</v>
      </c>
      <c r="C172" s="44">
        <f t="shared" si="7"/>
        <v>168</v>
      </c>
      <c r="D172" s="44">
        <f t="shared" si="8"/>
        <v>52416</v>
      </c>
      <c r="F172"/>
      <c r="G172"/>
      <c r="M172">
        <f t="shared" si="6"/>
        <v>198</v>
      </c>
    </row>
    <row r="173" spans="1:13" s="97" customFormat="1" x14ac:dyDescent="0.25">
      <c r="A173" s="110">
        <v>42263</v>
      </c>
      <c r="B173" s="111">
        <v>36</v>
      </c>
      <c r="C173" s="44">
        <f t="shared" si="7"/>
        <v>198</v>
      </c>
      <c r="D173" s="44">
        <f t="shared" si="8"/>
        <v>7128</v>
      </c>
      <c r="F173"/>
      <c r="G173"/>
      <c r="M173">
        <f t="shared" si="6"/>
        <v>168</v>
      </c>
    </row>
    <row r="174" spans="1:13" s="97" customFormat="1" x14ac:dyDescent="0.25">
      <c r="A174" s="110">
        <v>42264</v>
      </c>
      <c r="B174" s="111">
        <v>492</v>
      </c>
      <c r="C174" s="44">
        <f t="shared" si="7"/>
        <v>168</v>
      </c>
      <c r="D174" s="44">
        <f t="shared" si="8"/>
        <v>82656</v>
      </c>
      <c r="F174"/>
      <c r="G174"/>
      <c r="M174">
        <f t="shared" si="6"/>
        <v>152</v>
      </c>
    </row>
    <row r="175" spans="1:13" s="97" customFormat="1" x14ac:dyDescent="0.25">
      <c r="A175" s="110">
        <v>42264</v>
      </c>
      <c r="B175" s="111">
        <v>660</v>
      </c>
      <c r="C175" s="44">
        <f t="shared" si="7"/>
        <v>152</v>
      </c>
      <c r="D175" s="44">
        <f t="shared" si="8"/>
        <v>100320</v>
      </c>
      <c r="F175"/>
      <c r="G175"/>
      <c r="M175">
        <f t="shared" si="6"/>
        <v>152</v>
      </c>
    </row>
    <row r="176" spans="1:13" s="97" customFormat="1" x14ac:dyDescent="0.25">
      <c r="A176" s="110">
        <v>42262</v>
      </c>
      <c r="B176" s="111">
        <v>756</v>
      </c>
      <c r="C176" s="44">
        <f t="shared" si="7"/>
        <v>152</v>
      </c>
      <c r="D176" s="44">
        <f t="shared" si="8"/>
        <v>114912</v>
      </c>
      <c r="F176"/>
      <c r="G176"/>
      <c r="M176">
        <f t="shared" si="6"/>
        <v>187</v>
      </c>
    </row>
    <row r="177" spans="1:13" s="97" customFormat="1" x14ac:dyDescent="0.25">
      <c r="A177" s="110">
        <v>42265</v>
      </c>
      <c r="B177" s="111">
        <v>288</v>
      </c>
      <c r="C177" s="44">
        <f t="shared" si="7"/>
        <v>187</v>
      </c>
      <c r="D177" s="44">
        <f t="shared" si="8"/>
        <v>53856</v>
      </c>
      <c r="F177"/>
      <c r="G177"/>
      <c r="M177">
        <f t="shared" si="6"/>
        <v>168</v>
      </c>
    </row>
    <row r="178" spans="1:13" s="97" customFormat="1" x14ac:dyDescent="0.25">
      <c r="A178" s="110">
        <v>42265</v>
      </c>
      <c r="B178" s="111">
        <v>408</v>
      </c>
      <c r="C178" s="44">
        <f t="shared" si="7"/>
        <v>168</v>
      </c>
      <c r="D178" s="44">
        <f t="shared" si="8"/>
        <v>68544</v>
      </c>
      <c r="F178"/>
      <c r="G178"/>
      <c r="M178">
        <f t="shared" si="6"/>
        <v>168</v>
      </c>
    </row>
    <row r="179" spans="1:13" s="97" customFormat="1" x14ac:dyDescent="0.25">
      <c r="A179" s="110">
        <v>42263</v>
      </c>
      <c r="B179" s="111">
        <v>384</v>
      </c>
      <c r="C179" s="44">
        <f t="shared" si="7"/>
        <v>168</v>
      </c>
      <c r="D179" s="44">
        <f t="shared" si="8"/>
        <v>64512</v>
      </c>
      <c r="F179"/>
      <c r="G179"/>
      <c r="M179">
        <f t="shared" si="6"/>
        <v>152</v>
      </c>
    </row>
    <row r="180" spans="1:13" s="97" customFormat="1" x14ac:dyDescent="0.25">
      <c r="A180" s="110">
        <v>42265</v>
      </c>
      <c r="B180" s="111">
        <v>612</v>
      </c>
      <c r="C180" s="44">
        <f t="shared" si="7"/>
        <v>152</v>
      </c>
      <c r="D180" s="44">
        <f t="shared" si="8"/>
        <v>93024</v>
      </c>
      <c r="F180"/>
      <c r="G180"/>
      <c r="M180">
        <f t="shared" si="6"/>
        <v>152</v>
      </c>
    </row>
    <row r="181" spans="1:13" s="97" customFormat="1" x14ac:dyDescent="0.25">
      <c r="A181" s="110">
        <v>42262</v>
      </c>
      <c r="B181" s="111">
        <v>600</v>
      </c>
      <c r="C181" s="44">
        <f t="shared" si="7"/>
        <v>152</v>
      </c>
      <c r="D181" s="44">
        <f t="shared" si="8"/>
        <v>91200</v>
      </c>
      <c r="F181"/>
      <c r="G181"/>
      <c r="M181">
        <f t="shared" si="6"/>
        <v>168</v>
      </c>
    </row>
    <row r="182" spans="1:13" s="97" customFormat="1" x14ac:dyDescent="0.25">
      <c r="A182" s="110">
        <v>42264</v>
      </c>
      <c r="B182" s="111">
        <v>432</v>
      </c>
      <c r="C182" s="44">
        <f t="shared" si="7"/>
        <v>168</v>
      </c>
      <c r="D182" s="44">
        <f t="shared" si="8"/>
        <v>72576</v>
      </c>
      <c r="F182"/>
      <c r="G182"/>
      <c r="M182">
        <f t="shared" si="6"/>
        <v>168</v>
      </c>
    </row>
    <row r="183" spans="1:13" s="97" customFormat="1" x14ac:dyDescent="0.25">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topLeftCell="A11" zoomScale="130" zoomScaleNormal="130" workbookViewId="0">
      <selection activeCell="B14" sqref="B14"/>
    </sheetView>
  </sheetViews>
  <sheetFormatPr defaultRowHeight="15" x14ac:dyDescent="0.25"/>
  <cols>
    <col min="1" max="1" width="17.42578125" customWidth="1"/>
    <col min="2" max="2" width="14" bestFit="1" customWidth="1"/>
    <col min="3" max="3" width="21" customWidth="1"/>
    <col min="4" max="4" width="37" bestFit="1" customWidth="1"/>
    <col min="5" max="5" width="14" bestFit="1" customWidth="1"/>
  </cols>
  <sheetData>
    <row r="1" spans="1:6" x14ac:dyDescent="0.25">
      <c r="A1" s="1" t="s">
        <v>815</v>
      </c>
      <c r="B1" s="2"/>
      <c r="C1" s="2"/>
      <c r="D1" s="2"/>
      <c r="E1" s="2"/>
      <c r="F1" s="3"/>
    </row>
    <row r="3" spans="1:6" x14ac:dyDescent="0.25">
      <c r="A3" s="7" t="s">
        <v>182</v>
      </c>
    </row>
    <row r="4" spans="1:6" x14ac:dyDescent="0.25">
      <c r="A4" s="4" t="s">
        <v>183</v>
      </c>
      <c r="B4" s="4" t="s">
        <v>184</v>
      </c>
      <c r="C4" s="4" t="s">
        <v>185</v>
      </c>
    </row>
    <row r="5" spans="1:6" x14ac:dyDescent="0.25">
      <c r="A5" s="5" t="s">
        <v>186</v>
      </c>
      <c r="B5" s="126">
        <v>0.88631578947368417</v>
      </c>
      <c r="C5" s="8"/>
    </row>
    <row r="6" spans="1:6" x14ac:dyDescent="0.25">
      <c r="A6" s="5" t="s">
        <v>187</v>
      </c>
      <c r="B6" s="126">
        <v>0.66315789473684206</v>
      </c>
      <c r="C6" s="8"/>
    </row>
    <row r="7" spans="1:6" x14ac:dyDescent="0.25">
      <c r="A7" s="5" t="s">
        <v>188</v>
      </c>
      <c r="B7" s="126">
        <v>0.84421052631578952</v>
      </c>
      <c r="C7" s="8"/>
    </row>
    <row r="8" spans="1:6" x14ac:dyDescent="0.25">
      <c r="A8" s="5" t="s">
        <v>189</v>
      </c>
      <c r="B8" s="126">
        <v>0.97894736842105268</v>
      </c>
      <c r="C8" s="8"/>
    </row>
    <row r="9" spans="1:6" x14ac:dyDescent="0.25">
      <c r="A9" s="5" t="s">
        <v>190</v>
      </c>
      <c r="B9" s="126">
        <v>0.93989999999999996</v>
      </c>
      <c r="C9" s="8"/>
    </row>
    <row r="10" spans="1:6" x14ac:dyDescent="0.25">
      <c r="A10" s="5" t="s">
        <v>191</v>
      </c>
      <c r="B10" s="126">
        <v>0.55000000000000004</v>
      </c>
      <c r="C10" s="8"/>
    </row>
    <row r="12" spans="1:6" x14ac:dyDescent="0.25">
      <c r="A12" t="s">
        <v>192</v>
      </c>
      <c r="D12" t="s">
        <v>193</v>
      </c>
    </row>
    <row r="13" spans="1:6" ht="30" x14ac:dyDescent="0.25">
      <c r="A13" s="64" t="s">
        <v>194</v>
      </c>
      <c r="B13" s="4" t="s">
        <v>185</v>
      </c>
      <c r="D13" s="4" t="s">
        <v>195</v>
      </c>
      <c r="E13" s="4" t="s">
        <v>185</v>
      </c>
    </row>
    <row r="14" spans="1:6" x14ac:dyDescent="0.25">
      <c r="A14" s="53">
        <f>INDEX(D$14:D$48,ROWS(D14:D$48))</f>
        <v>0</v>
      </c>
      <c r="B14" s="53">
        <f>INDEX(E$14:E$48,ROWS(E14:E$48))</f>
        <v>0</v>
      </c>
      <c r="D14" s="37">
        <v>0.94</v>
      </c>
      <c r="E14" s="5">
        <v>4</v>
      </c>
    </row>
    <row r="15" spans="1:6" x14ac:dyDescent="0.25">
      <c r="A15" s="53">
        <f>INDEX(D$14:D$48,ROWS(D15:D$48))</f>
        <v>0.62649999999999995</v>
      </c>
      <c r="B15" s="53">
        <f>INDEX(E$14:E$48,ROWS(E15:E$48))</f>
        <v>0.70000000000000095</v>
      </c>
      <c r="D15" s="37">
        <v>0.93049999999999999</v>
      </c>
      <c r="E15" s="5">
        <v>3.9</v>
      </c>
    </row>
    <row r="16" spans="1:6" x14ac:dyDescent="0.25">
      <c r="A16" s="53">
        <f>INDEX(D$14:D$48,ROWS(D16:D$48))</f>
        <v>0.6359999999999999</v>
      </c>
      <c r="B16" s="53">
        <f>INDEX(E$14:E$48,ROWS(E16:E$48))</f>
        <v>0.80000000000000104</v>
      </c>
      <c r="D16" s="37">
        <v>0.92099999999999993</v>
      </c>
      <c r="E16" s="5">
        <v>3.8</v>
      </c>
    </row>
    <row r="17" spans="1:5" x14ac:dyDescent="0.25">
      <c r="A17" s="53">
        <f>INDEX(D$14:D$48,ROWS(D17:D$48))</f>
        <v>0.64549999999999996</v>
      </c>
      <c r="B17" s="53">
        <f>INDEX(E$14:E$48,ROWS(E17:E$48))</f>
        <v>0.9</v>
      </c>
      <c r="D17" s="37">
        <v>0.91149999999999998</v>
      </c>
      <c r="E17" s="5">
        <v>3.7</v>
      </c>
    </row>
    <row r="18" spans="1:5" x14ac:dyDescent="0.25">
      <c r="A18" s="53">
        <f>INDEX(D$14:D$48,ROWS(D18:D$48))</f>
        <v>0.65500000000000003</v>
      </c>
      <c r="B18" s="53">
        <f>INDEX(E$14:E$48,ROWS(E18:E$48))</f>
        <v>1</v>
      </c>
      <c r="D18" s="37">
        <v>0.90199999999999991</v>
      </c>
      <c r="E18" s="5">
        <v>3.6</v>
      </c>
    </row>
    <row r="19" spans="1:5" x14ac:dyDescent="0.25">
      <c r="A19" s="53">
        <f>INDEX(D$14:D$48,ROWS(D19:D$48))</f>
        <v>0.66449999999999998</v>
      </c>
      <c r="B19" s="53">
        <f>INDEX(E$14:E$48,ROWS(E19:E$48))</f>
        <v>1.1000000000000001</v>
      </c>
      <c r="D19" s="37">
        <v>0.89249999999999996</v>
      </c>
      <c r="E19" s="5">
        <v>3.5</v>
      </c>
    </row>
    <row r="20" spans="1:5" x14ac:dyDescent="0.25">
      <c r="A20" s="53">
        <f>INDEX(D$14:D$48,ROWS(D20:D$48))</f>
        <v>0.67399999999999993</v>
      </c>
      <c r="B20" s="53">
        <f>INDEX(E$14:E$48,ROWS(E20:E$48))</f>
        <v>1.2</v>
      </c>
      <c r="D20" s="37">
        <v>0.88300000000000001</v>
      </c>
      <c r="E20" s="5">
        <v>3.4</v>
      </c>
    </row>
    <row r="21" spans="1:5" x14ac:dyDescent="0.25">
      <c r="A21" s="53">
        <f>INDEX(D$14:D$48,ROWS(D21:D$48))</f>
        <v>0.6835</v>
      </c>
      <c r="B21" s="53">
        <f>INDEX(E$14:E$48,ROWS(E21:E$48))</f>
        <v>1.3</v>
      </c>
      <c r="D21" s="37">
        <v>0.87349999999999994</v>
      </c>
      <c r="E21" s="5">
        <v>3.3</v>
      </c>
    </row>
    <row r="22" spans="1:5" x14ac:dyDescent="0.25">
      <c r="A22" s="53">
        <f>INDEX(D$14:D$48,ROWS(D22:D$48))</f>
        <v>0.69299999999999995</v>
      </c>
      <c r="B22" s="53">
        <f>INDEX(E$14:E$48,ROWS(E22:E$48))</f>
        <v>1.4</v>
      </c>
      <c r="D22" s="37">
        <v>0.86399999999999999</v>
      </c>
      <c r="E22" s="5">
        <v>3.2</v>
      </c>
    </row>
    <row r="23" spans="1:5" x14ac:dyDescent="0.25">
      <c r="A23" s="53">
        <f>INDEX(D$14:D$48,ROWS(D23:D$48))</f>
        <v>0.7024999999999999</v>
      </c>
      <c r="B23" s="53">
        <f>INDEX(E$14:E$48,ROWS(E23:E$48))</f>
        <v>1.5</v>
      </c>
      <c r="D23" s="37">
        <v>0.85449999999999993</v>
      </c>
      <c r="E23" s="5">
        <v>3.1</v>
      </c>
    </row>
    <row r="24" spans="1:5" x14ac:dyDescent="0.25">
      <c r="A24" s="53">
        <f>INDEX(D$14:D$48,ROWS(D24:D$48))</f>
        <v>0.71199999999999997</v>
      </c>
      <c r="B24" s="53">
        <f>INDEX(E$14:E$48,ROWS(E24:E$48))</f>
        <v>1.6</v>
      </c>
      <c r="D24" s="37">
        <v>0.84499999999999997</v>
      </c>
      <c r="E24" s="5">
        <v>3</v>
      </c>
    </row>
    <row r="25" spans="1:5" x14ac:dyDescent="0.25">
      <c r="A25" s="53">
        <f>INDEX(D$14:D$48,ROWS(D25:D$48))</f>
        <v>0.72149999999999992</v>
      </c>
      <c r="B25" s="53">
        <f>INDEX(E$14:E$48,ROWS(E25:E$48))</f>
        <v>1.7</v>
      </c>
      <c r="D25" s="37">
        <v>0.83549999999999991</v>
      </c>
      <c r="E25" s="5">
        <v>2.9</v>
      </c>
    </row>
    <row r="26" spans="1:5" x14ac:dyDescent="0.25">
      <c r="A26" s="53">
        <f>INDEX(D$14:D$48,ROWS(D26:D$48))</f>
        <v>0.73099999999999998</v>
      </c>
      <c r="B26" s="53">
        <f>INDEX(E$14:E$48,ROWS(E26:E$48))</f>
        <v>1.8</v>
      </c>
      <c r="D26" s="37">
        <v>0.82599999999999996</v>
      </c>
      <c r="E26" s="5">
        <v>2.8</v>
      </c>
    </row>
    <row r="27" spans="1:5" x14ac:dyDescent="0.25">
      <c r="A27" s="53">
        <f>INDEX(D$14:D$48,ROWS(D27:D$48))</f>
        <v>0.74049999999999994</v>
      </c>
      <c r="B27" s="53">
        <f>INDEX(E$14:E$48,ROWS(E27:E$48))</f>
        <v>1.9</v>
      </c>
      <c r="D27" s="37">
        <v>0.8165</v>
      </c>
      <c r="E27" s="5">
        <v>2.7</v>
      </c>
    </row>
    <row r="28" spans="1:5" x14ac:dyDescent="0.25">
      <c r="A28" s="53">
        <f>INDEX(D$14:D$48,ROWS(D28:D$48))</f>
        <v>0.75</v>
      </c>
      <c r="B28" s="53">
        <f>INDEX(E$14:E$48,ROWS(E28:E$48))</f>
        <v>2</v>
      </c>
      <c r="D28" s="37">
        <v>0.80699999999999994</v>
      </c>
      <c r="E28" s="5">
        <v>2.6</v>
      </c>
    </row>
    <row r="29" spans="1:5" x14ac:dyDescent="0.25">
      <c r="A29" s="53">
        <f>INDEX(D$14:D$48,ROWS(D29:D$48))</f>
        <v>0.75949999999999995</v>
      </c>
      <c r="B29" s="53">
        <f>INDEX(E$14:E$48,ROWS(E29:E$48))</f>
        <v>2.1</v>
      </c>
      <c r="D29" s="37">
        <v>0.79749999999999999</v>
      </c>
      <c r="E29" s="5">
        <v>2.5</v>
      </c>
    </row>
    <row r="30" spans="1:5" x14ac:dyDescent="0.25">
      <c r="A30" s="53">
        <f>INDEX(D$14:D$48,ROWS(D30:D$48))</f>
        <v>0.76899999999999991</v>
      </c>
      <c r="B30" s="53">
        <f>INDEX(E$14:E$48,ROWS(E30:E$48))</f>
        <v>2.2000000000000002</v>
      </c>
      <c r="D30" s="37">
        <v>0.78799999999999992</v>
      </c>
      <c r="E30" s="5">
        <v>2.4</v>
      </c>
    </row>
    <row r="31" spans="1:5" x14ac:dyDescent="0.25">
      <c r="A31" s="53">
        <f>INDEX(D$14:D$48,ROWS(D31:D$48))</f>
        <v>0.77849999999999997</v>
      </c>
      <c r="B31" s="53">
        <f>INDEX(E$14:E$48,ROWS(E31:E$48))</f>
        <v>2.2999999999999998</v>
      </c>
      <c r="D31" s="37">
        <v>0.77849999999999997</v>
      </c>
      <c r="E31" s="5">
        <v>2.2999999999999998</v>
      </c>
    </row>
    <row r="32" spans="1:5" x14ac:dyDescent="0.25">
      <c r="A32" s="53">
        <f>INDEX(D$14:D$48,ROWS(D32:D$48))</f>
        <v>0.78799999999999992</v>
      </c>
      <c r="B32" s="53">
        <f>INDEX(E$14:E$48,ROWS(E32:E$48))</f>
        <v>2.4</v>
      </c>
      <c r="D32" s="37">
        <v>0.76899999999999991</v>
      </c>
      <c r="E32" s="5">
        <v>2.2000000000000002</v>
      </c>
    </row>
    <row r="33" spans="1:5" x14ac:dyDescent="0.25">
      <c r="A33" s="53">
        <f>INDEX(D$14:D$48,ROWS(D33:D$48))</f>
        <v>0.79749999999999999</v>
      </c>
      <c r="B33" s="53">
        <f>INDEX(E$14:E$48,ROWS(E33:E$48))</f>
        <v>2.5</v>
      </c>
      <c r="D33" s="37">
        <v>0.75949999999999995</v>
      </c>
      <c r="E33" s="5">
        <v>2.1</v>
      </c>
    </row>
    <row r="34" spans="1:5" x14ac:dyDescent="0.25">
      <c r="A34" s="53">
        <f>INDEX(D$14:D$48,ROWS(D34:D$48))</f>
        <v>0.80699999999999994</v>
      </c>
      <c r="B34" s="53">
        <f>INDEX(E$14:E$48,ROWS(E34:E$48))</f>
        <v>2.6</v>
      </c>
      <c r="D34" s="37">
        <v>0.75</v>
      </c>
      <c r="E34" s="5">
        <v>2</v>
      </c>
    </row>
    <row r="35" spans="1:5" x14ac:dyDescent="0.25">
      <c r="A35" s="53">
        <f>INDEX(D$14:D$48,ROWS(D35:D$48))</f>
        <v>0.8165</v>
      </c>
      <c r="B35" s="53">
        <f>INDEX(E$14:E$48,ROWS(E35:E$48))</f>
        <v>2.7</v>
      </c>
      <c r="D35" s="37">
        <v>0.74049999999999994</v>
      </c>
      <c r="E35" s="5">
        <v>1.9</v>
      </c>
    </row>
    <row r="36" spans="1:5" x14ac:dyDescent="0.25">
      <c r="A36" s="53">
        <f>INDEX(D$14:D$48,ROWS(D36:D$48))</f>
        <v>0.82599999999999996</v>
      </c>
      <c r="B36" s="53">
        <f>INDEX(E$14:E$48,ROWS(E36:E$48))</f>
        <v>2.8</v>
      </c>
      <c r="D36" s="37">
        <v>0.73099999999999998</v>
      </c>
      <c r="E36" s="5">
        <v>1.8</v>
      </c>
    </row>
    <row r="37" spans="1:5" x14ac:dyDescent="0.25">
      <c r="A37" s="53">
        <f>INDEX(D$14:D$48,ROWS(D37:D$48))</f>
        <v>0.83549999999999991</v>
      </c>
      <c r="B37" s="53">
        <f>INDEX(E$14:E$48,ROWS(E37:E$48))</f>
        <v>2.9</v>
      </c>
      <c r="D37" s="37">
        <v>0.72149999999999992</v>
      </c>
      <c r="E37" s="5">
        <v>1.7</v>
      </c>
    </row>
    <row r="38" spans="1:5" x14ac:dyDescent="0.25">
      <c r="A38" s="53">
        <f>INDEX(D$14:D$48,ROWS(D38:D$48))</f>
        <v>0.84499999999999997</v>
      </c>
      <c r="B38" s="53">
        <f>INDEX(E$14:E$48,ROWS(E38:E$48))</f>
        <v>3</v>
      </c>
      <c r="D38" s="37">
        <v>0.71199999999999997</v>
      </c>
      <c r="E38" s="5">
        <v>1.6</v>
      </c>
    </row>
    <row r="39" spans="1:5" x14ac:dyDescent="0.25">
      <c r="A39" s="53">
        <f>INDEX(D$14:D$48,ROWS(D39:D$48))</f>
        <v>0.85449999999999993</v>
      </c>
      <c r="B39" s="53">
        <f>INDEX(E$14:E$48,ROWS(E39:E$48))</f>
        <v>3.1</v>
      </c>
      <c r="D39" s="37">
        <v>0.7024999999999999</v>
      </c>
      <c r="E39" s="5">
        <v>1.5</v>
      </c>
    </row>
    <row r="40" spans="1:5" x14ac:dyDescent="0.25">
      <c r="A40" s="53">
        <f>INDEX(D$14:D$48,ROWS(D40:D$48))</f>
        <v>0.86399999999999999</v>
      </c>
      <c r="B40" s="53">
        <f>INDEX(E$14:E$48,ROWS(E40:E$48))</f>
        <v>3.2</v>
      </c>
      <c r="D40" s="37">
        <v>0.69299999999999995</v>
      </c>
      <c r="E40" s="5">
        <v>1.4</v>
      </c>
    </row>
    <row r="41" spans="1:5" x14ac:dyDescent="0.25">
      <c r="A41" s="53">
        <f>INDEX(D$14:D$48,ROWS(D41:D$48))</f>
        <v>0.87349999999999994</v>
      </c>
      <c r="B41" s="53">
        <f>INDEX(E$14:E$48,ROWS(E41:E$48))</f>
        <v>3.3</v>
      </c>
      <c r="D41" s="37">
        <v>0.6835</v>
      </c>
      <c r="E41" s="5">
        <v>1.3</v>
      </c>
    </row>
    <row r="42" spans="1:5" x14ac:dyDescent="0.25">
      <c r="A42" s="53">
        <f>INDEX(D$14:D$48,ROWS(D42:D$48))</f>
        <v>0.88300000000000001</v>
      </c>
      <c r="B42" s="53">
        <f>INDEX(E$14:E$48,ROWS(E42:E$48))</f>
        <v>3.4</v>
      </c>
      <c r="D42" s="37">
        <v>0.67399999999999993</v>
      </c>
      <c r="E42" s="5">
        <v>1.2</v>
      </c>
    </row>
    <row r="43" spans="1:5" x14ac:dyDescent="0.25">
      <c r="A43" s="53">
        <f>INDEX(D$14:D$48,ROWS(D43:D$48))</f>
        <v>0.89249999999999996</v>
      </c>
      <c r="B43" s="53">
        <f>INDEX(E$14:E$48,ROWS(E43:E$48))</f>
        <v>3.5</v>
      </c>
      <c r="D43" s="37">
        <v>0.66449999999999998</v>
      </c>
      <c r="E43" s="5">
        <v>1.1000000000000001</v>
      </c>
    </row>
    <row r="44" spans="1:5" x14ac:dyDescent="0.25">
      <c r="A44" s="53">
        <f>INDEX(D$14:D$48,ROWS(D44:D$48))</f>
        <v>0.90199999999999991</v>
      </c>
      <c r="B44" s="53">
        <f>INDEX(E$14:E$48,ROWS(E44:E$48))</f>
        <v>3.6</v>
      </c>
      <c r="D44" s="37">
        <v>0.65500000000000003</v>
      </c>
      <c r="E44" s="5">
        <v>1</v>
      </c>
    </row>
    <row r="45" spans="1:5" x14ac:dyDescent="0.25">
      <c r="A45" s="53">
        <f>INDEX(D$14:D$48,ROWS(D45:D$48))</f>
        <v>0.91149999999999998</v>
      </c>
      <c r="B45" s="53">
        <f>INDEX(E$14:E$48,ROWS(E45:E$48))</f>
        <v>3.7</v>
      </c>
      <c r="D45" s="37">
        <v>0.64549999999999996</v>
      </c>
      <c r="E45" s="5">
        <v>0.9</v>
      </c>
    </row>
    <row r="46" spans="1:5" x14ac:dyDescent="0.25">
      <c r="A46" s="53">
        <f>INDEX(D$14:D$48,ROWS(D46:D$48))</f>
        <v>0.92099999999999993</v>
      </c>
      <c r="B46" s="53">
        <f>INDEX(E$14:E$48,ROWS(E46:E$48))</f>
        <v>3.8</v>
      </c>
      <c r="D46" s="37">
        <v>0.6359999999999999</v>
      </c>
      <c r="E46" s="5">
        <v>0.80000000000000104</v>
      </c>
    </row>
    <row r="47" spans="1:5" x14ac:dyDescent="0.25">
      <c r="A47" s="53">
        <f>INDEX(D$14:D$48,ROWS(D47:D$48))</f>
        <v>0.93049999999999999</v>
      </c>
      <c r="B47" s="53">
        <f>INDEX(E$14:E$48,ROWS(E47:E$48))</f>
        <v>3.9</v>
      </c>
      <c r="D47" s="37">
        <v>0.62649999999999995</v>
      </c>
      <c r="E47" s="5">
        <v>0.70000000000000095</v>
      </c>
    </row>
    <row r="48" spans="1:5" x14ac:dyDescent="0.25">
      <c r="A48" s="53">
        <f>INDEX(D$14:D$48,ROWS(D48:D$48))</f>
        <v>0.94</v>
      </c>
      <c r="B48" s="53">
        <f>INDEX(E$14:E$48,ROWS(E48:E$48))</f>
        <v>4</v>
      </c>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B14" sqref="B14"/>
    </sheetView>
  </sheetViews>
  <sheetFormatPr defaultRowHeight="15" x14ac:dyDescent="0.25"/>
  <cols>
    <col min="1" max="1" width="17.42578125" customWidth="1"/>
    <col min="2" max="2" width="14" bestFit="1" customWidth="1"/>
    <col min="3" max="3" width="21" customWidth="1"/>
    <col min="4" max="4" width="37" bestFit="1" customWidth="1"/>
    <col min="5" max="5" width="14" bestFit="1" customWidth="1"/>
  </cols>
  <sheetData>
    <row r="1" spans="1:6" x14ac:dyDescent="0.25">
      <c r="A1" s="1" t="s">
        <v>815</v>
      </c>
      <c r="B1" s="2"/>
      <c r="C1" s="2"/>
      <c r="D1" s="2"/>
      <c r="E1" s="2"/>
      <c r="F1" s="3"/>
    </row>
    <row r="3" spans="1:6" x14ac:dyDescent="0.25">
      <c r="A3" s="7" t="s">
        <v>182</v>
      </c>
    </row>
    <row r="4" spans="1:6" x14ac:dyDescent="0.25">
      <c r="A4" s="4" t="s">
        <v>183</v>
      </c>
      <c r="B4" s="4" t="s">
        <v>184</v>
      </c>
      <c r="C4" s="4" t="s">
        <v>185</v>
      </c>
    </row>
    <row r="5" spans="1:6" x14ac:dyDescent="0.25">
      <c r="A5" s="5" t="s">
        <v>186</v>
      </c>
      <c r="B5" s="126">
        <v>0.88631578947368417</v>
      </c>
      <c r="C5" s="8">
        <f>LOOKUP(B5,$A$14:$B$48)</f>
        <v>3.4</v>
      </c>
    </row>
    <row r="6" spans="1:6" x14ac:dyDescent="0.25">
      <c r="A6" s="5" t="s">
        <v>187</v>
      </c>
      <c r="B6" s="126">
        <v>0.66315789473684206</v>
      </c>
      <c r="C6" s="8">
        <f t="shared" ref="C6:C10" si="0">LOOKUP(B6,$A$14:$B$48)</f>
        <v>1</v>
      </c>
    </row>
    <row r="7" spans="1:6" x14ac:dyDescent="0.25">
      <c r="A7" s="5" t="s">
        <v>188</v>
      </c>
      <c r="B7" s="126">
        <v>0.84421052631578952</v>
      </c>
      <c r="C7" s="8">
        <f t="shared" si="0"/>
        <v>2.9</v>
      </c>
    </row>
    <row r="8" spans="1:6" x14ac:dyDescent="0.25">
      <c r="A8" s="5" t="s">
        <v>189</v>
      </c>
      <c r="B8" s="126">
        <v>0.97894736842105268</v>
      </c>
      <c r="C8" s="8">
        <f t="shared" si="0"/>
        <v>4</v>
      </c>
    </row>
    <row r="9" spans="1:6" x14ac:dyDescent="0.25">
      <c r="A9" s="5" t="s">
        <v>190</v>
      </c>
      <c r="B9" s="126">
        <v>0.93989999999999996</v>
      </c>
      <c r="C9" s="8">
        <f t="shared" si="0"/>
        <v>3.9</v>
      </c>
    </row>
    <row r="10" spans="1:6" x14ac:dyDescent="0.25">
      <c r="A10" s="5" t="s">
        <v>191</v>
      </c>
      <c r="B10" s="126">
        <v>0.55000000000000004</v>
      </c>
      <c r="C10" s="8">
        <f t="shared" si="0"/>
        <v>0</v>
      </c>
    </row>
    <row r="12" spans="1:6" x14ac:dyDescent="0.25">
      <c r="A12" t="s">
        <v>192</v>
      </c>
      <c r="D12" t="s">
        <v>193</v>
      </c>
    </row>
    <row r="13" spans="1:6" ht="30" x14ac:dyDescent="0.25">
      <c r="A13" s="64" t="s">
        <v>194</v>
      </c>
      <c r="B13" s="4" t="s">
        <v>185</v>
      </c>
      <c r="D13" s="4" t="s">
        <v>195</v>
      </c>
      <c r="E13" s="4" t="s">
        <v>185</v>
      </c>
    </row>
    <row r="14" spans="1:6" x14ac:dyDescent="0.25">
      <c r="A14" s="53">
        <f>INDEX(D$14:D$48,ROWS(D14:D$48))</f>
        <v>0</v>
      </c>
      <c r="B14" s="53">
        <f>INDEX(E$14:E$48,ROWS(E14:E$48))</f>
        <v>0</v>
      </c>
      <c r="D14" s="37">
        <v>0.94</v>
      </c>
      <c r="E14" s="5">
        <v>4</v>
      </c>
    </row>
    <row r="15" spans="1:6" x14ac:dyDescent="0.25">
      <c r="A15" s="53">
        <f>INDEX(D$14:D$48,ROWS(D15:D$48))</f>
        <v>0.62649999999999995</v>
      </c>
      <c r="B15" s="53">
        <f>INDEX(E$14:E$48,ROWS(E15:E$48))</f>
        <v>0.70000000000000095</v>
      </c>
      <c r="D15" s="37">
        <v>0.93049999999999999</v>
      </c>
      <c r="E15" s="5">
        <v>3.9</v>
      </c>
    </row>
    <row r="16" spans="1:6" x14ac:dyDescent="0.25">
      <c r="A16" s="53">
        <f>INDEX(D$14:D$48,ROWS(D16:D$48))</f>
        <v>0.6359999999999999</v>
      </c>
      <c r="B16" s="53">
        <f>INDEX(E$14:E$48,ROWS(E16:E$48))</f>
        <v>0.80000000000000104</v>
      </c>
      <c r="D16" s="37">
        <v>0.92099999999999993</v>
      </c>
      <c r="E16" s="5">
        <v>3.8</v>
      </c>
    </row>
    <row r="17" spans="1:5" x14ac:dyDescent="0.25">
      <c r="A17" s="53">
        <f>INDEX(D$14:D$48,ROWS(D17:D$48))</f>
        <v>0.64549999999999996</v>
      </c>
      <c r="B17" s="53">
        <f>INDEX(E$14:E$48,ROWS(E17:E$48))</f>
        <v>0.9</v>
      </c>
      <c r="D17" s="37">
        <v>0.91149999999999998</v>
      </c>
      <c r="E17" s="5">
        <v>3.7</v>
      </c>
    </row>
    <row r="18" spans="1:5" x14ac:dyDescent="0.25">
      <c r="A18" s="53">
        <f>INDEX(D$14:D$48,ROWS(D18:D$48))</f>
        <v>0.65500000000000003</v>
      </c>
      <c r="B18" s="53">
        <f>INDEX(E$14:E$48,ROWS(E18:E$48))</f>
        <v>1</v>
      </c>
      <c r="D18" s="37">
        <v>0.90199999999999991</v>
      </c>
      <c r="E18" s="5">
        <v>3.6</v>
      </c>
    </row>
    <row r="19" spans="1:5" x14ac:dyDescent="0.25">
      <c r="A19" s="53">
        <f>INDEX(D$14:D$48,ROWS(D19:D$48))</f>
        <v>0.66449999999999998</v>
      </c>
      <c r="B19" s="53">
        <f>INDEX(E$14:E$48,ROWS(E19:E$48))</f>
        <v>1.1000000000000001</v>
      </c>
      <c r="D19" s="37">
        <v>0.89249999999999996</v>
      </c>
      <c r="E19" s="5">
        <v>3.5</v>
      </c>
    </row>
    <row r="20" spans="1:5" x14ac:dyDescent="0.25">
      <c r="A20" s="53">
        <f>INDEX(D$14:D$48,ROWS(D20:D$48))</f>
        <v>0.67399999999999993</v>
      </c>
      <c r="B20" s="53">
        <f>INDEX(E$14:E$48,ROWS(E20:E$48))</f>
        <v>1.2</v>
      </c>
      <c r="D20" s="37">
        <v>0.88300000000000001</v>
      </c>
      <c r="E20" s="5">
        <v>3.4</v>
      </c>
    </row>
    <row r="21" spans="1:5" x14ac:dyDescent="0.25">
      <c r="A21" s="53">
        <f>INDEX(D$14:D$48,ROWS(D21:D$48))</f>
        <v>0.6835</v>
      </c>
      <c r="B21" s="53">
        <f>INDEX(E$14:E$48,ROWS(E21:E$48))</f>
        <v>1.3</v>
      </c>
      <c r="D21" s="37">
        <v>0.87349999999999994</v>
      </c>
      <c r="E21" s="5">
        <v>3.3</v>
      </c>
    </row>
    <row r="22" spans="1:5" x14ac:dyDescent="0.25">
      <c r="A22" s="53">
        <f>INDEX(D$14:D$48,ROWS(D22:D$48))</f>
        <v>0.69299999999999995</v>
      </c>
      <c r="B22" s="53">
        <f>INDEX(E$14:E$48,ROWS(E22:E$48))</f>
        <v>1.4</v>
      </c>
      <c r="D22" s="37">
        <v>0.86399999999999999</v>
      </c>
      <c r="E22" s="5">
        <v>3.2</v>
      </c>
    </row>
    <row r="23" spans="1:5" x14ac:dyDescent="0.25">
      <c r="A23" s="53">
        <f>INDEX(D$14:D$48,ROWS(D23:D$48))</f>
        <v>0.7024999999999999</v>
      </c>
      <c r="B23" s="53">
        <f>INDEX(E$14:E$48,ROWS(E23:E$48))</f>
        <v>1.5</v>
      </c>
      <c r="D23" s="37">
        <v>0.85449999999999993</v>
      </c>
      <c r="E23" s="5">
        <v>3.1</v>
      </c>
    </row>
    <row r="24" spans="1:5" x14ac:dyDescent="0.25">
      <c r="A24" s="53">
        <f>INDEX(D$14:D$48,ROWS(D24:D$48))</f>
        <v>0.71199999999999997</v>
      </c>
      <c r="B24" s="53">
        <f>INDEX(E$14:E$48,ROWS(E24:E$48))</f>
        <v>1.6</v>
      </c>
      <c r="D24" s="37">
        <v>0.84499999999999997</v>
      </c>
      <c r="E24" s="5">
        <v>3</v>
      </c>
    </row>
    <row r="25" spans="1:5" x14ac:dyDescent="0.25">
      <c r="A25" s="53">
        <f>INDEX(D$14:D$48,ROWS(D25:D$48))</f>
        <v>0.72149999999999992</v>
      </c>
      <c r="B25" s="53">
        <f>INDEX(E$14:E$48,ROWS(E25:E$48))</f>
        <v>1.7</v>
      </c>
      <c r="D25" s="37">
        <v>0.83549999999999991</v>
      </c>
      <c r="E25" s="5">
        <v>2.9</v>
      </c>
    </row>
    <row r="26" spans="1:5" x14ac:dyDescent="0.25">
      <c r="A26" s="53">
        <f>INDEX(D$14:D$48,ROWS(D26:D$48))</f>
        <v>0.73099999999999998</v>
      </c>
      <c r="B26" s="53">
        <f>INDEX(E$14:E$48,ROWS(E26:E$48))</f>
        <v>1.8</v>
      </c>
      <c r="D26" s="37">
        <v>0.82599999999999996</v>
      </c>
      <c r="E26" s="5">
        <v>2.8</v>
      </c>
    </row>
    <row r="27" spans="1:5" x14ac:dyDescent="0.25">
      <c r="A27" s="53">
        <f>INDEX(D$14:D$48,ROWS(D27:D$48))</f>
        <v>0.74049999999999994</v>
      </c>
      <c r="B27" s="53">
        <f>INDEX(E$14:E$48,ROWS(E27:E$48))</f>
        <v>1.9</v>
      </c>
      <c r="D27" s="37">
        <v>0.8165</v>
      </c>
      <c r="E27" s="5">
        <v>2.7</v>
      </c>
    </row>
    <row r="28" spans="1:5" x14ac:dyDescent="0.25">
      <c r="A28" s="53">
        <f>INDEX(D$14:D$48,ROWS(D28:D$48))</f>
        <v>0.75</v>
      </c>
      <c r="B28" s="53">
        <f>INDEX(E$14:E$48,ROWS(E28:E$48))</f>
        <v>2</v>
      </c>
      <c r="D28" s="37">
        <v>0.80699999999999994</v>
      </c>
      <c r="E28" s="5">
        <v>2.6</v>
      </c>
    </row>
    <row r="29" spans="1:5" x14ac:dyDescent="0.25">
      <c r="A29" s="53">
        <f>INDEX(D$14:D$48,ROWS(D29:D$48))</f>
        <v>0.75949999999999995</v>
      </c>
      <c r="B29" s="53">
        <f>INDEX(E$14:E$48,ROWS(E29:E$48))</f>
        <v>2.1</v>
      </c>
      <c r="D29" s="37">
        <v>0.79749999999999999</v>
      </c>
      <c r="E29" s="5">
        <v>2.5</v>
      </c>
    </row>
    <row r="30" spans="1:5" x14ac:dyDescent="0.25">
      <c r="A30" s="53">
        <f>INDEX(D$14:D$48,ROWS(D30:D$48))</f>
        <v>0.76899999999999991</v>
      </c>
      <c r="B30" s="53">
        <f>INDEX(E$14:E$48,ROWS(E30:E$48))</f>
        <v>2.2000000000000002</v>
      </c>
      <c r="D30" s="37">
        <v>0.78799999999999992</v>
      </c>
      <c r="E30" s="5">
        <v>2.4</v>
      </c>
    </row>
    <row r="31" spans="1:5" x14ac:dyDescent="0.25">
      <c r="A31" s="53">
        <f>INDEX(D$14:D$48,ROWS(D31:D$48))</f>
        <v>0.77849999999999997</v>
      </c>
      <c r="B31" s="53">
        <f>INDEX(E$14:E$48,ROWS(E31:E$48))</f>
        <v>2.2999999999999998</v>
      </c>
      <c r="D31" s="37">
        <v>0.77849999999999997</v>
      </c>
      <c r="E31" s="5">
        <v>2.2999999999999998</v>
      </c>
    </row>
    <row r="32" spans="1:5" x14ac:dyDescent="0.25">
      <c r="A32" s="53">
        <f>INDEX(D$14:D$48,ROWS(D32:D$48))</f>
        <v>0.78799999999999992</v>
      </c>
      <c r="B32" s="53">
        <f>INDEX(E$14:E$48,ROWS(E32:E$48))</f>
        <v>2.4</v>
      </c>
      <c r="D32" s="37">
        <v>0.76899999999999991</v>
      </c>
      <c r="E32" s="5">
        <v>2.2000000000000002</v>
      </c>
    </row>
    <row r="33" spans="1:5" x14ac:dyDescent="0.25">
      <c r="A33" s="53">
        <f>INDEX(D$14:D$48,ROWS(D33:D$48))</f>
        <v>0.79749999999999999</v>
      </c>
      <c r="B33" s="53">
        <f>INDEX(E$14:E$48,ROWS(E33:E$48))</f>
        <v>2.5</v>
      </c>
      <c r="D33" s="37">
        <v>0.75949999999999995</v>
      </c>
      <c r="E33" s="5">
        <v>2.1</v>
      </c>
    </row>
    <row r="34" spans="1:5" x14ac:dyDescent="0.25">
      <c r="A34" s="53">
        <f>INDEX(D$14:D$48,ROWS(D34:D$48))</f>
        <v>0.80699999999999994</v>
      </c>
      <c r="B34" s="53">
        <f>INDEX(E$14:E$48,ROWS(E34:E$48))</f>
        <v>2.6</v>
      </c>
      <c r="D34" s="37">
        <v>0.75</v>
      </c>
      <c r="E34" s="5">
        <v>2</v>
      </c>
    </row>
    <row r="35" spans="1:5" x14ac:dyDescent="0.25">
      <c r="A35" s="53">
        <f>INDEX(D$14:D$48,ROWS(D35:D$48))</f>
        <v>0.8165</v>
      </c>
      <c r="B35" s="53">
        <f>INDEX(E$14:E$48,ROWS(E35:E$48))</f>
        <v>2.7</v>
      </c>
      <c r="D35" s="37">
        <v>0.74049999999999994</v>
      </c>
      <c r="E35" s="5">
        <v>1.9</v>
      </c>
    </row>
    <row r="36" spans="1:5" x14ac:dyDescent="0.25">
      <c r="A36" s="53">
        <f>INDEX(D$14:D$48,ROWS(D36:D$48))</f>
        <v>0.82599999999999996</v>
      </c>
      <c r="B36" s="53">
        <f>INDEX(E$14:E$48,ROWS(E36:E$48))</f>
        <v>2.8</v>
      </c>
      <c r="D36" s="37">
        <v>0.73099999999999998</v>
      </c>
      <c r="E36" s="5">
        <v>1.8</v>
      </c>
    </row>
    <row r="37" spans="1:5" x14ac:dyDescent="0.25">
      <c r="A37" s="53">
        <f>INDEX(D$14:D$48,ROWS(D37:D$48))</f>
        <v>0.83549999999999991</v>
      </c>
      <c r="B37" s="53">
        <f>INDEX(E$14:E$48,ROWS(E37:E$48))</f>
        <v>2.9</v>
      </c>
      <c r="D37" s="37">
        <v>0.72149999999999992</v>
      </c>
      <c r="E37" s="5">
        <v>1.7</v>
      </c>
    </row>
    <row r="38" spans="1:5" x14ac:dyDescent="0.25">
      <c r="A38" s="53">
        <f>INDEX(D$14:D$48,ROWS(D38:D$48))</f>
        <v>0.84499999999999997</v>
      </c>
      <c r="B38" s="53">
        <f>INDEX(E$14:E$48,ROWS(E38:E$48))</f>
        <v>3</v>
      </c>
      <c r="D38" s="37">
        <v>0.71199999999999997</v>
      </c>
      <c r="E38" s="5">
        <v>1.6</v>
      </c>
    </row>
    <row r="39" spans="1:5" x14ac:dyDescent="0.25">
      <c r="A39" s="53">
        <f>INDEX(D$14:D$48,ROWS(D39:D$48))</f>
        <v>0.85449999999999993</v>
      </c>
      <c r="B39" s="53">
        <f>INDEX(E$14:E$48,ROWS(E39:E$48))</f>
        <v>3.1</v>
      </c>
      <c r="D39" s="37">
        <v>0.7024999999999999</v>
      </c>
      <c r="E39" s="5">
        <v>1.5</v>
      </c>
    </row>
    <row r="40" spans="1:5" x14ac:dyDescent="0.25">
      <c r="A40" s="53">
        <f>INDEX(D$14:D$48,ROWS(D40:D$48))</f>
        <v>0.86399999999999999</v>
      </c>
      <c r="B40" s="53">
        <f>INDEX(E$14:E$48,ROWS(E40:E$48))</f>
        <v>3.2</v>
      </c>
      <c r="D40" s="37">
        <v>0.69299999999999995</v>
      </c>
      <c r="E40" s="5">
        <v>1.4</v>
      </c>
    </row>
    <row r="41" spans="1:5" x14ac:dyDescent="0.25">
      <c r="A41" s="53">
        <f>INDEX(D$14:D$48,ROWS(D41:D$48))</f>
        <v>0.87349999999999994</v>
      </c>
      <c r="B41" s="53">
        <f>INDEX(E$14:E$48,ROWS(E41:E$48))</f>
        <v>3.3</v>
      </c>
      <c r="D41" s="37">
        <v>0.6835</v>
      </c>
      <c r="E41" s="5">
        <v>1.3</v>
      </c>
    </row>
    <row r="42" spans="1:5" x14ac:dyDescent="0.25">
      <c r="A42" s="53">
        <f>INDEX(D$14:D$48,ROWS(D42:D$48))</f>
        <v>0.88300000000000001</v>
      </c>
      <c r="B42" s="53">
        <f>INDEX(E$14:E$48,ROWS(E42:E$48))</f>
        <v>3.4</v>
      </c>
      <c r="D42" s="37">
        <v>0.67399999999999993</v>
      </c>
      <c r="E42" s="5">
        <v>1.2</v>
      </c>
    </row>
    <row r="43" spans="1:5" x14ac:dyDescent="0.25">
      <c r="A43" s="53">
        <f>INDEX(D$14:D$48,ROWS(D43:D$48))</f>
        <v>0.89249999999999996</v>
      </c>
      <c r="B43" s="53">
        <f>INDEX(E$14:E$48,ROWS(E43:E$48))</f>
        <v>3.5</v>
      </c>
      <c r="D43" s="37">
        <v>0.66449999999999998</v>
      </c>
      <c r="E43" s="5">
        <v>1.1000000000000001</v>
      </c>
    </row>
    <row r="44" spans="1:5" x14ac:dyDescent="0.25">
      <c r="A44" s="53">
        <f>INDEX(D$14:D$48,ROWS(D44:D$48))</f>
        <v>0.90199999999999991</v>
      </c>
      <c r="B44" s="53">
        <f>INDEX(E$14:E$48,ROWS(E44:E$48))</f>
        <v>3.6</v>
      </c>
      <c r="D44" s="37">
        <v>0.65500000000000003</v>
      </c>
      <c r="E44" s="5">
        <v>1</v>
      </c>
    </row>
    <row r="45" spans="1:5" x14ac:dyDescent="0.25">
      <c r="A45" s="53">
        <f>INDEX(D$14:D$48,ROWS(D45:D$48))</f>
        <v>0.91149999999999998</v>
      </c>
      <c r="B45" s="53">
        <f>INDEX(E$14:E$48,ROWS(E45:E$48))</f>
        <v>3.7</v>
      </c>
      <c r="D45" s="37">
        <v>0.64549999999999996</v>
      </c>
      <c r="E45" s="5">
        <v>0.9</v>
      </c>
    </row>
    <row r="46" spans="1:5" x14ac:dyDescent="0.25">
      <c r="A46" s="53">
        <f>INDEX(D$14:D$48,ROWS(D46:D$48))</f>
        <v>0.92099999999999993</v>
      </c>
      <c r="B46" s="53">
        <f>INDEX(E$14:E$48,ROWS(E46:E$48))</f>
        <v>3.8</v>
      </c>
      <c r="D46" s="37">
        <v>0.6359999999999999</v>
      </c>
      <c r="E46" s="5">
        <v>0.80000000000000104</v>
      </c>
    </row>
    <row r="47" spans="1:5" x14ac:dyDescent="0.25">
      <c r="A47" s="53">
        <f>INDEX(D$14:D$48,ROWS(D47:D$48))</f>
        <v>0.93049999999999999</v>
      </c>
      <c r="B47" s="53">
        <f>INDEX(E$14:E$48,ROWS(E47:E$48))</f>
        <v>3.9</v>
      </c>
      <c r="D47" s="37">
        <v>0.62649999999999995</v>
      </c>
      <c r="E47" s="5">
        <v>0.70000000000000095</v>
      </c>
    </row>
    <row r="48" spans="1:5" x14ac:dyDescent="0.25">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9" zoomScale="130" zoomScaleNormal="130" workbookViewId="0">
      <selection activeCell="D13" sqref="D13:D24"/>
    </sheetView>
  </sheetViews>
  <sheetFormatPr defaultRowHeight="15" x14ac:dyDescent="0.25"/>
  <cols>
    <col min="1" max="1" width="24.28515625" customWidth="1"/>
    <col min="3" max="3" width="26.42578125" customWidth="1"/>
    <col min="4" max="4" width="24.28515625" customWidth="1"/>
  </cols>
  <sheetData>
    <row r="1" spans="1:6" x14ac:dyDescent="0.25">
      <c r="A1" s="1" t="s">
        <v>816</v>
      </c>
      <c r="B1" s="2"/>
      <c r="C1" s="2"/>
      <c r="D1" s="3"/>
    </row>
    <row r="2" spans="1:6" x14ac:dyDescent="0.25">
      <c r="A2" s="120" t="s">
        <v>625</v>
      </c>
      <c r="B2" s="55"/>
      <c r="C2" s="55"/>
      <c r="D2" s="56"/>
    </row>
    <row r="3" spans="1:6" x14ac:dyDescent="0.25">
      <c r="A3" s="57" t="s">
        <v>626</v>
      </c>
      <c r="B3" s="58"/>
      <c r="C3" s="58"/>
      <c r="D3" s="59"/>
    </row>
    <row r="4" spans="1:6" x14ac:dyDescent="0.25">
      <c r="A4" s="57" t="s">
        <v>627</v>
      </c>
      <c r="B4" s="58"/>
      <c r="C4" s="58"/>
      <c r="D4" s="59"/>
    </row>
    <row r="5" spans="1:6" x14ac:dyDescent="0.25">
      <c r="A5" s="119" t="s">
        <v>628</v>
      </c>
      <c r="B5" s="60"/>
      <c r="C5" s="60"/>
      <c r="D5" s="61"/>
      <c r="F5" t="s">
        <v>629</v>
      </c>
    </row>
    <row r="6" spans="1:6" x14ac:dyDescent="0.25">
      <c r="F6" t="s">
        <v>630</v>
      </c>
    </row>
    <row r="7" spans="1:6" x14ac:dyDescent="0.25">
      <c r="A7" s="7" t="s">
        <v>631</v>
      </c>
      <c r="F7" t="s">
        <v>632</v>
      </c>
    </row>
    <row r="8" spans="1:6" x14ac:dyDescent="0.25">
      <c r="A8" s="7" t="s">
        <v>633</v>
      </c>
      <c r="F8" t="s">
        <v>634</v>
      </c>
    </row>
    <row r="9" spans="1:6" x14ac:dyDescent="0.25">
      <c r="F9" t="s">
        <v>635</v>
      </c>
    </row>
    <row r="10" spans="1:6" x14ac:dyDescent="0.25">
      <c r="C10" s="7" t="s">
        <v>636</v>
      </c>
      <c r="F10" s="118" t="s">
        <v>637</v>
      </c>
    </row>
    <row r="11" spans="1:6" x14ac:dyDescent="0.25">
      <c r="A11" s="121" t="s">
        <v>638</v>
      </c>
      <c r="C11" s="121" t="s">
        <v>639</v>
      </c>
      <c r="F11" s="118" t="s">
        <v>640</v>
      </c>
    </row>
    <row r="12" spans="1:6" x14ac:dyDescent="0.25">
      <c r="A12" s="4" t="s">
        <v>641</v>
      </c>
      <c r="C12" s="4" t="s">
        <v>642</v>
      </c>
      <c r="D12" s="4" t="s">
        <v>643</v>
      </c>
    </row>
    <row r="13" spans="1:6" x14ac:dyDescent="0.25">
      <c r="A13" s="5" t="s">
        <v>644</v>
      </c>
      <c r="C13" s="5" t="s">
        <v>647</v>
      </c>
      <c r="D13" s="8" t="b">
        <f t="shared" ref="D13:D24" si="0">ISNUMBER(MATCH(C13,$A$13:$A$31,0))</f>
        <v>1</v>
      </c>
    </row>
    <row r="14" spans="1:6" x14ac:dyDescent="0.25">
      <c r="A14" s="5" t="s">
        <v>645</v>
      </c>
      <c r="C14" s="5" t="s">
        <v>659</v>
      </c>
      <c r="D14" s="8" t="b">
        <f t="shared" si="0"/>
        <v>0</v>
      </c>
    </row>
    <row r="15" spans="1:6" x14ac:dyDescent="0.25">
      <c r="A15" s="5" t="s">
        <v>646</v>
      </c>
      <c r="C15" s="5" t="s">
        <v>649</v>
      </c>
      <c r="D15" s="8" t="b">
        <f t="shared" si="0"/>
        <v>1</v>
      </c>
    </row>
    <row r="16" spans="1:6" x14ac:dyDescent="0.25">
      <c r="A16" s="5" t="s">
        <v>648</v>
      </c>
      <c r="C16" s="5" t="s">
        <v>651</v>
      </c>
      <c r="D16" s="8" t="b">
        <f t="shared" si="0"/>
        <v>0</v>
      </c>
    </row>
    <row r="17" spans="1:4" x14ac:dyDescent="0.25">
      <c r="A17" s="5" t="s">
        <v>650</v>
      </c>
      <c r="C17" s="5" t="s">
        <v>652</v>
      </c>
      <c r="D17" s="8" t="b">
        <f t="shared" si="0"/>
        <v>0</v>
      </c>
    </row>
    <row r="18" spans="1:4" x14ac:dyDescent="0.25">
      <c r="A18" s="5" t="s">
        <v>647</v>
      </c>
      <c r="C18" s="5" t="s">
        <v>654</v>
      </c>
      <c r="D18" s="8" t="b">
        <f t="shared" si="0"/>
        <v>0</v>
      </c>
    </row>
    <row r="19" spans="1:4" x14ac:dyDescent="0.25">
      <c r="A19" s="5" t="s">
        <v>653</v>
      </c>
      <c r="C19" s="5" t="s">
        <v>797</v>
      </c>
      <c r="D19" s="8" t="b">
        <f t="shared" si="0"/>
        <v>0</v>
      </c>
    </row>
    <row r="20" spans="1:4" x14ac:dyDescent="0.25">
      <c r="A20" s="5" t="s">
        <v>655</v>
      </c>
      <c r="C20" s="5" t="s">
        <v>657</v>
      </c>
      <c r="D20" s="8" t="b">
        <f t="shared" si="0"/>
        <v>0</v>
      </c>
    </row>
    <row r="21" spans="1:4" x14ac:dyDescent="0.25">
      <c r="A21" s="5" t="s">
        <v>656</v>
      </c>
      <c r="C21" s="5" t="s">
        <v>646</v>
      </c>
      <c r="D21" s="8" t="b">
        <f t="shared" si="0"/>
        <v>1</v>
      </c>
    </row>
    <row r="22" spans="1:4" x14ac:dyDescent="0.25">
      <c r="A22" s="5" t="s">
        <v>658</v>
      </c>
      <c r="C22" s="5" t="s">
        <v>661</v>
      </c>
      <c r="D22" s="8" t="b">
        <f t="shared" si="0"/>
        <v>0</v>
      </c>
    </row>
    <row r="23" spans="1:4" x14ac:dyDescent="0.25">
      <c r="A23" s="5" t="s">
        <v>660</v>
      </c>
      <c r="C23" s="5" t="s">
        <v>645</v>
      </c>
      <c r="D23" s="8" t="b">
        <f t="shared" si="0"/>
        <v>1</v>
      </c>
    </row>
    <row r="24" spans="1:4" x14ac:dyDescent="0.25">
      <c r="A24" s="5" t="s">
        <v>662</v>
      </c>
      <c r="C24" s="5" t="s">
        <v>663</v>
      </c>
      <c r="D24" s="8" t="b">
        <f t="shared" si="0"/>
        <v>0</v>
      </c>
    </row>
    <row r="25" spans="1:4" x14ac:dyDescent="0.25">
      <c r="A25" s="5" t="s">
        <v>664</v>
      </c>
    </row>
    <row r="26" spans="1:4" x14ac:dyDescent="0.25">
      <c r="A26" s="5" t="s">
        <v>665</v>
      </c>
      <c r="C26" t="s">
        <v>666</v>
      </c>
    </row>
    <row r="27" spans="1:4" x14ac:dyDescent="0.25">
      <c r="A27" s="5" t="s">
        <v>667</v>
      </c>
    </row>
    <row r="28" spans="1:4" x14ac:dyDescent="0.25">
      <c r="A28" s="5" t="s">
        <v>649</v>
      </c>
    </row>
    <row r="29" spans="1:4" x14ac:dyDescent="0.25">
      <c r="A29" s="5" t="s">
        <v>668</v>
      </c>
    </row>
    <row r="30" spans="1:4" x14ac:dyDescent="0.25">
      <c r="A30" s="5" t="s">
        <v>669</v>
      </c>
    </row>
    <row r="31" spans="1:4" x14ac:dyDescent="0.25">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defaultRowHeight="15" x14ac:dyDescent="0.25"/>
  <cols>
    <col min="1" max="1" width="24.28515625" customWidth="1"/>
    <col min="3" max="3" width="26.42578125" customWidth="1"/>
    <col min="4" max="4" width="24.28515625" customWidth="1"/>
  </cols>
  <sheetData>
    <row r="1" spans="1:6" x14ac:dyDescent="0.25">
      <c r="A1" s="1" t="s">
        <v>816</v>
      </c>
      <c r="B1" s="2"/>
      <c r="C1" s="2"/>
      <c r="D1" s="3"/>
    </row>
    <row r="2" spans="1:6" x14ac:dyDescent="0.25">
      <c r="A2" s="120" t="s">
        <v>625</v>
      </c>
      <c r="B2" s="55"/>
      <c r="C2" s="55"/>
      <c r="D2" s="56"/>
    </row>
    <row r="3" spans="1:6" x14ac:dyDescent="0.25">
      <c r="A3" s="57" t="s">
        <v>626</v>
      </c>
      <c r="B3" s="58"/>
      <c r="C3" s="58"/>
      <c r="D3" s="59"/>
    </row>
    <row r="4" spans="1:6" x14ac:dyDescent="0.25">
      <c r="A4" s="57" t="s">
        <v>627</v>
      </c>
      <c r="B4" s="58"/>
      <c r="C4" s="58"/>
      <c r="D4" s="59"/>
    </row>
    <row r="5" spans="1:6" x14ac:dyDescent="0.25">
      <c r="A5" s="119" t="s">
        <v>628</v>
      </c>
      <c r="B5" s="60"/>
      <c r="C5" s="60"/>
      <c r="D5" s="61"/>
      <c r="F5" t="s">
        <v>629</v>
      </c>
    </row>
    <row r="6" spans="1:6" x14ac:dyDescent="0.25">
      <c r="F6" t="s">
        <v>630</v>
      </c>
    </row>
    <row r="7" spans="1:6" x14ac:dyDescent="0.25">
      <c r="A7" s="7" t="s">
        <v>631</v>
      </c>
      <c r="F7" t="s">
        <v>632</v>
      </c>
    </row>
    <row r="8" spans="1:6" x14ac:dyDescent="0.25">
      <c r="A8" s="7" t="s">
        <v>633</v>
      </c>
      <c r="F8" t="s">
        <v>634</v>
      </c>
    </row>
    <row r="9" spans="1:6" x14ac:dyDescent="0.25">
      <c r="F9" t="s">
        <v>635</v>
      </c>
    </row>
    <row r="10" spans="1:6" x14ac:dyDescent="0.25">
      <c r="C10" s="7" t="s">
        <v>636</v>
      </c>
      <c r="F10" s="118" t="s">
        <v>637</v>
      </c>
    </row>
    <row r="11" spans="1:6" x14ac:dyDescent="0.25">
      <c r="A11" s="121" t="s">
        <v>638</v>
      </c>
      <c r="C11" s="121" t="s">
        <v>639</v>
      </c>
      <c r="F11" s="118" t="s">
        <v>640</v>
      </c>
    </row>
    <row r="12" spans="1:6" x14ac:dyDescent="0.25">
      <c r="A12" s="4" t="s">
        <v>641</v>
      </c>
      <c r="C12" s="4" t="s">
        <v>642</v>
      </c>
      <c r="D12" s="4" t="s">
        <v>643</v>
      </c>
    </row>
    <row r="13" spans="1:6" x14ac:dyDescent="0.25">
      <c r="A13" s="5" t="s">
        <v>644</v>
      </c>
      <c r="C13" s="5" t="s">
        <v>647</v>
      </c>
      <c r="D13" s="8" t="b">
        <f>ISNUMBER(MATCH(C13,$A$13:$A$31,0))</f>
        <v>1</v>
      </c>
    </row>
    <row r="14" spans="1:6" x14ac:dyDescent="0.25">
      <c r="A14" s="5" t="s">
        <v>645</v>
      </c>
      <c r="C14" s="5" t="s">
        <v>659</v>
      </c>
      <c r="D14" s="8" t="b">
        <f t="shared" ref="D14:D24" si="0">ISNUMBER(MATCH(C14,$A$13:$A$31,0))</f>
        <v>0</v>
      </c>
    </row>
    <row r="15" spans="1:6" x14ac:dyDescent="0.25">
      <c r="A15" s="5" t="s">
        <v>646</v>
      </c>
      <c r="C15" s="5" t="s">
        <v>649</v>
      </c>
      <c r="D15" s="8" t="b">
        <f t="shared" si="0"/>
        <v>1</v>
      </c>
    </row>
    <row r="16" spans="1:6" x14ac:dyDescent="0.25">
      <c r="A16" s="5" t="s">
        <v>648</v>
      </c>
      <c r="C16" s="5" t="s">
        <v>651</v>
      </c>
      <c r="D16" s="8" t="b">
        <f t="shared" si="0"/>
        <v>0</v>
      </c>
    </row>
    <row r="17" spans="1:4" x14ac:dyDescent="0.25">
      <c r="A17" s="5" t="s">
        <v>650</v>
      </c>
      <c r="C17" s="5" t="s">
        <v>652</v>
      </c>
      <c r="D17" s="8" t="b">
        <f t="shared" si="0"/>
        <v>0</v>
      </c>
    </row>
    <row r="18" spans="1:4" x14ac:dyDescent="0.25">
      <c r="A18" s="5" t="s">
        <v>647</v>
      </c>
      <c r="C18" s="5" t="s">
        <v>654</v>
      </c>
      <c r="D18" s="8" t="b">
        <f t="shared" si="0"/>
        <v>0</v>
      </c>
    </row>
    <row r="19" spans="1:4" x14ac:dyDescent="0.25">
      <c r="A19" s="5" t="s">
        <v>653</v>
      </c>
      <c r="C19" s="5" t="s">
        <v>797</v>
      </c>
      <c r="D19" s="8" t="b">
        <f t="shared" si="0"/>
        <v>0</v>
      </c>
    </row>
    <row r="20" spans="1:4" x14ac:dyDescent="0.25">
      <c r="A20" s="5" t="s">
        <v>655</v>
      </c>
      <c r="C20" s="5" t="s">
        <v>657</v>
      </c>
      <c r="D20" s="8" t="b">
        <f t="shared" si="0"/>
        <v>0</v>
      </c>
    </row>
    <row r="21" spans="1:4" x14ac:dyDescent="0.25">
      <c r="A21" s="5" t="s">
        <v>656</v>
      </c>
      <c r="C21" s="5" t="s">
        <v>646</v>
      </c>
      <c r="D21" s="8" t="b">
        <f t="shared" si="0"/>
        <v>1</v>
      </c>
    </row>
    <row r="22" spans="1:4" x14ac:dyDescent="0.25">
      <c r="A22" s="5" t="s">
        <v>658</v>
      </c>
      <c r="C22" s="5" t="s">
        <v>661</v>
      </c>
      <c r="D22" s="8" t="b">
        <f t="shared" si="0"/>
        <v>0</v>
      </c>
    </row>
    <row r="23" spans="1:4" x14ac:dyDescent="0.25">
      <c r="A23" s="5" t="s">
        <v>660</v>
      </c>
      <c r="C23" s="5" t="s">
        <v>645</v>
      </c>
      <c r="D23" s="8" t="b">
        <f t="shared" si="0"/>
        <v>1</v>
      </c>
    </row>
    <row r="24" spans="1:4" x14ac:dyDescent="0.25">
      <c r="A24" s="5" t="s">
        <v>662</v>
      </c>
      <c r="C24" s="5" t="s">
        <v>663</v>
      </c>
      <c r="D24" s="8" t="b">
        <f t="shared" si="0"/>
        <v>0</v>
      </c>
    </row>
    <row r="25" spans="1:4" x14ac:dyDescent="0.25">
      <c r="A25" s="5" t="s">
        <v>664</v>
      </c>
    </row>
    <row r="26" spans="1:4" x14ac:dyDescent="0.25">
      <c r="A26" s="5" t="s">
        <v>665</v>
      </c>
      <c r="C26" t="s">
        <v>666</v>
      </c>
    </row>
    <row r="27" spans="1:4" x14ac:dyDescent="0.25">
      <c r="A27" s="5" t="s">
        <v>667</v>
      </c>
    </row>
    <row r="28" spans="1:4" x14ac:dyDescent="0.25">
      <c r="A28" s="5" t="s">
        <v>649</v>
      </c>
    </row>
    <row r="29" spans="1:4" x14ac:dyDescent="0.25">
      <c r="A29" s="5" t="s">
        <v>668</v>
      </c>
    </row>
    <row r="30" spans="1:4" x14ac:dyDescent="0.25">
      <c r="A30" s="5" t="s">
        <v>669</v>
      </c>
    </row>
    <row r="31" spans="1:4" x14ac:dyDescent="0.25">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Ngoc Dinh</cp:lastModifiedBy>
  <dcterms:created xsi:type="dcterms:W3CDTF">2016-05-11T18:46:39Z</dcterms:created>
  <dcterms:modified xsi:type="dcterms:W3CDTF">2018-09-14T16:36:28Z</dcterms:modified>
</cp:coreProperties>
</file>