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inht\Downloads\"/>
    </mc:Choice>
  </mc:AlternateContent>
  <xr:revisionPtr revIDLastSave="0" documentId="13_ncr:1_{930EA64A-E782-459F-A70F-728E346B4439}" xr6:coauthVersionLast="37" xr6:coauthVersionMax="37" xr10:uidLastSave="{00000000-0000-0000-0000-000000000000}"/>
  <bookViews>
    <workbookView xWindow="0" yWindow="0" windowWidth="12030" windowHeight="8370" firstSheet="9" activeTab="12" xr2:uid="{00000000-000D-0000-FFFF-FFFF00000000}"/>
  </bookViews>
  <sheets>
    <sheet name="Topics" sheetId="1" r:id="rId1"/>
    <sheet name="12" sheetId="4" r:id="rId2"/>
    <sheet name="12 (an)" sheetId="9" r:id="rId3"/>
    <sheet name="13" sheetId="7" r:id="rId4"/>
    <sheet name="13 (an)" sheetId="10" r:id="rId5"/>
    <sheet name="14" sheetId="8" r:id="rId6"/>
    <sheet name="PT DM" sheetId="19" r:id="rId7"/>
    <sheet name="DM" sheetId="18" r:id="rId8"/>
    <sheet name="Homework ==&gt;&gt;" sheetId="12" r:id="rId9"/>
    <sheet name="HW(1)" sheetId="13" r:id="rId10"/>
    <sheet name="HW(1an)" sheetId="14" r:id="rId11"/>
    <sheet name="HW(2)" sheetId="15" r:id="rId12"/>
    <sheet name="HW(2an)" sheetId="17" r:id="rId13"/>
  </sheets>
  <definedNames>
    <definedName name="_xlnm._FilterDatabase" localSheetId="3" hidden="1">'13'!$A$4:$A$11</definedName>
    <definedName name="_xlnm._FilterDatabase" localSheetId="4" hidden="1">'13 (an)'!$A$4:$A$11</definedName>
    <definedName name="_xlcn.WorksheetConnection_Busn218Video1214Start.xlsxdSalesRepsDM1" hidden="1">dSalesRepsDM[]</definedName>
    <definedName name="_xlcn.WorksheetConnection_Busn218Video1214Start.xlsxfSalesDM1" hidden="1">fSalesDM[]</definedName>
    <definedName name="_xlnm.Extract" localSheetId="3">'13'!$O$1</definedName>
    <definedName name="_xlnm.Extract" localSheetId="4">'13 (an)'!$O$1</definedName>
  </definedNames>
  <calcPr calcId="179021"/>
  <pivotCaches>
    <pivotCache cacheId="8" r:id="rId1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DM" name="fSalesDM" connection="WorksheetConnection_Busn218-Video12-14Start.xlsx!fSalesDM"/>
          <x15:modelTable id="dSalesRepsDM" name="dSalesRepsDM" connection="WorksheetConnection_Busn218-Video12-14Start.xlsx!dSalesRepsDM"/>
        </x15:modelTables>
        <x15:modelRelationships>
          <x15:modelRelationship fromTable="fSalesDM" fromColumn="SalesRep" toTable="dSalesRepsDM" toColumn="SalesRep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5" l="1"/>
  <c r="H12" i="15"/>
  <c r="G13" i="15"/>
  <c r="H13" i="15"/>
  <c r="G14" i="15"/>
  <c r="H14" i="15"/>
  <c r="G15" i="15"/>
  <c r="H15" i="15"/>
  <c r="G16" i="15"/>
  <c r="H16" i="15"/>
  <c r="G17" i="15"/>
  <c r="H17" i="15"/>
  <c r="F13" i="15"/>
  <c r="F14" i="15"/>
  <c r="F15" i="15"/>
  <c r="F16" i="15"/>
  <c r="F17" i="15"/>
  <c r="F12" i="15"/>
  <c r="F9" i="15"/>
  <c r="J9" i="13"/>
  <c r="J7" i="13" a="1"/>
  <c r="J7" i="13" s="1"/>
  <c r="J5" i="13"/>
  <c r="B6" i="13"/>
  <c r="B7" i="13"/>
  <c r="B8" i="13"/>
  <c r="B9" i="13"/>
  <c r="B10" i="13"/>
  <c r="B11" i="13"/>
  <c r="B5" i="13"/>
  <c r="D4" i="8"/>
  <c r="J4" i="8" s="1"/>
  <c r="D5" i="8"/>
  <c r="D6" i="8"/>
  <c r="D7" i="8"/>
  <c r="J5" i="8" s="1"/>
  <c r="D8" i="8"/>
  <c r="D9" i="8"/>
  <c r="D10" i="8"/>
  <c r="D11" i="8"/>
  <c r="D12" i="8"/>
  <c r="D13" i="8"/>
  <c r="D14" i="8"/>
  <c r="D15" i="8"/>
  <c r="D16" i="8"/>
  <c r="E11" i="7"/>
  <c r="E12" i="7"/>
  <c r="E13" i="7"/>
  <c r="E14" i="7"/>
  <c r="E15" i="7"/>
  <c r="E16" i="7"/>
  <c r="E8" i="7"/>
  <c r="C17" i="4"/>
  <c r="D17" i="4" a="1"/>
  <c r="D17" i="4"/>
  <c r="E17" i="4"/>
  <c r="C18" i="4"/>
  <c r="D18" i="4" a="1"/>
  <c r="D18" i="4"/>
  <c r="E18" i="4"/>
  <c r="C19" i="4"/>
  <c r="D19" i="4" a="1"/>
  <c r="D19" i="4"/>
  <c r="E19" i="4"/>
  <c r="C20" i="4"/>
  <c r="D20" i="4" a="1"/>
  <c r="D20" i="4" s="1"/>
  <c r="E20" i="4"/>
  <c r="E16" i="4"/>
  <c r="D16" i="4" a="1"/>
  <c r="D16" i="4" s="1"/>
  <c r="C16" i="4"/>
  <c r="A4" i="4"/>
  <c r="A5" i="4"/>
  <c r="A6" i="4"/>
  <c r="A7" i="4"/>
  <c r="A8" i="4"/>
  <c r="A9" i="4"/>
  <c r="A10" i="4"/>
  <c r="J6" i="8" l="1"/>
  <c r="F9" i="17"/>
  <c r="F17" i="17" s="1"/>
  <c r="J11" i="14"/>
  <c r="J15" i="14" a="1"/>
  <c r="J15" i="14" s="1"/>
  <c r="B5" i="14"/>
  <c r="J5" i="14" s="1"/>
  <c r="B6" i="14"/>
  <c r="B7" i="14"/>
  <c r="B8" i="14"/>
  <c r="B9" i="14"/>
  <c r="B10" i="14"/>
  <c r="B11" i="14"/>
  <c r="F15" i="17" l="1"/>
  <c r="F14" i="17"/>
  <c r="F12" i="17"/>
  <c r="F16" i="17"/>
  <c r="F13" i="17"/>
  <c r="E20" i="9" l="1"/>
  <c r="D20" i="9" a="1"/>
  <c r="D20" i="9" s="1"/>
  <c r="E19" i="9"/>
  <c r="D19" i="9" a="1"/>
  <c r="D19" i="9" s="1"/>
  <c r="E18" i="9"/>
  <c r="D18" i="9" a="1"/>
  <c r="D18" i="9" s="1"/>
  <c r="E17" i="9"/>
  <c r="D17" i="9" a="1"/>
  <c r="D17" i="9" s="1"/>
  <c r="E16" i="9"/>
  <c r="D16" i="9" a="1"/>
  <c r="D16" i="9" s="1"/>
  <c r="A10" i="9"/>
  <c r="A9" i="9"/>
  <c r="A8" i="9"/>
  <c r="A7" i="9"/>
  <c r="A6" i="9"/>
  <c r="A5" i="9"/>
  <c r="A4" i="9"/>
  <c r="C18" i="9" s="1"/>
  <c r="E8" i="10"/>
  <c r="E16" i="10" s="1"/>
  <c r="C20" i="9" l="1"/>
  <c r="C16" i="9"/>
  <c r="C17" i="9"/>
  <c r="C19" i="9"/>
  <c r="E14" i="10"/>
  <c r="E13" i="10"/>
  <c r="E11" i="10"/>
  <c r="E15" i="10"/>
  <c r="E1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38721-5265-43C4-A8C9-BCB5988EAEED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BDD8937-CE37-4A5A-9AAF-C811A90D5831}" name="WorksheetConnection_Busn218-Video12-14Start.xlsx!dSalesRepsDM" type="102" refreshedVersion="6" minRefreshableVersion="5">
    <extLst>
      <ext xmlns:x15="http://schemas.microsoft.com/office/spreadsheetml/2010/11/main" uri="{DE250136-89BD-433C-8126-D09CA5730AF9}">
        <x15:connection id="dSalesRepsDM">
          <x15:rangePr sourceName="_xlcn.WorksheetConnection_Busn218Video1214Start.xlsxdSalesRepsDM1"/>
        </x15:connection>
      </ext>
    </extLst>
  </connection>
  <connection id="3" xr16:uid="{2246A1EA-FBDA-4636-9F63-28E98D361FBF}" name="WorksheetConnection_Busn218-Video12-14Start.xlsx!fSalesDM" type="102" refreshedVersion="6" minRefreshableVersion="5">
    <extLst>
      <ext xmlns:x15="http://schemas.microsoft.com/office/spreadsheetml/2010/11/main" uri="{DE250136-89BD-433C-8126-D09CA5730AF9}">
        <x15:connection id="fSalesDM">
          <x15:rangePr sourceName="_xlcn.WorksheetConnection_Busn218Video1214Start.xlsxfSalesDM1"/>
        </x15:connection>
      </ext>
    </extLst>
  </connection>
</connections>
</file>

<file path=xl/sharedStrings.xml><?xml version="1.0" encoding="utf-8"?>
<sst xmlns="http://schemas.openxmlformats.org/spreadsheetml/2006/main" count="338" uniqueCount="61">
  <si>
    <t>Topics:</t>
  </si>
  <si>
    <t>Unique Identifier</t>
  </si>
  <si>
    <t>Helper Column</t>
  </si>
  <si>
    <t>Server Name</t>
  </si>
  <si>
    <t>Event</t>
  </si>
  <si>
    <t>Status</t>
  </si>
  <si>
    <t>ZZR45678A</t>
  </si>
  <si>
    <t>EVENT-1</t>
  </si>
  <si>
    <t>Complete</t>
  </si>
  <si>
    <t>EVENT-2</t>
  </si>
  <si>
    <t>Review</t>
  </si>
  <si>
    <t>BBT5643BG</t>
  </si>
  <si>
    <t>Not Yet Reviewed</t>
  </si>
  <si>
    <t>EVENT-3</t>
  </si>
  <si>
    <t>N-987-HQ5SSD</t>
  </si>
  <si>
    <t>Incomplete</t>
  </si>
  <si>
    <t>1/2 Stage Complete</t>
  </si>
  <si>
    <t xml:space="preserve">        </t>
  </si>
  <si>
    <t>Array Formula w CSE</t>
  </si>
  <si>
    <t>Array Formula NO CSE</t>
  </si>
  <si>
    <t>Events</t>
  </si>
  <si>
    <t>Count</t>
  </si>
  <si>
    <t xml:space="preserve">Two Lookup Values in VLOOKUP? Helper Column or Array Formula. </t>
  </si>
  <si>
    <t>One Lookup Value to Return Multiple Items: Array Formula</t>
  </si>
  <si>
    <t>Think of VLOOKUP as Relationship in Data Model and Vice Versa</t>
  </si>
  <si>
    <t>Date</t>
  </si>
  <si>
    <t>SalesRep</t>
  </si>
  <si>
    <t>Region</t>
  </si>
  <si>
    <t>Sales</t>
  </si>
  <si>
    <t>Sioux</t>
  </si>
  <si>
    <t>Han</t>
  </si>
  <si>
    <t>Kip</t>
  </si>
  <si>
    <t>Canada</t>
  </si>
  <si>
    <t>South America</t>
  </si>
  <si>
    <t>United States</t>
  </si>
  <si>
    <t>Highline Excel 2016 Class 12-13:</t>
  </si>
  <si>
    <t>Highline Excel 2016 Class 12: Two Lookup Values in VLOOKUP? Helper Column or Array Formula.</t>
  </si>
  <si>
    <t>Highline Excel 2016 Class 13: One Lookup Value to Return Multiple Items: Array Formula</t>
  </si>
  <si>
    <t>Highline Excel 2016 Class 14: Think of VLOOKUP as Relationship in Data Model and Vice Versa</t>
  </si>
  <si>
    <t>VLOOKUP:</t>
  </si>
  <si>
    <t>2) Your data sets are already in the Excel Workbook File</t>
  </si>
  <si>
    <t>Relationship in Data Model:</t>
  </si>
  <si>
    <t>Bldg</t>
  </si>
  <si>
    <t>Room #</t>
  </si>
  <si>
    <t>Web Cam</t>
  </si>
  <si>
    <t>Yes</t>
  </si>
  <si>
    <t>No</t>
  </si>
  <si>
    <t>Rooms</t>
  </si>
  <si>
    <t>Create a solution so that the user can select a room and bldg to lookup whether or not the room has a web cam.</t>
  </si>
  <si>
    <t>Event Name</t>
  </si>
  <si>
    <t>Create a formula solution that will return multiple Server Names when an Event is selected in cell F6.</t>
  </si>
  <si>
    <r>
      <t xml:space="preserve">1) When </t>
    </r>
    <r>
      <rPr>
        <b/>
        <sz val="11"/>
        <color rgb="FFFF0000"/>
        <rFont val="Calibri"/>
        <family val="2"/>
        <scheme val="minor"/>
      </rPr>
      <t>data set is not big</t>
    </r>
  </si>
  <si>
    <r>
      <t xml:space="preserve">3) Quick and easy solution for </t>
    </r>
    <r>
      <rPr>
        <b/>
        <sz val="11"/>
        <color rgb="FFFF0000"/>
        <rFont val="Calibri"/>
        <family val="2"/>
        <scheme val="minor"/>
      </rPr>
      <t>1 or 2 lookup columns</t>
    </r>
    <r>
      <rPr>
        <sz val="11"/>
        <color theme="1"/>
        <rFont val="Calibri"/>
        <family val="2"/>
        <scheme val="minor"/>
      </rPr>
      <t>.</t>
    </r>
  </si>
  <si>
    <r>
      <t xml:space="preserve">1) You have </t>
    </r>
    <r>
      <rPr>
        <b/>
        <sz val="11"/>
        <color rgb="FFFF0000"/>
        <rFont val="Calibri"/>
        <family val="2"/>
        <scheme val="minor"/>
      </rPr>
      <t>big data</t>
    </r>
  </si>
  <si>
    <r>
      <t xml:space="preserve">2) You need to build a complex Data Model with </t>
    </r>
    <r>
      <rPr>
        <b/>
        <sz val="11"/>
        <color rgb="FFFF0000"/>
        <rFont val="Calibri"/>
        <family val="2"/>
        <scheme val="minor"/>
      </rPr>
      <t>relationships between many tables</t>
    </r>
    <r>
      <rPr>
        <sz val="11"/>
        <color theme="1"/>
        <rFont val="Calibri"/>
        <family val="2"/>
        <scheme val="minor"/>
      </rPr>
      <t>.</t>
    </r>
  </si>
  <si>
    <t>3) DAX Formulas can be built once and have Number Formatting attached to formula</t>
  </si>
  <si>
    <t>Grand Total</t>
  </si>
  <si>
    <t>Sum of Sales</t>
  </si>
  <si>
    <t>Total Sales</t>
  </si>
  <si>
    <t>Helper Col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</si>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</sst>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3" xfId="0" applyFill="1" applyBorder="1"/>
    <xf numFmtId="0" fontId="0" fillId="0" borderId="2" xfId="0" applyBorder="1"/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8" xfId="0" applyBorder="1"/>
    <xf numFmtId="0" fontId="0" fillId="0" borderId="9" xfId="0" applyBorder="1"/>
    <xf numFmtId="0" fontId="1" fillId="5" borderId="1" xfId="0" applyFont="1" applyFill="1" applyBorder="1"/>
    <xf numFmtId="0" fontId="0" fillId="0" borderId="7" xfId="0" applyBorder="1"/>
    <xf numFmtId="0" fontId="3" fillId="0" borderId="0" xfId="0" applyFont="1"/>
    <xf numFmtId="0" fontId="2" fillId="2" borderId="3" xfId="0" applyFont="1" applyFill="1" applyBorder="1"/>
    <xf numFmtId="14" fontId="0" fillId="0" borderId="3" xfId="0" applyNumberFormat="1" applyBorder="1"/>
    <xf numFmtId="164" fontId="0" fillId="0" borderId="2" xfId="0" applyNumberFormat="1" applyBorder="1"/>
    <xf numFmtId="0" fontId="2" fillId="2" borderId="4" xfId="0" applyFont="1" applyFill="1" applyBorder="1"/>
    <xf numFmtId="14" fontId="0" fillId="0" borderId="7" xfId="0" applyNumberFormat="1" applyBorder="1"/>
    <xf numFmtId="164" fontId="0" fillId="0" borderId="9" xfId="0" applyNumberFormat="1" applyBorder="1"/>
    <xf numFmtId="0" fontId="0" fillId="0" borderId="3" xfId="0" applyBorder="1"/>
    <xf numFmtId="0" fontId="2" fillId="2" borderId="2" xfId="0" applyFont="1" applyFill="1" applyBorder="1" applyAlignment="1">
      <alignment vertical="center"/>
    </xf>
    <xf numFmtId="0" fontId="2" fillId="2" borderId="10" xfId="0" applyFont="1" applyFill="1" applyBorder="1"/>
    <xf numFmtId="0" fontId="0" fillId="6" borderId="0" xfId="0" applyFill="1"/>
    <xf numFmtId="0" fontId="0" fillId="6" borderId="2" xfId="0" applyFill="1" applyBorder="1"/>
    <xf numFmtId="0" fontId="0" fillId="6" borderId="10" xfId="0" applyFill="1" applyBorder="1"/>
    <xf numFmtId="0" fontId="0" fillId="6" borderId="3" xfId="0" applyFill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CCFFC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6.xml"/><Relationship Id="rId39" Type="http://schemas.openxmlformats.org/officeDocument/2006/relationships/customXml" Target="../customXml/item19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38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goc Dinh" refreshedDate="43358.510031134261" createdVersion="5" refreshedVersion="6" minRefreshableVersion="3" recordCount="0" supportSubquery="1" supportAdvancedDrill="1" xr:uid="{70B515CE-EE83-49F4-B58B-5A99091F301C}">
  <cacheSource type="external" connectionId="1"/>
  <cacheFields count="2">
    <cacheField name="[dSalesRepsDM].[Region].[Region]" caption="Region" numFmtId="0" hierarchy="1" level="1">
      <sharedItems count="3">
        <s v="Canada"/>
        <s v="South America"/>
        <s v="United States"/>
      </sharedItems>
    </cacheField>
    <cacheField name="[Measures].[Sum of Sales]" caption="Sum of Sales" numFmtId="0" hierarchy="8" level="32767"/>
  </cacheFields>
  <cacheHierarchies count="9">
    <cacheHierarchy uniqueName="[dSalesRepsDM].[SalesRep]" caption="SalesRep" attribute="1" defaultMemberUniqueName="[dSalesRepsDM].[SalesRep].[All]" allUniqueName="[dSalesRepsDM].[SalesRep].[All]" dimensionUniqueName="[dSalesRepsDM]" displayFolder="" count="0" memberValueDatatype="130" unbalanced="0"/>
    <cacheHierarchy uniqueName="[dSalesRepsDM].[Region]" caption="Region" attribute="1" defaultMemberUniqueName="[dSalesRepsDM].[Region].[All]" allUniqueName="[dSalesRepsDM].[Region].[All]" dimensionUniqueName="[dSalesRepsDM]" displayFolder="" count="2" memberValueDatatype="130" unbalanced="0">
      <fieldsUsage count="2">
        <fieldUsage x="-1"/>
        <fieldUsage x="0"/>
      </fieldsUsage>
    </cacheHierarchy>
    <cacheHierarchy uniqueName="[fSalesDM].[Date]" caption="Date" attribute="1" time="1" defaultMemberUniqueName="[fSalesDM].[Date].[All]" allUniqueName="[fSalesDM].[Date].[All]" dimensionUniqueName="[fSalesDM]" displayFolder="" count="0" memberValueDatatype="7" unbalanced="0"/>
    <cacheHierarchy uniqueName="[fSalesDM].[SalesRep]" caption="SalesRep" attribute="1" defaultMemberUniqueName="[fSalesDM].[SalesRep].[All]" allUniqueName="[fSalesDM].[SalesRep].[All]" dimensionUniqueName="[fSalesDM]" displayFolder="" count="0" memberValueDatatype="130" unbalanced="0"/>
    <cacheHierarchy uniqueName="[fSalesDM].[Sales]" caption="Sales" attribute="1" defaultMemberUniqueName="[fSalesDM].[Sales].[All]" allUniqueName="[fSalesDM].[Sales].[All]" dimensionUniqueName="[fSalesDM]" displayFolder="" count="0" memberValueDatatype="20" unbalanced="0"/>
    <cacheHierarchy uniqueName="[Measures].[__XL_Count fSalesDM]" caption="__XL_Count fSalesDM" measure="1" displayFolder="" measureGroup="fSalesDM" count="0" hidden="1"/>
    <cacheHierarchy uniqueName="[Measures].[__XL_Count dSalesRepsDM]" caption="__XL_Count dSalesRepsDM" measure="1" displayFolder="" measureGroup="dSalesRepsDM" count="0" hidden="1"/>
    <cacheHierarchy uniqueName="[Measures].[__No measures defined]" caption="__No measures defined" measure="1" displayFolder="" count="0" hidden="1"/>
    <cacheHierarchy uniqueName="[Measures].[Sum of Sales]" caption="Sum of Sales" measure="1" displayFolder="" measureGroup="fSalesDM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dSalesRepsDM" uniqueName="[dSalesRepsDM]" caption="dSalesRepsDM"/>
    <dimension name="fSalesDM" uniqueName="[fSalesDM]" caption="fSalesDM"/>
    <dimension measure="1" name="Measures" uniqueName="[Measures]" caption="Measures"/>
  </dimensions>
  <measureGroups count="2">
    <measureGroup name="dSalesRepsDM" caption="dSalesRepsDM"/>
    <measureGroup name="fSalesDM" caption="fSalesDM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94AFE-EE49-4745-802E-1BEB7487E400}" name="PivotTable1" cacheId="8" applyNumberFormats="0" applyBorderFormats="0" applyFontFormats="0" applyPatternFormats="0" applyAlignmentFormats="0" applyWidthHeightFormats="1" dataCaption="Values" tag="50baa40e-a673-421c-9b86-bff2888135b4" updatedVersion="6" minRefreshableVersion="3" useAutoFormatting="1" itemPrintTitles="1" createdVersion="5" indent="0" compact="0" compactData="0" multipleFieldFilters="0">
  <location ref="B3:C7" firstHeaderRow="1" firstDataRow="1" firstDataCol="1"/>
  <pivotFields count="2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  <pivotField dataField="1" compact="0" outline="0" subtotalTop="0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1" baseField="0" baseItem="0"/>
  </dataField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SalesRepsDM]"/>
        <x15:activeTabTopLevelEntity name="[fSalesDM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rverEventTable" displayName="ServerEventTable" ref="A3:D10" totalsRowShown="0" headerRowDxfId="42" headerRowBorderDxfId="41" tableBorderDxfId="40" totalsRowBorderDxfId="39">
  <autoFilter ref="A3:D10" xr:uid="{00000000-0009-0000-0100-000001000000}"/>
  <tableColumns count="4">
    <tableColumn id="1" xr3:uid="{00000000-0010-0000-0000-000001000000}" name="Unique Identifier">
      <calculatedColumnFormula>B4&amp;C4</calculatedColumnFormula>
    </tableColumn>
    <tableColumn id="2" xr3:uid="{00000000-0010-0000-0000-000002000000}" name="Server Name" dataDxfId="38"/>
    <tableColumn id="3" xr3:uid="{00000000-0010-0000-0000-000003000000}" name="Event" dataDxfId="37"/>
    <tableColumn id="4" xr3:uid="{00000000-0010-0000-0000-000004000000}" name="Status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ServerEventTable11" displayName="ServerEventTable11" ref="A3:D10" totalsRowShown="0" headerRowDxfId="35" headerRowBorderDxfId="34" tableBorderDxfId="33" totalsRowBorderDxfId="32">
  <autoFilter ref="A3:D10" xr:uid="{00000000-0009-0000-0100-00000A000000}"/>
  <tableColumns count="4">
    <tableColumn id="1" xr3:uid="{00000000-0010-0000-0100-000001000000}" name="Unique Identifier" dataDxfId="31">
      <calculatedColumnFormula>ServerEventTable11[[#This Row],[Server Name]]&amp;ServerEventTable11[[#This Row],[Event]]</calculatedColumnFormula>
    </tableColumn>
    <tableColumn id="2" xr3:uid="{00000000-0010-0000-0100-000002000000}" name="Server Name" dataDxfId="30"/>
    <tableColumn id="3" xr3:uid="{00000000-0010-0000-0100-000003000000}" name="Event" dataDxfId="29"/>
    <tableColumn id="4" xr3:uid="{00000000-0010-0000-0100-000004000000}" name="Status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Sales" displayName="fSales" ref="A3:D16" totalsRowShown="0" headerRowDxfId="27" headerRowBorderDxfId="26" tableBorderDxfId="25" totalsRowBorderDxfId="24">
  <autoFilter ref="A3:D16" xr:uid="{00000000-0009-0000-0100-000003000000}"/>
  <tableColumns count="4">
    <tableColumn id="1" xr3:uid="{00000000-0010-0000-0200-000001000000}" name="Date" dataDxfId="23"/>
    <tableColumn id="2" xr3:uid="{00000000-0010-0000-0200-000002000000}" name="SalesRep" dataDxfId="22"/>
    <tableColumn id="3" xr3:uid="{00000000-0010-0000-0200-000003000000}" name="Sales" dataDxfId="21"/>
    <tableColumn id="4" xr3:uid="{0847EF21-592E-43E7-A764-7D7F345B56B3}" name="Region" dataDxfId="1">
      <calculatedColumnFormula>VLOOKUP(fSales[[#This Row],[SalesRep]],dSalesReps[],2,0)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SalesReps" displayName="dSalesReps" ref="H3:J6" totalsRowShown="0" headerRowDxfId="20" headerRowBorderDxfId="19" tableBorderDxfId="18" totalsRowBorderDxfId="17">
  <autoFilter ref="H3:J6" xr:uid="{00000000-0009-0000-0100-000004000000}"/>
  <tableColumns count="3">
    <tableColumn id="1" xr3:uid="{00000000-0010-0000-0300-000001000000}" name="SalesRep" dataDxfId="16"/>
    <tableColumn id="2" xr3:uid="{00000000-0010-0000-0300-000002000000}" name="Region" dataDxfId="15"/>
    <tableColumn id="3" xr3:uid="{F8D3B155-3556-4033-B30C-26B460B53EC8}" name="Total Sales" dataDxfId="0">
      <calculatedColumnFormula>SUMIFS(fSales[Sales],fSales[Region],dSalesReps[[#This Row],[Region]])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E0ABE5-22DC-4C2C-B629-57E209FEF8A1}" name="fSalesDM" displayName="fSalesDM" ref="A3:C16" totalsRowShown="0" headerRowDxfId="14" headerRowBorderDxfId="12" tableBorderDxfId="13" totalsRowBorderDxfId="11">
  <autoFilter ref="A3:C16" xr:uid="{00000000-0009-0000-0100-000003000000}"/>
  <tableColumns count="3">
    <tableColumn id="1" xr3:uid="{1B12293B-2417-4DE6-B643-E316F9651340}" name="Date" dataDxfId="10"/>
    <tableColumn id="2" xr3:uid="{3CAD1391-FA4D-46E6-ABDA-CB86CA8DD2C0}" name="SalesRep" dataDxfId="9"/>
    <tableColumn id="3" xr3:uid="{2C02A056-189D-42A9-A820-1438D9F37117}" name="Sales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142C3-5735-43F5-9A89-6C7BCC207756}" name="dSalesRepsDM" displayName="dSalesRepsDM" ref="H3:I6" totalsRowShown="0" headerRowDxfId="7" headerRowBorderDxfId="5" tableBorderDxfId="6" totalsRowBorderDxfId="4">
  <autoFilter ref="H3:I6" xr:uid="{00000000-0009-0000-0100-000004000000}"/>
  <tableColumns count="2">
    <tableColumn id="1" xr3:uid="{C9AF229A-B36B-4A00-B1B8-9703E93F4B55}" name="SalesRep" dataDxfId="3"/>
    <tableColumn id="2" xr3:uid="{70B1C69D-EF75-4382-AFC5-1D7706BE8A3D}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9"/>
  <sheetViews>
    <sheetView topLeftCell="B1" zoomScale="115" zoomScaleNormal="115" workbookViewId="0">
      <selection activeCell="B5" sqref="B5"/>
    </sheetView>
  </sheetViews>
  <sheetFormatPr defaultRowHeight="15" x14ac:dyDescent="0.25"/>
  <cols>
    <col min="2" max="2" width="86.5703125" customWidth="1"/>
  </cols>
  <sheetData>
    <row r="1" spans="1:2" x14ac:dyDescent="0.25">
      <c r="A1" s="1" t="s">
        <v>35</v>
      </c>
      <c r="B1" s="1"/>
    </row>
    <row r="3" spans="1:2" x14ac:dyDescent="0.25">
      <c r="A3" s="2" t="s">
        <v>0</v>
      </c>
      <c r="B3" s="1"/>
    </row>
    <row r="4" spans="1:2" x14ac:dyDescent="0.25">
      <c r="A4" s="3">
        <v>12</v>
      </c>
      <c r="B4" s="3" t="s">
        <v>22</v>
      </c>
    </row>
    <row r="5" spans="1:2" x14ac:dyDescent="0.25">
      <c r="A5" s="3">
        <v>13</v>
      </c>
      <c r="B5" s="3" t="s">
        <v>23</v>
      </c>
    </row>
    <row r="6" spans="1:2" x14ac:dyDescent="0.25">
      <c r="A6" s="3">
        <v>14</v>
      </c>
      <c r="B6" s="3" t="s">
        <v>24</v>
      </c>
    </row>
    <row r="9" spans="1:2" x14ac:dyDescent="0.25">
      <c r="B9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E20"/>
  <sheetViews>
    <sheetView topLeftCell="B1" zoomScale="90" zoomScaleNormal="90" workbookViewId="0">
      <selection activeCell="D19" sqref="D19"/>
    </sheetView>
  </sheetViews>
  <sheetFormatPr defaultRowHeight="15" x14ac:dyDescent="0.25"/>
  <cols>
    <col min="1" max="1" width="21.7109375" bestFit="1" customWidth="1"/>
    <col min="2" max="4" width="19.140625" customWidth="1"/>
    <col min="5" max="6" width="22" customWidth="1"/>
    <col min="10" max="10" width="14" bestFit="1" customWidth="1"/>
  </cols>
  <sheetData>
    <row r="1" spans="1:5" x14ac:dyDescent="0.25">
      <c r="A1" s="25" t="s">
        <v>36</v>
      </c>
      <c r="B1" s="26"/>
      <c r="C1" s="26"/>
      <c r="D1" s="26"/>
      <c r="E1" s="18"/>
    </row>
    <row r="3" spans="1:5" x14ac:dyDescent="0.25">
      <c r="A3" s="10" t="s">
        <v>1</v>
      </c>
      <c r="B3" s="11" t="s">
        <v>3</v>
      </c>
      <c r="C3" s="11" t="s">
        <v>4</v>
      </c>
      <c r="D3" s="12" t="s">
        <v>5</v>
      </c>
    </row>
    <row r="4" spans="1:5" x14ac:dyDescent="0.25">
      <c r="A4" t="str">
        <f t="shared" ref="A4:A10" si="0">B4&amp;C4</f>
        <v>ZZR45678AEVENT-1</v>
      </c>
      <c r="B4" s="3" t="s">
        <v>6</v>
      </c>
      <c r="C4" s="3" t="s">
        <v>7</v>
      </c>
      <c r="D4" s="9" t="s">
        <v>8</v>
      </c>
    </row>
    <row r="5" spans="1:5" x14ac:dyDescent="0.25">
      <c r="A5" t="str">
        <f t="shared" si="0"/>
        <v>ZZR45678AEVENT-2</v>
      </c>
      <c r="B5" s="3" t="s">
        <v>6</v>
      </c>
      <c r="C5" s="3" t="s">
        <v>9</v>
      </c>
      <c r="D5" s="9" t="s">
        <v>10</v>
      </c>
    </row>
    <row r="6" spans="1:5" x14ac:dyDescent="0.25">
      <c r="A6" t="str">
        <f t="shared" si="0"/>
        <v>BBT5643BGEVENT-1</v>
      </c>
      <c r="B6" s="3" t="s">
        <v>11</v>
      </c>
      <c r="C6" s="3" t="s">
        <v>7</v>
      </c>
      <c r="D6" s="9" t="s">
        <v>8</v>
      </c>
    </row>
    <row r="7" spans="1:5" x14ac:dyDescent="0.25">
      <c r="A7" t="str">
        <f t="shared" si="0"/>
        <v>BBT5643BGEVENT-2</v>
      </c>
      <c r="B7" s="3" t="s">
        <v>11</v>
      </c>
      <c r="C7" s="3" t="s">
        <v>9</v>
      </c>
      <c r="D7" s="9" t="s">
        <v>12</v>
      </c>
    </row>
    <row r="8" spans="1:5" x14ac:dyDescent="0.25">
      <c r="A8" t="str">
        <f t="shared" si="0"/>
        <v>BBT5643BGEVENT-3</v>
      </c>
      <c r="B8" s="3" t="s">
        <v>11</v>
      </c>
      <c r="C8" s="3" t="s">
        <v>13</v>
      </c>
      <c r="D8" s="9" t="s">
        <v>12</v>
      </c>
    </row>
    <row r="9" spans="1:5" x14ac:dyDescent="0.25">
      <c r="A9" t="str">
        <f t="shared" si="0"/>
        <v>N-987-HQ5SSDEVENT-1</v>
      </c>
      <c r="B9" s="3" t="s">
        <v>14</v>
      </c>
      <c r="C9" s="3" t="s">
        <v>7</v>
      </c>
      <c r="D9" s="9" t="s">
        <v>15</v>
      </c>
    </row>
    <row r="10" spans="1:5" x14ac:dyDescent="0.25">
      <c r="A10" t="str">
        <f t="shared" si="0"/>
        <v>N-987-HQ5SSDEVENT-2</v>
      </c>
      <c r="B10" s="13" t="s">
        <v>14</v>
      </c>
      <c r="C10" s="13" t="s">
        <v>9</v>
      </c>
      <c r="D10" s="14" t="s">
        <v>16</v>
      </c>
    </row>
    <row r="13" spans="1:5" x14ac:dyDescent="0.25">
      <c r="C13" s="5" t="s">
        <v>2</v>
      </c>
      <c r="D13" s="5" t="s">
        <v>18</v>
      </c>
      <c r="E13" s="5" t="s">
        <v>19</v>
      </c>
    </row>
    <row r="15" spans="1:5" x14ac:dyDescent="0.25">
      <c r="A15" s="6" t="s">
        <v>3</v>
      </c>
      <c r="B15" s="6" t="s">
        <v>4</v>
      </c>
      <c r="C15" s="1" t="s">
        <v>5</v>
      </c>
      <c r="D15" s="1" t="s">
        <v>5</v>
      </c>
      <c r="E15" s="1" t="s">
        <v>5</v>
      </c>
    </row>
    <row r="16" spans="1:5" x14ac:dyDescent="0.25">
      <c r="A16" s="3" t="s">
        <v>6</v>
      </c>
      <c r="B16" s="3" t="s">
        <v>7</v>
      </c>
      <c r="C16" s="4" t="str">
        <f>VLOOKUP(A16&amp;B16,ServerEventTable[],4,0)</f>
        <v>Complete</v>
      </c>
      <c r="D16" s="4" t="str">
        <f t="array" ref="D16">INDEX(ServerEventTable[Status],MATCH(A16&amp;B16,ServerEventTable[Server Name]&amp;ServerEventTable[Event],0))</f>
        <v>Complete</v>
      </c>
      <c r="E16" s="4" t="str">
        <f>INDEX(ServerEventTable[Status],MATCH(A16&amp;B16,INDEX(ServerEventTable[Server Name]&amp;ServerEventTable[Event],0),0))</f>
        <v>Complete</v>
      </c>
    </row>
    <row r="17" spans="1:5" x14ac:dyDescent="0.25">
      <c r="A17" s="3" t="s">
        <v>6</v>
      </c>
      <c r="B17" s="3" t="s">
        <v>9</v>
      </c>
      <c r="C17" s="4" t="str">
        <f>VLOOKUP(A17&amp;B17,ServerEventTable[],4,0)</f>
        <v>Review</v>
      </c>
      <c r="D17" s="4" t="str">
        <f t="array" ref="D17">INDEX(ServerEventTable[Status],MATCH(A17&amp;B17,ServerEventTable[Server Name]&amp;ServerEventTable[Event],0))</f>
        <v>Review</v>
      </c>
      <c r="E17" s="4" t="str">
        <f>INDEX(ServerEventTable[Status],MATCH(A17&amp;B17,INDEX(ServerEventTable[Server Name]&amp;ServerEventTable[Event],0),0))</f>
        <v>Review</v>
      </c>
    </row>
    <row r="18" spans="1:5" x14ac:dyDescent="0.25">
      <c r="A18" s="3" t="s">
        <v>11</v>
      </c>
      <c r="B18" s="3" t="s">
        <v>7</v>
      </c>
      <c r="C18" s="4" t="str">
        <f>VLOOKUP(A18&amp;B18,ServerEventTable[],4,0)</f>
        <v>Complete</v>
      </c>
      <c r="D18" s="4" t="str">
        <f t="array" ref="D18">INDEX(ServerEventTable[Status],MATCH(A18&amp;B18,ServerEventTable[Server Name]&amp;ServerEventTable[Event],0))</f>
        <v>Complete</v>
      </c>
      <c r="E18" s="4" t="str">
        <f>INDEX(ServerEventTable[Status],MATCH(A18&amp;B18,INDEX(ServerEventTable[Server Name]&amp;ServerEventTable[Event],0),0))</f>
        <v>Complete</v>
      </c>
    </row>
    <row r="19" spans="1:5" x14ac:dyDescent="0.25">
      <c r="A19" s="3" t="s">
        <v>11</v>
      </c>
      <c r="B19" s="3" t="s">
        <v>9</v>
      </c>
      <c r="C19" s="4" t="str">
        <f>VLOOKUP(A19&amp;B19,ServerEventTable[],4,0)</f>
        <v>Not Yet Reviewed</v>
      </c>
      <c r="D19" s="4" t="str">
        <f t="array" ref="D19">INDEX(ServerEventTable[Status],MATCH(A19&amp;B19,ServerEventTable[Server Name]&amp;ServerEventTable[Event],0))</f>
        <v>Not Yet Reviewed</v>
      </c>
      <c r="E19" s="4" t="str">
        <f>INDEX(ServerEventTable[Status],MATCH(A19&amp;B19,INDEX(ServerEventTable[Server Name]&amp;ServerEventTable[Event],0),0))</f>
        <v>Not Yet Reviewed</v>
      </c>
    </row>
    <row r="20" spans="1:5" x14ac:dyDescent="0.25">
      <c r="A20" s="3" t="s">
        <v>11</v>
      </c>
      <c r="B20" s="3" t="s">
        <v>13</v>
      </c>
      <c r="C20" s="4" t="str">
        <f>VLOOKUP(A20&amp;B20,ServerEventTable[],4,0)</f>
        <v>Not Yet Reviewed</v>
      </c>
      <c r="D20" s="4" t="str">
        <f t="array" ref="D20">INDEX(ServerEventTable[Status],MATCH(A20&amp;B20,ServerEventTable[Server Name]&amp;ServerEventTable[Event],0))</f>
        <v>Not Yet Reviewed</v>
      </c>
      <c r="E20" s="4" t="str">
        <f>INDEX(ServerEventTable[Status],MATCH(A20&amp;B20,INDEX(ServerEventTable[Server Name]&amp;ServerEventTable[Event],0),0))</f>
        <v>Not Yet Reviewed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20"/>
  <sheetViews>
    <sheetView zoomScale="115" zoomScaleNormal="115" workbookViewId="0">
      <selection activeCell="B22" sqref="B22"/>
    </sheetView>
  </sheetViews>
  <sheetFormatPr defaultRowHeight="15" x14ac:dyDescent="0.25"/>
  <cols>
    <col min="1" max="1" width="21.7109375" bestFit="1" customWidth="1"/>
    <col min="2" max="4" width="19.140625" customWidth="1"/>
    <col min="5" max="6" width="22" customWidth="1"/>
    <col min="10" max="10" width="14" bestFit="1" customWidth="1"/>
  </cols>
  <sheetData>
    <row r="1" spans="1:5" x14ac:dyDescent="0.25">
      <c r="A1" s="25" t="s">
        <v>36</v>
      </c>
      <c r="B1" s="26"/>
      <c r="C1" s="26"/>
      <c r="D1" s="26"/>
      <c r="E1" s="18"/>
    </row>
    <row r="3" spans="1:5" x14ac:dyDescent="0.25">
      <c r="A3" s="10" t="s">
        <v>1</v>
      </c>
      <c r="B3" s="11" t="s">
        <v>3</v>
      </c>
      <c r="C3" s="11" t="s">
        <v>4</v>
      </c>
      <c r="D3" s="12" t="s">
        <v>5</v>
      </c>
    </row>
    <row r="4" spans="1:5" x14ac:dyDescent="0.25">
      <c r="A4" s="8" t="str">
        <f>ServerEventTable11[[#This Row],[Server Name]]&amp;ServerEventTable11[[#This Row],[Event]]</f>
        <v>ZZR45678AEVENT-1</v>
      </c>
      <c r="B4" s="3" t="s">
        <v>6</v>
      </c>
      <c r="C4" s="3" t="s">
        <v>7</v>
      </c>
      <c r="D4" s="9" t="s">
        <v>8</v>
      </c>
    </row>
    <row r="5" spans="1:5" x14ac:dyDescent="0.25">
      <c r="A5" s="8" t="str">
        <f>ServerEventTable11[[#This Row],[Server Name]]&amp;ServerEventTable11[[#This Row],[Event]]</f>
        <v>ZZR45678AEVENT-2</v>
      </c>
      <c r="B5" s="3" t="s">
        <v>6</v>
      </c>
      <c r="C5" s="3" t="s">
        <v>9</v>
      </c>
      <c r="D5" s="9" t="s">
        <v>10</v>
      </c>
    </row>
    <row r="6" spans="1:5" x14ac:dyDescent="0.25">
      <c r="A6" s="8" t="str">
        <f>ServerEventTable11[[#This Row],[Server Name]]&amp;ServerEventTable11[[#This Row],[Event]]</f>
        <v>BBT5643BGEVENT-1</v>
      </c>
      <c r="B6" s="3" t="s">
        <v>11</v>
      </c>
      <c r="C6" s="3" t="s">
        <v>7</v>
      </c>
      <c r="D6" s="9" t="s">
        <v>8</v>
      </c>
    </row>
    <row r="7" spans="1:5" x14ac:dyDescent="0.25">
      <c r="A7" s="8" t="str">
        <f>ServerEventTable11[[#This Row],[Server Name]]&amp;ServerEventTable11[[#This Row],[Event]]</f>
        <v>BBT5643BGEVENT-2</v>
      </c>
      <c r="B7" s="3" t="s">
        <v>11</v>
      </c>
      <c r="C7" s="3" t="s">
        <v>9</v>
      </c>
      <c r="D7" s="9" t="s">
        <v>12</v>
      </c>
    </row>
    <row r="8" spans="1:5" x14ac:dyDescent="0.25">
      <c r="A8" s="8" t="str">
        <f>ServerEventTable11[[#This Row],[Server Name]]&amp;ServerEventTable11[[#This Row],[Event]]</f>
        <v>BBT5643BGEVENT-3</v>
      </c>
      <c r="B8" s="3" t="s">
        <v>11</v>
      </c>
      <c r="C8" s="3" t="s">
        <v>13</v>
      </c>
      <c r="D8" s="9" t="s">
        <v>12</v>
      </c>
    </row>
    <row r="9" spans="1:5" x14ac:dyDescent="0.25">
      <c r="A9" s="8" t="str">
        <f>ServerEventTable11[[#This Row],[Server Name]]&amp;ServerEventTable11[[#This Row],[Event]]</f>
        <v>N-987-HQ5SSDEVENT-1</v>
      </c>
      <c r="B9" s="3" t="s">
        <v>14</v>
      </c>
      <c r="C9" s="3" t="s">
        <v>7</v>
      </c>
      <c r="D9" s="9" t="s">
        <v>15</v>
      </c>
    </row>
    <row r="10" spans="1:5" x14ac:dyDescent="0.25">
      <c r="A10" s="8" t="str">
        <f>ServerEventTable11[[#This Row],[Server Name]]&amp;ServerEventTable11[[#This Row],[Event]]</f>
        <v>N-987-HQ5SSDEVENT-2</v>
      </c>
      <c r="B10" s="13" t="s">
        <v>14</v>
      </c>
      <c r="C10" s="13" t="s">
        <v>9</v>
      </c>
      <c r="D10" s="14" t="s">
        <v>16</v>
      </c>
    </row>
    <row r="13" spans="1:5" x14ac:dyDescent="0.25">
      <c r="C13" s="5" t="s">
        <v>2</v>
      </c>
      <c r="D13" s="5" t="s">
        <v>18</v>
      </c>
      <c r="E13" s="5" t="s">
        <v>19</v>
      </c>
    </row>
    <row r="15" spans="1:5" x14ac:dyDescent="0.25">
      <c r="A15" s="6" t="s">
        <v>3</v>
      </c>
      <c r="B15" s="6" t="s">
        <v>4</v>
      </c>
      <c r="C15" s="1" t="s">
        <v>5</v>
      </c>
      <c r="D15" s="1" t="s">
        <v>5</v>
      </c>
      <c r="E15" s="1" t="s">
        <v>5</v>
      </c>
    </row>
    <row r="16" spans="1:5" x14ac:dyDescent="0.25">
      <c r="A16" s="3" t="s">
        <v>6</v>
      </c>
      <c r="B16" s="3" t="s">
        <v>7</v>
      </c>
      <c r="C16" s="4" t="str">
        <f>VLOOKUP(A16&amp;B16,ServerEventTable11[],4,0)</f>
        <v>Complete</v>
      </c>
      <c r="D16" s="4" t="str">
        <f t="array" ref="D16">INDEX(ServerEventTable11[Status],MATCH(A16&amp;B16,ServerEventTable11[Server Name]&amp;ServerEventTable11[Event],0))</f>
        <v>Complete</v>
      </c>
      <c r="E16" s="4" t="str">
        <f>INDEX(ServerEventTable11[Status],MATCH(A16&amp;B16,INDEX(ServerEventTable11[Server Name]&amp;ServerEventTable11[Event],0),0))</f>
        <v>Complete</v>
      </c>
    </row>
    <row r="17" spans="1:5" x14ac:dyDescent="0.25">
      <c r="A17" s="3" t="s">
        <v>6</v>
      </c>
      <c r="B17" s="3" t="s">
        <v>9</v>
      </c>
      <c r="C17" s="4" t="str">
        <f>VLOOKUP(A17&amp;B17,ServerEventTable11[],4,0)</f>
        <v>Review</v>
      </c>
      <c r="D17" s="4" t="str">
        <f t="array" ref="D17">INDEX(ServerEventTable11[Status],MATCH(A17&amp;B17,ServerEventTable11[Server Name]&amp;ServerEventTable11[Event],0))</f>
        <v>Review</v>
      </c>
      <c r="E17" s="4" t="str">
        <f>INDEX(ServerEventTable11[Status],MATCH(A17&amp;B17,INDEX(ServerEventTable11[Server Name]&amp;ServerEventTable11[Event],0),0))</f>
        <v>Review</v>
      </c>
    </row>
    <row r="18" spans="1:5" x14ac:dyDescent="0.25">
      <c r="A18" s="3" t="s">
        <v>11</v>
      </c>
      <c r="B18" s="3" t="s">
        <v>7</v>
      </c>
      <c r="C18" s="4" t="str">
        <f>VLOOKUP(A18&amp;B18,ServerEventTable11[],4,0)</f>
        <v>Complete</v>
      </c>
      <c r="D18" s="4" t="str">
        <f t="array" ref="D18">INDEX(ServerEventTable11[Status],MATCH(A18&amp;B18,ServerEventTable11[Server Name]&amp;ServerEventTable11[Event],0))</f>
        <v>Complete</v>
      </c>
      <c r="E18" s="4" t="str">
        <f>INDEX(ServerEventTable11[Status],MATCH(A18&amp;B18,INDEX(ServerEventTable11[Server Name]&amp;ServerEventTable11[Event],0),0))</f>
        <v>Complete</v>
      </c>
    </row>
    <row r="19" spans="1:5" x14ac:dyDescent="0.25">
      <c r="A19" s="3" t="s">
        <v>11</v>
      </c>
      <c r="B19" s="3" t="s">
        <v>9</v>
      </c>
      <c r="C19" s="4" t="str">
        <f>VLOOKUP(A19&amp;B19,ServerEventTable11[],4,0)</f>
        <v>Not Yet Reviewed</v>
      </c>
      <c r="D19" s="4" t="str">
        <f t="array" ref="D19">INDEX(ServerEventTable11[Status],MATCH(A19&amp;B19,ServerEventTable11[Server Name]&amp;ServerEventTable11[Event],0))</f>
        <v>Not Yet Reviewed</v>
      </c>
      <c r="E19" s="4" t="str">
        <f>INDEX(ServerEventTable11[Status],MATCH(A19&amp;B19,INDEX(ServerEventTable11[Server Name]&amp;ServerEventTable11[Event],0),0))</f>
        <v>Not Yet Reviewed</v>
      </c>
    </row>
    <row r="20" spans="1:5" x14ac:dyDescent="0.25">
      <c r="A20" s="3" t="s">
        <v>11</v>
      </c>
      <c r="B20" s="3" t="s">
        <v>13</v>
      </c>
      <c r="C20" s="4" t="str">
        <f>VLOOKUP(A20&amp;B20,ServerEventTable11[],4,0)</f>
        <v>Not Yet Reviewed</v>
      </c>
      <c r="D20" s="4" t="str">
        <f t="array" ref="D20">INDEX(ServerEventTable11[Status],MATCH(A20&amp;B20,ServerEventTable11[Server Name]&amp;ServerEventTable11[Event],0))</f>
        <v>Not Yet Reviewed</v>
      </c>
      <c r="E20" s="4" t="str">
        <f>INDEX(ServerEventTable11[Status],MATCH(A20&amp;B20,INDEX(ServerEventTable11[Server Name]&amp;ServerEventTable11[Event],0),0))</f>
        <v>Not Yet Reviewed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16"/>
  <sheetViews>
    <sheetView zoomScale="115" zoomScaleNormal="115" workbookViewId="0">
      <selection activeCell="E16" sqref="E16"/>
    </sheetView>
  </sheetViews>
  <sheetFormatPr defaultRowHeight="15" x14ac:dyDescent="0.25"/>
  <cols>
    <col min="1" max="1" width="14" bestFit="1" customWidth="1"/>
    <col min="2" max="2" width="8.42578125" bestFit="1" customWidth="1"/>
    <col min="3" max="3" width="18.5703125" bestFit="1" customWidth="1"/>
    <col min="5" max="5" width="17.140625" customWidth="1"/>
    <col min="15" max="15" width="18.85546875" customWidth="1"/>
  </cols>
  <sheetData>
    <row r="1" spans="1:15" x14ac:dyDescent="0.25">
      <c r="A1" s="25" t="s">
        <v>37</v>
      </c>
      <c r="B1" s="26"/>
      <c r="C1" s="26"/>
      <c r="D1" s="26"/>
      <c r="E1" s="26"/>
      <c r="F1" s="18"/>
      <c r="O1" s="2" t="s">
        <v>3</v>
      </c>
    </row>
    <row r="2" spans="1:15" x14ac:dyDescent="0.25">
      <c r="O2" s="3" t="s">
        <v>6</v>
      </c>
    </row>
    <row r="3" spans="1:15" x14ac:dyDescent="0.25">
      <c r="O3" s="3" t="s">
        <v>11</v>
      </c>
    </row>
    <row r="4" spans="1:15" x14ac:dyDescent="0.25">
      <c r="A4" s="2" t="s">
        <v>3</v>
      </c>
      <c r="B4" s="2" t="s">
        <v>4</v>
      </c>
      <c r="C4" s="2" t="s">
        <v>5</v>
      </c>
      <c r="E4" s="15" t="s">
        <v>3</v>
      </c>
      <c r="O4" s="3" t="s">
        <v>14</v>
      </c>
    </row>
    <row r="5" spans="1:15" x14ac:dyDescent="0.25">
      <c r="A5" s="3" t="s">
        <v>6</v>
      </c>
      <c r="B5" s="3" t="s">
        <v>7</v>
      </c>
      <c r="C5" s="3" t="s">
        <v>8</v>
      </c>
      <c r="E5" s="3" t="s">
        <v>11</v>
      </c>
    </row>
    <row r="6" spans="1:15" x14ac:dyDescent="0.25">
      <c r="A6" s="3" t="s">
        <v>6</v>
      </c>
      <c r="B6" s="3" t="s">
        <v>9</v>
      </c>
      <c r="C6" s="3" t="s">
        <v>10</v>
      </c>
    </row>
    <row r="7" spans="1:15" x14ac:dyDescent="0.25">
      <c r="A7" s="3" t="s">
        <v>11</v>
      </c>
      <c r="B7" s="3" t="s">
        <v>7</v>
      </c>
      <c r="C7" s="3" t="s">
        <v>8</v>
      </c>
      <c r="E7" s="2" t="s">
        <v>21</v>
      </c>
    </row>
    <row r="8" spans="1:15" x14ac:dyDescent="0.25">
      <c r="A8" s="3" t="s">
        <v>11</v>
      </c>
      <c r="B8" s="3" t="s">
        <v>9</v>
      </c>
      <c r="C8" s="3" t="s">
        <v>12</v>
      </c>
      <c r="E8" s="4">
        <f>COUNTIFS($A$5:$A$11,$E$5)</f>
        <v>3</v>
      </c>
    </row>
    <row r="9" spans="1:15" x14ac:dyDescent="0.25">
      <c r="A9" s="3" t="s">
        <v>11</v>
      </c>
      <c r="B9" s="3" t="s">
        <v>13</v>
      </c>
      <c r="C9" s="3" t="s">
        <v>12</v>
      </c>
    </row>
    <row r="10" spans="1:15" x14ac:dyDescent="0.25">
      <c r="A10" s="3" t="s">
        <v>14</v>
      </c>
      <c r="B10" s="3" t="s">
        <v>7</v>
      </c>
      <c r="C10" s="3" t="s">
        <v>15</v>
      </c>
      <c r="E10" s="2" t="s">
        <v>20</v>
      </c>
    </row>
    <row r="11" spans="1:15" x14ac:dyDescent="0.25">
      <c r="A11" s="3" t="s">
        <v>14</v>
      </c>
      <c r="B11" s="3" t="s">
        <v>9</v>
      </c>
      <c r="C11" s="3" t="s">
        <v>16</v>
      </c>
      <c r="E11" s="3" t="str">
        <f>IF(ROWS(E$11:E11)&gt;$E$8,"",INDEX($B$5:$B$11,_xlfn.AGGREGATE(15,6,(ROW($A$5:$A$11)-ROW($A$5)+1)/($A$5:$A$11=$E$5),ROWS(E$11:E11))))</f>
        <v>EVENT-1</v>
      </c>
    </row>
    <row r="12" spans="1:15" x14ac:dyDescent="0.25">
      <c r="E12" s="3" t="str">
        <f>IF(ROWS(E$11:E12)&gt;$E$8,"",INDEX($B$5:$B$11,_xlfn.AGGREGATE(15,6,(ROW($A$5:$A$11)-ROW($A$5)+1)/($A$5:$A$11=$E$5),ROWS(E$11:E12))))</f>
        <v>EVENT-2</v>
      </c>
    </row>
    <row r="13" spans="1:15" x14ac:dyDescent="0.25">
      <c r="E13" s="3" t="str">
        <f>IF(ROWS(E$11:E13)&gt;$E$8,"",INDEX($B$5:$B$11,_xlfn.AGGREGATE(15,6,(ROW($A$5:$A$11)-ROW($A$5)+1)/($A$5:$A$11=$E$5),ROWS(E$11:E13))))</f>
        <v>EVENT-3</v>
      </c>
    </row>
    <row r="14" spans="1:15" x14ac:dyDescent="0.25">
      <c r="E14" s="3" t="str">
        <f>IF(ROWS(E$11:E14)&gt;$E$8,"",INDEX($B$5:$B$11,_xlfn.AGGREGATE(15,6,(ROW($A$5:$A$11)-ROW($A$5)+1)/($A$5:$A$11=$E$5),ROWS(E$11:E14))))</f>
        <v/>
      </c>
    </row>
    <row r="15" spans="1:15" x14ac:dyDescent="0.25">
      <c r="E15" s="3" t="str">
        <f>IF(ROWS(E$11:E15)&gt;$E$8,"",INDEX($B$5:$B$11,_xlfn.AGGREGATE(15,6,(ROW($A$5:$A$11)-ROW($A$5)+1)/($A$5:$A$11=$E$5),ROWS(E$11:E15))))</f>
        <v/>
      </c>
    </row>
    <row r="16" spans="1:15" x14ac:dyDescent="0.25">
      <c r="E16" s="3" t="str">
        <f>IF(ROWS(E$11:E16)&gt;$E$8,"",INDEX($B$5:$B$11,_xlfn.AGGREGATE(15,6,(ROW($A$5:$A$11)-ROW($A$5)+1)/($A$5:$A$11=$E$5),ROWS(E$11:E16))))</f>
        <v/>
      </c>
    </row>
  </sheetData>
  <dataValidations disablePrompts="1" count="1">
    <dataValidation type="list" allowBlank="1" showInputMessage="1" showErrorMessage="1" sqref="E5" xr:uid="{00000000-0002-0000-0300-000000000000}">
      <formula1>$O$2:$O$4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O16"/>
  <sheetViews>
    <sheetView zoomScale="190" zoomScaleNormal="190" workbookViewId="0">
      <selection activeCell="E8" sqref="E8"/>
    </sheetView>
  </sheetViews>
  <sheetFormatPr defaultRowHeight="15" x14ac:dyDescent="0.25"/>
  <cols>
    <col min="1" max="1" width="14" bestFit="1" customWidth="1"/>
    <col min="2" max="2" width="8.42578125" bestFit="1" customWidth="1"/>
    <col min="3" max="3" width="18.5703125" bestFit="1" customWidth="1"/>
    <col min="5" max="5" width="17.140625" customWidth="1"/>
    <col min="15" max="15" width="18.85546875" customWidth="1"/>
  </cols>
  <sheetData>
    <row r="1" spans="1:15" x14ac:dyDescent="0.25">
      <c r="A1" s="25" t="s">
        <v>37</v>
      </c>
      <c r="B1" s="26"/>
      <c r="C1" s="26"/>
      <c r="D1" s="26"/>
      <c r="E1" s="26"/>
      <c r="F1" s="18"/>
      <c r="O1" s="2" t="s">
        <v>3</v>
      </c>
    </row>
    <row r="2" spans="1:15" x14ac:dyDescent="0.25">
      <c r="O2" s="3" t="s">
        <v>6</v>
      </c>
    </row>
    <row r="3" spans="1:15" x14ac:dyDescent="0.25">
      <c r="O3" s="3" t="s">
        <v>11</v>
      </c>
    </row>
    <row r="4" spans="1:15" x14ac:dyDescent="0.25">
      <c r="A4" s="2" t="s">
        <v>3</v>
      </c>
      <c r="B4" s="2" t="s">
        <v>4</v>
      </c>
      <c r="C4" s="2" t="s">
        <v>5</v>
      </c>
      <c r="E4" s="15" t="s">
        <v>3</v>
      </c>
      <c r="O4" s="3" t="s">
        <v>14</v>
      </c>
    </row>
    <row r="5" spans="1:15" x14ac:dyDescent="0.25">
      <c r="A5" s="3" t="s">
        <v>6</v>
      </c>
      <c r="B5" s="3" t="s">
        <v>7</v>
      </c>
      <c r="C5" s="3" t="s">
        <v>8</v>
      </c>
      <c r="E5" s="3" t="s">
        <v>14</v>
      </c>
    </row>
    <row r="6" spans="1:15" x14ac:dyDescent="0.25">
      <c r="A6" s="3" t="s">
        <v>6</v>
      </c>
      <c r="B6" s="3" t="s">
        <v>9</v>
      </c>
      <c r="C6" s="3" t="s">
        <v>10</v>
      </c>
    </row>
    <row r="7" spans="1:15" x14ac:dyDescent="0.25">
      <c r="A7" s="3" t="s">
        <v>11</v>
      </c>
      <c r="B7" s="3" t="s">
        <v>7</v>
      </c>
      <c r="C7" s="3" t="s">
        <v>8</v>
      </c>
      <c r="E7" s="2" t="s">
        <v>21</v>
      </c>
    </row>
    <row r="8" spans="1:15" x14ac:dyDescent="0.25">
      <c r="A8" s="3" t="s">
        <v>11</v>
      </c>
      <c r="B8" s="3" t="s">
        <v>9</v>
      </c>
      <c r="C8" s="3" t="s">
        <v>12</v>
      </c>
      <c r="E8" s="4">
        <f>COUNTIFS(A5:A11,E5)</f>
        <v>2</v>
      </c>
    </row>
    <row r="9" spans="1:15" x14ac:dyDescent="0.25">
      <c r="A9" s="3" t="s">
        <v>11</v>
      </c>
      <c r="B9" s="3" t="s">
        <v>13</v>
      </c>
      <c r="C9" s="3" t="s">
        <v>12</v>
      </c>
    </row>
    <row r="10" spans="1:15" x14ac:dyDescent="0.25">
      <c r="A10" s="3" t="s">
        <v>14</v>
      </c>
      <c r="B10" s="3" t="s">
        <v>7</v>
      </c>
      <c r="C10" s="3" t="s">
        <v>15</v>
      </c>
      <c r="E10" s="2" t="s">
        <v>20</v>
      </c>
    </row>
    <row r="11" spans="1:15" x14ac:dyDescent="0.25">
      <c r="A11" s="3" t="s">
        <v>14</v>
      </c>
      <c r="B11" s="3" t="s">
        <v>9</v>
      </c>
      <c r="C11" s="3" t="s">
        <v>16</v>
      </c>
      <c r="E11" s="4" t="str">
        <f>IF(ROWS(E$11:E11)&gt;E$8,"",INDEX($B$5:$B$11,_xlfn.AGGREGATE(15,6,(ROW($B$5:$B$11)-ROW($B$5)+1)/($A$5:$A$11=$E$5),ROWS(E$11:E11))))</f>
        <v>EVENT-1</v>
      </c>
    </row>
    <row r="12" spans="1:15" x14ac:dyDescent="0.25">
      <c r="E12" s="4" t="str">
        <f>IF(ROWS(E$11:E12)&gt;E$8,"",INDEX($B$5:$B$11,_xlfn.AGGREGATE(15,6,(ROW($B$5:$B$11)-ROW($B$5)+1)/($A$5:$A$11=$E$5),ROWS(E$11:E12))))</f>
        <v>EVENT-2</v>
      </c>
    </row>
    <row r="13" spans="1:15" x14ac:dyDescent="0.25">
      <c r="E13" s="4" t="str">
        <f>IF(ROWS(E$11:E13)&gt;E$8,"",INDEX($B$5:$B$11,_xlfn.AGGREGATE(15,6,(ROW($B$5:$B$11)-ROW($B$5)+1)/($A$5:$A$11=$E$5),ROWS(E$11:E13))))</f>
        <v/>
      </c>
    </row>
    <row r="14" spans="1:15" x14ac:dyDescent="0.25">
      <c r="E14" s="4" t="str">
        <f>IF(ROWS(E$11:E14)&gt;E$8,"",INDEX($B$5:$B$11,_xlfn.AGGREGATE(15,6,(ROW($B$5:$B$11)-ROW($B$5)+1)/($A$5:$A$11=$E$5),ROWS(E$11:E14))))</f>
        <v/>
      </c>
    </row>
    <row r="15" spans="1:15" x14ac:dyDescent="0.25">
      <c r="E15" s="4" t="str">
        <f>IF(ROWS(E$11:E15)&gt;E$8,"",INDEX($B$5:$B$11,_xlfn.AGGREGATE(15,6,(ROW($B$5:$B$11)-ROW($B$5)+1)/($A$5:$A$11=$E$5),ROWS(E$11:E15))))</f>
        <v/>
      </c>
    </row>
    <row r="16" spans="1:15" x14ac:dyDescent="0.25">
      <c r="E16" s="4" t="str">
        <f>IF(ROWS(E$11:E16)&gt;E$8,"",INDEX($B$5:$B$11,_xlfn.AGGREGATE(15,6,(ROW($B$5:$B$11)-ROW($B$5)+1)/($A$5:$A$11=$E$5),ROWS(E$11:E16))))</f>
        <v/>
      </c>
    </row>
  </sheetData>
  <dataValidations count="1">
    <dataValidation type="list" allowBlank="1" showInputMessage="1" showErrorMessage="1" sqref="E5" xr:uid="{00000000-0002-0000-0400-000000000000}">
      <formula1>$O$2:$O$4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J16"/>
  <sheetViews>
    <sheetView zoomScale="85" zoomScaleNormal="85" workbookViewId="0">
      <selection activeCell="J5" sqref="J5"/>
    </sheetView>
  </sheetViews>
  <sheetFormatPr defaultRowHeight="15" x14ac:dyDescent="0.25"/>
  <cols>
    <col min="1" max="1" width="12" customWidth="1"/>
    <col min="2" max="2" width="9.42578125" customWidth="1"/>
    <col min="3" max="3" width="10.42578125" bestFit="1" customWidth="1"/>
    <col min="4" max="4" width="14.85546875" customWidth="1"/>
    <col min="8" max="8" width="9.42578125" customWidth="1"/>
    <col min="9" max="9" width="15.140625" bestFit="1" customWidth="1"/>
    <col min="11" max="11" width="14" bestFit="1" customWidth="1"/>
    <col min="12" max="12" width="12.140625" customWidth="1"/>
    <col min="13" max="13" width="12.140625" bestFit="1" customWidth="1"/>
  </cols>
  <sheetData>
    <row r="1" spans="1:10" x14ac:dyDescent="0.25">
      <c r="A1" s="25" t="s">
        <v>38</v>
      </c>
      <c r="B1" s="26"/>
      <c r="C1" s="26"/>
      <c r="D1" s="26"/>
      <c r="E1" s="26"/>
      <c r="F1" s="26"/>
      <c r="G1" s="26"/>
      <c r="H1" s="26"/>
      <c r="I1" s="18"/>
    </row>
    <row r="3" spans="1:10" x14ac:dyDescent="0.25">
      <c r="A3" s="21" t="s">
        <v>25</v>
      </c>
      <c r="B3" s="11" t="s">
        <v>26</v>
      </c>
      <c r="C3" s="12" t="s">
        <v>28</v>
      </c>
      <c r="D3" s="11" t="s">
        <v>27</v>
      </c>
      <c r="H3" s="21" t="s">
        <v>26</v>
      </c>
      <c r="I3" s="12" t="s">
        <v>27</v>
      </c>
      <c r="J3" s="11" t="s">
        <v>58</v>
      </c>
    </row>
    <row r="4" spans="1:10" x14ac:dyDescent="0.25">
      <c r="A4" s="19">
        <v>42518</v>
      </c>
      <c r="B4" s="3" t="s">
        <v>29</v>
      </c>
      <c r="C4" s="20">
        <v>1537</v>
      </c>
      <c r="D4" t="str">
        <f>VLOOKUP(fSales[[#This Row],[SalesRep]],dSalesReps[],2,0)</f>
        <v>Canada</v>
      </c>
      <c r="H4" s="24" t="s">
        <v>29</v>
      </c>
      <c r="I4" s="9" t="s">
        <v>32</v>
      </c>
      <c r="J4">
        <f>SUMIFS(fSales[Sales],fSales[Region],dSalesReps[[#This Row],[Region]])</f>
        <v>38578</v>
      </c>
    </row>
    <row r="5" spans="1:10" x14ac:dyDescent="0.25">
      <c r="A5" s="19">
        <v>42506</v>
      </c>
      <c r="B5" s="3" t="s">
        <v>29</v>
      </c>
      <c r="C5" s="20">
        <v>5959</v>
      </c>
      <c r="D5" t="str">
        <f>VLOOKUP(fSales[[#This Row],[SalesRep]],dSalesReps[],2,0)</f>
        <v>Canada</v>
      </c>
      <c r="H5" s="24" t="s">
        <v>30</v>
      </c>
      <c r="I5" s="9" t="s">
        <v>34</v>
      </c>
      <c r="J5">
        <f>SUMIFS(fSales[Sales],fSales[Region],dSalesReps[[#This Row],[Region]])</f>
        <v>19781</v>
      </c>
    </row>
    <row r="6" spans="1:10" x14ac:dyDescent="0.25">
      <c r="A6" s="19">
        <v>42515</v>
      </c>
      <c r="B6" s="3" t="s">
        <v>31</v>
      </c>
      <c r="C6" s="20">
        <v>1380</v>
      </c>
      <c r="D6" t="str">
        <f>VLOOKUP(fSales[[#This Row],[SalesRep]],dSalesReps[],2,0)</f>
        <v>South America</v>
      </c>
      <c r="H6" s="16" t="s">
        <v>31</v>
      </c>
      <c r="I6" s="14" t="s">
        <v>33</v>
      </c>
      <c r="J6">
        <f>SUMIFS(fSales[Sales],fSales[Region],dSalesReps[[#This Row],[Region]])</f>
        <v>9301</v>
      </c>
    </row>
    <row r="7" spans="1:10" x14ac:dyDescent="0.25">
      <c r="A7" s="19">
        <v>42511</v>
      </c>
      <c r="B7" s="3" t="s">
        <v>29</v>
      </c>
      <c r="C7" s="20">
        <v>6652</v>
      </c>
      <c r="D7" t="str">
        <f>VLOOKUP(fSales[[#This Row],[SalesRep]],dSalesReps[],2,0)</f>
        <v>Canada</v>
      </c>
    </row>
    <row r="8" spans="1:10" x14ac:dyDescent="0.25">
      <c r="A8" s="19">
        <v>42513</v>
      </c>
      <c r="B8" s="3" t="s">
        <v>30</v>
      </c>
      <c r="C8" s="20">
        <v>10690</v>
      </c>
      <c r="D8" t="str">
        <f>VLOOKUP(fSales[[#This Row],[SalesRep]],dSalesReps[],2,0)</f>
        <v>United States</v>
      </c>
    </row>
    <row r="9" spans="1:10" x14ac:dyDescent="0.25">
      <c r="A9" s="19">
        <v>42521</v>
      </c>
      <c r="B9" s="3" t="s">
        <v>30</v>
      </c>
      <c r="C9" s="20">
        <v>1513</v>
      </c>
      <c r="D9" t="str">
        <f>VLOOKUP(fSales[[#This Row],[SalesRep]],dSalesReps[],2,0)</f>
        <v>United States</v>
      </c>
      <c r="G9" t="s">
        <v>39</v>
      </c>
      <c r="H9" t="s">
        <v>51</v>
      </c>
    </row>
    <row r="10" spans="1:10" x14ac:dyDescent="0.25">
      <c r="A10" s="19">
        <v>42503</v>
      </c>
      <c r="B10" s="3" t="s">
        <v>29</v>
      </c>
      <c r="C10" s="20">
        <v>8767</v>
      </c>
      <c r="D10" t="str">
        <f>VLOOKUP(fSales[[#This Row],[SalesRep]],dSalesReps[],2,0)</f>
        <v>Canada</v>
      </c>
      <c r="H10" t="s">
        <v>40</v>
      </c>
    </row>
    <row r="11" spans="1:10" x14ac:dyDescent="0.25">
      <c r="A11" s="19">
        <v>42515</v>
      </c>
      <c r="B11" s="3" t="s">
        <v>31</v>
      </c>
      <c r="C11" s="20">
        <v>7921</v>
      </c>
      <c r="D11" t="str">
        <f>VLOOKUP(fSales[[#This Row],[SalesRep]],dSalesReps[],2,0)</f>
        <v>South America</v>
      </c>
      <c r="H11" t="s">
        <v>52</v>
      </c>
    </row>
    <row r="12" spans="1:10" x14ac:dyDescent="0.25">
      <c r="A12" s="19">
        <v>42515</v>
      </c>
      <c r="B12" s="3" t="s">
        <v>29</v>
      </c>
      <c r="C12" s="20">
        <v>8419</v>
      </c>
      <c r="D12" t="str">
        <f>VLOOKUP(fSales[[#This Row],[SalesRep]],dSalesReps[],2,0)</f>
        <v>Canada</v>
      </c>
    </row>
    <row r="13" spans="1:10" x14ac:dyDescent="0.25">
      <c r="A13" s="19">
        <v>42506</v>
      </c>
      <c r="B13" s="3" t="s">
        <v>29</v>
      </c>
      <c r="C13" s="20">
        <v>2769</v>
      </c>
      <c r="D13" t="str">
        <f>VLOOKUP(fSales[[#This Row],[SalesRep]],dSalesReps[],2,0)</f>
        <v>Canada</v>
      </c>
      <c r="G13" t="s">
        <v>41</v>
      </c>
    </row>
    <row r="14" spans="1:10" x14ac:dyDescent="0.25">
      <c r="A14" s="19">
        <v>42520</v>
      </c>
      <c r="B14" s="3" t="s">
        <v>29</v>
      </c>
      <c r="C14" s="20">
        <v>3439</v>
      </c>
      <c r="D14" t="str">
        <f>VLOOKUP(fSales[[#This Row],[SalesRep]],dSalesReps[],2,0)</f>
        <v>Canada</v>
      </c>
      <c r="H14" t="s">
        <v>53</v>
      </c>
    </row>
    <row r="15" spans="1:10" x14ac:dyDescent="0.25">
      <c r="A15" s="19">
        <v>42516</v>
      </c>
      <c r="B15" s="3" t="s">
        <v>29</v>
      </c>
      <c r="C15" s="20">
        <v>1036</v>
      </c>
      <c r="D15" t="str">
        <f>VLOOKUP(fSales[[#This Row],[SalesRep]],dSalesReps[],2,0)</f>
        <v>Canada</v>
      </c>
      <c r="H15" t="s">
        <v>54</v>
      </c>
    </row>
    <row r="16" spans="1:10" x14ac:dyDescent="0.25">
      <c r="A16" s="22">
        <v>42517</v>
      </c>
      <c r="B16" s="13" t="s">
        <v>30</v>
      </c>
      <c r="C16" s="23">
        <v>7578</v>
      </c>
      <c r="D16" t="str">
        <f>VLOOKUP(fSales[[#This Row],[SalesRep]],dSalesReps[],2,0)</f>
        <v>United States</v>
      </c>
      <c r="H16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1B8F-DF67-482D-80AC-29B705FF8FC7}">
  <sheetPr>
    <tabColor rgb="FF0000FF"/>
  </sheetPr>
  <dimension ref="B3:C7"/>
  <sheetViews>
    <sheetView workbookViewId="0">
      <selection activeCell="B3" sqref="B3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3" spans="2:3" x14ac:dyDescent="0.25">
      <c r="B3" s="31" t="s">
        <v>27</v>
      </c>
      <c r="C3" t="s">
        <v>57</v>
      </c>
    </row>
    <row r="4" spans="2:3" x14ac:dyDescent="0.25">
      <c r="B4" t="s">
        <v>32</v>
      </c>
      <c r="C4" s="32">
        <v>38578</v>
      </c>
    </row>
    <row r="5" spans="2:3" x14ac:dyDescent="0.25">
      <c r="B5" t="s">
        <v>33</v>
      </c>
      <c r="C5" s="32">
        <v>9301</v>
      </c>
    </row>
    <row r="6" spans="2:3" x14ac:dyDescent="0.25">
      <c r="B6" t="s">
        <v>34</v>
      </c>
      <c r="C6" s="32">
        <v>19781</v>
      </c>
    </row>
    <row r="7" spans="2:3" x14ac:dyDescent="0.25">
      <c r="B7" t="s">
        <v>56</v>
      </c>
      <c r="C7" s="32">
        <v>67660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4130-37DB-4B00-BE3E-C3A7E3040E26}">
  <sheetPr>
    <tabColor rgb="FF0000FF"/>
  </sheetPr>
  <dimension ref="A1:I16"/>
  <sheetViews>
    <sheetView zoomScale="85" zoomScaleNormal="85" workbookViewId="0">
      <selection activeCell="D4" sqref="D4"/>
    </sheetView>
  </sheetViews>
  <sheetFormatPr defaultRowHeight="15" x14ac:dyDescent="0.25"/>
  <cols>
    <col min="1" max="1" width="12" customWidth="1"/>
    <col min="2" max="2" width="9.42578125" customWidth="1"/>
    <col min="3" max="3" width="10.42578125" bestFit="1" customWidth="1"/>
    <col min="4" max="4" width="14.85546875" customWidth="1"/>
    <col min="8" max="8" width="9.42578125" customWidth="1"/>
    <col min="9" max="9" width="15.140625" bestFit="1" customWidth="1"/>
    <col min="11" max="11" width="14" bestFit="1" customWidth="1"/>
    <col min="12" max="12" width="12.140625" customWidth="1"/>
    <col min="13" max="13" width="12.140625" bestFit="1" customWidth="1"/>
  </cols>
  <sheetData>
    <row r="1" spans="1:9" x14ac:dyDescent="0.25">
      <c r="A1" s="25" t="s">
        <v>38</v>
      </c>
      <c r="B1" s="26"/>
      <c r="C1" s="26"/>
      <c r="D1" s="26"/>
      <c r="E1" s="26"/>
      <c r="F1" s="26"/>
      <c r="G1" s="26"/>
      <c r="H1" s="26"/>
      <c r="I1" s="18"/>
    </row>
    <row r="3" spans="1:9" x14ac:dyDescent="0.25">
      <c r="A3" s="21" t="s">
        <v>25</v>
      </c>
      <c r="B3" s="11" t="s">
        <v>26</v>
      </c>
      <c r="C3" s="12" t="s">
        <v>28</v>
      </c>
      <c r="H3" s="21" t="s">
        <v>26</v>
      </c>
      <c r="I3" s="12" t="s">
        <v>27</v>
      </c>
    </row>
    <row r="4" spans="1:9" x14ac:dyDescent="0.25">
      <c r="A4" s="19">
        <v>42518</v>
      </c>
      <c r="B4" s="3" t="s">
        <v>29</v>
      </c>
      <c r="C4" s="20">
        <v>1537</v>
      </c>
      <c r="H4" s="24" t="s">
        <v>29</v>
      </c>
      <c r="I4" s="9" t="s">
        <v>32</v>
      </c>
    </row>
    <row r="5" spans="1:9" x14ac:dyDescent="0.25">
      <c r="A5" s="19">
        <v>42506</v>
      </c>
      <c r="B5" s="3" t="s">
        <v>29</v>
      </c>
      <c r="C5" s="20">
        <v>5959</v>
      </c>
      <c r="H5" s="24" t="s">
        <v>30</v>
      </c>
      <c r="I5" s="9" t="s">
        <v>34</v>
      </c>
    </row>
    <row r="6" spans="1:9" x14ac:dyDescent="0.25">
      <c r="A6" s="19">
        <v>42515</v>
      </c>
      <c r="B6" s="3" t="s">
        <v>31</v>
      </c>
      <c r="C6" s="20">
        <v>1380</v>
      </c>
      <c r="H6" s="16" t="s">
        <v>31</v>
      </c>
      <c r="I6" s="14" t="s">
        <v>33</v>
      </c>
    </row>
    <row r="7" spans="1:9" x14ac:dyDescent="0.25">
      <c r="A7" s="19">
        <v>42511</v>
      </c>
      <c r="B7" s="3" t="s">
        <v>29</v>
      </c>
      <c r="C7" s="20">
        <v>6652</v>
      </c>
    </row>
    <row r="8" spans="1:9" x14ac:dyDescent="0.25">
      <c r="A8" s="19">
        <v>42513</v>
      </c>
      <c r="B8" s="3" t="s">
        <v>30</v>
      </c>
      <c r="C8" s="20">
        <v>10690</v>
      </c>
    </row>
    <row r="9" spans="1:9" x14ac:dyDescent="0.25">
      <c r="A9" s="19">
        <v>42521</v>
      </c>
      <c r="B9" s="3" t="s">
        <v>30</v>
      </c>
      <c r="C9" s="20">
        <v>1513</v>
      </c>
      <c r="G9" t="s">
        <v>39</v>
      </c>
      <c r="H9" t="s">
        <v>51</v>
      </c>
    </row>
    <row r="10" spans="1:9" x14ac:dyDescent="0.25">
      <c r="A10" s="19">
        <v>42503</v>
      </c>
      <c r="B10" s="3" t="s">
        <v>29</v>
      </c>
      <c r="C10" s="20">
        <v>8767</v>
      </c>
      <c r="H10" t="s">
        <v>40</v>
      </c>
    </row>
    <row r="11" spans="1:9" x14ac:dyDescent="0.25">
      <c r="A11" s="19">
        <v>42515</v>
      </c>
      <c r="B11" s="3" t="s">
        <v>31</v>
      </c>
      <c r="C11" s="20">
        <v>7921</v>
      </c>
      <c r="H11" t="s">
        <v>52</v>
      </c>
    </row>
    <row r="12" spans="1:9" x14ac:dyDescent="0.25">
      <c r="A12" s="19">
        <v>42515</v>
      </c>
      <c r="B12" s="3" t="s">
        <v>29</v>
      </c>
      <c r="C12" s="20">
        <v>8419</v>
      </c>
    </row>
    <row r="13" spans="1:9" x14ac:dyDescent="0.25">
      <c r="A13" s="19">
        <v>42506</v>
      </c>
      <c r="B13" s="3" t="s">
        <v>29</v>
      </c>
      <c r="C13" s="20">
        <v>2769</v>
      </c>
      <c r="G13" t="s">
        <v>41</v>
      </c>
    </row>
    <row r="14" spans="1:9" x14ac:dyDescent="0.25">
      <c r="A14" s="19">
        <v>42520</v>
      </c>
      <c r="B14" s="3" t="s">
        <v>29</v>
      </c>
      <c r="C14" s="20">
        <v>3439</v>
      </c>
      <c r="H14" t="s">
        <v>53</v>
      </c>
    </row>
    <row r="15" spans="1:9" x14ac:dyDescent="0.25">
      <c r="A15" s="19">
        <v>42516</v>
      </c>
      <c r="B15" s="3" t="s">
        <v>29</v>
      </c>
      <c r="C15" s="20">
        <v>1036</v>
      </c>
      <c r="H15" t="s">
        <v>54</v>
      </c>
    </row>
    <row r="16" spans="1:9" x14ac:dyDescent="0.25">
      <c r="A16" s="22">
        <v>42517</v>
      </c>
      <c r="B16" s="13" t="s">
        <v>30</v>
      </c>
      <c r="C16" s="23">
        <v>7578</v>
      </c>
      <c r="H16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Z11"/>
  <sheetViews>
    <sheetView zoomScale="85" zoomScaleNormal="85" workbookViewId="0">
      <selection activeCell="J9" sqref="J9"/>
    </sheetView>
  </sheetViews>
  <sheetFormatPr defaultRowHeight="15" x14ac:dyDescent="0.25"/>
  <sheetData>
    <row r="1" spans="1:26" x14ac:dyDescent="0.25">
      <c r="A1" s="27" t="s">
        <v>48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26" x14ac:dyDescent="0.25">
      <c r="Z2" s="17" t="s">
        <v>47</v>
      </c>
    </row>
    <row r="3" spans="1:26" x14ac:dyDescent="0.25">
      <c r="Z3" s="3">
        <v>101</v>
      </c>
    </row>
    <row r="4" spans="1:26" x14ac:dyDescent="0.25">
      <c r="B4" s="1" t="s">
        <v>59</v>
      </c>
      <c r="C4" s="1" t="s">
        <v>42</v>
      </c>
      <c r="D4" s="1" t="s">
        <v>43</v>
      </c>
      <c r="E4" s="1" t="s">
        <v>44</v>
      </c>
      <c r="H4" s="1" t="s">
        <v>42</v>
      </c>
      <c r="I4" s="1" t="s">
        <v>43</v>
      </c>
      <c r="J4" s="1" t="s">
        <v>44</v>
      </c>
      <c r="Z4" s="3">
        <v>200</v>
      </c>
    </row>
    <row r="5" spans="1:26" x14ac:dyDescent="0.25">
      <c r="B5" s="3" t="str">
        <f>C5&amp;" - "&amp;D5</f>
        <v>9 - 101</v>
      </c>
      <c r="C5" s="3">
        <v>9</v>
      </c>
      <c r="D5" s="3">
        <v>101</v>
      </c>
      <c r="E5" s="3" t="s">
        <v>45</v>
      </c>
      <c r="H5" s="3">
        <v>9</v>
      </c>
      <c r="I5" s="3">
        <v>101</v>
      </c>
      <c r="J5" s="4" t="str">
        <f>_xlfn.IFNA(VLOOKUP(H5&amp;" - "&amp;I5,$B$5:$E$11,4,0),"")</f>
        <v>Yes</v>
      </c>
      <c r="Z5" s="3">
        <v>456</v>
      </c>
    </row>
    <row r="6" spans="1:26" x14ac:dyDescent="0.25">
      <c r="B6" s="3" t="str">
        <f t="shared" ref="B6:B11" si="0">C6&amp;" - "&amp;D6</f>
        <v>29 - 200</v>
      </c>
      <c r="C6" s="3">
        <v>29</v>
      </c>
      <c r="D6" s="3">
        <v>200</v>
      </c>
      <c r="E6" s="3" t="s">
        <v>46</v>
      </c>
      <c r="Z6" s="3">
        <v>224</v>
      </c>
    </row>
    <row r="7" spans="1:26" x14ac:dyDescent="0.25">
      <c r="B7" s="3" t="str">
        <f t="shared" si="0"/>
        <v>15 - 456</v>
      </c>
      <c r="C7" s="3">
        <v>15</v>
      </c>
      <c r="D7" s="3">
        <v>456</v>
      </c>
      <c r="E7" s="3" t="s">
        <v>45</v>
      </c>
      <c r="I7" t="s">
        <v>60</v>
      </c>
      <c r="J7" t="str">
        <f t="array" ref="J7">_xlfn.IFNA(INDEX($E$5:$E$11,MATCH(H5&amp;" - "&amp;I5,$C$5:$C$11&amp;" - "&amp;$D$5:$D$11,0)),"")</f>
        <v>Yes</v>
      </c>
    </row>
    <row r="8" spans="1:26" x14ac:dyDescent="0.25">
      <c r="B8" s="3" t="str">
        <f t="shared" si="0"/>
        <v>11 - 101</v>
      </c>
      <c r="C8" s="3">
        <v>11</v>
      </c>
      <c r="D8" s="3">
        <v>101</v>
      </c>
      <c r="E8" s="3" t="s">
        <v>45</v>
      </c>
    </row>
    <row r="9" spans="1:26" x14ac:dyDescent="0.25">
      <c r="B9" s="3" t="str">
        <f t="shared" si="0"/>
        <v>30 - 200</v>
      </c>
      <c r="C9" s="3">
        <v>30</v>
      </c>
      <c r="D9" s="3">
        <v>200</v>
      </c>
      <c r="E9" s="3" t="s">
        <v>45</v>
      </c>
      <c r="I9" t="s">
        <v>60</v>
      </c>
      <c r="J9" t="str">
        <f>_xlfn.IFNA(INDEX($E$5:$E$11,MATCH(H5&amp;" - "&amp;I5,INDEX($C$5:$C$11&amp;" - "&amp;$D$5:$D$11,0),0)),"")</f>
        <v>Yes</v>
      </c>
    </row>
    <row r="10" spans="1:26" x14ac:dyDescent="0.25">
      <c r="B10" s="3" t="str">
        <f t="shared" si="0"/>
        <v>17 - 456</v>
      </c>
      <c r="C10" s="3">
        <v>17</v>
      </c>
      <c r="D10" s="3">
        <v>456</v>
      </c>
      <c r="E10" s="3" t="s">
        <v>46</v>
      </c>
    </row>
    <row r="11" spans="1:26" x14ac:dyDescent="0.25">
      <c r="B11" s="3" t="str">
        <f t="shared" si="0"/>
        <v>5 - 224</v>
      </c>
      <c r="C11" s="3">
        <v>5</v>
      </c>
      <c r="D11" s="3">
        <v>224</v>
      </c>
      <c r="E11" s="3" t="s">
        <v>46</v>
      </c>
    </row>
  </sheetData>
  <dataValidations count="2">
    <dataValidation type="list" allowBlank="1" showInputMessage="1" showErrorMessage="1" sqref="H5" xr:uid="{00000000-0002-0000-0700-000000000000}">
      <formula1>$C$5:$C$11</formula1>
    </dataValidation>
    <dataValidation type="list" allowBlank="1" showInputMessage="1" showErrorMessage="1" sqref="I5" xr:uid="{00000000-0002-0000-0700-000001000000}">
      <formula1>$Z$3:$Z$6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Z15"/>
  <sheetViews>
    <sheetView zoomScale="90" zoomScaleNormal="90" zoomScaleSheetLayoutView="50" workbookViewId="0">
      <selection activeCell="H5" sqref="H5"/>
    </sheetView>
  </sheetViews>
  <sheetFormatPr defaultRowHeight="15" x14ac:dyDescent="0.25"/>
  <cols>
    <col min="2" max="2" width="16.42578125" bestFit="1" customWidth="1"/>
  </cols>
  <sheetData>
    <row r="1" spans="1:26" x14ac:dyDescent="0.25">
      <c r="A1" s="27" t="s">
        <v>48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26" x14ac:dyDescent="0.25">
      <c r="Z2" s="17" t="s">
        <v>47</v>
      </c>
    </row>
    <row r="3" spans="1:26" x14ac:dyDescent="0.25">
      <c r="Z3" s="3">
        <v>101</v>
      </c>
    </row>
    <row r="4" spans="1:26" x14ac:dyDescent="0.25">
      <c r="B4" s="1" t="s">
        <v>1</v>
      </c>
      <c r="C4" s="1" t="s">
        <v>42</v>
      </c>
      <c r="D4" s="1" t="s">
        <v>43</v>
      </c>
      <c r="E4" s="1" t="s">
        <v>44</v>
      </c>
      <c r="H4" s="1" t="s">
        <v>42</v>
      </c>
      <c r="I4" s="1" t="s">
        <v>43</v>
      </c>
      <c r="J4" s="1" t="s">
        <v>44</v>
      </c>
      <c r="Z4" s="3">
        <v>200</v>
      </c>
    </row>
    <row r="5" spans="1:26" x14ac:dyDescent="0.25">
      <c r="B5" s="4" t="str">
        <f t="shared" ref="B5:B11" si="0">C5&amp;"-"&amp;D5</f>
        <v>9-101</v>
      </c>
      <c r="C5" s="3">
        <v>9</v>
      </c>
      <c r="D5" s="3">
        <v>101</v>
      </c>
      <c r="E5" s="3" t="s">
        <v>45</v>
      </c>
      <c r="H5" s="3">
        <v>15</v>
      </c>
      <c r="I5" s="3">
        <v>456</v>
      </c>
      <c r="J5" s="4" t="str">
        <f>_xlfn.IFNA(VLOOKUP(H5&amp;"-"&amp;I5,B5:E11,4,0),"")</f>
        <v>Yes</v>
      </c>
      <c r="Z5" s="3">
        <v>456</v>
      </c>
    </row>
    <row r="6" spans="1:26" x14ac:dyDescent="0.25">
      <c r="B6" s="4" t="str">
        <f t="shared" si="0"/>
        <v>29-200</v>
      </c>
      <c r="C6" s="3">
        <v>29</v>
      </c>
      <c r="D6" s="3">
        <v>200</v>
      </c>
      <c r="E6" s="3" t="s">
        <v>46</v>
      </c>
      <c r="Z6" s="3">
        <v>224</v>
      </c>
    </row>
    <row r="7" spans="1:26" x14ac:dyDescent="0.25">
      <c r="B7" s="4" t="str">
        <f t="shared" si="0"/>
        <v>15-456</v>
      </c>
      <c r="C7" s="3">
        <v>15</v>
      </c>
      <c r="D7" s="3">
        <v>456</v>
      </c>
      <c r="E7" s="3" t="s">
        <v>45</v>
      </c>
    </row>
    <row r="8" spans="1:26" x14ac:dyDescent="0.25">
      <c r="B8" s="4" t="str">
        <f t="shared" si="0"/>
        <v>11-101</v>
      </c>
      <c r="C8" s="3">
        <v>11</v>
      </c>
      <c r="D8" s="3">
        <v>101</v>
      </c>
      <c r="E8" s="3" t="s">
        <v>45</v>
      </c>
    </row>
    <row r="9" spans="1:26" x14ac:dyDescent="0.25">
      <c r="B9" s="4" t="str">
        <f t="shared" si="0"/>
        <v>30-200</v>
      </c>
      <c r="C9" s="3">
        <v>30</v>
      </c>
      <c r="D9" s="3">
        <v>200</v>
      </c>
      <c r="E9" s="3" t="s">
        <v>45</v>
      </c>
    </row>
    <row r="10" spans="1:26" x14ac:dyDescent="0.25">
      <c r="B10" s="4" t="str">
        <f t="shared" si="0"/>
        <v>17-456</v>
      </c>
      <c r="C10" s="3">
        <v>17</v>
      </c>
      <c r="D10" s="3">
        <v>456</v>
      </c>
      <c r="E10" s="3" t="s">
        <v>46</v>
      </c>
      <c r="J10" s="1" t="s">
        <v>44</v>
      </c>
    </row>
    <row r="11" spans="1:26" x14ac:dyDescent="0.25">
      <c r="B11" s="4" t="str">
        <f t="shared" si="0"/>
        <v>5-224</v>
      </c>
      <c r="C11" s="3">
        <v>5</v>
      </c>
      <c r="D11" s="3">
        <v>224</v>
      </c>
      <c r="E11" s="3" t="s">
        <v>46</v>
      </c>
      <c r="J11" s="4" t="str">
        <f>_xlfn.IFNA(INDEX($E$5:$E$11,MATCH(H5&amp;"-"&amp;I5,INDEX(C5:C11&amp;"-"&amp;D5:D11,0),0)),"")</f>
        <v>Yes</v>
      </c>
    </row>
    <row r="14" spans="1:26" x14ac:dyDescent="0.25">
      <c r="J14" s="1" t="s">
        <v>44</v>
      </c>
    </row>
    <row r="15" spans="1:26" x14ac:dyDescent="0.25">
      <c r="J15" s="4" t="str">
        <f t="array" ref="J15">_xlfn.IFNA(INDEX($E$5:$E$11,MATCH(H5&amp;"-"&amp;I5,C5:C11&amp;"-"&amp;D5:D11,0)),"")</f>
        <v>Yes</v>
      </c>
    </row>
  </sheetData>
  <dataValidations count="2">
    <dataValidation type="list" allowBlank="1" showInputMessage="1" showErrorMessage="1" sqref="I5" xr:uid="{00000000-0002-0000-0800-000000000000}">
      <formula1>$Z$3:$Z$6</formula1>
    </dataValidation>
    <dataValidation type="list" allowBlank="1" showInputMessage="1" showErrorMessage="1" sqref="H5" xr:uid="{00000000-0002-0000-0800-000001000000}">
      <formula1>$C$5:$C$11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B1:O17"/>
  <sheetViews>
    <sheetView topLeftCell="B1" zoomScale="115" zoomScaleNormal="115" workbookViewId="0">
      <selection activeCell="F15" sqref="F15"/>
    </sheetView>
  </sheetViews>
  <sheetFormatPr defaultRowHeight="15" x14ac:dyDescent="0.25"/>
  <cols>
    <col min="2" max="2" width="14" bestFit="1" customWidth="1"/>
    <col min="3" max="3" width="8.42578125" bestFit="1" customWidth="1"/>
    <col min="4" max="4" width="18.5703125" bestFit="1" customWidth="1"/>
    <col min="6" max="6" width="19.140625" customWidth="1"/>
    <col min="8" max="8" width="18.5703125" bestFit="1" customWidth="1"/>
  </cols>
  <sheetData>
    <row r="1" spans="2:15" x14ac:dyDescent="0.25">
      <c r="B1" s="28" t="s">
        <v>50</v>
      </c>
      <c r="C1" s="29"/>
      <c r="D1" s="29"/>
      <c r="E1" s="29"/>
      <c r="F1" s="29"/>
      <c r="G1" s="29"/>
      <c r="H1" s="30"/>
    </row>
    <row r="2" spans="2:15" x14ac:dyDescent="0.25">
      <c r="O2" t="s">
        <v>20</v>
      </c>
    </row>
    <row r="3" spans="2:15" x14ac:dyDescent="0.25">
      <c r="O3" s="3" t="s">
        <v>7</v>
      </c>
    </row>
    <row r="4" spans="2:15" x14ac:dyDescent="0.25">
      <c r="O4" s="3" t="s">
        <v>9</v>
      </c>
    </row>
    <row r="5" spans="2:15" x14ac:dyDescent="0.25">
      <c r="B5" s="2" t="s">
        <v>3</v>
      </c>
      <c r="C5" s="2" t="s">
        <v>4</v>
      </c>
      <c r="D5" s="2" t="s">
        <v>5</v>
      </c>
      <c r="F5" s="15" t="s">
        <v>49</v>
      </c>
      <c r="O5" s="3" t="s">
        <v>13</v>
      </c>
    </row>
    <row r="6" spans="2:15" x14ac:dyDescent="0.25">
      <c r="B6" s="3" t="s">
        <v>6</v>
      </c>
      <c r="C6" s="3" t="s">
        <v>7</v>
      </c>
      <c r="D6" s="3" t="s">
        <v>8</v>
      </c>
      <c r="F6" s="3" t="s">
        <v>9</v>
      </c>
    </row>
    <row r="7" spans="2:15" x14ac:dyDescent="0.25">
      <c r="B7" s="3" t="s">
        <v>6</v>
      </c>
      <c r="C7" s="3" t="s">
        <v>9</v>
      </c>
      <c r="D7" s="3" t="s">
        <v>10</v>
      </c>
    </row>
    <row r="8" spans="2:15" x14ac:dyDescent="0.25">
      <c r="B8" s="3" t="s">
        <v>11</v>
      </c>
      <c r="C8" s="3" t="s">
        <v>7</v>
      </c>
      <c r="D8" s="3" t="s">
        <v>8</v>
      </c>
      <c r="F8" s="2" t="s">
        <v>21</v>
      </c>
    </row>
    <row r="9" spans="2:15" x14ac:dyDescent="0.25">
      <c r="B9" s="3" t="s">
        <v>11</v>
      </c>
      <c r="C9" s="3" t="s">
        <v>9</v>
      </c>
      <c r="D9" s="3" t="s">
        <v>12</v>
      </c>
      <c r="F9" s="4">
        <f>COUNTIF($C$6:$C$12,$F$6)</f>
        <v>3</v>
      </c>
    </row>
    <row r="10" spans="2:15" x14ac:dyDescent="0.25">
      <c r="B10" s="3" t="s">
        <v>11</v>
      </c>
      <c r="C10" s="3" t="s">
        <v>13</v>
      </c>
      <c r="D10" s="3" t="s">
        <v>12</v>
      </c>
    </row>
    <row r="11" spans="2:15" x14ac:dyDescent="0.25">
      <c r="B11" s="3" t="s">
        <v>14</v>
      </c>
      <c r="C11" s="3" t="s">
        <v>7</v>
      </c>
      <c r="D11" s="3" t="s">
        <v>15</v>
      </c>
      <c r="F11" s="2" t="s">
        <v>3</v>
      </c>
      <c r="G11" s="2" t="s">
        <v>4</v>
      </c>
      <c r="H11" s="2" t="s">
        <v>5</v>
      </c>
    </row>
    <row r="12" spans="2:15" x14ac:dyDescent="0.25">
      <c r="B12" s="3" t="s">
        <v>14</v>
      </c>
      <c r="C12" s="3" t="s">
        <v>9</v>
      </c>
      <c r="D12" s="3" t="s">
        <v>16</v>
      </c>
      <c r="F12" s="4" t="str">
        <f>IF(ROWS(F$12:F12)&gt;$F$9,"",INDEX(B$6:B$12,_xlfn.AGGREGATE(15,6,(ROW($C$6:$C$12)-ROW($C$6)+1)/($C$6:$C$12=$F$6),ROWS(F$12:F12))))</f>
        <v>ZZR45678A</v>
      </c>
      <c r="G12" s="4" t="str">
        <f>IF(ROWS(G$12:G12)&gt;$F$9,"",INDEX(C$6:C$12,_xlfn.AGGREGATE(15,6,(ROW($C$6:$C$12)-ROW($C$6)+1)/($C$6:$C$12=$F$6),ROWS(G$12:G12))))</f>
        <v>EVENT-2</v>
      </c>
      <c r="H12" s="4" t="str">
        <f>IF(ROWS(H$12:H12)&gt;$F$9,"",INDEX(D$6:D$12,_xlfn.AGGREGATE(15,6,(ROW($C$6:$C$12)-ROW($C$6)+1)/($C$6:$C$12=$F$6),ROWS(H$12:H12))))</f>
        <v>Review</v>
      </c>
    </row>
    <row r="13" spans="2:15" x14ac:dyDescent="0.25">
      <c r="F13" s="4" t="str">
        <f>IF(ROWS(F$12:F13)&gt;$F$9,"",INDEX(B$6:B$12,_xlfn.AGGREGATE(15,6,(ROW($C$6:$C$12)-ROW($C$6)+1)/($C$6:$C$12=$F$6),ROWS(F$12:F13))))</f>
        <v>BBT5643BG</v>
      </c>
      <c r="G13" s="4" t="str">
        <f>IF(ROWS(G$12:G13)&gt;$F$9,"",INDEX(C$6:C$12,_xlfn.AGGREGATE(15,6,(ROW($C$6:$C$12)-ROW($C$6)+1)/($C$6:$C$12=$F$6),ROWS(G$12:G13))))</f>
        <v>EVENT-2</v>
      </c>
      <c r="H13" s="4" t="str">
        <f>IF(ROWS(H$12:H13)&gt;$F$9,"",INDEX(D$6:D$12,_xlfn.AGGREGATE(15,6,(ROW($C$6:$C$12)-ROW($C$6)+1)/($C$6:$C$12=$F$6),ROWS(H$12:H13))))</f>
        <v>Not Yet Reviewed</v>
      </c>
    </row>
    <row r="14" spans="2:15" x14ac:dyDescent="0.25">
      <c r="F14" s="4" t="str">
        <f>IF(ROWS(F$12:F14)&gt;$F$9,"",INDEX(B$6:B$12,_xlfn.AGGREGATE(15,6,(ROW($C$6:$C$12)-ROW($C$6)+1)/($C$6:$C$12=$F$6),ROWS(F$12:F14))))</f>
        <v>N-987-HQ5SSD</v>
      </c>
      <c r="G14" s="4" t="str">
        <f>IF(ROWS(G$12:G14)&gt;$F$9,"",INDEX(C$6:C$12,_xlfn.AGGREGATE(15,6,(ROW($C$6:$C$12)-ROW($C$6)+1)/($C$6:$C$12=$F$6),ROWS(G$12:G14))))</f>
        <v>EVENT-2</v>
      </c>
      <c r="H14" s="4" t="str">
        <f>IF(ROWS(H$12:H14)&gt;$F$9,"",INDEX(D$6:D$12,_xlfn.AGGREGATE(15,6,(ROW($C$6:$C$12)-ROW($C$6)+1)/($C$6:$C$12=$F$6),ROWS(H$12:H14))))</f>
        <v>1/2 Stage Complete</v>
      </c>
    </row>
    <row r="15" spans="2:15" x14ac:dyDescent="0.25">
      <c r="F15" s="4" t="str">
        <f>IF(ROWS(F$12:F15)&gt;$F$9,"",INDEX(B$6:B$12,_xlfn.AGGREGATE(15,6,(ROW($C$6:$C$12)-ROW($C$6)+1)/($C$6:$C$12=$F$6),ROWS(F$12:F15))))</f>
        <v/>
      </c>
      <c r="G15" s="4" t="str">
        <f>IF(ROWS(G$12:G15)&gt;$F$9,"",INDEX(C$6:C$12,_xlfn.AGGREGATE(15,6,(ROW($C$6:$C$12)-ROW($C$6)+1)/($C$6:$C$12=$F$6),ROWS(G$12:G15))))</f>
        <v/>
      </c>
      <c r="H15" s="4" t="str">
        <f>IF(ROWS(H$12:H15)&gt;$F$9,"",INDEX(D$6:D$12,_xlfn.AGGREGATE(15,6,(ROW($C$6:$C$12)-ROW($C$6)+1)/($C$6:$C$12=$F$6),ROWS(H$12:H15))))</f>
        <v/>
      </c>
    </row>
    <row r="16" spans="2:15" x14ac:dyDescent="0.25">
      <c r="F16" s="4" t="str">
        <f>IF(ROWS(F$12:F16)&gt;$F$9,"",INDEX(B$6:B$12,_xlfn.AGGREGATE(15,6,(ROW($C$6:$C$12)-ROW($C$6)+1)/($C$6:$C$12=$F$6),ROWS(F$12:F16))))</f>
        <v/>
      </c>
      <c r="G16" s="4" t="str">
        <f>IF(ROWS(G$12:G16)&gt;$F$9,"",INDEX(C$6:C$12,_xlfn.AGGREGATE(15,6,(ROW($C$6:$C$12)-ROW($C$6)+1)/($C$6:$C$12=$F$6),ROWS(G$12:G16))))</f>
        <v/>
      </c>
      <c r="H16" s="4" t="str">
        <f>IF(ROWS(H$12:H16)&gt;$F$9,"",INDEX(D$6:D$12,_xlfn.AGGREGATE(15,6,(ROW($C$6:$C$12)-ROW($C$6)+1)/($C$6:$C$12=$F$6),ROWS(H$12:H16))))</f>
        <v/>
      </c>
    </row>
    <row r="17" spans="6:8" x14ac:dyDescent="0.25">
      <c r="F17" s="4" t="str">
        <f>IF(ROWS(F$12:F17)&gt;$F$9,"",INDEX(B$6:B$12,_xlfn.AGGREGATE(15,6,(ROW($C$6:$C$12)-ROW($C$6)+1)/($C$6:$C$12=$F$6),ROWS(F$12:F17))))</f>
        <v/>
      </c>
      <c r="G17" s="4" t="str">
        <f>IF(ROWS(G$12:G17)&gt;$F$9,"",INDEX(C$6:C$12,_xlfn.AGGREGATE(15,6,(ROW($C$6:$C$12)-ROW($C$6)+1)/($C$6:$C$12=$F$6),ROWS(G$12:G17))))</f>
        <v/>
      </c>
      <c r="H17" s="4" t="str">
        <f>IF(ROWS(H$12:H17)&gt;$F$9,"",INDEX(D$6:D$12,_xlfn.AGGREGATE(15,6,(ROW($C$6:$C$12)-ROW($C$6)+1)/($C$6:$C$12=$F$6),ROWS(H$12:H17))))</f>
        <v/>
      </c>
    </row>
  </sheetData>
  <dataValidations count="1">
    <dataValidation type="list" allowBlank="1" showInputMessage="1" showErrorMessage="1" sqref="F6" xr:uid="{00000000-0002-0000-0900-000000000000}">
      <formula1>$O$3:$O$5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1:O17"/>
  <sheetViews>
    <sheetView tabSelected="1" topLeftCell="B1" zoomScale="145" zoomScaleNormal="145" workbookViewId="0">
      <selection activeCell="F13" sqref="F13"/>
    </sheetView>
  </sheetViews>
  <sheetFormatPr defaultRowHeight="15" x14ac:dyDescent="0.25"/>
  <cols>
    <col min="2" max="2" width="14" bestFit="1" customWidth="1"/>
    <col min="3" max="3" width="8.42578125" bestFit="1" customWidth="1"/>
    <col min="4" max="4" width="18.5703125" bestFit="1" customWidth="1"/>
    <col min="6" max="6" width="19.140625" customWidth="1"/>
  </cols>
  <sheetData>
    <row r="1" spans="2:15" x14ac:dyDescent="0.25">
      <c r="B1" s="28" t="s">
        <v>50</v>
      </c>
      <c r="C1" s="29"/>
      <c r="D1" s="29"/>
      <c r="E1" s="29"/>
      <c r="F1" s="29"/>
      <c r="G1" s="29"/>
      <c r="H1" s="30"/>
    </row>
    <row r="2" spans="2:15" x14ac:dyDescent="0.25">
      <c r="O2" t="s">
        <v>20</v>
      </c>
    </row>
    <row r="3" spans="2:15" x14ac:dyDescent="0.25">
      <c r="O3" s="3" t="s">
        <v>7</v>
      </c>
    </row>
    <row r="4" spans="2:15" x14ac:dyDescent="0.25">
      <c r="O4" s="3" t="s">
        <v>9</v>
      </c>
    </row>
    <row r="5" spans="2:15" x14ac:dyDescent="0.25">
      <c r="B5" s="2" t="s">
        <v>3</v>
      </c>
      <c r="C5" s="2" t="s">
        <v>4</v>
      </c>
      <c r="D5" s="2" t="s">
        <v>5</v>
      </c>
      <c r="F5" s="15" t="s">
        <v>49</v>
      </c>
      <c r="O5" s="3" t="s">
        <v>13</v>
      </c>
    </row>
    <row r="6" spans="2:15" x14ac:dyDescent="0.25">
      <c r="B6" s="3" t="s">
        <v>6</v>
      </c>
      <c r="C6" s="3" t="s">
        <v>7</v>
      </c>
      <c r="D6" s="3" t="s">
        <v>8</v>
      </c>
      <c r="F6" s="3" t="s">
        <v>9</v>
      </c>
    </row>
    <row r="7" spans="2:15" x14ac:dyDescent="0.25">
      <c r="B7" s="3" t="s">
        <v>6</v>
      </c>
      <c r="C7" s="3" t="s">
        <v>9</v>
      </c>
      <c r="D7" s="3" t="s">
        <v>10</v>
      </c>
    </row>
    <row r="8" spans="2:15" x14ac:dyDescent="0.25">
      <c r="B8" s="3" t="s">
        <v>11</v>
      </c>
      <c r="C8" s="3" t="s">
        <v>7</v>
      </c>
      <c r="D8" s="3" t="s">
        <v>8</v>
      </c>
      <c r="F8" s="2" t="s">
        <v>21</v>
      </c>
    </row>
    <row r="9" spans="2:15" x14ac:dyDescent="0.25">
      <c r="B9" s="3" t="s">
        <v>11</v>
      </c>
      <c r="C9" s="3" t="s">
        <v>9</v>
      </c>
      <c r="D9" s="3" t="s">
        <v>12</v>
      </c>
      <c r="F9" s="4">
        <f>COUNTIFS(C6:C12,F6)</f>
        <v>3</v>
      </c>
    </row>
    <row r="10" spans="2:15" x14ac:dyDescent="0.25">
      <c r="B10" s="3" t="s">
        <v>11</v>
      </c>
      <c r="C10" s="3" t="s">
        <v>13</v>
      </c>
      <c r="D10" s="3" t="s">
        <v>12</v>
      </c>
    </row>
    <row r="11" spans="2:15" x14ac:dyDescent="0.25">
      <c r="B11" s="3" t="s">
        <v>14</v>
      </c>
      <c r="C11" s="3" t="s">
        <v>7</v>
      </c>
      <c r="D11" s="3" t="s">
        <v>15</v>
      </c>
      <c r="F11" s="2" t="s">
        <v>20</v>
      </c>
    </row>
    <row r="12" spans="2:15" x14ac:dyDescent="0.25">
      <c r="B12" s="3" t="s">
        <v>14</v>
      </c>
      <c r="C12" s="3" t="s">
        <v>9</v>
      </c>
      <c r="D12" s="3" t="s">
        <v>16</v>
      </c>
      <c r="F12" s="4" t="str">
        <f>IF(ROWS(F$12:F12)&gt;$F$9,"",INDEX($B$6:$B$12,_xlfn.AGGREGATE(15,6,(ROW($B$6:$B$12)-ROW($B$6)+1)/($C$6:$C$12=$F$6),ROWS(F$12:F12))))</f>
        <v>ZZR45678A</v>
      </c>
    </row>
    <row r="13" spans="2:15" x14ac:dyDescent="0.25">
      <c r="F13" s="4" t="str">
        <f>IF(ROWS(F$12:F13)&gt;$F$9,"",INDEX($B$6:$B$12,_xlfn.AGGREGATE(15,6,(ROW($B$6:$B$12)-ROW($B$6)+1)/($C$6:$C$12=$F$6),ROWS(F$12:F13))))</f>
        <v>BBT5643BG</v>
      </c>
    </row>
    <row r="14" spans="2:15" x14ac:dyDescent="0.25">
      <c r="F14" s="4" t="str">
        <f>IF(ROWS(F$12:F14)&gt;$F$9,"",INDEX($B$6:$B$12,_xlfn.AGGREGATE(15,6,(ROW($B$6:$B$12)-ROW($B$6)+1)/($C$6:$C$12=$F$6),ROWS(F$12:F14))))</f>
        <v>N-987-HQ5SSD</v>
      </c>
    </row>
    <row r="15" spans="2:15" x14ac:dyDescent="0.25">
      <c r="F15" s="4" t="str">
        <f>IF(ROWS(F$12:F15)&gt;$F$9,"",INDEX($B$6:$B$12,_xlfn.AGGREGATE(15,6,(ROW($B$6:$B$12)-ROW($B$6)+1)/($C$6:$C$12=$F$6),ROWS(F$12:F15))))</f>
        <v/>
      </c>
    </row>
    <row r="16" spans="2:15" x14ac:dyDescent="0.25">
      <c r="F16" s="4" t="str">
        <f>IF(ROWS(F$12:F16)&gt;$F$9,"",INDEX($B$6:$B$12,_xlfn.AGGREGATE(15,6,(ROW($B$6:$B$12)-ROW($B$6)+1)/($C$6:$C$12=$F$6),ROWS(F$12:F16))))</f>
        <v/>
      </c>
    </row>
    <row r="17" spans="6:6" x14ac:dyDescent="0.25">
      <c r="F17" s="4" t="str">
        <f>IF(ROWS(F$12:F17)&gt;$F$9,"",INDEX($B$6:$B$12,_xlfn.AGGREGATE(15,6,(ROW($B$6:$B$12)-ROW($B$6)+1)/($C$6:$C$12=$F$6),ROWS(F$12:F17))))</f>
        <v/>
      </c>
    </row>
  </sheetData>
  <dataValidations count="1">
    <dataValidation type="list" allowBlank="1" showInputMessage="1" showErrorMessage="1" sqref="F6" xr:uid="{00000000-0002-0000-0A00-000000000000}">
      <formula1>$O$3:$O$5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D1D2937-DAD2-459A-A6E9-A21BB85DFC1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28C449A-EC60-48F2-8131-4E6A8276DE3B}">
  <ds:schemaRefs/>
</ds:datastoreItem>
</file>

<file path=customXml/itemProps3.xml><?xml version="1.0" encoding="utf-8"?>
<ds:datastoreItem xmlns:ds="http://schemas.openxmlformats.org/officeDocument/2006/customXml" ds:itemID="{2ECA7F9E-CC21-41E5-88BB-1A245CC4737F}">
  <ds:schemaRefs/>
</ds:datastoreItem>
</file>

<file path=customXml/itemProps4.xml><?xml version="1.0" encoding="utf-8"?>
<ds:datastoreItem xmlns:ds="http://schemas.openxmlformats.org/officeDocument/2006/customXml" ds:itemID="{30E10E8E-A565-4F6D-9302-26F92C71EF14}">
  <ds:schemaRefs/>
</ds:datastoreItem>
</file>

<file path=customXml/itemProps5.xml><?xml version="1.0" encoding="utf-8"?>
<ds:datastoreItem xmlns:ds="http://schemas.openxmlformats.org/officeDocument/2006/customXml" ds:itemID="{79589A5A-CC37-4AB4-ACB1-F6E20AF78E9F}">
  <ds:schemaRefs/>
</ds:datastoreItem>
</file>

<file path=customXml/itemProps6.xml><?xml version="1.0" encoding="utf-8"?>
<ds:datastoreItem xmlns:ds="http://schemas.openxmlformats.org/officeDocument/2006/customXml" ds:itemID="{080448CE-536A-499E-A10A-EC46ADDD407E}">
  <ds:schemaRefs/>
</ds:datastoreItem>
</file>

<file path=customXml/itemProps7.xml><?xml version="1.0" encoding="utf-8"?>
<ds:datastoreItem xmlns:ds="http://schemas.openxmlformats.org/officeDocument/2006/customXml" ds:itemID="{937961BB-E6A3-461F-9345-F68D827B165E}">
  <ds:schemaRefs/>
</ds:datastoreItem>
</file>

<file path=customXml/itemProps8.xml><?xml version="1.0" encoding="utf-8"?>
<ds:datastoreItem xmlns:ds="http://schemas.openxmlformats.org/officeDocument/2006/customXml" ds:itemID="{8400929E-EBD8-4259-9EFD-30538720103C}">
  <ds:schemaRefs/>
</ds:datastoreItem>
</file>

<file path=customXml/itemProps9.xml><?xml version="1.0" encoding="utf-8"?>
<ds:datastoreItem xmlns:ds="http://schemas.openxmlformats.org/officeDocument/2006/customXml" ds:itemID="{0254D36C-BCBA-443A-BBEB-1185FB065243}">
  <ds:schemaRefs/>
</ds:datastoreItem>
</file>

<file path=customXml/itemProps10.xml><?xml version="1.0" encoding="utf-8"?>
<ds:datastoreItem xmlns:ds="http://schemas.openxmlformats.org/officeDocument/2006/customXml" ds:itemID="{2148A23E-0453-480C-AD27-F2F446AE6A39}">
  <ds:schemaRefs/>
</ds:datastoreItem>
</file>

<file path=customXml/itemProps11.xml><?xml version="1.0" encoding="utf-8"?>
<ds:datastoreItem xmlns:ds="http://schemas.openxmlformats.org/officeDocument/2006/customXml" ds:itemID="{70D61B07-BE7D-41C8-8DE4-7BF7C333ABFB}">
  <ds:schemaRefs/>
</ds:datastoreItem>
</file>

<file path=customXml/itemProps12.xml><?xml version="1.0" encoding="utf-8"?>
<ds:datastoreItem xmlns:ds="http://schemas.openxmlformats.org/officeDocument/2006/customXml" ds:itemID="{19E3C119-AF66-4009-99C5-BC7BDBBAFC01}">
  <ds:schemaRefs/>
</ds:datastoreItem>
</file>

<file path=customXml/itemProps13.xml><?xml version="1.0" encoding="utf-8"?>
<ds:datastoreItem xmlns:ds="http://schemas.openxmlformats.org/officeDocument/2006/customXml" ds:itemID="{3B318FD2-840E-4C01-A2C2-2FF6DCCAEBC1}">
  <ds:schemaRefs/>
</ds:datastoreItem>
</file>

<file path=customXml/itemProps14.xml><?xml version="1.0" encoding="utf-8"?>
<ds:datastoreItem xmlns:ds="http://schemas.openxmlformats.org/officeDocument/2006/customXml" ds:itemID="{BDE08960-BA67-446F-B005-0DB1733E6284}">
  <ds:schemaRefs/>
</ds:datastoreItem>
</file>

<file path=customXml/itemProps15.xml><?xml version="1.0" encoding="utf-8"?>
<ds:datastoreItem xmlns:ds="http://schemas.openxmlformats.org/officeDocument/2006/customXml" ds:itemID="{38837AE1-93D4-4804-9503-3565E3B4BCAB}">
  <ds:schemaRefs/>
</ds:datastoreItem>
</file>

<file path=customXml/itemProps16.xml><?xml version="1.0" encoding="utf-8"?>
<ds:datastoreItem xmlns:ds="http://schemas.openxmlformats.org/officeDocument/2006/customXml" ds:itemID="{092B03C6-B54C-4A28-89DC-DE721B26D988}">
  <ds:schemaRefs/>
</ds:datastoreItem>
</file>

<file path=customXml/itemProps17.xml><?xml version="1.0" encoding="utf-8"?>
<ds:datastoreItem xmlns:ds="http://schemas.openxmlformats.org/officeDocument/2006/customXml" ds:itemID="{5C0CC560-42CB-4255-B213-575BE0261BB4}">
  <ds:schemaRefs/>
</ds:datastoreItem>
</file>

<file path=customXml/itemProps18.xml><?xml version="1.0" encoding="utf-8"?>
<ds:datastoreItem xmlns:ds="http://schemas.openxmlformats.org/officeDocument/2006/customXml" ds:itemID="{824EEB68-0B65-4734-9486-E30521DBE69A}">
  <ds:schemaRefs/>
</ds:datastoreItem>
</file>

<file path=customXml/itemProps19.xml><?xml version="1.0" encoding="utf-8"?>
<ds:datastoreItem xmlns:ds="http://schemas.openxmlformats.org/officeDocument/2006/customXml" ds:itemID="{B9C97F04-16C6-4AC3-918C-4A97FFFFB0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Topics</vt:lpstr>
      <vt:lpstr>12</vt:lpstr>
      <vt:lpstr>12 (an)</vt:lpstr>
      <vt:lpstr>13</vt:lpstr>
      <vt:lpstr>13 (an)</vt:lpstr>
      <vt:lpstr>14</vt:lpstr>
      <vt:lpstr>PT DM</vt:lpstr>
      <vt:lpstr>DM</vt:lpstr>
      <vt:lpstr>Homework ==&gt;&gt;</vt:lpstr>
      <vt:lpstr>HW(1)</vt:lpstr>
      <vt:lpstr>HW(1an)</vt:lpstr>
      <vt:lpstr>HW(2)</vt:lpstr>
      <vt:lpstr>HW(2an)</vt:lpstr>
      <vt:lpstr>'13'!Extract</vt:lpstr>
      <vt:lpstr>'13 (an)'!Extract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FamilyUse</dc:creator>
  <cp:lastModifiedBy>Ngoc Dinh</cp:lastModifiedBy>
  <dcterms:created xsi:type="dcterms:W3CDTF">2016-05-15T17:25:24Z</dcterms:created>
  <dcterms:modified xsi:type="dcterms:W3CDTF">2018-09-15T05:34:52Z</dcterms:modified>
</cp:coreProperties>
</file>