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ndi\Downloads\"/>
    </mc:Choice>
  </mc:AlternateContent>
  <xr:revisionPtr revIDLastSave="0" documentId="13_ncr:1_{A622D985-97A8-4E50-B562-15EE51F190E0}" xr6:coauthVersionLast="47" xr6:coauthVersionMax="47" xr10:uidLastSave="{00000000-0000-0000-0000-000000000000}"/>
  <bookViews>
    <workbookView xWindow="-120" yWindow="-120" windowWidth="20730" windowHeight="11040" xr2:uid="{21570ED8-6950-4ACD-A662-B0D28E68F4C0}"/>
  </bookViews>
  <sheets>
    <sheet name="Sheet1" sheetId="1" r:id="rId1"/>
  </sheets>
  <definedNames>
    <definedName name="_xlnm._FilterDatabase" localSheetId="0" hidden="1">Sheet1!$A$1:$L$3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D4" i="1"/>
  <c r="D18" i="1"/>
  <c r="D14" i="1"/>
  <c r="D22" i="1"/>
  <c r="D21" i="1"/>
  <c r="D16" i="1"/>
  <c r="D7" i="1"/>
  <c r="D8" i="1"/>
  <c r="D10" i="1"/>
  <c r="D17" i="1"/>
  <c r="D13" i="1"/>
  <c r="D23" i="1"/>
  <c r="D9" i="1"/>
  <c r="D12" i="1"/>
  <c r="D15" i="1"/>
  <c r="D11" i="1"/>
  <c r="D5" i="1"/>
  <c r="D20" i="1"/>
  <c r="D6" i="1"/>
  <c r="D19" i="1"/>
  <c r="J4" i="1"/>
  <c r="K4" i="1" s="1"/>
  <c r="L4" i="1"/>
  <c r="L23" i="1" l="1"/>
  <c r="J23" i="1"/>
  <c r="K23" i="1" s="1"/>
  <c r="L22" i="1"/>
  <c r="J22" i="1"/>
  <c r="K22" i="1" s="1"/>
  <c r="L21" i="1"/>
  <c r="J21" i="1"/>
  <c r="K21" i="1" s="1"/>
  <c r="L20" i="1"/>
  <c r="J20" i="1"/>
  <c r="K20" i="1" s="1"/>
  <c r="L19" i="1"/>
  <c r="J19" i="1"/>
  <c r="K19" i="1" s="1"/>
  <c r="L18" i="1"/>
  <c r="J18" i="1"/>
  <c r="K18" i="1" s="1"/>
  <c r="L17" i="1"/>
  <c r="J17" i="1"/>
  <c r="K17" i="1" s="1"/>
  <c r="L16" i="1"/>
  <c r="J16" i="1"/>
  <c r="K16" i="1" s="1"/>
  <c r="L15" i="1"/>
  <c r="J15" i="1"/>
  <c r="K15" i="1" s="1"/>
  <c r="L14" i="1"/>
  <c r="J14" i="1"/>
  <c r="K14" i="1" s="1"/>
  <c r="L13" i="1"/>
  <c r="J13" i="1"/>
  <c r="K13" i="1" s="1"/>
  <c r="L12" i="1"/>
  <c r="J12" i="1"/>
  <c r="K12" i="1" s="1"/>
  <c r="L11" i="1"/>
  <c r="J11" i="1"/>
  <c r="K11" i="1" s="1"/>
  <c r="L10" i="1"/>
  <c r="J10" i="1"/>
  <c r="K10" i="1" s="1"/>
  <c r="L9" i="1"/>
  <c r="J9" i="1"/>
  <c r="K9" i="1" s="1"/>
  <c r="L8" i="1"/>
  <c r="J8" i="1"/>
  <c r="K8" i="1" s="1"/>
  <c r="L7" i="1"/>
  <c r="J7" i="1"/>
  <c r="K7" i="1" s="1"/>
  <c r="L6" i="1"/>
  <c r="J6" i="1"/>
  <c r="K6" i="1" s="1"/>
  <c r="L5" i="1"/>
  <c r="J5" i="1"/>
  <c r="K5" i="1" s="1"/>
  <c r="D27" i="1"/>
  <c r="D26" i="1"/>
  <c r="D29" i="1" l="1"/>
  <c r="D28" i="1"/>
</calcChain>
</file>

<file path=xl/sharedStrings.xml><?xml version="1.0" encoding="utf-8"?>
<sst xmlns="http://schemas.openxmlformats.org/spreadsheetml/2006/main" count="104" uniqueCount="76">
  <si>
    <t>NO</t>
  </si>
  <si>
    <t>NAMA</t>
  </si>
  <si>
    <t>DOSEN WALI</t>
  </si>
  <si>
    <t>NILAI</t>
  </si>
  <si>
    <t>KODE</t>
  </si>
  <si>
    <t>NAMA LENGKAP</t>
  </si>
  <si>
    <t>PRESENSI</t>
  </si>
  <si>
    <t>TUGAS</t>
  </si>
  <si>
    <t>UTS</t>
  </si>
  <si>
    <t>UAS</t>
  </si>
  <si>
    <t>Rika Awalia</t>
  </si>
  <si>
    <t>PK</t>
  </si>
  <si>
    <t>⁠⁠Amelia Azahra</t>
  </si>
  <si>
    <t>DS</t>
  </si>
  <si>
    <t>Revi Ardiani</t>
  </si>
  <si>
    <t>M. Safik Awaludin</t>
  </si>
  <si>
    <t>MS</t>
  </si>
  <si>
    <t>Suherman</t>
  </si>
  <si>
    <t>EC</t>
  </si>
  <si>
    <t>Soraya Angelia</t>
  </si>
  <si>
    <t>⁠⁠Putri Lukman Hakim</t>
  </si>
  <si>
    <t>Awalia Sri Ningrum</t>
  </si>
  <si>
    <t>⁠⁠Citra Kusumawardani</t>
  </si>
  <si>
    <t>NW</t>
  </si>
  <si>
    <t>Ebby Agustiani</t>
  </si>
  <si>
    <t>Raihan Putra Ginanjar</t>
  </si>
  <si>
    <t>Gibran Raka Arya</t>
  </si>
  <si>
    <t>Sumarni</t>
  </si>
  <si>
    <t>Dwi Raya Anastasya</t>
  </si>
  <si>
    <t>Eva Lutfiatus sholihah</t>
  </si>
  <si>
    <t>Marko Giriharja</t>
  </si>
  <si>
    <t>Emilya Santa Wiguna</t>
  </si>
  <si>
    <t>⁠⁠Amirudin</t>
  </si>
  <si>
    <t>Silvia siti Khumaeroh</t>
  </si>
  <si>
    <t>⁠⁠Annisa sulistia Ningrum</t>
  </si>
  <si>
    <t>NILAI AKHIR</t>
  </si>
  <si>
    <t>SKOR</t>
  </si>
  <si>
    <t>PREDIKAT</t>
  </si>
  <si>
    <t xml:space="preserve">KETERANGAN </t>
  </si>
  <si>
    <t>KODE DOSEN</t>
  </si>
  <si>
    <t>NAMA DOSEN PEMBIMBING</t>
  </si>
  <si>
    <t>Puspa Khoerunisa, M.Pd.</t>
  </si>
  <si>
    <t>Danang Surajaya, M.Pd.</t>
  </si>
  <si>
    <t>Maryam Sulastri, M.Pd.</t>
  </si>
  <si>
    <t>Eka Cahya Saputra, M.Pd.</t>
  </si>
  <si>
    <t>Novi Wijaya, M.Pd.</t>
  </si>
  <si>
    <t>=&gt;90</t>
  </si>
  <si>
    <t>=&gt;80 – 90</t>
  </si>
  <si>
    <t>=&gt;75 - 79</t>
  </si>
  <si>
    <t>=&gt;60 - 75</t>
  </si>
  <si>
    <t>=&gt;50 - 60</t>
  </si>
  <si>
    <t>&lt;50</t>
  </si>
  <si>
    <t>A</t>
  </si>
  <si>
    <t>B+</t>
  </si>
  <si>
    <t>B</t>
  </si>
  <si>
    <t>C</t>
  </si>
  <si>
    <t>D</t>
  </si>
  <si>
    <t>E</t>
  </si>
  <si>
    <t>EXCELLENT</t>
  </si>
  <si>
    <t>BAIK SEKALI</t>
  </si>
  <si>
    <t>BAIK</t>
  </si>
  <si>
    <t>CUKUP</t>
  </si>
  <si>
    <t>KURANG</t>
  </si>
  <si>
    <t>GAGAL</t>
  </si>
  <si>
    <t>KETERANGAN:</t>
  </si>
  <si>
    <r>
      <t>1.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Tahoma"/>
        <family val="2"/>
      </rPr>
      <t>Nilai Akhir Tertinggi</t>
    </r>
  </si>
  <si>
    <t>:</t>
  </si>
  <si>
    <r>
      <t>2.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Tahoma"/>
        <family val="2"/>
      </rPr>
      <t>Nilai Akhir Terendah</t>
    </r>
  </si>
  <si>
    <r>
      <t>3.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Tahoma"/>
        <family val="2"/>
      </rPr>
      <t>Jumlah Mahasiswa Lulus</t>
    </r>
  </si>
  <si>
    <r>
      <t>4.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Tahoma"/>
        <family val="2"/>
      </rPr>
      <t>Jumlah Mahasiswa Gagal</t>
    </r>
  </si>
  <si>
    <t>Row Labels</t>
  </si>
  <si>
    <t>LULUS</t>
  </si>
  <si>
    <t>Grand Total</t>
  </si>
  <si>
    <t xml:space="preserve">Count of KETERANGAN </t>
  </si>
  <si>
    <t>Cirebon, 3 Oktober 2024</t>
  </si>
  <si>
    <t>Ketua Program Studi,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</si>
</sst>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0.5"/>
      <color rgb="FF000000"/>
      <name val="Tahoma"/>
      <family val="2"/>
    </font>
    <font>
      <sz val="10.5"/>
      <color rgb="FF000000"/>
      <name val="Tahoma"/>
      <family val="2"/>
    </font>
    <font>
      <b/>
      <u/>
      <sz val="12"/>
      <color theme="1"/>
      <name val="Tahoma"/>
      <family val="2"/>
    </font>
    <font>
      <sz val="12"/>
      <color theme="1"/>
      <name val="Tahoma"/>
      <family val="2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/>
    <xf numFmtId="0" fontId="2" fillId="2" borderId="6" xfId="0" applyFont="1" applyFill="1" applyBorder="1" applyAlignment="1">
      <alignment horizontal="center" vertical="center" wrapText="1"/>
    </xf>
    <xf numFmtId="9" fontId="2" fillId="2" borderId="6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 indent="2"/>
    </xf>
    <xf numFmtId="0" fontId="0" fillId="0" borderId="0" xfId="0" pivotButton="1"/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 indent="15"/>
    </xf>
    <xf numFmtId="0" fontId="4" fillId="0" borderId="0" xfId="0" applyFont="1" applyAlignment="1">
      <alignment horizontal="left" vertical="center" indent="15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 KELULUSAN MAHASISWA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5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5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spPr>
            <a:solidFill>
              <a:schemeClr val="accent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C6D-4825-923F-DD30EE357363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C6D-4825-923F-DD30EE357363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C6D-4825-923F-DD30EE357363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C6D-4825-923F-DD30EE35736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GAGAL</c:v>
              </c:pt>
              <c:pt idx="1">
                <c:v>LULUS</c:v>
              </c:pt>
            </c:strLit>
          </c:cat>
          <c:val>
            <c:numLit>
              <c:formatCode>General</c:formatCode>
              <c:ptCount val="2"/>
              <c:pt idx="0">
                <c:v>3</c:v>
              </c:pt>
              <c:pt idx="1">
                <c:v>17</c:v>
              </c:pt>
            </c:numLit>
          </c:val>
          <c:extLst>
            <c:ext xmlns:c16="http://schemas.microsoft.com/office/drawing/2014/chart" uri="{C3380CC4-5D6E-409C-BE32-E72D297353CC}">
              <c16:uniqueId val="{00000004-6C6D-4825-923F-DD30EE35736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4</xdr:col>
      <xdr:colOff>209550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E7D0C-F073-4D5F-AD71-8AE3BC8E5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ntya ." refreshedDate="45733.883939236111" createdVersion="8" refreshedVersion="8" minRefreshableVersion="3" recordCount="22" xr:uid="{FF24CCD2-779B-4522-A9EE-2B5859670F3C}">
  <cacheSource type="worksheet">
    <worksheetSource ref="L1:L23" sheet="Sheet1"/>
  </cacheSource>
  <cacheFields count="1">
    <cacheField name="KETERANGAN " numFmtId="0">
      <sharedItems containsBlank="1" count="3">
        <m/>
        <s v="LULUS"/>
        <s v="GAG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</r>
  <r>
    <x v="0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231B2-2B93-4099-96E7-C34F246AB01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F33:G36" firstHeaderRow="1" firstDataRow="1" firstDataCol="1"/>
  <pivotFields count="1">
    <pivotField axis="axisRow" dataField="1" showAll="0">
      <items count="4">
        <item x="2"/>
        <item x="1"/>
        <item h="1"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KETERANGAN 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7C71D-93BA-418F-A710-A3E4E18C1C5F}">
  <dimension ref="A1:W51"/>
  <sheetViews>
    <sheetView tabSelected="1" topLeftCell="A21" zoomScale="71" zoomScaleNormal="71" workbookViewId="0">
      <selection activeCell="F5" sqref="F5"/>
    </sheetView>
  </sheetViews>
  <sheetFormatPr defaultRowHeight="15" x14ac:dyDescent="0.25"/>
  <cols>
    <col min="2" max="2" width="32.85546875" bestFit="1" customWidth="1"/>
    <col min="4" max="4" width="23.42578125" customWidth="1"/>
    <col min="5" max="5" width="11.85546875" customWidth="1"/>
    <col min="6" max="6" width="17" customWidth="1"/>
    <col min="7" max="7" width="21.28515625" customWidth="1"/>
    <col min="9" max="9" width="12.7109375" customWidth="1"/>
    <col min="11" max="11" width="10" bestFit="1" customWidth="1"/>
    <col min="12" max="12" width="12.7109375" bestFit="1" customWidth="1"/>
    <col min="15" max="15" width="26.140625" customWidth="1"/>
    <col min="17" max="17" width="10" bestFit="1" customWidth="1"/>
    <col min="18" max="18" width="10.28515625" bestFit="1" customWidth="1"/>
    <col min="19" max="19" width="11" bestFit="1" customWidth="1"/>
  </cols>
  <sheetData>
    <row r="1" spans="1:23" ht="15.75" thickBot="1" x14ac:dyDescent="0.3">
      <c r="A1" s="23" t="s">
        <v>0</v>
      </c>
      <c r="B1" s="23" t="s">
        <v>1</v>
      </c>
      <c r="C1" s="23" t="s">
        <v>2</v>
      </c>
      <c r="D1" s="23"/>
      <c r="E1" s="23" t="s">
        <v>3</v>
      </c>
      <c r="F1" s="23"/>
      <c r="G1" s="23"/>
      <c r="H1" s="23"/>
      <c r="I1" s="23" t="s">
        <v>35</v>
      </c>
      <c r="J1" s="24" t="s">
        <v>36</v>
      </c>
      <c r="K1" s="24" t="s">
        <v>37</v>
      </c>
      <c r="L1" s="24" t="s">
        <v>38</v>
      </c>
    </row>
    <row r="2" spans="1:23" ht="37.5" customHeight="1" thickBot="1" x14ac:dyDescent="0.3">
      <c r="A2" s="23"/>
      <c r="B2" s="23"/>
      <c r="C2" s="23" t="s">
        <v>4</v>
      </c>
      <c r="D2" s="23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23"/>
      <c r="J2" s="25"/>
      <c r="K2" s="25"/>
      <c r="L2" s="25"/>
      <c r="N2" s="21" t="s">
        <v>39</v>
      </c>
      <c r="O2" s="21" t="s">
        <v>40</v>
      </c>
      <c r="P2" s="9"/>
      <c r="Q2" s="12" t="s">
        <v>3</v>
      </c>
      <c r="R2" s="13" t="s">
        <v>46</v>
      </c>
      <c r="S2" s="13" t="s">
        <v>47</v>
      </c>
      <c r="T2" s="13" t="s">
        <v>48</v>
      </c>
      <c r="U2" s="13" t="s">
        <v>49</v>
      </c>
      <c r="V2" s="13" t="s">
        <v>50</v>
      </c>
      <c r="W2" s="13" t="s">
        <v>51</v>
      </c>
    </row>
    <row r="3" spans="1:23" ht="16.5" thickBot="1" x14ac:dyDescent="0.3">
      <c r="A3" s="23"/>
      <c r="B3" s="23"/>
      <c r="C3" s="23"/>
      <c r="D3" s="23"/>
      <c r="E3" s="5">
        <v>0.15</v>
      </c>
      <c r="F3" s="5">
        <v>0.2</v>
      </c>
      <c r="G3" s="5">
        <v>0.3</v>
      </c>
      <c r="H3" s="5">
        <v>0.35</v>
      </c>
      <c r="I3" s="23"/>
      <c r="J3" s="26"/>
      <c r="K3" s="26"/>
      <c r="L3" s="26"/>
      <c r="N3" s="22"/>
      <c r="O3" s="22"/>
      <c r="P3" s="9"/>
      <c r="Q3" s="14" t="s">
        <v>36</v>
      </c>
      <c r="R3" s="2" t="s">
        <v>52</v>
      </c>
      <c r="S3" s="2" t="s">
        <v>53</v>
      </c>
      <c r="T3" s="2" t="s">
        <v>54</v>
      </c>
      <c r="U3" s="2" t="s">
        <v>55</v>
      </c>
      <c r="V3" s="2" t="s">
        <v>56</v>
      </c>
      <c r="W3" s="2" t="s">
        <v>57</v>
      </c>
    </row>
    <row r="4" spans="1:23" ht="16.5" thickBot="1" x14ac:dyDescent="0.3">
      <c r="A4" s="6">
        <v>1</v>
      </c>
      <c r="B4" s="1" t="s">
        <v>12</v>
      </c>
      <c r="C4" s="2" t="s">
        <v>13</v>
      </c>
      <c r="D4" s="7" t="str">
        <f>VLOOKUP(C4,$N$4:O8,2,0)</f>
        <v>Danang Surajaya, M.Pd.</v>
      </c>
      <c r="E4" s="2">
        <v>75</v>
      </c>
      <c r="F4" s="2">
        <v>65</v>
      </c>
      <c r="G4" s="2">
        <v>60</v>
      </c>
      <c r="H4" s="2">
        <v>75</v>
      </c>
      <c r="I4" s="6">
        <f>(E4*15%)+(F4*20%)+(G4*30%)+(H4*35%)</f>
        <v>68.5</v>
      </c>
      <c r="J4" s="8" t="str">
        <f>IF(I4&gt;=90,"A",IF(I4&gt;=80,"B+",IF(I4&gt;=75,"B",IF(I4&gt;=60,"C",IF(I4&gt;=50,"D","E")))))</f>
        <v>C</v>
      </c>
      <c r="K4" s="3" t="str">
        <f>HLOOKUP(J4,$Q$3:W4,2,TRUE)</f>
        <v>CUKUP</v>
      </c>
      <c r="L4" s="3" t="str">
        <f>IF(I4&gt;=60,"LULUS","GAGAL")</f>
        <v>LULUS</v>
      </c>
      <c r="N4" s="10" t="s">
        <v>11</v>
      </c>
      <c r="O4" s="11" t="s">
        <v>41</v>
      </c>
      <c r="P4" s="9"/>
      <c r="Q4" s="14" t="s">
        <v>37</v>
      </c>
      <c r="R4" s="2" t="s">
        <v>58</v>
      </c>
      <c r="S4" s="2" t="s">
        <v>59</v>
      </c>
      <c r="T4" s="2" t="s">
        <v>60</v>
      </c>
      <c r="U4" s="2" t="s">
        <v>61</v>
      </c>
      <c r="V4" s="2" t="s">
        <v>62</v>
      </c>
      <c r="W4" s="2" t="s">
        <v>63</v>
      </c>
    </row>
    <row r="5" spans="1:23" ht="16.5" thickBot="1" x14ac:dyDescent="0.3">
      <c r="A5" s="6">
        <v>2</v>
      </c>
      <c r="B5" s="1" t="s">
        <v>32</v>
      </c>
      <c r="C5" s="2" t="s">
        <v>23</v>
      </c>
      <c r="D5" s="7" t="str">
        <f>VLOOKUP(C5,$N$4:O9,2,0)</f>
        <v>Novi Wijaya, M.Pd.</v>
      </c>
      <c r="E5" s="2">
        <v>60</v>
      </c>
      <c r="F5" s="2">
        <v>50</v>
      </c>
      <c r="G5" s="2">
        <v>0</v>
      </c>
      <c r="H5" s="2">
        <v>60</v>
      </c>
      <c r="I5" s="6">
        <f t="shared" ref="I5:I23" si="0">(E5*15%)+(F5*20%)+(G5*30%)+(H5*35%)</f>
        <v>40</v>
      </c>
      <c r="J5" s="8" t="str">
        <f t="shared" ref="J5:J23" si="1">IF(I5&gt;=90,"A",IF(I5&gt;=80,"B+",IF(I5&gt;=75,"B",IF(I5&gt;=60,"C",IF(I5&gt;=50,"D","E")))))</f>
        <v>E</v>
      </c>
      <c r="K5" s="3" t="str">
        <f>HLOOKUP(J5,$Q$3:W5,2,TRUE)</f>
        <v>GAGAL</v>
      </c>
      <c r="L5" s="3" t="str">
        <f t="shared" ref="L5:L23" si="2">IF(I5&gt;=60,"LULUS","GAGAL")</f>
        <v>GAGAL</v>
      </c>
      <c r="N5" s="10" t="s">
        <v>13</v>
      </c>
      <c r="O5" s="11" t="s">
        <v>42</v>
      </c>
      <c r="P5" s="9"/>
    </row>
    <row r="6" spans="1:23" ht="16.5" thickBot="1" x14ac:dyDescent="0.3">
      <c r="A6" s="6">
        <v>3</v>
      </c>
      <c r="B6" s="1" t="s">
        <v>34</v>
      </c>
      <c r="C6" s="2" t="s">
        <v>13</v>
      </c>
      <c r="D6" s="7" t="str">
        <f>VLOOKUP(C6,$N$4:O10,2,0)</f>
        <v>Danang Surajaya, M.Pd.</v>
      </c>
      <c r="E6" s="2">
        <v>80</v>
      </c>
      <c r="F6" s="2">
        <v>60</v>
      </c>
      <c r="G6" s="2">
        <v>60</v>
      </c>
      <c r="H6" s="2">
        <v>60</v>
      </c>
      <c r="I6" s="6">
        <f t="shared" si="0"/>
        <v>63</v>
      </c>
      <c r="J6" s="8" t="str">
        <f t="shared" si="1"/>
        <v>C</v>
      </c>
      <c r="K6" s="3" t="str">
        <f>HLOOKUP(J6,$Q$3:W6,2,TRUE)</f>
        <v>CUKUP</v>
      </c>
      <c r="L6" s="3" t="str">
        <f t="shared" si="2"/>
        <v>LULUS</v>
      </c>
      <c r="N6" s="10" t="s">
        <v>16</v>
      </c>
      <c r="O6" s="11" t="s">
        <v>43</v>
      </c>
      <c r="P6" s="9"/>
    </row>
    <row r="7" spans="1:23" ht="16.5" thickBot="1" x14ac:dyDescent="0.3">
      <c r="A7" s="6">
        <v>4</v>
      </c>
      <c r="B7" s="1" t="s">
        <v>21</v>
      </c>
      <c r="C7" s="2" t="s">
        <v>16</v>
      </c>
      <c r="D7" s="7" t="str">
        <f>VLOOKUP(C7,$N$4:O11,2,0)</f>
        <v>Maryam Sulastri, M.Pd.</v>
      </c>
      <c r="E7" s="2">
        <v>85</v>
      </c>
      <c r="F7" s="2">
        <v>80</v>
      </c>
      <c r="G7" s="2">
        <v>95</v>
      </c>
      <c r="H7" s="2">
        <v>95</v>
      </c>
      <c r="I7" s="6">
        <f t="shared" si="0"/>
        <v>90.5</v>
      </c>
      <c r="J7" s="8" t="str">
        <f t="shared" si="1"/>
        <v>A</v>
      </c>
      <c r="K7" s="3" t="str">
        <f>HLOOKUP(J7,$Q$3:W7,2,TRUE)</f>
        <v>EXCELLENT</v>
      </c>
      <c r="L7" s="3" t="str">
        <f t="shared" si="2"/>
        <v>LULUS</v>
      </c>
      <c r="N7" s="10" t="s">
        <v>18</v>
      </c>
      <c r="O7" s="11" t="s">
        <v>44</v>
      </c>
      <c r="P7" s="9"/>
    </row>
    <row r="8" spans="1:23" ht="16.5" thickBot="1" x14ac:dyDescent="0.3">
      <c r="A8" s="6">
        <v>5</v>
      </c>
      <c r="B8" s="1" t="s">
        <v>22</v>
      </c>
      <c r="C8" s="2" t="s">
        <v>23</v>
      </c>
      <c r="D8" s="7" t="str">
        <f>VLOOKUP(C8,$N$4:O12,2,0)</f>
        <v>Novi Wijaya, M.Pd.</v>
      </c>
      <c r="E8" s="2">
        <v>50</v>
      </c>
      <c r="F8" s="2">
        <v>65</v>
      </c>
      <c r="G8" s="2">
        <v>50</v>
      </c>
      <c r="H8" s="2">
        <v>0</v>
      </c>
      <c r="I8" s="6">
        <f t="shared" si="0"/>
        <v>35.5</v>
      </c>
      <c r="J8" s="8" t="str">
        <f t="shared" si="1"/>
        <v>E</v>
      </c>
      <c r="K8" s="3" t="str">
        <f>HLOOKUP(J8,$Q$3:W8,2,TRUE)</f>
        <v>GAGAL</v>
      </c>
      <c r="L8" s="3" t="str">
        <f t="shared" si="2"/>
        <v>GAGAL</v>
      </c>
      <c r="N8" s="10" t="s">
        <v>23</v>
      </c>
      <c r="O8" s="11" t="s">
        <v>45</v>
      </c>
      <c r="P8" s="9"/>
    </row>
    <row r="9" spans="1:23" ht="15.75" thickBot="1" x14ac:dyDescent="0.3">
      <c r="A9" s="6">
        <v>6</v>
      </c>
      <c r="B9" s="1" t="s">
        <v>28</v>
      </c>
      <c r="C9" s="2" t="s">
        <v>23</v>
      </c>
      <c r="D9" s="7" t="str">
        <f>VLOOKUP(C9,$N$4:O13,2,0)</f>
        <v>Novi Wijaya, M.Pd.</v>
      </c>
      <c r="E9" s="2">
        <v>80</v>
      </c>
      <c r="F9" s="2">
        <v>75</v>
      </c>
      <c r="G9" s="2">
        <v>80</v>
      </c>
      <c r="H9" s="2">
        <v>80</v>
      </c>
      <c r="I9" s="6">
        <f t="shared" si="0"/>
        <v>79</v>
      </c>
      <c r="J9" s="8" t="str">
        <f t="shared" si="1"/>
        <v>B</v>
      </c>
      <c r="K9" s="3" t="str">
        <f>HLOOKUP(J9,$Q$3:W9,2,TRUE)</f>
        <v>BAIK</v>
      </c>
      <c r="L9" s="3" t="str">
        <f t="shared" si="2"/>
        <v>LULUS</v>
      </c>
    </row>
    <row r="10" spans="1:23" ht="15.75" thickBot="1" x14ac:dyDescent="0.3">
      <c r="A10" s="6">
        <v>7</v>
      </c>
      <c r="B10" s="1" t="s">
        <v>24</v>
      </c>
      <c r="C10" s="2" t="s">
        <v>18</v>
      </c>
      <c r="D10" s="7" t="str">
        <f>VLOOKUP(C10,$N$4:O14,2,0)</f>
        <v>Eka Cahya Saputra, M.Pd.</v>
      </c>
      <c r="E10" s="2">
        <v>75</v>
      </c>
      <c r="F10" s="2">
        <v>65</v>
      </c>
      <c r="G10" s="2">
        <v>80</v>
      </c>
      <c r="H10" s="2">
        <v>80</v>
      </c>
      <c r="I10" s="6">
        <f t="shared" si="0"/>
        <v>76.25</v>
      </c>
      <c r="J10" s="8" t="str">
        <f t="shared" si="1"/>
        <v>B</v>
      </c>
      <c r="K10" s="3" t="str">
        <f>HLOOKUP(J10,$Q$3:W10,2,TRUE)</f>
        <v>BAIK</v>
      </c>
      <c r="L10" s="3" t="str">
        <f t="shared" si="2"/>
        <v>LULUS</v>
      </c>
    </row>
    <row r="11" spans="1:23" ht="15.75" thickBot="1" x14ac:dyDescent="0.3">
      <c r="A11" s="6">
        <v>8</v>
      </c>
      <c r="B11" s="1" t="s">
        <v>31</v>
      </c>
      <c r="C11" s="2" t="s">
        <v>16</v>
      </c>
      <c r="D11" s="7" t="str">
        <f>VLOOKUP(C11,$N$4:O15,2,0)</f>
        <v>Maryam Sulastri, M.Pd.</v>
      </c>
      <c r="E11" s="2">
        <v>75</v>
      </c>
      <c r="F11" s="2">
        <v>60</v>
      </c>
      <c r="G11" s="2">
        <v>70</v>
      </c>
      <c r="H11" s="2">
        <v>75</v>
      </c>
      <c r="I11" s="6">
        <f t="shared" si="0"/>
        <v>70.5</v>
      </c>
      <c r="J11" s="8" t="str">
        <f t="shared" si="1"/>
        <v>C</v>
      </c>
      <c r="K11" s="3" t="str">
        <f>HLOOKUP(J11,$Q$3:W11,2,TRUE)</f>
        <v>CUKUP</v>
      </c>
      <c r="L11" s="3" t="str">
        <f t="shared" si="2"/>
        <v>LULUS</v>
      </c>
    </row>
    <row r="12" spans="1:23" ht="15.75" thickBot="1" x14ac:dyDescent="0.3">
      <c r="A12" s="6">
        <v>9</v>
      </c>
      <c r="B12" s="1" t="s">
        <v>29</v>
      </c>
      <c r="C12" s="2" t="s">
        <v>18</v>
      </c>
      <c r="D12" s="7" t="str">
        <f>VLOOKUP(C12,$N$4:O16,2,0)</f>
        <v>Eka Cahya Saputra, M.Pd.</v>
      </c>
      <c r="E12" s="2">
        <v>85</v>
      </c>
      <c r="F12" s="2">
        <v>80</v>
      </c>
      <c r="G12" s="2">
        <v>80</v>
      </c>
      <c r="H12" s="2">
        <v>75</v>
      </c>
      <c r="I12" s="6">
        <f t="shared" si="0"/>
        <v>79</v>
      </c>
      <c r="J12" s="8" t="str">
        <f t="shared" si="1"/>
        <v>B</v>
      </c>
      <c r="K12" s="3" t="str">
        <f>HLOOKUP(J12,$Q$3:W12,2,TRUE)</f>
        <v>BAIK</v>
      </c>
      <c r="L12" s="3" t="str">
        <f t="shared" si="2"/>
        <v>LULUS</v>
      </c>
    </row>
    <row r="13" spans="1:23" ht="15.75" thickBot="1" x14ac:dyDescent="0.3">
      <c r="A13" s="6">
        <v>10</v>
      </c>
      <c r="B13" s="1" t="s">
        <v>26</v>
      </c>
      <c r="C13" s="2" t="s">
        <v>13</v>
      </c>
      <c r="D13" s="7" t="str">
        <f>VLOOKUP(C13,$N$4:O17,2,0)</f>
        <v>Danang Surajaya, M.Pd.</v>
      </c>
      <c r="E13" s="2">
        <v>80</v>
      </c>
      <c r="F13" s="2">
        <v>75</v>
      </c>
      <c r="G13" s="2">
        <v>75</v>
      </c>
      <c r="H13" s="2">
        <v>75</v>
      </c>
      <c r="I13" s="6">
        <f t="shared" si="0"/>
        <v>75.75</v>
      </c>
      <c r="J13" s="8" t="str">
        <f t="shared" si="1"/>
        <v>B</v>
      </c>
      <c r="K13" s="3" t="str">
        <f>HLOOKUP(J13,$Q$3:W13,2,TRUE)</f>
        <v>BAIK</v>
      </c>
      <c r="L13" s="3" t="str">
        <f t="shared" si="2"/>
        <v>LULUS</v>
      </c>
    </row>
    <row r="14" spans="1:23" ht="15.75" thickBot="1" x14ac:dyDescent="0.3">
      <c r="A14" s="6">
        <v>11</v>
      </c>
      <c r="B14" s="1" t="s">
        <v>15</v>
      </c>
      <c r="C14" s="2" t="s">
        <v>16</v>
      </c>
      <c r="D14" s="7" t="str">
        <f>VLOOKUP(C14,$N$4:O18,2,0)</f>
        <v>Maryam Sulastri, M.Pd.</v>
      </c>
      <c r="E14" s="2">
        <v>60</v>
      </c>
      <c r="F14" s="2">
        <v>60</v>
      </c>
      <c r="G14" s="2">
        <v>75</v>
      </c>
      <c r="H14" s="2">
        <v>75</v>
      </c>
      <c r="I14" s="6">
        <f t="shared" si="0"/>
        <v>69.75</v>
      </c>
      <c r="J14" s="8" t="str">
        <f t="shared" si="1"/>
        <v>C</v>
      </c>
      <c r="K14" s="3" t="str">
        <f>HLOOKUP(J14,$Q$3:W14,2,TRUE)</f>
        <v>CUKUP</v>
      </c>
      <c r="L14" s="3" t="str">
        <f t="shared" si="2"/>
        <v>LULUS</v>
      </c>
    </row>
    <row r="15" spans="1:23" ht="15.75" thickBot="1" x14ac:dyDescent="0.3">
      <c r="A15" s="6">
        <v>12</v>
      </c>
      <c r="B15" s="1" t="s">
        <v>30</v>
      </c>
      <c r="C15" s="2" t="s">
        <v>11</v>
      </c>
      <c r="D15" s="7" t="str">
        <f>VLOOKUP(C15,$N$4:O19,2,0)</f>
        <v>Puspa Khoerunisa, M.Pd.</v>
      </c>
      <c r="E15" s="2">
        <v>85</v>
      </c>
      <c r="F15" s="2">
        <v>80</v>
      </c>
      <c r="G15" s="2">
        <v>95</v>
      </c>
      <c r="H15" s="2">
        <v>95</v>
      </c>
      <c r="I15" s="6">
        <f t="shared" si="0"/>
        <v>90.5</v>
      </c>
      <c r="J15" s="8" t="str">
        <f t="shared" si="1"/>
        <v>A</v>
      </c>
      <c r="K15" s="3" t="str">
        <f>HLOOKUP(J15,$Q$3:W15,2,TRUE)</f>
        <v>EXCELLENT</v>
      </c>
      <c r="L15" s="3" t="str">
        <f t="shared" si="2"/>
        <v>LULUS</v>
      </c>
    </row>
    <row r="16" spans="1:23" ht="15.75" thickBot="1" x14ac:dyDescent="0.3">
      <c r="A16" s="6">
        <v>13</v>
      </c>
      <c r="B16" s="1" t="s">
        <v>20</v>
      </c>
      <c r="C16" s="2" t="s">
        <v>13</v>
      </c>
      <c r="D16" s="7" t="str">
        <f>VLOOKUP(C16,$N$4:O20,2,0)</f>
        <v>Danang Surajaya, M.Pd.</v>
      </c>
      <c r="E16" s="2">
        <v>85</v>
      </c>
      <c r="F16" s="2">
        <v>60</v>
      </c>
      <c r="G16" s="2">
        <v>60</v>
      </c>
      <c r="H16" s="2">
        <v>60</v>
      </c>
      <c r="I16" s="6">
        <f t="shared" si="0"/>
        <v>63.75</v>
      </c>
      <c r="J16" s="8" t="str">
        <f t="shared" si="1"/>
        <v>C</v>
      </c>
      <c r="K16" s="3" t="str">
        <f>HLOOKUP(J16,$Q$3:W16,2,TRUE)</f>
        <v>CUKUP</v>
      </c>
      <c r="L16" s="3" t="str">
        <f t="shared" si="2"/>
        <v>LULUS</v>
      </c>
    </row>
    <row r="17" spans="1:12" ht="15.75" thickBot="1" x14ac:dyDescent="0.3">
      <c r="A17" s="6">
        <v>14</v>
      </c>
      <c r="B17" s="1" t="s">
        <v>25</v>
      </c>
      <c r="C17" s="2" t="s">
        <v>23</v>
      </c>
      <c r="D17" s="7" t="str">
        <f>VLOOKUP(C17,$N$4:O21,2,0)</f>
        <v>Novi Wijaya, M.Pd.</v>
      </c>
      <c r="E17" s="2">
        <v>85</v>
      </c>
      <c r="F17" s="2">
        <v>80</v>
      </c>
      <c r="G17" s="2">
        <v>60</v>
      </c>
      <c r="H17" s="2">
        <v>75</v>
      </c>
      <c r="I17" s="6">
        <f t="shared" si="0"/>
        <v>73</v>
      </c>
      <c r="J17" s="8" t="str">
        <f t="shared" si="1"/>
        <v>C</v>
      </c>
      <c r="K17" s="3" t="str">
        <f>HLOOKUP(J17,$Q$3:W17,2,TRUE)</f>
        <v>CUKUP</v>
      </c>
      <c r="L17" s="3" t="str">
        <f t="shared" si="2"/>
        <v>LULUS</v>
      </c>
    </row>
    <row r="18" spans="1:12" ht="15.75" thickBot="1" x14ac:dyDescent="0.3">
      <c r="A18" s="6">
        <v>15</v>
      </c>
      <c r="B18" s="1" t="s">
        <v>14</v>
      </c>
      <c r="C18" s="2" t="s">
        <v>11</v>
      </c>
      <c r="D18" s="7" t="str">
        <f>VLOOKUP(C18,$N$4:O22,2,0)</f>
        <v>Puspa Khoerunisa, M.Pd.</v>
      </c>
      <c r="E18" s="2">
        <v>85</v>
      </c>
      <c r="F18" s="2">
        <v>75</v>
      </c>
      <c r="G18" s="2">
        <v>75</v>
      </c>
      <c r="H18" s="2">
        <v>70</v>
      </c>
      <c r="I18" s="6">
        <f t="shared" si="0"/>
        <v>74.75</v>
      </c>
      <c r="J18" s="8" t="str">
        <f t="shared" si="1"/>
        <v>C</v>
      </c>
      <c r="K18" s="3" t="str">
        <f>HLOOKUP(J18,$Q$3:W18,2,TRUE)</f>
        <v>CUKUP</v>
      </c>
      <c r="L18" s="3" t="str">
        <f t="shared" si="2"/>
        <v>LULUS</v>
      </c>
    </row>
    <row r="19" spans="1:12" ht="15.75" thickBot="1" x14ac:dyDescent="0.3">
      <c r="A19" s="6">
        <v>16</v>
      </c>
      <c r="B19" s="1" t="s">
        <v>10</v>
      </c>
      <c r="C19" s="2" t="s">
        <v>11</v>
      </c>
      <c r="D19" s="7" t="str">
        <f>VLOOKUP(C19,$N$4:O23,2,0)</f>
        <v>Puspa Khoerunisa, M.Pd.</v>
      </c>
      <c r="E19" s="2">
        <v>95</v>
      </c>
      <c r="F19" s="2">
        <v>95</v>
      </c>
      <c r="G19" s="2">
        <v>80</v>
      </c>
      <c r="H19" s="2">
        <v>95</v>
      </c>
      <c r="I19" s="6">
        <f t="shared" si="0"/>
        <v>90.5</v>
      </c>
      <c r="J19" s="8" t="str">
        <f t="shared" si="1"/>
        <v>A</v>
      </c>
      <c r="K19" s="3" t="str">
        <f>HLOOKUP(J19,$Q$3:W19,2,TRUE)</f>
        <v>EXCELLENT</v>
      </c>
      <c r="L19" s="3" t="str">
        <f t="shared" si="2"/>
        <v>LULUS</v>
      </c>
    </row>
    <row r="20" spans="1:12" ht="15.75" thickBot="1" x14ac:dyDescent="0.3">
      <c r="A20" s="6">
        <v>17</v>
      </c>
      <c r="B20" s="1" t="s">
        <v>33</v>
      </c>
      <c r="C20" s="2" t="s">
        <v>18</v>
      </c>
      <c r="D20" s="7" t="str">
        <f>VLOOKUP(C20,$N$4:O24,2,0)</f>
        <v>Eka Cahya Saputra, M.Pd.</v>
      </c>
      <c r="E20" s="2">
        <v>85</v>
      </c>
      <c r="F20" s="2">
        <v>75</v>
      </c>
      <c r="G20" s="2">
        <v>75</v>
      </c>
      <c r="H20" s="2">
        <v>75</v>
      </c>
      <c r="I20" s="6">
        <f t="shared" si="0"/>
        <v>76.5</v>
      </c>
      <c r="J20" s="8" t="str">
        <f t="shared" si="1"/>
        <v>B</v>
      </c>
      <c r="K20" s="3" t="str">
        <f>HLOOKUP(J20,$Q$3:W20,2,TRUE)</f>
        <v>BAIK</v>
      </c>
      <c r="L20" s="3" t="str">
        <f t="shared" si="2"/>
        <v>LULUS</v>
      </c>
    </row>
    <row r="21" spans="1:12" ht="15.75" thickBot="1" x14ac:dyDescent="0.3">
      <c r="A21" s="6">
        <v>18</v>
      </c>
      <c r="B21" s="1" t="s">
        <v>19</v>
      </c>
      <c r="C21" s="2" t="s">
        <v>11</v>
      </c>
      <c r="D21" s="7" t="str">
        <f>VLOOKUP(C21,$N$4:O25,2,0)</f>
        <v>Puspa Khoerunisa, M.Pd.</v>
      </c>
      <c r="E21" s="2">
        <v>60</v>
      </c>
      <c r="F21" s="2">
        <v>60</v>
      </c>
      <c r="G21" s="2">
        <v>75</v>
      </c>
      <c r="H21" s="2">
        <v>0</v>
      </c>
      <c r="I21" s="6">
        <f t="shared" si="0"/>
        <v>43.5</v>
      </c>
      <c r="J21" s="8" t="str">
        <f t="shared" si="1"/>
        <v>E</v>
      </c>
      <c r="K21" s="3" t="str">
        <f>HLOOKUP(J21,$Q$3:W21,2,TRUE)</f>
        <v>GAGAL</v>
      </c>
      <c r="L21" s="3" t="str">
        <f t="shared" si="2"/>
        <v>GAGAL</v>
      </c>
    </row>
    <row r="22" spans="1:12" ht="15.75" thickBot="1" x14ac:dyDescent="0.3">
      <c r="A22" s="6">
        <v>19</v>
      </c>
      <c r="B22" s="1" t="s">
        <v>17</v>
      </c>
      <c r="C22" s="2" t="s">
        <v>18</v>
      </c>
      <c r="D22" s="7" t="str">
        <f>VLOOKUP(C22,$N$4:O26,2,0)</f>
        <v>Eka Cahya Saputra, M.Pd.</v>
      </c>
      <c r="E22" s="2">
        <v>80</v>
      </c>
      <c r="F22" s="2">
        <v>75</v>
      </c>
      <c r="G22" s="2">
        <v>80</v>
      </c>
      <c r="H22" s="2">
        <v>75</v>
      </c>
      <c r="I22" s="6">
        <f t="shared" si="0"/>
        <v>77.25</v>
      </c>
      <c r="J22" s="8" t="str">
        <f t="shared" si="1"/>
        <v>B</v>
      </c>
      <c r="K22" s="3" t="str">
        <f>HLOOKUP(J22,$Q$3:W22,2,TRUE)</f>
        <v>BAIK</v>
      </c>
      <c r="L22" s="3" t="str">
        <f t="shared" si="2"/>
        <v>LULUS</v>
      </c>
    </row>
    <row r="23" spans="1:12" ht="15.75" thickBot="1" x14ac:dyDescent="0.3">
      <c r="A23" s="6">
        <v>20</v>
      </c>
      <c r="B23" s="1" t="s">
        <v>27</v>
      </c>
      <c r="C23" s="2" t="s">
        <v>16</v>
      </c>
      <c r="D23" s="7" t="str">
        <f>VLOOKUP(C23,$N$4:O27,2,0)</f>
        <v>Maryam Sulastri, M.Pd.</v>
      </c>
      <c r="E23" s="2">
        <v>85</v>
      </c>
      <c r="F23" s="2">
        <v>80</v>
      </c>
      <c r="G23" s="2">
        <v>75</v>
      </c>
      <c r="H23" s="2">
        <v>75</v>
      </c>
      <c r="I23" s="6">
        <f t="shared" si="0"/>
        <v>77.5</v>
      </c>
      <c r="J23" s="8" t="str">
        <f t="shared" si="1"/>
        <v>B</v>
      </c>
      <c r="K23" s="3" t="str">
        <f>HLOOKUP(J23,$Q$3:W23,2,TRUE)</f>
        <v>BAIK</v>
      </c>
      <c r="L23" s="3" t="str">
        <f t="shared" si="2"/>
        <v>LULUS</v>
      </c>
    </row>
    <row r="25" spans="1:12" x14ac:dyDescent="0.25">
      <c r="B25" s="15" t="s">
        <v>64</v>
      </c>
    </row>
    <row r="26" spans="1:12" x14ac:dyDescent="0.25">
      <c r="B26" s="16" t="s">
        <v>65</v>
      </c>
      <c r="C26" s="16" t="s">
        <v>66</v>
      </c>
      <c r="D26">
        <f>MAX(I4:I23)</f>
        <v>90.5</v>
      </c>
    </row>
    <row r="27" spans="1:12" x14ac:dyDescent="0.25">
      <c r="B27" s="16" t="s">
        <v>67</v>
      </c>
      <c r="C27" s="16" t="s">
        <v>66</v>
      </c>
      <c r="D27">
        <f>MIN(I4:I23)</f>
        <v>35.5</v>
      </c>
    </row>
    <row r="28" spans="1:12" x14ac:dyDescent="0.25">
      <c r="B28" s="16" t="s">
        <v>68</v>
      </c>
      <c r="C28" s="16" t="s">
        <v>66</v>
      </c>
      <c r="D28">
        <f>COUNTIF(L4:L23,"LULUS")</f>
        <v>17</v>
      </c>
    </row>
    <row r="29" spans="1:12" x14ac:dyDescent="0.25">
      <c r="B29" s="16" t="s">
        <v>69</v>
      </c>
      <c r="C29" s="16" t="s">
        <v>66</v>
      </c>
      <c r="D29">
        <f>COUNTIF(L4:L23,"GAGAL")</f>
        <v>3</v>
      </c>
    </row>
    <row r="33" spans="6:10" x14ac:dyDescent="0.25">
      <c r="F33" s="17" t="s">
        <v>70</v>
      </c>
      <c r="G33" t="s">
        <v>73</v>
      </c>
    </row>
    <row r="34" spans="6:10" x14ac:dyDescent="0.25">
      <c r="F34" s="18" t="s">
        <v>63</v>
      </c>
      <c r="G34">
        <v>3</v>
      </c>
    </row>
    <row r="35" spans="6:10" x14ac:dyDescent="0.25">
      <c r="F35" s="18" t="s">
        <v>71</v>
      </c>
      <c r="G35">
        <v>17</v>
      </c>
    </row>
    <row r="36" spans="6:10" x14ac:dyDescent="0.25">
      <c r="F36" s="18" t="s">
        <v>72</v>
      </c>
      <c r="G36">
        <v>20</v>
      </c>
    </row>
    <row r="45" spans="6:10" x14ac:dyDescent="0.25">
      <c r="J45" s="19" t="s">
        <v>74</v>
      </c>
    </row>
    <row r="46" spans="6:10" x14ac:dyDescent="0.25">
      <c r="J46" s="19" t="s">
        <v>75</v>
      </c>
    </row>
    <row r="47" spans="6:10" x14ac:dyDescent="0.25">
      <c r="J47" s="19"/>
    </row>
    <row r="48" spans="6:10" x14ac:dyDescent="0.25">
      <c r="J48" s="19"/>
    </row>
    <row r="49" spans="10:10" x14ac:dyDescent="0.25">
      <c r="J49" s="19"/>
    </row>
    <row r="50" spans="10:10" x14ac:dyDescent="0.25">
      <c r="J50" s="19"/>
    </row>
    <row r="51" spans="10:10" x14ac:dyDescent="0.25">
      <c r="J51" s="20" t="s">
        <v>44</v>
      </c>
    </row>
  </sheetData>
  <autoFilter ref="A1:L3" xr:uid="{1987C71D-93BA-418F-A710-A3E4E18C1C5F}">
    <filterColumn colId="2" showButton="0"/>
    <filterColumn colId="4" showButton="0"/>
    <filterColumn colId="5" showButton="0"/>
    <filterColumn colId="6" showButton="0"/>
  </autoFilter>
  <sortState xmlns:xlrd2="http://schemas.microsoft.com/office/spreadsheetml/2017/richdata2" ref="B4:H23">
    <sortCondition ref="B4:B23"/>
  </sortState>
  <mergeCells count="12">
    <mergeCell ref="O2:O3"/>
    <mergeCell ref="A1:A3"/>
    <mergeCell ref="B1:B3"/>
    <mergeCell ref="C1:D1"/>
    <mergeCell ref="E1:H1"/>
    <mergeCell ref="C2:C3"/>
    <mergeCell ref="D2:D3"/>
    <mergeCell ref="I1:I3"/>
    <mergeCell ref="J1:J3"/>
    <mergeCell ref="K1:K3"/>
    <mergeCell ref="L1:L3"/>
    <mergeCell ref="N2:N3"/>
  </mergeCells>
  <conditionalFormatting sqref="E4:I23">
    <cfRule type="cellIs" dxfId="1" priority="2" operator="lessThan">
      <formula>60</formula>
    </cfRule>
  </conditionalFormatting>
  <conditionalFormatting sqref="L4:L23">
    <cfRule type="cellIs" dxfId="0" priority="1" operator="equal">
      <formula>"LULUS"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chintya fh</dc:creator>
  <cp:lastModifiedBy>Pendidikan Belajar</cp:lastModifiedBy>
  <dcterms:created xsi:type="dcterms:W3CDTF">2025-03-17T08:32:49Z</dcterms:created>
  <dcterms:modified xsi:type="dcterms:W3CDTF">2025-03-18T05:23:57Z</dcterms:modified>
</cp:coreProperties>
</file>