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drawings/drawing2.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ejprod-my.sharepoint.com/personal/p219234_edwardjones_com/Documents/Microsoft Teams Chat Files/"/>
    </mc:Choice>
  </mc:AlternateContent>
  <xr:revisionPtr revIDLastSave="198" documentId="8_{902AF7B3-2C61-4901-9543-099E0695B00D}" xr6:coauthVersionLast="46" xr6:coauthVersionMax="46" xr10:uidLastSave="{E1E5A57C-BCD9-4063-9AC2-4A2DB90FED68}"/>
  <bookViews>
    <workbookView xWindow="-110" yWindow="-110" windowWidth="19420" windowHeight="10560" xr2:uid="{5004D1C4-6DDE-4782-9EF0-5B159E10BFE1}"/>
  </bookViews>
  <sheets>
    <sheet name="DEV-CLONE-METRICS" sheetId="17" r:id="rId1"/>
    <sheet name="Summary Detail" sheetId="3" r:id="rId2"/>
    <sheet name="Saturday" sheetId="2" r:id="rId3"/>
    <sheet name="Sunday" sheetId="16" r:id="rId4"/>
    <sheet name="Monday" sheetId="14" r:id="rId5"/>
    <sheet name="Tuesday" sheetId="15" r:id="rId6"/>
    <sheet name="Wednesday" sheetId="12" r:id="rId7"/>
    <sheet name="Thursday" sheetId="13" r:id="rId8"/>
    <sheet name="Friday" sheetId="11" r:id="rId9"/>
    <sheet name="Sheet4" sheetId="5" state="hidden"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11" l="1"/>
  <c r="J4" i="14"/>
  <c r="I4" i="14"/>
  <c r="F41" i="11" l="1"/>
  <c r="B41" i="11"/>
  <c r="F40" i="11"/>
  <c r="B40" i="11"/>
  <c r="F39" i="11"/>
  <c r="B39" i="11"/>
  <c r="F38" i="11"/>
  <c r="B38" i="11"/>
  <c r="F35" i="11"/>
  <c r="B35" i="11"/>
  <c r="F34" i="11"/>
  <c r="F33" i="11"/>
  <c r="B33" i="11"/>
  <c r="F32" i="11"/>
  <c r="F31" i="11"/>
  <c r="F29" i="11"/>
  <c r="F28" i="11"/>
  <c r="B28" i="11"/>
  <c r="F27" i="11"/>
  <c r="F26" i="11"/>
  <c r="B26" i="11"/>
  <c r="F25" i="11"/>
  <c r="J20" i="11"/>
  <c r="I20" i="11"/>
  <c r="J19" i="11"/>
  <c r="I19" i="11"/>
  <c r="J18" i="11"/>
  <c r="I18" i="11"/>
  <c r="J17" i="11"/>
  <c r="I17" i="11"/>
  <c r="J16" i="11"/>
  <c r="F37" i="11" s="1"/>
  <c r="I16" i="11"/>
  <c r="B37" i="11" s="1"/>
  <c r="J14" i="11"/>
  <c r="I14" i="11"/>
  <c r="J13" i="11"/>
  <c r="I13" i="11"/>
  <c r="B34" i="11" s="1"/>
  <c r="J12" i="11"/>
  <c r="I12" i="11"/>
  <c r="J11" i="11"/>
  <c r="I11" i="11"/>
  <c r="B32" i="11" s="1"/>
  <c r="I10" i="11"/>
  <c r="B31" i="11" s="1"/>
  <c r="J8" i="11"/>
  <c r="I8" i="11"/>
  <c r="B29" i="11" s="1"/>
  <c r="J7" i="11"/>
  <c r="I7" i="11"/>
  <c r="J6" i="11"/>
  <c r="I6" i="11"/>
  <c r="B27" i="11" s="1"/>
  <c r="J5" i="11"/>
  <c r="I5" i="11"/>
  <c r="J4" i="11"/>
  <c r="I4" i="11"/>
  <c r="B25" i="11" s="1"/>
  <c r="F41" i="13"/>
  <c r="G41" i="13" s="1"/>
  <c r="I41" i="13" s="1"/>
  <c r="F40" i="13"/>
  <c r="G40" i="13" s="1"/>
  <c r="I40" i="13" s="1"/>
  <c r="F39" i="13"/>
  <c r="G39" i="13" s="1"/>
  <c r="I39" i="13" s="1"/>
  <c r="F37" i="13"/>
  <c r="G37" i="13" s="1"/>
  <c r="I37" i="13" s="1"/>
  <c r="F35" i="13"/>
  <c r="G35" i="13" s="1"/>
  <c r="I35" i="13" s="1"/>
  <c r="F32" i="13"/>
  <c r="G32" i="13" s="1"/>
  <c r="I32" i="13" s="1"/>
  <c r="F31" i="13"/>
  <c r="G31" i="13" s="1"/>
  <c r="I31" i="13" s="1"/>
  <c r="J20" i="13"/>
  <c r="I20" i="13"/>
  <c r="B41" i="13" s="1"/>
  <c r="C41" i="13" s="1"/>
  <c r="E41" i="13" s="1"/>
  <c r="J19" i="13"/>
  <c r="I19" i="13"/>
  <c r="B40" i="13" s="1"/>
  <c r="J18" i="13"/>
  <c r="I18" i="13"/>
  <c r="B39" i="13" s="1"/>
  <c r="C39" i="13" s="1"/>
  <c r="E39" i="13" s="1"/>
  <c r="J17" i="13"/>
  <c r="F38" i="13" s="1"/>
  <c r="G38" i="13" s="1"/>
  <c r="I38" i="13" s="1"/>
  <c r="I17" i="13"/>
  <c r="B38" i="13" s="1"/>
  <c r="J16" i="13"/>
  <c r="I16" i="13"/>
  <c r="B37" i="13" s="1"/>
  <c r="C37" i="13" s="1"/>
  <c r="E37" i="13" s="1"/>
  <c r="J14" i="13"/>
  <c r="I14" i="13"/>
  <c r="B35" i="13" s="1"/>
  <c r="J13" i="13"/>
  <c r="F34" i="13" s="1"/>
  <c r="G34" i="13" s="1"/>
  <c r="I34" i="13" s="1"/>
  <c r="I13" i="13"/>
  <c r="B34" i="13" s="1"/>
  <c r="C34" i="13" s="1"/>
  <c r="E34" i="13" s="1"/>
  <c r="J12" i="13"/>
  <c r="F33" i="13" s="1"/>
  <c r="G33" i="13" s="1"/>
  <c r="I33" i="13" s="1"/>
  <c r="I12" i="13"/>
  <c r="B33" i="13" s="1"/>
  <c r="J11" i="13"/>
  <c r="I11" i="13"/>
  <c r="B32" i="13" s="1"/>
  <c r="C32" i="13" s="1"/>
  <c r="E32" i="13" s="1"/>
  <c r="J10" i="13"/>
  <c r="I10" i="13"/>
  <c r="B31" i="13" s="1"/>
  <c r="J8" i="13"/>
  <c r="F29" i="13" s="1"/>
  <c r="G29" i="13" s="1"/>
  <c r="I29" i="13" s="1"/>
  <c r="I8" i="13"/>
  <c r="B29" i="13" s="1"/>
  <c r="C29" i="13" s="1"/>
  <c r="E29" i="13" s="1"/>
  <c r="J7" i="13"/>
  <c r="F28" i="13" s="1"/>
  <c r="G28" i="13" s="1"/>
  <c r="I28" i="13" s="1"/>
  <c r="I7" i="13"/>
  <c r="B28" i="13" s="1"/>
  <c r="J6" i="13"/>
  <c r="F27" i="13" s="1"/>
  <c r="G27" i="13" s="1"/>
  <c r="I27" i="13" s="1"/>
  <c r="I6" i="13"/>
  <c r="B27" i="13" s="1"/>
  <c r="C27" i="13" s="1"/>
  <c r="E27" i="13" s="1"/>
  <c r="J5" i="13"/>
  <c r="F26" i="13" s="1"/>
  <c r="G26" i="13" s="1"/>
  <c r="I26" i="13" s="1"/>
  <c r="I5" i="13"/>
  <c r="B26" i="13" s="1"/>
  <c r="J4" i="13"/>
  <c r="F25" i="13" s="1"/>
  <c r="G25" i="13" s="1"/>
  <c r="I25" i="13" s="1"/>
  <c r="I4" i="13"/>
  <c r="B25" i="13" s="1"/>
  <c r="C25" i="13" s="1"/>
  <c r="E25" i="13" s="1"/>
  <c r="F41" i="12"/>
  <c r="G41" i="12" s="1"/>
  <c r="I41" i="12" s="1"/>
  <c r="B41" i="12"/>
  <c r="C41" i="12" s="1"/>
  <c r="E41" i="12" s="1"/>
  <c r="B40" i="12"/>
  <c r="C40" i="12" s="1"/>
  <c r="E40" i="12" s="1"/>
  <c r="F39" i="12"/>
  <c r="G39" i="12" s="1"/>
  <c r="I39" i="12" s="1"/>
  <c r="B39" i="12"/>
  <c r="C39" i="12" s="1"/>
  <c r="E39" i="12" s="1"/>
  <c r="B38" i="12"/>
  <c r="C38" i="12" s="1"/>
  <c r="E38" i="12" s="1"/>
  <c r="B35" i="12"/>
  <c r="C35" i="12" s="1"/>
  <c r="E35" i="12" s="1"/>
  <c r="F34" i="12"/>
  <c r="G34" i="12" s="1"/>
  <c r="I34" i="12" s="1"/>
  <c r="B34" i="12"/>
  <c r="C34" i="12" s="1"/>
  <c r="E34" i="12" s="1"/>
  <c r="B33" i="12"/>
  <c r="C33" i="12" s="1"/>
  <c r="E33" i="12" s="1"/>
  <c r="F32" i="12"/>
  <c r="G32" i="12" s="1"/>
  <c r="I32" i="12" s="1"/>
  <c r="B32" i="12"/>
  <c r="C32" i="12" s="1"/>
  <c r="E32" i="12" s="1"/>
  <c r="F29" i="12"/>
  <c r="G29" i="12" s="1"/>
  <c r="I29" i="12" s="1"/>
  <c r="B29" i="12"/>
  <c r="C29" i="12" s="1"/>
  <c r="E29" i="12" s="1"/>
  <c r="J20" i="12"/>
  <c r="I20" i="12"/>
  <c r="J19" i="12"/>
  <c r="F40" i="12" s="1"/>
  <c r="I19" i="12"/>
  <c r="J18" i="12"/>
  <c r="I18" i="12"/>
  <c r="J17" i="12"/>
  <c r="F38" i="12" s="1"/>
  <c r="I17" i="12"/>
  <c r="J16" i="12"/>
  <c r="F37" i="12" s="1"/>
  <c r="G37" i="12" s="1"/>
  <c r="I37" i="12" s="1"/>
  <c r="I16" i="12"/>
  <c r="B37" i="12" s="1"/>
  <c r="J14" i="12"/>
  <c r="F35" i="12" s="1"/>
  <c r="I14" i="12"/>
  <c r="J13" i="12"/>
  <c r="I13" i="12"/>
  <c r="J12" i="12"/>
  <c r="F33" i="12" s="1"/>
  <c r="I12" i="12"/>
  <c r="J11" i="12"/>
  <c r="I11" i="12"/>
  <c r="J10" i="12"/>
  <c r="F31" i="12" s="1"/>
  <c r="I10" i="12"/>
  <c r="B31" i="12" s="1"/>
  <c r="J8" i="12"/>
  <c r="I8" i="12"/>
  <c r="J7" i="12"/>
  <c r="F28" i="12" s="1"/>
  <c r="I7" i="12"/>
  <c r="B28" i="12" s="1"/>
  <c r="C28" i="12" s="1"/>
  <c r="E28" i="12" s="1"/>
  <c r="J6" i="12"/>
  <c r="F27" i="12" s="1"/>
  <c r="I6" i="12"/>
  <c r="B27" i="12" s="1"/>
  <c r="J5" i="12"/>
  <c r="F26" i="12" s="1"/>
  <c r="I5" i="12"/>
  <c r="B26" i="12" s="1"/>
  <c r="J4" i="12"/>
  <c r="F25" i="12" s="1"/>
  <c r="I4" i="12"/>
  <c r="B25" i="12" s="1"/>
  <c r="J20" i="15"/>
  <c r="F41" i="15" s="1"/>
  <c r="I20" i="15"/>
  <c r="B41" i="15" s="1"/>
  <c r="J19" i="15"/>
  <c r="F40" i="15" s="1"/>
  <c r="I19" i="15"/>
  <c r="B40" i="15" s="1"/>
  <c r="J18" i="15"/>
  <c r="F39" i="15" s="1"/>
  <c r="I18" i="15"/>
  <c r="B39" i="15" s="1"/>
  <c r="J17" i="15"/>
  <c r="F38" i="15" s="1"/>
  <c r="I17" i="15"/>
  <c r="B38" i="15" s="1"/>
  <c r="J16" i="15"/>
  <c r="F37" i="15" s="1"/>
  <c r="I16" i="15"/>
  <c r="B37" i="15" s="1"/>
  <c r="J14" i="15"/>
  <c r="F35" i="15" s="1"/>
  <c r="I14" i="15"/>
  <c r="B35" i="15" s="1"/>
  <c r="J13" i="15"/>
  <c r="F34" i="15" s="1"/>
  <c r="I13" i="15"/>
  <c r="B34" i="15" s="1"/>
  <c r="J12" i="15"/>
  <c r="F33" i="15" s="1"/>
  <c r="I12" i="15"/>
  <c r="B33" i="15" s="1"/>
  <c r="J11" i="15"/>
  <c r="F32" i="15" s="1"/>
  <c r="I11" i="15"/>
  <c r="B32" i="15" s="1"/>
  <c r="J10" i="15"/>
  <c r="F31" i="15" s="1"/>
  <c r="I10" i="15"/>
  <c r="B31" i="15" s="1"/>
  <c r="D24" i="3" s="1"/>
  <c r="G24" i="3" s="1"/>
  <c r="J8" i="15"/>
  <c r="F29" i="15" s="1"/>
  <c r="I8" i="15"/>
  <c r="B29" i="15" s="1"/>
  <c r="J7" i="15"/>
  <c r="F28" i="15" s="1"/>
  <c r="I7" i="15"/>
  <c r="B28" i="15" s="1"/>
  <c r="J6" i="15"/>
  <c r="F27" i="15" s="1"/>
  <c r="I6" i="15"/>
  <c r="B27" i="15" s="1"/>
  <c r="J5" i="15"/>
  <c r="F26" i="15" s="1"/>
  <c r="I5" i="15"/>
  <c r="B26" i="15" s="1"/>
  <c r="J4" i="15"/>
  <c r="F25" i="15" s="1"/>
  <c r="I4" i="15"/>
  <c r="B25" i="15" s="1"/>
  <c r="G41" i="14"/>
  <c r="I41" i="14" s="1"/>
  <c r="G40" i="14"/>
  <c r="I40" i="14" s="1"/>
  <c r="G39" i="14"/>
  <c r="I39" i="14" s="1"/>
  <c r="G38" i="14"/>
  <c r="I38" i="14" s="1"/>
  <c r="G37" i="14"/>
  <c r="I37" i="14" s="1"/>
  <c r="G35" i="14"/>
  <c r="I35" i="14" s="1"/>
  <c r="G34" i="14"/>
  <c r="I34" i="14" s="1"/>
  <c r="G33" i="14"/>
  <c r="I33" i="14" s="1"/>
  <c r="G32" i="14"/>
  <c r="I32" i="14" s="1"/>
  <c r="G31" i="14"/>
  <c r="I31" i="14" s="1"/>
  <c r="G29" i="14"/>
  <c r="I29" i="14" s="1"/>
  <c r="G28" i="14"/>
  <c r="I28" i="14" s="1"/>
  <c r="G27" i="14"/>
  <c r="I27" i="14" s="1"/>
  <c r="G26" i="14"/>
  <c r="I26" i="14" s="1"/>
  <c r="J20" i="14"/>
  <c r="F41" i="14" s="1"/>
  <c r="H41" i="14" s="1"/>
  <c r="I20" i="14"/>
  <c r="B41" i="14" s="1"/>
  <c r="J19" i="14"/>
  <c r="F40" i="14" s="1"/>
  <c r="I19" i="14"/>
  <c r="B40" i="14" s="1"/>
  <c r="J18" i="14"/>
  <c r="F39" i="14" s="1"/>
  <c r="H39" i="14" s="1"/>
  <c r="I18" i="14"/>
  <c r="B39" i="14" s="1"/>
  <c r="J17" i="14"/>
  <c r="F38" i="14" s="1"/>
  <c r="I17" i="14"/>
  <c r="B38" i="14" s="1"/>
  <c r="J16" i="14"/>
  <c r="F37" i="14" s="1"/>
  <c r="H37" i="14" s="1"/>
  <c r="I16" i="14"/>
  <c r="B37" i="14" s="1"/>
  <c r="J14" i="14"/>
  <c r="F35" i="14" s="1"/>
  <c r="I14" i="14"/>
  <c r="B35" i="14" s="1"/>
  <c r="J13" i="14"/>
  <c r="F34" i="14" s="1"/>
  <c r="H34" i="14" s="1"/>
  <c r="I13" i="14"/>
  <c r="B34" i="14" s="1"/>
  <c r="J12" i="14"/>
  <c r="F33" i="14" s="1"/>
  <c r="I12" i="14"/>
  <c r="B33" i="14" s="1"/>
  <c r="J11" i="14"/>
  <c r="F32" i="14" s="1"/>
  <c r="H32" i="14" s="1"/>
  <c r="I11" i="14"/>
  <c r="B32" i="14" s="1"/>
  <c r="J10" i="14"/>
  <c r="F31" i="14" s="1"/>
  <c r="I10" i="14"/>
  <c r="B31" i="14" s="1"/>
  <c r="J8" i="14"/>
  <c r="F29" i="14" s="1"/>
  <c r="H29" i="14" s="1"/>
  <c r="I8" i="14"/>
  <c r="B29" i="14" s="1"/>
  <c r="J7" i="14"/>
  <c r="F28" i="14" s="1"/>
  <c r="I7" i="14"/>
  <c r="B28" i="14" s="1"/>
  <c r="J6" i="14"/>
  <c r="F27" i="14" s="1"/>
  <c r="H27" i="14" s="1"/>
  <c r="I6" i="14"/>
  <c r="B27" i="14" s="1"/>
  <c r="J5" i="14"/>
  <c r="F26" i="14" s="1"/>
  <c r="I5" i="14"/>
  <c r="B26" i="14" s="1"/>
  <c r="F25" i="14"/>
  <c r="B25" i="14"/>
  <c r="B40" i="16"/>
  <c r="B38" i="16"/>
  <c r="B35" i="16"/>
  <c r="B33" i="16"/>
  <c r="B31" i="16"/>
  <c r="B28" i="16"/>
  <c r="B26" i="16"/>
  <c r="B25" i="16"/>
  <c r="I20" i="16"/>
  <c r="B41" i="16" s="1"/>
  <c r="I19" i="16"/>
  <c r="I18" i="16"/>
  <c r="B39" i="16" s="1"/>
  <c r="I17" i="16"/>
  <c r="I16" i="16"/>
  <c r="B37" i="16" s="1"/>
  <c r="I14" i="16"/>
  <c r="I13" i="16"/>
  <c r="B34" i="16" s="1"/>
  <c r="I12" i="16"/>
  <c r="I11" i="16"/>
  <c r="B32" i="16" s="1"/>
  <c r="I10" i="16"/>
  <c r="I8" i="16"/>
  <c r="B29" i="16" s="1"/>
  <c r="I7" i="16"/>
  <c r="I6" i="16"/>
  <c r="B27" i="16" s="1"/>
  <c r="I5" i="16"/>
  <c r="I4" i="16"/>
  <c r="I20" i="2"/>
  <c r="B41" i="2" s="1"/>
  <c r="I19" i="2"/>
  <c r="B40" i="2" s="1"/>
  <c r="I18" i="2"/>
  <c r="B39" i="2" s="1"/>
  <c r="I17" i="2"/>
  <c r="B38" i="2" s="1"/>
  <c r="I16" i="2"/>
  <c r="B37" i="2" s="1"/>
  <c r="I14" i="2"/>
  <c r="B35" i="2" s="1"/>
  <c r="I13" i="2"/>
  <c r="B34" i="2" s="1"/>
  <c r="I12" i="2"/>
  <c r="B33" i="2" s="1"/>
  <c r="I11" i="2"/>
  <c r="B32" i="2" s="1"/>
  <c r="I10" i="2"/>
  <c r="B31" i="2" s="1"/>
  <c r="I8" i="2"/>
  <c r="B29" i="2" s="1"/>
  <c r="I7" i="2"/>
  <c r="B28" i="2" s="1"/>
  <c r="I6" i="2"/>
  <c r="B27" i="2" s="1"/>
  <c r="I5" i="2"/>
  <c r="B26" i="2" s="1"/>
  <c r="I4" i="2"/>
  <c r="B25" i="2" s="1"/>
  <c r="H39" i="3"/>
  <c r="J39" i="3" s="1"/>
  <c r="D39" i="3"/>
  <c r="F39" i="3" s="1"/>
  <c r="H38" i="3"/>
  <c r="I38" i="3" s="1"/>
  <c r="F38" i="3"/>
  <c r="E38" i="3"/>
  <c r="D38" i="3"/>
  <c r="J37" i="3"/>
  <c r="H37" i="3"/>
  <c r="I37" i="3" s="1"/>
  <c r="D37" i="3"/>
  <c r="F37" i="3" s="1"/>
  <c r="H35" i="3"/>
  <c r="I35" i="3" s="1"/>
  <c r="F35" i="3"/>
  <c r="E35" i="3"/>
  <c r="D35" i="3"/>
  <c r="H34" i="3"/>
  <c r="J34" i="3" s="1"/>
  <c r="D34" i="3"/>
  <c r="F34" i="3" s="1"/>
  <c r="H33" i="3"/>
  <c r="I33" i="3" s="1"/>
  <c r="F33" i="3"/>
  <c r="E33" i="3"/>
  <c r="D33" i="3"/>
  <c r="J31" i="3"/>
  <c r="H31" i="3"/>
  <c r="I31" i="3" s="1"/>
  <c r="D31" i="3"/>
  <c r="F31" i="3" s="1"/>
  <c r="H30" i="3"/>
  <c r="I30" i="3" s="1"/>
  <c r="F30" i="3"/>
  <c r="E30" i="3"/>
  <c r="D30" i="3"/>
  <c r="H29" i="3"/>
  <c r="J29" i="3" s="1"/>
  <c r="D29" i="3"/>
  <c r="F29" i="3" s="1"/>
  <c r="J25" i="3"/>
  <c r="M25" i="3" s="1"/>
  <c r="D25" i="3"/>
  <c r="G25" i="3" s="1"/>
  <c r="J24" i="3"/>
  <c r="M24" i="3" s="1"/>
  <c r="B15" i="3"/>
  <c r="B9" i="3"/>
  <c r="B3" i="3"/>
  <c r="J23" i="3" l="1"/>
  <c r="M23" i="3" s="1"/>
  <c r="C37" i="12"/>
  <c r="E37" i="12" s="1"/>
  <c r="C25" i="3"/>
  <c r="F25" i="3" s="1"/>
  <c r="C31" i="12"/>
  <c r="E31" i="12" s="1"/>
  <c r="C24" i="3"/>
  <c r="F24" i="3" s="1"/>
  <c r="I23" i="3"/>
  <c r="L23" i="3" s="1"/>
  <c r="B7" i="3"/>
  <c r="C7" i="3" s="1"/>
  <c r="E7" i="3" s="1"/>
  <c r="C23" i="3"/>
  <c r="F23" i="3" s="1"/>
  <c r="D23" i="3"/>
  <c r="G23" i="3" s="1"/>
  <c r="G25" i="14"/>
  <c r="I25" i="14" s="1"/>
  <c r="C37" i="16"/>
  <c r="E37" i="16" s="1"/>
  <c r="C27" i="16"/>
  <c r="E27" i="16" s="1"/>
  <c r="C41" i="16"/>
  <c r="E41" i="16" s="1"/>
  <c r="C29" i="16"/>
  <c r="E29" i="16" s="1"/>
  <c r="C34" i="16"/>
  <c r="E34" i="16" s="1"/>
  <c r="C39" i="16"/>
  <c r="E39" i="16" s="1"/>
  <c r="C32" i="16"/>
  <c r="E32" i="16" s="1"/>
  <c r="D33" i="14"/>
  <c r="C27" i="12"/>
  <c r="E27" i="12" s="1"/>
  <c r="I29" i="3"/>
  <c r="E31" i="3"/>
  <c r="J33" i="3"/>
  <c r="I34" i="3"/>
  <c r="E37" i="3"/>
  <c r="J38" i="3"/>
  <c r="I39" i="3"/>
  <c r="H26" i="14"/>
  <c r="H28" i="14"/>
  <c r="H31" i="14"/>
  <c r="H33" i="14"/>
  <c r="H35" i="14"/>
  <c r="H38" i="14"/>
  <c r="H40" i="14"/>
  <c r="G26" i="15"/>
  <c r="I26" i="15" s="1"/>
  <c r="G28" i="15"/>
  <c r="I28" i="15" s="1"/>
  <c r="G31" i="15"/>
  <c r="I31" i="15" s="1"/>
  <c r="G33" i="15"/>
  <c r="I33" i="15" s="1"/>
  <c r="H35" i="15"/>
  <c r="G35" i="15"/>
  <c r="I35" i="15" s="1"/>
  <c r="G38" i="15"/>
  <c r="I38" i="15" s="1"/>
  <c r="H40" i="15"/>
  <c r="G40" i="15"/>
  <c r="I40" i="15" s="1"/>
  <c r="G25" i="12"/>
  <c r="I25" i="12" s="1"/>
  <c r="G27" i="12"/>
  <c r="I27" i="12" s="1"/>
  <c r="C25" i="11"/>
  <c r="E25" i="11" s="1"/>
  <c r="C27" i="11"/>
  <c r="E27" i="11" s="1"/>
  <c r="C29" i="11"/>
  <c r="E29" i="11" s="1"/>
  <c r="C32" i="11"/>
  <c r="E32" i="11" s="1"/>
  <c r="C34" i="11"/>
  <c r="E34" i="11" s="1"/>
  <c r="C26" i="15"/>
  <c r="E26" i="15" s="1"/>
  <c r="C33" i="15"/>
  <c r="E33" i="15" s="1"/>
  <c r="C35" i="15"/>
  <c r="E35" i="15" s="1"/>
  <c r="C40" i="15"/>
  <c r="E40" i="15" s="1"/>
  <c r="B4" i="3"/>
  <c r="B11" i="3"/>
  <c r="B13" i="3"/>
  <c r="B14" i="3"/>
  <c r="C25" i="16"/>
  <c r="E25" i="16" s="1"/>
  <c r="C25" i="14"/>
  <c r="E25" i="14" s="1"/>
  <c r="C26" i="14"/>
  <c r="E26" i="14" s="1"/>
  <c r="C27" i="14"/>
  <c r="E27" i="14" s="1"/>
  <c r="C28" i="14"/>
  <c r="E28" i="14" s="1"/>
  <c r="C29" i="14"/>
  <c r="E29" i="14" s="1"/>
  <c r="C31" i="14"/>
  <c r="E31" i="14" s="1"/>
  <c r="C32" i="14"/>
  <c r="E32" i="14" s="1"/>
  <c r="C33" i="14"/>
  <c r="E33" i="14" s="1"/>
  <c r="C34" i="14"/>
  <c r="E34" i="14" s="1"/>
  <c r="C35" i="14"/>
  <c r="E35" i="14" s="1"/>
  <c r="C37" i="14"/>
  <c r="E37" i="14" s="1"/>
  <c r="C38" i="14"/>
  <c r="E38" i="14" s="1"/>
  <c r="C39" i="14"/>
  <c r="E39" i="14" s="1"/>
  <c r="C40" i="14"/>
  <c r="E40" i="14" s="1"/>
  <c r="C41" i="14"/>
  <c r="E41" i="14" s="1"/>
  <c r="C25" i="15"/>
  <c r="E25" i="15" s="1"/>
  <c r="C27" i="15"/>
  <c r="E27" i="15" s="1"/>
  <c r="C29" i="15"/>
  <c r="E29" i="15" s="1"/>
  <c r="C32" i="15"/>
  <c r="E32" i="15" s="1"/>
  <c r="C34" i="15"/>
  <c r="E34" i="15" s="1"/>
  <c r="C37" i="15"/>
  <c r="E37" i="15" s="1"/>
  <c r="C39" i="15"/>
  <c r="E39" i="15" s="1"/>
  <c r="C41" i="15"/>
  <c r="E41" i="15" s="1"/>
  <c r="C26" i="12"/>
  <c r="E26" i="12" s="1"/>
  <c r="C26" i="13"/>
  <c r="E26" i="13" s="1"/>
  <c r="C28" i="13"/>
  <c r="E28" i="13" s="1"/>
  <c r="C31" i="13"/>
  <c r="E31" i="13" s="1"/>
  <c r="C33" i="13"/>
  <c r="E33" i="13" s="1"/>
  <c r="D33" i="13"/>
  <c r="C35" i="13"/>
  <c r="E35" i="13" s="1"/>
  <c r="D35" i="13"/>
  <c r="C38" i="13"/>
  <c r="E38" i="13" s="1"/>
  <c r="D38" i="13"/>
  <c r="C40" i="13"/>
  <c r="E40" i="13" s="1"/>
  <c r="C26" i="16"/>
  <c r="E26" i="16" s="1"/>
  <c r="C28" i="16"/>
  <c r="E28" i="16" s="1"/>
  <c r="C31" i="16"/>
  <c r="E31" i="16" s="1"/>
  <c r="C33" i="16"/>
  <c r="E33" i="16" s="1"/>
  <c r="C35" i="16"/>
  <c r="E35" i="16" s="1"/>
  <c r="C38" i="16"/>
  <c r="E38" i="16" s="1"/>
  <c r="C40" i="16"/>
  <c r="E40" i="16" s="1"/>
  <c r="C28" i="15"/>
  <c r="E28" i="15" s="1"/>
  <c r="C31" i="15"/>
  <c r="E31" i="15" s="1"/>
  <c r="C38" i="15"/>
  <c r="E38" i="15" s="1"/>
  <c r="C25" i="12"/>
  <c r="E25" i="12" s="1"/>
  <c r="B5" i="3"/>
  <c r="B6" i="3"/>
  <c r="B8" i="3"/>
  <c r="B10" i="3"/>
  <c r="B12" i="3"/>
  <c r="B16" i="3"/>
  <c r="B17" i="3"/>
  <c r="B18" i="3"/>
  <c r="B19" i="3"/>
  <c r="B20" i="3"/>
  <c r="E29" i="3"/>
  <c r="J30" i="3"/>
  <c r="E34" i="3"/>
  <c r="J35" i="3"/>
  <c r="E39" i="3"/>
  <c r="G25" i="15"/>
  <c r="I25" i="15" s="1"/>
  <c r="G27" i="15"/>
  <c r="I27" i="15" s="1"/>
  <c r="H29" i="15"/>
  <c r="G29" i="15"/>
  <c r="I29" i="15" s="1"/>
  <c r="H32" i="15"/>
  <c r="G32" i="15"/>
  <c r="I32" i="15" s="1"/>
  <c r="H34" i="15"/>
  <c r="G34" i="15"/>
  <c r="I34" i="15" s="1"/>
  <c r="G37" i="15"/>
  <c r="I37" i="15" s="1"/>
  <c r="H39" i="15"/>
  <c r="G39" i="15"/>
  <c r="I39" i="15" s="1"/>
  <c r="H41" i="15"/>
  <c r="G41" i="15"/>
  <c r="I41" i="15" s="1"/>
  <c r="G26" i="12"/>
  <c r="I26" i="12" s="1"/>
  <c r="G28" i="12"/>
  <c r="I28" i="12" s="1"/>
  <c r="G31" i="12"/>
  <c r="I31" i="12" s="1"/>
  <c r="G33" i="12"/>
  <c r="I33" i="12" s="1"/>
  <c r="G35" i="12"/>
  <c r="I35" i="12" s="1"/>
  <c r="G38" i="12"/>
  <c r="I38" i="12" s="1"/>
  <c r="G40" i="12"/>
  <c r="I40" i="12" s="1"/>
  <c r="D26" i="11"/>
  <c r="C26" i="11"/>
  <c r="E26" i="11" s="1"/>
  <c r="D28" i="11"/>
  <c r="C28" i="11"/>
  <c r="E28" i="11" s="1"/>
  <c r="C31" i="11"/>
  <c r="E31" i="11" s="1"/>
  <c r="D33" i="11"/>
  <c r="C33" i="11"/>
  <c r="E33" i="11" s="1"/>
  <c r="D35" i="11"/>
  <c r="C35" i="11"/>
  <c r="E35" i="11" s="1"/>
  <c r="D38" i="11"/>
  <c r="C38" i="11"/>
  <c r="E38" i="11" s="1"/>
  <c r="D40" i="11"/>
  <c r="C40" i="11"/>
  <c r="E40" i="11" s="1"/>
  <c r="H29" i="12"/>
  <c r="H32" i="12"/>
  <c r="H34" i="12"/>
  <c r="H37" i="12"/>
  <c r="H39" i="12"/>
  <c r="H41" i="12"/>
  <c r="D25" i="13"/>
  <c r="D27" i="13"/>
  <c r="D29" i="13"/>
  <c r="D32" i="13"/>
  <c r="D34" i="13"/>
  <c r="D37" i="13"/>
  <c r="D39" i="13"/>
  <c r="D41" i="13"/>
  <c r="H26" i="11"/>
  <c r="G26" i="11"/>
  <c r="I26" i="11" s="1"/>
  <c r="H28" i="11"/>
  <c r="G28" i="11"/>
  <c r="I28" i="11" s="1"/>
  <c r="G31" i="11"/>
  <c r="I31" i="11" s="1"/>
  <c r="H33" i="11"/>
  <c r="G33" i="11"/>
  <c r="I33" i="11" s="1"/>
  <c r="H35" i="11"/>
  <c r="G35" i="11"/>
  <c r="I35" i="11" s="1"/>
  <c r="H38" i="11"/>
  <c r="G38" i="11"/>
  <c r="I38" i="11" s="1"/>
  <c r="H40" i="11"/>
  <c r="G40" i="11"/>
  <c r="I40" i="11" s="1"/>
  <c r="C37" i="11"/>
  <c r="E37" i="11" s="1"/>
  <c r="D39" i="11"/>
  <c r="C39" i="11"/>
  <c r="E39" i="11" s="1"/>
  <c r="D41" i="11"/>
  <c r="C41" i="11"/>
  <c r="E41" i="11" s="1"/>
  <c r="D28" i="12"/>
  <c r="D29" i="12"/>
  <c r="D32" i="12"/>
  <c r="D33" i="12"/>
  <c r="D34" i="12"/>
  <c r="D35" i="12"/>
  <c r="D38" i="12"/>
  <c r="D39" i="12"/>
  <c r="D40" i="12"/>
  <c r="D41" i="12"/>
  <c r="H25" i="13"/>
  <c r="H26" i="13"/>
  <c r="H27" i="13"/>
  <c r="H28" i="13"/>
  <c r="H29" i="13"/>
  <c r="H31" i="13"/>
  <c r="H32" i="13"/>
  <c r="H33" i="13"/>
  <c r="H34" i="13"/>
  <c r="H35" i="13"/>
  <c r="H37" i="13"/>
  <c r="H38" i="13"/>
  <c r="H39" i="13"/>
  <c r="H40" i="13"/>
  <c r="H41" i="13"/>
  <c r="G25" i="11"/>
  <c r="I25" i="11" s="1"/>
  <c r="G27" i="11"/>
  <c r="I27" i="11" s="1"/>
  <c r="G29" i="11"/>
  <c r="I29" i="11" s="1"/>
  <c r="G32" i="11"/>
  <c r="I32" i="11" s="1"/>
  <c r="G34" i="11"/>
  <c r="I34" i="11" s="1"/>
  <c r="G37" i="11"/>
  <c r="I37" i="11" s="1"/>
  <c r="G39" i="11"/>
  <c r="I39" i="11" s="1"/>
  <c r="G41" i="11"/>
  <c r="I41" i="11" s="1"/>
  <c r="F13" i="3"/>
  <c r="C34" i="2"/>
  <c r="E34" i="2" s="1"/>
  <c r="F14" i="3"/>
  <c r="C35" i="2"/>
  <c r="E35" i="2" s="1"/>
  <c r="C27" i="2"/>
  <c r="E27" i="2" s="1"/>
  <c r="F6" i="3"/>
  <c r="C26" i="2"/>
  <c r="E26" i="2" s="1"/>
  <c r="F5" i="3"/>
  <c r="D26" i="2"/>
  <c r="C29" i="2"/>
  <c r="E29" i="2" s="1"/>
  <c r="F8" i="3"/>
  <c r="F18" i="3"/>
  <c r="D39" i="2"/>
  <c r="C39" i="2"/>
  <c r="E39" i="2" s="1"/>
  <c r="D25" i="2"/>
  <c r="C25" i="2"/>
  <c r="E25" i="2" s="1"/>
  <c r="F4" i="3"/>
  <c r="F16" i="3"/>
  <c r="C37" i="2"/>
  <c r="E37" i="2" s="1"/>
  <c r="I25" i="3"/>
  <c r="L25" i="3" s="1"/>
  <c r="F17" i="3"/>
  <c r="C38" i="2"/>
  <c r="E38" i="2" s="1"/>
  <c r="F19" i="3"/>
  <c r="C40" i="2"/>
  <c r="E40" i="2" s="1"/>
  <c r="F10" i="3"/>
  <c r="I24" i="3"/>
  <c r="L24" i="3" s="1"/>
  <c r="C31" i="2"/>
  <c r="E31" i="2" s="1"/>
  <c r="F11" i="3"/>
  <c r="C32" i="2"/>
  <c r="E32" i="2" s="1"/>
  <c r="F20" i="3"/>
  <c r="C41" i="2"/>
  <c r="E41" i="2" s="1"/>
  <c r="C28" i="2"/>
  <c r="E28" i="2" s="1"/>
  <c r="F7" i="3"/>
  <c r="F12" i="3"/>
  <c r="C33" i="2"/>
  <c r="E33" i="2" s="1"/>
  <c r="H31" i="11" l="1"/>
  <c r="D37" i="11"/>
  <c r="D31" i="11"/>
  <c r="D28" i="13"/>
  <c r="D40" i="13"/>
  <c r="D31" i="13"/>
  <c r="D37" i="12"/>
  <c r="D31" i="12"/>
  <c r="H27" i="12"/>
  <c r="D27" i="12"/>
  <c r="H26" i="12"/>
  <c r="H27" i="15"/>
  <c r="H26" i="15"/>
  <c r="H25" i="14"/>
  <c r="D26" i="13"/>
  <c r="H37" i="15"/>
  <c r="H31" i="15"/>
  <c r="H25" i="15"/>
  <c r="D37" i="14"/>
  <c r="D27" i="14"/>
  <c r="C20" i="3"/>
  <c r="E20" i="3" s="1"/>
  <c r="C6" i="3"/>
  <c r="E6" i="3" s="1"/>
  <c r="D35" i="2"/>
  <c r="H39" i="11"/>
  <c r="H34" i="11"/>
  <c r="H29" i="11"/>
  <c r="H25" i="11"/>
  <c r="H40" i="12"/>
  <c r="H35" i="12"/>
  <c r="H31" i="12"/>
  <c r="C19" i="3"/>
  <c r="E19" i="3" s="1"/>
  <c r="C12" i="3"/>
  <c r="E12" i="3" s="1"/>
  <c r="C5" i="3"/>
  <c r="E5" i="3" s="1"/>
  <c r="D38" i="15"/>
  <c r="D28" i="15"/>
  <c r="D38" i="16"/>
  <c r="D33" i="16"/>
  <c r="D28" i="16"/>
  <c r="D41" i="15"/>
  <c r="D37" i="15"/>
  <c r="D32" i="15"/>
  <c r="D27" i="15"/>
  <c r="C13" i="3"/>
  <c r="E13" i="3" s="1"/>
  <c r="D40" i="15"/>
  <c r="D33" i="15"/>
  <c r="D34" i="11"/>
  <c r="D29" i="11"/>
  <c r="D25" i="11"/>
  <c r="H25" i="12"/>
  <c r="H38" i="15"/>
  <c r="H33" i="15"/>
  <c r="H28" i="15"/>
  <c r="D40" i="14"/>
  <c r="D31" i="14"/>
  <c r="D32" i="16"/>
  <c r="D34" i="16"/>
  <c r="D7" i="3"/>
  <c r="D27" i="16"/>
  <c r="D34" i="14"/>
  <c r="D25" i="14"/>
  <c r="B25" i="3"/>
  <c r="E25" i="3" s="1"/>
  <c r="C16" i="3"/>
  <c r="E16" i="3" s="1"/>
  <c r="C18" i="3"/>
  <c r="E18" i="3" s="1"/>
  <c r="B24" i="3"/>
  <c r="E24" i="3" s="1"/>
  <c r="C10" i="3"/>
  <c r="E10" i="3" s="1"/>
  <c r="C11" i="3"/>
  <c r="E11" i="3" s="1"/>
  <c r="D38" i="14"/>
  <c r="D28" i="14"/>
  <c r="D41" i="14"/>
  <c r="D32" i="14"/>
  <c r="C14" i="3"/>
  <c r="E14" i="3" s="1"/>
  <c r="D40" i="2"/>
  <c r="D28" i="2"/>
  <c r="H41" i="11"/>
  <c r="H37" i="11"/>
  <c r="H32" i="11"/>
  <c r="H27" i="11"/>
  <c r="H38" i="12"/>
  <c r="H33" i="12"/>
  <c r="H28" i="12"/>
  <c r="C17" i="3"/>
  <c r="E17" i="3" s="1"/>
  <c r="C8" i="3"/>
  <c r="E8" i="3" s="1"/>
  <c r="D25" i="12"/>
  <c r="D31" i="15"/>
  <c r="D40" i="16"/>
  <c r="D35" i="16"/>
  <c r="D31" i="16"/>
  <c r="D26" i="16"/>
  <c r="D26" i="12"/>
  <c r="D39" i="15"/>
  <c r="D34" i="15"/>
  <c r="D29" i="15"/>
  <c r="D25" i="15"/>
  <c r="B23" i="3"/>
  <c r="E23" i="3" s="1"/>
  <c r="D3" i="3"/>
  <c r="C4" i="3"/>
  <c r="E4" i="3" s="1"/>
  <c r="E3" i="3"/>
  <c r="D35" i="15"/>
  <c r="D26" i="15"/>
  <c r="D32" i="11"/>
  <c r="D27" i="11"/>
  <c r="D25" i="16"/>
  <c r="D35" i="14"/>
  <c r="D26" i="14"/>
  <c r="D39" i="16"/>
  <c r="D29" i="16"/>
  <c r="D41" i="16"/>
  <c r="D39" i="14"/>
  <c r="D29" i="14"/>
  <c r="D37" i="16"/>
  <c r="G10" i="3"/>
  <c r="I10" i="3" s="1"/>
  <c r="H24" i="3"/>
  <c r="K24" i="3" s="1"/>
  <c r="D33" i="2"/>
  <c r="G20" i="3"/>
  <c r="I20" i="3" s="1"/>
  <c r="D37" i="2"/>
  <c r="G8" i="3"/>
  <c r="I8" i="3" s="1"/>
  <c r="D27" i="2"/>
  <c r="G16" i="3"/>
  <c r="I16" i="3" s="1"/>
  <c r="H25" i="3"/>
  <c r="K25" i="3" s="1"/>
  <c r="G18" i="3"/>
  <c r="I18" i="3" s="1"/>
  <c r="G12" i="3"/>
  <c r="I12" i="3" s="1"/>
  <c r="G11" i="3"/>
  <c r="I11" i="3" s="1"/>
  <c r="G19" i="3"/>
  <c r="I19" i="3" s="1"/>
  <c r="H19" i="3"/>
  <c r="G4" i="3"/>
  <c r="I4" i="3" s="1"/>
  <c r="H23" i="3"/>
  <c r="K23" i="3" s="1"/>
  <c r="D29" i="2"/>
  <c r="D32" i="2"/>
  <c r="D38" i="2"/>
  <c r="G14" i="3"/>
  <c r="I14" i="3" s="1"/>
  <c r="G7" i="3"/>
  <c r="I7" i="3" s="1"/>
  <c r="G5" i="3"/>
  <c r="I5" i="3" s="1"/>
  <c r="D41" i="2"/>
  <c r="D31" i="2"/>
  <c r="G17" i="3"/>
  <c r="I17" i="3" s="1"/>
  <c r="H17" i="3"/>
  <c r="D34" i="2"/>
  <c r="G6" i="3"/>
  <c r="I6" i="3" s="1"/>
  <c r="G13" i="3"/>
  <c r="I13" i="3" s="1"/>
  <c r="H12" i="3" l="1"/>
  <c r="D14" i="3"/>
  <c r="D10" i="3"/>
  <c r="D11" i="3"/>
  <c r="H20" i="3"/>
  <c r="D12" i="3"/>
  <c r="H8" i="3"/>
  <c r="D18" i="3"/>
  <c r="D8" i="3"/>
  <c r="H7" i="3"/>
  <c r="H4" i="3"/>
  <c r="D13" i="3"/>
  <c r="D5" i="3"/>
  <c r="D19" i="3"/>
  <c r="D20" i="3"/>
  <c r="H5" i="3"/>
  <c r="H16" i="3"/>
  <c r="D4" i="3"/>
  <c r="D17" i="3"/>
  <c r="D16" i="3"/>
  <c r="D6" i="3"/>
  <c r="H6" i="3"/>
  <c r="H18" i="3"/>
  <c r="H14" i="3"/>
  <c r="H11" i="3"/>
  <c r="H13" i="3"/>
  <c r="H10" i="3"/>
</calcChain>
</file>

<file path=xl/sharedStrings.xml><?xml version="1.0" encoding="utf-8"?>
<sst xmlns="http://schemas.openxmlformats.org/spreadsheetml/2006/main" count="316" uniqueCount="84">
  <si>
    <t>Dev and Clone Environment Availibility</t>
  </si>
  <si>
    <t>Development Unplanned Downtime</t>
  </si>
  <si>
    <t>Clone UAT Unplanned Downtime</t>
  </si>
  <si>
    <t>Clone Pre-Prod Unplanned Downtime</t>
  </si>
  <si>
    <t>Development Planned Downtime</t>
  </si>
  <si>
    <t>Clone UAT Planned Downtime</t>
  </si>
  <si>
    <t>Clone Pre-Prod Planned Downtime</t>
  </si>
  <si>
    <t>Reported Data Services Outages Summary</t>
  </si>
  <si>
    <t>Workday Downtime</t>
  </si>
  <si>
    <t>Workday Uptime</t>
  </si>
  <si>
    <t>Workday % Downtime</t>
  </si>
  <si>
    <t>Workday % Uptime</t>
  </si>
  <si>
    <t>24 Hour Downtime</t>
  </si>
  <si>
    <t>24 Hour Uptime</t>
  </si>
  <si>
    <t>24 Hour % Downtime</t>
  </si>
  <si>
    <t>24 Hour % Uptime</t>
  </si>
  <si>
    <t>Development</t>
  </si>
  <si>
    <t>Clone UAT</t>
  </si>
  <si>
    <t>Clone Pre-Prod</t>
  </si>
  <si>
    <t>Workday Planned Downtime</t>
  </si>
  <si>
    <t>Workday Unplanned Downtime</t>
  </si>
  <si>
    <t>Workday Uptime %</t>
  </si>
  <si>
    <t>Workday Planned Downtime %</t>
  </si>
  <si>
    <t>Workday Unplanned Downtime %</t>
  </si>
  <si>
    <t>24 Hour Planned Downtime</t>
  </si>
  <si>
    <t>24 Hour Unplanned Downtime</t>
  </si>
  <si>
    <t>24 Hour Uptime %</t>
  </si>
  <si>
    <t>24 Hour Planned Downtime %</t>
  </si>
  <si>
    <t>24 Hour Unplanned Downtime %</t>
  </si>
  <si>
    <t>Sub Category</t>
  </si>
  <si>
    <t>Network</t>
  </si>
  <si>
    <t>Database</t>
  </si>
  <si>
    <t>Developer Tools</t>
  </si>
  <si>
    <t>Reported Data Services Outages</t>
  </si>
  <si>
    <t>Category</t>
  </si>
  <si>
    <t>Planned / Unplanned</t>
  </si>
  <si>
    <t>Affected Database[s]</t>
  </si>
  <si>
    <t>Affected Servers[s]</t>
  </si>
  <si>
    <t>Outage Start Time</t>
  </si>
  <si>
    <t>Outage End Time</t>
  </si>
  <si>
    <t>Total Outage Time (minutes)</t>
  </si>
  <si>
    <t>Number People Affected</t>
  </si>
  <si>
    <t>Notes</t>
  </si>
  <si>
    <t>Workday Outage Time (minutes)</t>
  </si>
  <si>
    <t>IDMS</t>
  </si>
  <si>
    <t>ALL</t>
  </si>
  <si>
    <t>Planned</t>
  </si>
  <si>
    <t>Workday</t>
  </si>
  <si>
    <t>Start</t>
  </si>
  <si>
    <t>DB2</t>
  </si>
  <si>
    <t>MOST</t>
  </si>
  <si>
    <t>Unplanned</t>
  </si>
  <si>
    <t>Stop</t>
  </si>
  <si>
    <t>ORACLE</t>
  </si>
  <si>
    <t>SOME</t>
  </si>
  <si>
    <t>SQL</t>
  </si>
  <si>
    <t>Application</t>
  </si>
  <si>
    <t>NONE</t>
  </si>
  <si>
    <t>MONGO</t>
  </si>
  <si>
    <t>Security</t>
  </si>
  <si>
    <t>SQLMO</t>
  </si>
  <si>
    <t>Web Servers</t>
  </si>
  <si>
    <t>HADOOP</t>
  </si>
  <si>
    <t>Clone</t>
  </si>
  <si>
    <t>QLIK</t>
  </si>
  <si>
    <t>Dev</t>
  </si>
  <si>
    <t>KAFKA</t>
  </si>
  <si>
    <t>Linux Servers</t>
  </si>
  <si>
    <t>JENKINS</t>
  </si>
  <si>
    <t>Windows Servers</t>
  </si>
  <si>
    <t>WAM</t>
  </si>
  <si>
    <t>Mainframe</t>
  </si>
  <si>
    <t>ECM</t>
  </si>
  <si>
    <t>Broadridge</t>
  </si>
  <si>
    <t>Weblogic</t>
  </si>
  <si>
    <t>Kubernetes</t>
  </si>
  <si>
    <t>Outage - IPL of Development Mainframe LPAR</t>
  </si>
  <si>
    <t>CA-7 batch will be on hold and EDJA will be shutdown and IPL'ed, Impact: Development mainframe, and ISPW and ISPW promotions to prod will be unavailable during the outage. Any promotions scheduled to release during the outage time will complete after EDJA is back up.</t>
  </si>
  <si>
    <t>Dev Paas Server - docker issue on paas-7</t>
  </si>
  <si>
    <t>Linux Patching - After patching instant reboot may required, there is no full scale of outage not reported. Avg of outage to 30 mins</t>
  </si>
  <si>
    <t xml:space="preserve"> SYSTEM Software Maintenance - z/OS Toleration PTFs will be applied on Q9, Impact: There will be an IPL of Q9, Systems are not available between 4:00PM to 10:00PM</t>
  </si>
  <si>
    <t>Oracle Server outage is required to test a fix for a production issue that caused multiple application outages include Online Access, Impact: Development Oracle Outage.  All Oracle servers will be down from 7:30 PM CT, All application teams, please start shutting down your applications at 7:00PM in preparation for the server outage starting at 7:30PM CST. Also, have your applications started prior to 8 am CST Friday, July 24th.</t>
  </si>
  <si>
    <t>Oracle Cluster 1&amp;2 outage to capacity for crash dumps, outage on nlpdora1-1, nlpdora1-2, nlpdora1-3, nlpdora1-4, nlpdora2-1, nlpdora2-2, nlpdora2-3, nlpdora2-4 in Clone is required to test a fix for a production issue that caused multiple application outages, include Online Access.</t>
  </si>
  <si>
    <t>Week of: 6/18/2022 - 6/24/2022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</si>
</sst>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
    <numFmt numFmtId="165" formatCode="[$-F800]dddd\,\ mmmm\ dd\,\ yyyy"/>
    <numFmt numFmtId="166" formatCode="[m]"/>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4"/>
      <color theme="1"/>
      <name val="Calibri"/>
      <family val="2"/>
      <scheme val="minor"/>
    </font>
    <font>
      <b/>
      <sz val="14"/>
      <color theme="1"/>
      <name val="Calibri"/>
      <family val="2"/>
      <scheme val="minor"/>
    </font>
    <font>
      <sz val="10"/>
      <color rgb="FF333333"/>
      <name val="Segoe UI"/>
      <family val="2"/>
    </font>
  </fonts>
  <fills count="3">
    <fill>
      <patternFill patternType="none"/>
    </fill>
    <fill>
      <patternFill patternType="gray125"/>
    </fill>
    <fill>
      <patternFill patternType="solid">
        <fgColor theme="3" tint="0.79998168889431442"/>
        <bgColor indexed="64"/>
      </patternFill>
    </fill>
  </fills>
  <borders count="19">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double">
        <color auto="1"/>
      </left>
      <right/>
      <top/>
      <bottom style="thin">
        <color auto="1"/>
      </bottom>
      <diagonal/>
    </border>
    <border>
      <left style="double">
        <color auto="1"/>
      </left>
      <right/>
      <top style="thin">
        <color auto="1"/>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3">
    <xf numFmtId="0" fontId="0" fillId="0" borderId="0" xfId="0"/>
    <xf numFmtId="0" fontId="0" fillId="0" borderId="1" xfId="0" applyBorder="1"/>
    <xf numFmtId="0" fontId="0" fillId="0" borderId="2" xfId="0" applyBorder="1"/>
    <xf numFmtId="0" fontId="0" fillId="0" borderId="3" xfId="0" applyBorder="1"/>
    <xf numFmtId="0" fontId="2" fillId="0" borderId="0" xfId="0" applyFont="1"/>
    <xf numFmtId="0" fontId="2" fillId="0" borderId="7" xfId="0" applyFont="1" applyBorder="1"/>
    <xf numFmtId="164" fontId="2" fillId="0" borderId="0" xfId="0" applyNumberFormat="1" applyFont="1"/>
    <xf numFmtId="164" fontId="0" fillId="0" borderId="0" xfId="0" applyNumberFormat="1"/>
    <xf numFmtId="164" fontId="0" fillId="0" borderId="1" xfId="0" applyNumberFormat="1" applyBorder="1"/>
    <xf numFmtId="1" fontId="2" fillId="0" borderId="0" xfId="0" applyNumberFormat="1" applyFont="1"/>
    <xf numFmtId="1" fontId="0" fillId="0" borderId="0" xfId="0" applyNumberFormat="1"/>
    <xf numFmtId="1" fontId="0" fillId="0" borderId="1" xfId="0" applyNumberFormat="1" applyBorder="1"/>
    <xf numFmtId="0" fontId="2" fillId="2" borderId="7" xfId="0" applyFont="1" applyFill="1" applyBorder="1"/>
    <xf numFmtId="0" fontId="0" fillId="2" borderId="9" xfId="0" applyFill="1" applyBorder="1"/>
    <xf numFmtId="164" fontId="0" fillId="2" borderId="9" xfId="0" applyNumberFormat="1" applyFill="1" applyBorder="1"/>
    <xf numFmtId="1" fontId="0" fillId="2" borderId="9" xfId="0" applyNumberFormat="1" applyFill="1" applyBorder="1"/>
    <xf numFmtId="0" fontId="2" fillId="2" borderId="2" xfId="0" applyFont="1" applyFill="1" applyBorder="1"/>
    <xf numFmtId="0" fontId="0" fillId="2" borderId="0" xfId="0" applyFill="1"/>
    <xf numFmtId="164" fontId="0" fillId="2" borderId="0" xfId="0" applyNumberFormat="1" applyFill="1"/>
    <xf numFmtId="1" fontId="0" fillId="2" borderId="0" xfId="0" applyNumberFormat="1" applyFill="1"/>
    <xf numFmtId="10" fontId="0" fillId="0" borderId="0" xfId="1" applyNumberFormat="1" applyFont="1" applyBorder="1"/>
    <xf numFmtId="10" fontId="0" fillId="0" borderId="2" xfId="1" applyNumberFormat="1" applyFont="1" applyBorder="1"/>
    <xf numFmtId="10" fontId="0" fillId="0" borderId="1" xfId="1" applyNumberFormat="1" applyFont="1" applyBorder="1"/>
    <xf numFmtId="10" fontId="0" fillId="0" borderId="3" xfId="1" applyNumberFormat="1" applyFont="1" applyBorder="1"/>
    <xf numFmtId="0" fontId="2" fillId="0" borderId="8" xfId="0" applyFont="1" applyBorder="1"/>
    <xf numFmtId="0" fontId="0" fillId="0" borderId="5" xfId="0" applyBorder="1"/>
    <xf numFmtId="1" fontId="2" fillId="0" borderId="9" xfId="0" applyNumberFormat="1" applyFont="1" applyBorder="1"/>
    <xf numFmtId="0" fontId="2" fillId="0" borderId="9" xfId="0" applyFont="1" applyBorder="1"/>
    <xf numFmtId="164" fontId="2" fillId="0" borderId="9" xfId="0" applyNumberFormat="1" applyFont="1" applyBorder="1"/>
    <xf numFmtId="0" fontId="2" fillId="0" borderId="10" xfId="0" applyFont="1" applyBorder="1"/>
    <xf numFmtId="0" fontId="2" fillId="0" borderId="16" xfId="0" applyFont="1" applyBorder="1"/>
    <xf numFmtId="0" fontId="2" fillId="2" borderId="8" xfId="0" applyFont="1" applyFill="1" applyBorder="1"/>
    <xf numFmtId="1" fontId="0" fillId="2" borderId="6" xfId="0" applyNumberFormat="1" applyFill="1" applyBorder="1"/>
    <xf numFmtId="10" fontId="0" fillId="2" borderId="9" xfId="1" applyNumberFormat="1" applyFont="1" applyFill="1" applyBorder="1"/>
    <xf numFmtId="10" fontId="0" fillId="2" borderId="7" xfId="1" applyNumberFormat="1" applyFont="1" applyFill="1" applyBorder="1"/>
    <xf numFmtId="1" fontId="0" fillId="2" borderId="8" xfId="0" applyNumberFormat="1" applyFill="1" applyBorder="1"/>
    <xf numFmtId="10" fontId="0" fillId="2" borderId="0" xfId="1" applyNumberFormat="1" applyFont="1" applyFill="1" applyBorder="1"/>
    <xf numFmtId="10" fontId="0" fillId="2" borderId="2" xfId="1" applyNumberFormat="1" applyFont="1" applyFill="1" applyBorder="1"/>
    <xf numFmtId="0" fontId="0" fillId="0" borderId="8" xfId="0" applyBorder="1"/>
    <xf numFmtId="0" fontId="0" fillId="2" borderId="2" xfId="0" applyFill="1" applyBorder="1"/>
    <xf numFmtId="0" fontId="0" fillId="0" borderId="18" xfId="0" applyBorder="1"/>
    <xf numFmtId="10" fontId="0" fillId="0" borderId="9" xfId="1" applyNumberFormat="1" applyFont="1" applyBorder="1"/>
    <xf numFmtId="0" fontId="0" fillId="0" borderId="4" xfId="0" applyBorder="1"/>
    <xf numFmtId="0" fontId="0" fillId="0" borderId="16" xfId="0" applyBorder="1"/>
    <xf numFmtId="0" fontId="0" fillId="0" borderId="15" xfId="0" applyBorder="1"/>
    <xf numFmtId="0" fontId="2" fillId="2" borderId="18" xfId="0" applyFont="1" applyFill="1" applyBorder="1"/>
    <xf numFmtId="0" fontId="0" fillId="2" borderId="7" xfId="0" applyFill="1" applyBorder="1"/>
    <xf numFmtId="0" fontId="2" fillId="2" borderId="16" xfId="0" applyFont="1" applyFill="1" applyBorder="1"/>
    <xf numFmtId="0" fontId="2" fillId="0" borderId="4" xfId="0" applyFont="1" applyBorder="1"/>
    <xf numFmtId="1" fontId="0" fillId="0" borderId="8" xfId="0" applyNumberFormat="1" applyBorder="1"/>
    <xf numFmtId="1" fontId="0" fillId="0" borderId="4" xfId="0" applyNumberFormat="1" applyBorder="1"/>
    <xf numFmtId="0" fontId="2" fillId="2" borderId="4" xfId="0" applyFont="1" applyFill="1" applyBorder="1"/>
    <xf numFmtId="1" fontId="0" fillId="2" borderId="4" xfId="0" applyNumberFormat="1" applyFill="1" applyBorder="1"/>
    <xf numFmtId="1" fontId="0" fillId="2" borderId="1" xfId="0" applyNumberFormat="1" applyFill="1" applyBorder="1"/>
    <xf numFmtId="10" fontId="0" fillId="2" borderId="1" xfId="1" applyNumberFormat="1" applyFont="1" applyFill="1" applyBorder="1"/>
    <xf numFmtId="10" fontId="0" fillId="2" borderId="3" xfId="1" applyNumberFormat="1" applyFont="1" applyFill="1" applyBorder="1"/>
    <xf numFmtId="0" fontId="2" fillId="0" borderId="10" xfId="0" applyFont="1" applyBorder="1" applyAlignment="1">
      <alignment horizontal="center" vertical="center" wrapText="1"/>
    </xf>
    <xf numFmtId="1"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1" fontId="2" fillId="0" borderId="9" xfId="0" applyNumberFormat="1" applyFont="1" applyBorder="1" applyAlignment="1">
      <alignment horizontal="left"/>
    </xf>
    <xf numFmtId="0" fontId="2" fillId="0" borderId="9" xfId="0" applyFont="1" applyBorder="1" applyAlignment="1">
      <alignment horizontal="left"/>
    </xf>
    <xf numFmtId="0" fontId="2" fillId="0" borderId="10" xfId="0" applyFont="1" applyBorder="1" applyAlignment="1">
      <alignment horizontal="left"/>
    </xf>
    <xf numFmtId="164" fontId="2" fillId="0" borderId="9" xfId="0" applyNumberFormat="1" applyFont="1" applyBorder="1" applyAlignment="1">
      <alignment horizontal="left"/>
    </xf>
    <xf numFmtId="0" fontId="2" fillId="0" borderId="7" xfId="0" applyFont="1" applyBorder="1" applyAlignment="1">
      <alignment horizontal="left"/>
    </xf>
    <xf numFmtId="0" fontId="3" fillId="0" borderId="0" xfId="0" applyFont="1"/>
    <xf numFmtId="18" fontId="0" fillId="0" borderId="0" xfId="0" applyNumberFormat="1"/>
    <xf numFmtId="166" fontId="0" fillId="0" borderId="0" xfId="0" applyNumberFormat="1"/>
    <xf numFmtId="166" fontId="0" fillId="2" borderId="9" xfId="0" applyNumberFormat="1" applyFill="1" applyBorder="1"/>
    <xf numFmtId="166" fontId="0" fillId="2" borderId="0" xfId="0" applyNumberFormat="1" applyFill="1"/>
    <xf numFmtId="166" fontId="0" fillId="0" borderId="1" xfId="0" applyNumberFormat="1" applyBorder="1"/>
    <xf numFmtId="166" fontId="0" fillId="0" borderId="8" xfId="0" applyNumberFormat="1" applyBorder="1"/>
    <xf numFmtId="166" fontId="0" fillId="2" borderId="6" xfId="0" applyNumberFormat="1" applyFill="1" applyBorder="1"/>
    <xf numFmtId="166" fontId="0" fillId="2" borderId="8" xfId="0" applyNumberFormat="1" applyFill="1" applyBorder="1"/>
    <xf numFmtId="166" fontId="0" fillId="0" borderId="4" xfId="0" applyNumberFormat="1" applyBorder="1"/>
    <xf numFmtId="166" fontId="0" fillId="2" borderId="9" xfId="1" applyNumberFormat="1" applyFont="1" applyFill="1" applyBorder="1"/>
    <xf numFmtId="166" fontId="0" fillId="2" borderId="0" xfId="1" applyNumberFormat="1" applyFont="1" applyFill="1" applyBorder="1"/>
    <xf numFmtId="166" fontId="0" fillId="2" borderId="1" xfId="1" applyNumberFormat="1" applyFont="1" applyFill="1" applyBorder="1"/>
    <xf numFmtId="1" fontId="0" fillId="2" borderId="9" xfId="1" applyNumberFormat="1" applyFont="1" applyFill="1" applyBorder="1"/>
    <xf numFmtId="1" fontId="0" fillId="2" borderId="0" xfId="1" applyNumberFormat="1" applyFont="1" applyFill="1" applyBorder="1"/>
    <xf numFmtId="1" fontId="0" fillId="2" borderId="1" xfId="1" applyNumberFormat="1" applyFont="1" applyFill="1" applyBorder="1"/>
    <xf numFmtId="166" fontId="0" fillId="2" borderId="1" xfId="0" applyNumberFormat="1" applyFill="1" applyBorder="1"/>
    <xf numFmtId="9" fontId="0" fillId="0" borderId="0" xfId="1" applyFont="1"/>
    <xf numFmtId="0" fontId="0" fillId="0" borderId="0" xfId="0" applyAlignment="1">
      <alignment horizontal="left" vertical="top" wrapText="1"/>
    </xf>
    <xf numFmtId="0" fontId="3" fillId="0" borderId="4"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4" fillId="0" borderId="0" xfId="0" applyFont="1" applyAlignment="1">
      <alignment horizontal="center"/>
    </xf>
    <xf numFmtId="0" fontId="0" fillId="0" borderId="0" xfId="0" applyAlignment="1">
      <alignment horizontal="left" vertical="top"/>
    </xf>
    <xf numFmtId="0" fontId="5" fillId="0" borderId="0" xfId="0" applyFont="1" applyAlignment="1">
      <alignment horizontal="left" vertical="top"/>
    </xf>
    <xf numFmtId="0" fontId="3" fillId="0" borderId="17"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165" fontId="3" fillId="0" borderId="1" xfId="0" applyNumberFormat="1" applyFont="1" applyBorder="1" applyAlignment="1">
      <alignment horizontal="center"/>
    </xf>
    <xf numFmtId="165" fontId="3" fillId="0" borderId="3" xfId="0" applyNumberFormat="1" applyFont="1" applyBorder="1" applyAlignment="1">
      <alignment horizontal="center"/>
    </xf>
    <xf numFmtId="0" fontId="0" fillId="0" borderId="12" xfId="0" applyBorder="1" applyAlignment="1">
      <alignment wrapText="1"/>
    </xf>
    <xf numFmtId="0" fontId="0" fillId="0" borderId="2" xfId="0" applyBorder="1" applyAlignment="1">
      <alignment wrapText="1"/>
    </xf>
    <xf numFmtId="0" fontId="0" fillId="2" borderId="12" xfId="0" applyFill="1" applyBorder="1" applyAlignment="1"/>
    <xf numFmtId="0" fontId="0" fillId="2" borderId="2" xfId="0" applyFill="1" applyBorder="1" applyAlignment="1"/>
    <xf numFmtId="0" fontId="2" fillId="0" borderId="14" xfId="0" applyFont="1" applyBorder="1" applyAlignment="1"/>
    <xf numFmtId="0" fontId="2" fillId="0" borderId="11" xfId="0" applyFont="1" applyBorder="1" applyAlignment="1"/>
    <xf numFmtId="0" fontId="0" fillId="0" borderId="13" xfId="0" applyBorder="1" applyAlignment="1">
      <alignment wrapText="1"/>
    </xf>
    <xf numFmtId="0" fontId="0" fillId="0" borderId="3" xfId="0" applyBorder="1" applyAlignment="1">
      <alignment wrapText="1"/>
    </xf>
  </cellXfs>
  <cellStyles count="2">
    <cellStyle name="Normal" xfId="0" builtinId="0"/>
    <cellStyle name="Percent" xfId="1" builtinId="5"/>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Development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Detail'!$E$23:$G$23</c:f>
              <c:numCache>
                <c:formatCode>0.00%</c:formatCode>
                <c:ptCount val="3"/>
                <c:pt idx="0">
                  <c:v>0.9714814814814815</c:v>
                </c:pt>
                <c:pt idx="1">
                  <c:v>2.2222222222222223E-2</c:v>
                </c:pt>
                <c:pt idx="2">
                  <c:v>6.2962962962962964E-3</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9983449C-865B-49BA-B8F3-BBD61BDCC0D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E4A2637F-5CB7-4304-891B-38024BAE683A}" type="CELLRANGE">
                      <a:rPr lang="en-US" sz="1200">
                        <a:solidFill>
                          <a:schemeClr val="tx1">
                            <a:lumMod val="65000"/>
                            <a:lumOff val="35000"/>
                          </a:schemeClr>
                        </a:solidFill>
                      </a:rPr>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CB18E3C9-BAB8-406E-85D6-FF6C2A3531B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Detail'!$E$23:$G$23</c15:f>
                <c15:dlblRangeCache>
                  <c:ptCount val="3"/>
                  <c:pt idx="0">
                    <c:v>97.15%</c:v>
                  </c:pt>
                  <c:pt idx="1">
                    <c:v>2.22%</c:v>
                  </c:pt>
                  <c:pt idx="2">
                    <c:v>0.63%</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871-45A2-9844-06F9F53678D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871-45A2-9844-06F9F53678D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871-45A2-9844-06F9F53678DD}"/>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Detail'!$E$24:$G$24</c:f>
              <c:numCache>
                <c:formatCode>0.00%</c:formatCode>
                <c:ptCount val="3"/>
                <c:pt idx="0">
                  <c:v>0.97777777777777775</c:v>
                </c:pt>
                <c:pt idx="1">
                  <c:v>2.2222222222222223E-2</c:v>
                </c:pt>
                <c:pt idx="2">
                  <c:v>0</c:v>
                </c:pt>
              </c:numCache>
            </c:numRef>
          </c:val>
          <c:extLst>
            <c:ext xmlns:c16="http://schemas.microsoft.com/office/drawing/2014/chart" uri="{C3380CC4-5D6E-409C-BE32-E72D297353CC}">
              <c16:uniqueId val="{00000006-C871-45A2-9844-06F9F53678D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A5-40E5-9691-D5FFAB563D3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A5-40E5-9691-D5FFAB563D3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A5-40E5-9691-D5FFAB563D3E}"/>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Detail'!$K$25:$M$25</c:f>
              <c:numCache>
                <c:formatCode>0.00%</c:formatCode>
                <c:ptCount val="3"/>
                <c:pt idx="0">
                  <c:v>0.9464285714285714</c:v>
                </c:pt>
                <c:pt idx="1">
                  <c:v>5.3571428571428568E-2</c:v>
                </c:pt>
                <c:pt idx="2">
                  <c:v>0</c:v>
                </c:pt>
              </c:numCache>
            </c:numRef>
          </c:val>
          <c:extLst>
            <c:ext xmlns:c16="http://schemas.microsoft.com/office/drawing/2014/chart" uri="{C3380CC4-5D6E-409C-BE32-E72D297353CC}">
              <c16:uniqueId val="{00000006-10A5-40E5-9691-D5FFAB563D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F72-40BB-AEA0-36C3BA71EA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F72-40BB-AEA0-36C3BA71EA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F72-40BB-AEA0-36C3BA71EA9C}"/>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Detail'!$E$25:$G$25</c:f>
              <c:numCache>
                <c:formatCode>0.00%</c:formatCode>
                <c:ptCount val="3"/>
                <c:pt idx="0">
                  <c:v>0.97777777777777775</c:v>
                </c:pt>
                <c:pt idx="1">
                  <c:v>2.2222222222222223E-2</c:v>
                </c:pt>
                <c:pt idx="2">
                  <c:v>0</c:v>
                </c:pt>
              </c:numCache>
            </c:numRef>
          </c:val>
          <c:extLst>
            <c:ext xmlns:c16="http://schemas.microsoft.com/office/drawing/2014/chart" uri="{C3380CC4-5D6E-409C-BE32-E72D297353CC}">
              <c16:uniqueId val="{00000006-7F72-40BB-AEA0-36C3BA71EA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UAT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Detail'!$E$24:$G$24</c:f>
              <c:numCache>
                <c:formatCode>0.00%</c:formatCode>
                <c:ptCount val="3"/>
                <c:pt idx="0">
                  <c:v>0.97777777777777775</c:v>
                </c:pt>
                <c:pt idx="1">
                  <c:v>2.2222222222222223E-2</c:v>
                </c:pt>
                <c:pt idx="2">
                  <c:v>0</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63901274-499A-40C4-9A48-6E03439407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9E7FF814-5DC9-48EC-A638-91F91D71329C}"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79975E49-E7EE-4C0B-A56F-1E48A386939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Detail'!$E$24:$G$24</c15:f>
                <c15:dlblRangeCache>
                  <c:ptCount val="3"/>
                  <c:pt idx="0">
                    <c:v>97.78%</c:v>
                  </c:pt>
                  <c:pt idx="1">
                    <c:v>2.22%</c:v>
                  </c:pt>
                  <c:pt idx="2">
                    <c:v>0.00%</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Pre-Prod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Detail'!$E$25:$G$25</c:f>
              <c:numCache>
                <c:formatCode>0.00%</c:formatCode>
                <c:ptCount val="3"/>
                <c:pt idx="0">
                  <c:v>0.97777777777777775</c:v>
                </c:pt>
                <c:pt idx="1">
                  <c:v>2.2222222222222223E-2</c:v>
                </c:pt>
                <c:pt idx="2">
                  <c:v>0</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63DB5930-9B6C-453A-831D-BB93C45DDE6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2625C2C2-BF4B-4868-AEE2-75BFDC544B67}"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A9ABED1C-75DE-4BAB-B378-0A1B285A5FE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Detail'!$E$25:$G$25</c15:f>
                <c15:dlblRangeCache>
                  <c:ptCount val="3"/>
                  <c:pt idx="0">
                    <c:v>97.78%</c:v>
                  </c:pt>
                  <c:pt idx="1">
                    <c:v>2.22%</c:v>
                  </c:pt>
                  <c:pt idx="2">
                    <c:v>0.00%</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Development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Detail'!$K$23:$M$23</c:f>
              <c:numCache>
                <c:formatCode>0.00%</c:formatCode>
                <c:ptCount val="3"/>
                <c:pt idx="0">
                  <c:v>0.79623015873429337</c:v>
                </c:pt>
                <c:pt idx="1">
                  <c:v>0.19047619047237926</c:v>
                </c:pt>
                <c:pt idx="2">
                  <c:v>1.3293650793327418E-2</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EAD7E7E0-5541-47CE-92C9-A0B0592965D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5D740050-C892-4393-8358-5AA6F17CA423}"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BF3687B4-92F9-4D23-9F1E-1E4A69C45A0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Detail'!$K$23:$M$23</c15:f>
                <c15:dlblRangeCache>
                  <c:ptCount val="3"/>
                  <c:pt idx="0">
                    <c:v>79.62%</c:v>
                  </c:pt>
                  <c:pt idx="1">
                    <c:v>19.05%</c:v>
                  </c:pt>
                  <c:pt idx="2">
                    <c:v>1.33%</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UAT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Detail'!$K$24:$M$24</c:f>
              <c:numCache>
                <c:formatCode>0.00%</c:formatCode>
                <c:ptCount val="3"/>
                <c:pt idx="0">
                  <c:v>0.9464285714285714</c:v>
                </c:pt>
                <c:pt idx="1">
                  <c:v>5.3571428571428568E-2</c:v>
                </c:pt>
                <c:pt idx="2">
                  <c:v>0</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DFDEC957-D771-4002-A9DA-D7DB61EEE46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5019408F-EF87-465B-8382-9151B9799B47}"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0219D54A-6F3B-43C8-B390-F10070B90FC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Detail'!$K$24:$M$24</c15:f>
                <c15:dlblRangeCache>
                  <c:ptCount val="3"/>
                  <c:pt idx="0">
                    <c:v>94.64%</c:v>
                  </c:pt>
                  <c:pt idx="1">
                    <c:v>5.36%</c:v>
                  </c:pt>
                  <c:pt idx="2">
                    <c:v>0.00%</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Pre-Prod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Detail'!$K$25:$M$25</c:f>
              <c:numCache>
                <c:formatCode>0.00%</c:formatCode>
                <c:ptCount val="3"/>
                <c:pt idx="0">
                  <c:v>0.9464285714285714</c:v>
                </c:pt>
                <c:pt idx="1">
                  <c:v>5.3571428571428568E-2</c:v>
                </c:pt>
                <c:pt idx="2">
                  <c:v>0</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71ED9D78-DB28-44EA-88EB-E35231D01B9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A86A61CD-F09E-4F4C-9DF4-D3F15556C20F}"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EEA2BEAD-FF52-41DA-8992-C225C7A1ABA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Detail'!$K$25:$M$25</c15:f>
                <c15:dlblRangeCache>
                  <c:ptCount val="3"/>
                  <c:pt idx="0">
                    <c:v>94.64%</c:v>
                  </c:pt>
                  <c:pt idx="1">
                    <c:v>5.36%</c:v>
                  </c:pt>
                  <c:pt idx="2">
                    <c:v>0.00%</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03-4C6D-B71D-7CC86EAAEF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03-4C6D-B71D-7CC86EAAEF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D03-4C6D-B71D-7CC86EAAEFE1}"/>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Detail'!$K$23:$M$23</c:f>
              <c:numCache>
                <c:formatCode>0.00%</c:formatCode>
                <c:ptCount val="3"/>
                <c:pt idx="0">
                  <c:v>0.79623015873429337</c:v>
                </c:pt>
                <c:pt idx="1">
                  <c:v>0.19047619047237926</c:v>
                </c:pt>
                <c:pt idx="2">
                  <c:v>1.3293650793327418E-2</c:v>
                </c:pt>
              </c:numCache>
            </c:numRef>
          </c:val>
          <c:extLst>
            <c:ext xmlns:c16="http://schemas.microsoft.com/office/drawing/2014/chart" uri="{C3380CC4-5D6E-409C-BE32-E72D297353CC}">
              <c16:uniqueId val="{00000006-3D03-4C6D-B71D-7CC86EAAEF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BF5-478E-A01F-2E9FD88AA3D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BF5-478E-A01F-2E9FD88AA3D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BF5-478E-A01F-2E9FD88AA3D5}"/>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Detail'!$E$23:$G$23</c:f>
              <c:numCache>
                <c:formatCode>0.00%</c:formatCode>
                <c:ptCount val="3"/>
                <c:pt idx="0">
                  <c:v>0.9714814814814815</c:v>
                </c:pt>
                <c:pt idx="1">
                  <c:v>2.2222222222222223E-2</c:v>
                </c:pt>
                <c:pt idx="2">
                  <c:v>6.2962962962962964E-3</c:v>
                </c:pt>
              </c:numCache>
            </c:numRef>
          </c:val>
          <c:extLst>
            <c:ext xmlns:c16="http://schemas.microsoft.com/office/drawing/2014/chart" uri="{C3380CC4-5D6E-409C-BE32-E72D297353CC}">
              <c16:uniqueId val="{00000006-CBF5-478E-A01F-2E9FD88AA3D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BD-4CE0-B4E5-0F60CBC1F87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BD-4CE0-B4E5-0F60CBC1F87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BD-4CE0-B4E5-0F60CBC1F87B}"/>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Detail'!$K$24:$M$24</c:f>
              <c:numCache>
                <c:formatCode>0.00%</c:formatCode>
                <c:ptCount val="3"/>
                <c:pt idx="0">
                  <c:v>0.9464285714285714</c:v>
                </c:pt>
                <c:pt idx="1">
                  <c:v>5.3571428571428568E-2</c:v>
                </c:pt>
                <c:pt idx="2">
                  <c:v>0</c:v>
                </c:pt>
              </c:numCache>
            </c:numRef>
          </c:val>
          <c:extLst>
            <c:ext xmlns:c16="http://schemas.microsoft.com/office/drawing/2014/chart" uri="{C3380CC4-5D6E-409C-BE32-E72D297353CC}">
              <c16:uniqueId val="{00000006-FDBD-4CE0-B4E5-0F60CBC1F8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17</xdr:row>
      <xdr:rowOff>190499</xdr:rowOff>
    </xdr:to>
    <xdr:graphicFrame macro="">
      <xdr:nvGraphicFramePr>
        <xdr:cNvPr id="3" name="Chart 2">
          <a:extLst>
            <a:ext uri="{FF2B5EF4-FFF2-40B4-BE49-F238E27FC236}">
              <a16:creationId xmlns:a16="http://schemas.microsoft.com/office/drawing/2014/main" id="{5BF38D13-B11F-4672-AC7C-EEF2F65FE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19</xdr:col>
      <xdr:colOff>0</xdr:colOff>
      <xdr:row>18</xdr:row>
      <xdr:rowOff>-1</xdr:rowOff>
    </xdr:to>
    <xdr:graphicFrame macro="">
      <xdr:nvGraphicFramePr>
        <xdr:cNvPr id="12" name="Chart 11">
          <a:extLst>
            <a:ext uri="{FF2B5EF4-FFF2-40B4-BE49-F238E27FC236}">
              <a16:creationId xmlns:a16="http://schemas.microsoft.com/office/drawing/2014/main" id="{F204344E-A6FC-4B92-AD36-66B315F09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xdr:row>
      <xdr:rowOff>0</xdr:rowOff>
    </xdr:from>
    <xdr:to>
      <xdr:col>29</xdr:col>
      <xdr:colOff>0</xdr:colOff>
      <xdr:row>18</xdr:row>
      <xdr:rowOff>-1</xdr:rowOff>
    </xdr:to>
    <xdr:graphicFrame macro="">
      <xdr:nvGraphicFramePr>
        <xdr:cNvPr id="13" name="Chart 12">
          <a:extLst>
            <a:ext uri="{FF2B5EF4-FFF2-40B4-BE49-F238E27FC236}">
              <a16:creationId xmlns:a16="http://schemas.microsoft.com/office/drawing/2014/main" id="{16FA179A-B1A2-4C18-8931-1555A86E3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9</xdr:col>
      <xdr:colOff>0</xdr:colOff>
      <xdr:row>33</xdr:row>
      <xdr:rowOff>190500</xdr:rowOff>
    </xdr:to>
    <xdr:graphicFrame macro="">
      <xdr:nvGraphicFramePr>
        <xdr:cNvPr id="14" name="Chart 13">
          <a:extLst>
            <a:ext uri="{FF2B5EF4-FFF2-40B4-BE49-F238E27FC236}">
              <a16:creationId xmlns:a16="http://schemas.microsoft.com/office/drawing/2014/main" id="{F1A9144B-024A-4E15-B382-14B26D680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18</xdr:row>
      <xdr:rowOff>0</xdr:rowOff>
    </xdr:from>
    <xdr:to>
      <xdr:col>19</xdr:col>
      <xdr:colOff>0</xdr:colOff>
      <xdr:row>34</xdr:row>
      <xdr:rowOff>0</xdr:rowOff>
    </xdr:to>
    <xdr:graphicFrame macro="">
      <xdr:nvGraphicFramePr>
        <xdr:cNvPr id="15" name="Chart 14">
          <a:extLst>
            <a:ext uri="{FF2B5EF4-FFF2-40B4-BE49-F238E27FC236}">
              <a16:creationId xmlns:a16="http://schemas.microsoft.com/office/drawing/2014/main" id="{C6A3DA00-009D-4EBB-B67A-A37143C90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18</xdr:row>
      <xdr:rowOff>0</xdr:rowOff>
    </xdr:from>
    <xdr:to>
      <xdr:col>29</xdr:col>
      <xdr:colOff>0</xdr:colOff>
      <xdr:row>34</xdr:row>
      <xdr:rowOff>0</xdr:rowOff>
    </xdr:to>
    <xdr:graphicFrame macro="">
      <xdr:nvGraphicFramePr>
        <xdr:cNvPr id="16" name="Chart 15">
          <a:extLst>
            <a:ext uri="{FF2B5EF4-FFF2-40B4-BE49-F238E27FC236}">
              <a16:creationId xmlns:a16="http://schemas.microsoft.com/office/drawing/2014/main" id="{ABB1DCA6-7270-43F4-B4C5-162F83E2D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3</xdr:row>
      <xdr:rowOff>0</xdr:rowOff>
    </xdr:from>
    <xdr:to>
      <xdr:col>13</xdr:col>
      <xdr:colOff>0</xdr:colOff>
      <xdr:row>7</xdr:row>
      <xdr:rowOff>188824</xdr:rowOff>
    </xdr:to>
    <xdr:graphicFrame macro="">
      <xdr:nvGraphicFramePr>
        <xdr:cNvPr id="6" name="Chart 5">
          <a:extLst>
            <a:ext uri="{FF2B5EF4-FFF2-40B4-BE49-F238E27FC236}">
              <a16:creationId xmlns:a16="http://schemas.microsoft.com/office/drawing/2014/main" id="{E71EB484-8C7B-4AF7-87D9-38061319C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10</xdr:col>
      <xdr:colOff>1449916</xdr:colOff>
      <xdr:row>7</xdr:row>
      <xdr:rowOff>188824</xdr:rowOff>
    </xdr:to>
    <xdr:graphicFrame macro="">
      <xdr:nvGraphicFramePr>
        <xdr:cNvPr id="7" name="Chart 6">
          <a:extLst>
            <a:ext uri="{FF2B5EF4-FFF2-40B4-BE49-F238E27FC236}">
              <a16:creationId xmlns:a16="http://schemas.microsoft.com/office/drawing/2014/main" id="{2537AF9F-BFE3-46B1-B98C-F5A5C3AC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9</xdr:row>
      <xdr:rowOff>0</xdr:rowOff>
    </xdr:from>
    <xdr:to>
      <xdr:col>13</xdr:col>
      <xdr:colOff>0</xdr:colOff>
      <xdr:row>13</xdr:row>
      <xdr:rowOff>188824</xdr:rowOff>
    </xdr:to>
    <xdr:graphicFrame macro="">
      <xdr:nvGraphicFramePr>
        <xdr:cNvPr id="18" name="Chart 17">
          <a:extLst>
            <a:ext uri="{FF2B5EF4-FFF2-40B4-BE49-F238E27FC236}">
              <a16:creationId xmlns:a16="http://schemas.microsoft.com/office/drawing/2014/main" id="{E10919BA-1941-4EC5-A1C6-27410775F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9</xdr:row>
      <xdr:rowOff>0</xdr:rowOff>
    </xdr:from>
    <xdr:to>
      <xdr:col>10</xdr:col>
      <xdr:colOff>1449916</xdr:colOff>
      <xdr:row>13</xdr:row>
      <xdr:rowOff>188824</xdr:rowOff>
    </xdr:to>
    <xdr:graphicFrame macro="">
      <xdr:nvGraphicFramePr>
        <xdr:cNvPr id="19" name="Chart 18">
          <a:extLst>
            <a:ext uri="{FF2B5EF4-FFF2-40B4-BE49-F238E27FC236}">
              <a16:creationId xmlns:a16="http://schemas.microsoft.com/office/drawing/2014/main" id="{E1ADD355-A854-41DB-A07E-AA8E453FF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15</xdr:row>
      <xdr:rowOff>0</xdr:rowOff>
    </xdr:from>
    <xdr:to>
      <xdr:col>13</xdr:col>
      <xdr:colOff>0</xdr:colOff>
      <xdr:row>19</xdr:row>
      <xdr:rowOff>188824</xdr:rowOff>
    </xdr:to>
    <xdr:graphicFrame macro="">
      <xdr:nvGraphicFramePr>
        <xdr:cNvPr id="20" name="Chart 19">
          <a:extLst>
            <a:ext uri="{FF2B5EF4-FFF2-40B4-BE49-F238E27FC236}">
              <a16:creationId xmlns:a16="http://schemas.microsoft.com/office/drawing/2014/main" id="{4F6A500F-2AC6-4C11-8515-685177D4A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15</xdr:row>
      <xdr:rowOff>0</xdr:rowOff>
    </xdr:from>
    <xdr:to>
      <xdr:col>10</xdr:col>
      <xdr:colOff>1449916</xdr:colOff>
      <xdr:row>19</xdr:row>
      <xdr:rowOff>188824</xdr:rowOff>
    </xdr:to>
    <xdr:graphicFrame macro="">
      <xdr:nvGraphicFramePr>
        <xdr:cNvPr id="21" name="Chart 20">
          <a:extLst>
            <a:ext uri="{FF2B5EF4-FFF2-40B4-BE49-F238E27FC236}">
              <a16:creationId xmlns:a16="http://schemas.microsoft.com/office/drawing/2014/main" id="{F02FD4F6-A437-4447-A1B6-59E62BC56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FE29-F7BF-4649-844D-7619531695A7}">
  <dimension ref="A1:AC46"/>
  <sheetViews>
    <sheetView tabSelected="1" topLeftCell="A16" zoomScale="59" zoomScaleNormal="59" workbookViewId="0">
      <selection activeCell="A37" sqref="A37:I37"/>
    </sheetView>
  </sheetViews>
  <sheetFormatPr defaultRowHeight="14.5" x14ac:dyDescent="0.35"/>
  <cols>
    <col min="1" max="1" width="9.1796875" customWidth="1"/>
    <col min="9" max="9" width="9.1796875" customWidth="1"/>
    <col min="11" max="11" width="9.1796875" customWidth="1"/>
    <col min="14" max="14" width="9.1796875" customWidth="1"/>
  </cols>
  <sheetData>
    <row r="1" spans="1:14" ht="29.25" customHeight="1" x14ac:dyDescent="0.7">
      <c r="A1" s="84" t="s">
        <v>0</v>
      </c>
      <c r="B1" s="85"/>
      <c r="C1" s="85"/>
      <c r="D1" s="85"/>
      <c r="E1" s="85"/>
      <c r="F1" s="85"/>
      <c r="G1" s="85"/>
      <c r="H1" s="85"/>
      <c r="I1" s="86"/>
      <c r="J1" s="65"/>
      <c r="K1" s="87" t="s">
        <v>83</v>
      </c>
      <c r="L1" s="87"/>
      <c r="M1" s="87"/>
      <c r="N1" s="87"/>
    </row>
    <row r="36" spans="1:29" x14ac:dyDescent="0.35">
      <c r="A36" s="4" t="s">
        <v>1</v>
      </c>
      <c r="K36" s="4" t="s">
        <v>2</v>
      </c>
      <c r="U36" s="4" t="s">
        <v>3</v>
      </c>
    </row>
    <row r="37" spans="1:29" x14ac:dyDescent="0.35">
      <c r="A37" s="88" t="s">
        <v>78</v>
      </c>
      <c r="B37" s="88"/>
      <c r="C37" s="88"/>
      <c r="D37" s="88"/>
      <c r="E37" s="88"/>
      <c r="F37" s="88"/>
      <c r="G37" s="88"/>
      <c r="H37" s="88"/>
      <c r="I37" s="88"/>
    </row>
    <row r="42" spans="1:29" x14ac:dyDescent="0.35">
      <c r="A42" s="4" t="s">
        <v>4</v>
      </c>
      <c r="K42" s="4" t="s">
        <v>5</v>
      </c>
      <c r="U42" s="4" t="s">
        <v>6</v>
      </c>
    </row>
    <row r="43" spans="1:29" ht="34" customHeight="1" x14ac:dyDescent="0.35">
      <c r="A43" s="89" t="s">
        <v>76</v>
      </c>
      <c r="B43" s="89"/>
      <c r="C43" s="89"/>
      <c r="D43" s="89"/>
      <c r="E43" s="89"/>
      <c r="F43" s="89"/>
      <c r="G43" s="89"/>
      <c r="H43" s="89"/>
      <c r="I43" s="89"/>
      <c r="K43" s="83" t="s">
        <v>80</v>
      </c>
      <c r="L43" s="83"/>
      <c r="M43" s="83"/>
      <c r="N43" s="83"/>
      <c r="O43" s="83"/>
      <c r="P43" s="83"/>
      <c r="Q43" s="83"/>
      <c r="R43" s="83"/>
      <c r="S43" s="83"/>
      <c r="U43" s="83" t="s">
        <v>80</v>
      </c>
      <c r="V43" s="83"/>
      <c r="W43" s="83"/>
      <c r="X43" s="83"/>
      <c r="Y43" s="83"/>
      <c r="Z43" s="83"/>
      <c r="AA43" s="83"/>
      <c r="AB43" s="83"/>
      <c r="AC43" s="83"/>
    </row>
    <row r="44" spans="1:29" ht="57.5" customHeight="1" x14ac:dyDescent="0.35">
      <c r="A44" s="83" t="s">
        <v>79</v>
      </c>
      <c r="B44" s="83"/>
      <c r="C44" s="83"/>
      <c r="D44" s="83"/>
      <c r="E44" s="83"/>
      <c r="F44" s="83"/>
      <c r="G44" s="83"/>
      <c r="H44" s="83"/>
      <c r="I44" s="83"/>
      <c r="K44" s="83" t="s">
        <v>82</v>
      </c>
      <c r="L44" s="83"/>
      <c r="M44" s="83"/>
      <c r="N44" s="83"/>
      <c r="O44" s="83"/>
      <c r="P44" s="83"/>
      <c r="Q44" s="83"/>
      <c r="R44" s="83"/>
      <c r="S44" s="83"/>
      <c r="U44" s="83" t="s">
        <v>82</v>
      </c>
      <c r="V44" s="83"/>
      <c r="W44" s="83"/>
      <c r="X44" s="83"/>
      <c r="Y44" s="83"/>
      <c r="Z44" s="83"/>
      <c r="AA44" s="83"/>
      <c r="AB44" s="83"/>
      <c r="AC44" s="83"/>
    </row>
    <row r="45" spans="1:29" ht="65.5" customHeight="1" x14ac:dyDescent="0.35">
      <c r="A45" s="83" t="s">
        <v>77</v>
      </c>
      <c r="B45" s="83"/>
      <c r="C45" s="83"/>
      <c r="D45" s="83"/>
      <c r="E45" s="83"/>
      <c r="F45" s="83"/>
      <c r="G45" s="83"/>
      <c r="H45" s="83"/>
      <c r="I45" s="83"/>
    </row>
    <row r="46" spans="1:29" ht="80.5" customHeight="1" x14ac:dyDescent="0.35">
      <c r="A46" s="83" t="s">
        <v>81</v>
      </c>
      <c r="B46" s="83"/>
      <c r="C46" s="83"/>
      <c r="D46" s="83"/>
      <c r="E46" s="83"/>
      <c r="F46" s="83"/>
      <c r="G46" s="83"/>
      <c r="H46" s="83"/>
      <c r="I46" s="83"/>
    </row>
  </sheetData>
  <mergeCells count="11">
    <mergeCell ref="A1:I1"/>
    <mergeCell ref="K1:N1"/>
    <mergeCell ref="A37:I37"/>
    <mergeCell ref="A43:I43"/>
    <mergeCell ref="A44:I44"/>
    <mergeCell ref="A45:I45"/>
    <mergeCell ref="A46:I46"/>
    <mergeCell ref="K43:S43"/>
    <mergeCell ref="K44:S44"/>
    <mergeCell ref="U43:AC43"/>
    <mergeCell ref="U44:AC44"/>
  </mergeCells>
  <pageMargins left="0.25" right="0.25" top="0.75" bottom="0.75" header="0.3" footer="0.3"/>
  <pageSetup scale="5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BD37-73DF-4EF2-8D85-460E5ACE8B6C}">
  <dimension ref="A1:I15"/>
  <sheetViews>
    <sheetView workbookViewId="0">
      <selection activeCell="J19" sqref="J19"/>
    </sheetView>
  </sheetViews>
  <sheetFormatPr defaultColWidth="8.7265625" defaultRowHeight="14.5" x14ac:dyDescent="0.35"/>
  <cols>
    <col min="1" max="1" width="11.26953125" bestFit="1" customWidth="1"/>
    <col min="2" max="2" width="16.453125" bestFit="1" customWidth="1"/>
    <col min="3" max="3" width="6.26953125" bestFit="1" customWidth="1"/>
    <col min="4" max="4" width="10.7265625" bestFit="1" customWidth="1"/>
  </cols>
  <sheetData>
    <row r="1" spans="1:9" x14ac:dyDescent="0.35">
      <c r="A1" t="s">
        <v>44</v>
      </c>
      <c r="B1" t="s">
        <v>30</v>
      </c>
      <c r="C1" t="s">
        <v>45</v>
      </c>
      <c r="D1" t="s">
        <v>46</v>
      </c>
      <c r="G1" t="s">
        <v>47</v>
      </c>
      <c r="H1" t="s">
        <v>48</v>
      </c>
      <c r="I1" s="66">
        <v>0.33333333333333331</v>
      </c>
    </row>
    <row r="2" spans="1:9" x14ac:dyDescent="0.35">
      <c r="A2" t="s">
        <v>49</v>
      </c>
      <c r="B2" t="s">
        <v>31</v>
      </c>
      <c r="C2" t="s">
        <v>50</v>
      </c>
      <c r="D2" t="s">
        <v>51</v>
      </c>
      <c r="H2" t="s">
        <v>52</v>
      </c>
      <c r="I2" s="66">
        <v>0.70833333333333337</v>
      </c>
    </row>
    <row r="3" spans="1:9" x14ac:dyDescent="0.35">
      <c r="A3" t="s">
        <v>53</v>
      </c>
      <c r="B3" t="s">
        <v>32</v>
      </c>
      <c r="C3" t="s">
        <v>54</v>
      </c>
    </row>
    <row r="4" spans="1:9" x14ac:dyDescent="0.35">
      <c r="A4" t="s">
        <v>55</v>
      </c>
      <c r="B4" t="s">
        <v>56</v>
      </c>
      <c r="C4" t="s">
        <v>57</v>
      </c>
    </row>
    <row r="5" spans="1:9" x14ac:dyDescent="0.35">
      <c r="A5" t="s">
        <v>58</v>
      </c>
      <c r="B5" t="s">
        <v>59</v>
      </c>
    </row>
    <row r="6" spans="1:9" x14ac:dyDescent="0.35">
      <c r="A6" t="s">
        <v>60</v>
      </c>
      <c r="B6" t="s">
        <v>61</v>
      </c>
    </row>
    <row r="7" spans="1:9" x14ac:dyDescent="0.35">
      <c r="A7" t="s">
        <v>62</v>
      </c>
      <c r="B7" t="s">
        <v>63</v>
      </c>
    </row>
    <row r="8" spans="1:9" x14ac:dyDescent="0.35">
      <c r="A8" t="s">
        <v>64</v>
      </c>
      <c r="B8" t="s">
        <v>65</v>
      </c>
    </row>
    <row r="9" spans="1:9" x14ac:dyDescent="0.35">
      <c r="A9" t="s">
        <v>66</v>
      </c>
      <c r="B9" t="s">
        <v>67</v>
      </c>
    </row>
    <row r="10" spans="1:9" x14ac:dyDescent="0.35">
      <c r="A10" t="s">
        <v>68</v>
      </c>
      <c r="B10" t="s">
        <v>69</v>
      </c>
    </row>
    <row r="11" spans="1:9" x14ac:dyDescent="0.35">
      <c r="A11" t="s">
        <v>70</v>
      </c>
      <c r="B11" t="s">
        <v>71</v>
      </c>
    </row>
    <row r="12" spans="1:9" x14ac:dyDescent="0.35">
      <c r="A12" t="s">
        <v>72</v>
      </c>
    </row>
    <row r="13" spans="1:9" x14ac:dyDescent="0.35">
      <c r="A13" t="s">
        <v>73</v>
      </c>
    </row>
    <row r="14" spans="1:9" x14ac:dyDescent="0.35">
      <c r="A14" t="s">
        <v>74</v>
      </c>
    </row>
    <row r="15" spans="1:9" x14ac:dyDescent="0.35">
      <c r="A15"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5288-1B93-46C1-AF26-A884B395DE65}">
  <dimension ref="A1:M39"/>
  <sheetViews>
    <sheetView topLeftCell="C1" zoomScale="90" zoomScaleNormal="90" workbookViewId="0">
      <selection sqref="A1:I1"/>
    </sheetView>
  </sheetViews>
  <sheetFormatPr defaultRowHeight="14.5" x14ac:dyDescent="0.35"/>
  <cols>
    <col min="1" max="1" width="15.54296875" bestFit="1" customWidth="1"/>
    <col min="2" max="3" width="19" bestFit="1" customWidth="1"/>
    <col min="4" max="5" width="21" customWidth="1"/>
    <col min="6" max="6" width="19" bestFit="1" customWidth="1"/>
    <col min="7" max="7" width="21.7265625" bestFit="1" customWidth="1"/>
    <col min="8" max="9" width="20" bestFit="1" customWidth="1"/>
    <col min="10" max="13" width="21.7265625" customWidth="1"/>
    <col min="15" max="18" width="9.1796875" customWidth="1"/>
  </cols>
  <sheetData>
    <row r="1" spans="1:9" ht="31" x14ac:dyDescent="0.7">
      <c r="A1" s="90" t="s">
        <v>7</v>
      </c>
      <c r="B1" s="91"/>
      <c r="C1" s="91"/>
      <c r="D1" s="91"/>
      <c r="E1" s="91"/>
      <c r="F1" s="91"/>
      <c r="G1" s="91"/>
      <c r="H1" s="91"/>
      <c r="I1" s="92"/>
    </row>
    <row r="2" spans="1:9" x14ac:dyDescent="0.35">
      <c r="A2" s="25"/>
      <c r="B2" s="60" t="s">
        <v>8</v>
      </c>
      <c r="C2" s="61" t="s">
        <v>9</v>
      </c>
      <c r="D2" s="62" t="s">
        <v>10</v>
      </c>
      <c r="E2" s="62" t="s">
        <v>11</v>
      </c>
      <c r="F2" s="63" t="s">
        <v>12</v>
      </c>
      <c r="G2" s="63" t="s">
        <v>13</v>
      </c>
      <c r="H2" s="61" t="s">
        <v>14</v>
      </c>
      <c r="I2" s="64" t="s">
        <v>15</v>
      </c>
    </row>
    <row r="3" spans="1:9" x14ac:dyDescent="0.35">
      <c r="A3" s="31" t="s">
        <v>16</v>
      </c>
      <c r="B3" s="72">
        <f>SUM(,Monday!B24,Tuesday!B24,Wednesday!B24,Thursday!B24,Friday!B24)</f>
        <v>0</v>
      </c>
      <c r="C3" s="15"/>
      <c r="D3" s="33">
        <f>SUM(B4:B8)/2700</f>
        <v>1.9804526749749696E-5</v>
      </c>
      <c r="E3" s="33">
        <f>(2700-SUM(B4:B8))/2700</f>
        <v>0.99998019547325034</v>
      </c>
      <c r="F3" s="15"/>
      <c r="G3" s="15"/>
      <c r="H3" s="33"/>
      <c r="I3" s="34"/>
    </row>
    <row r="4" spans="1:9" x14ac:dyDescent="0.35">
      <c r="A4" s="30"/>
      <c r="B4" s="71">
        <f>SUM(,Monday!B25,Tuesday!B25,Wednesday!B25,Thursday!B25,Friday!B25)</f>
        <v>1.1805555552806879E-2</v>
      </c>
      <c r="C4" s="10">
        <f>2700-TEXT(B4,"[m]")</f>
        <v>2683</v>
      </c>
      <c r="D4" s="20">
        <f>B4/(B4+C4)</f>
        <v>4.4001131595328129E-6</v>
      </c>
      <c r="E4" s="20">
        <f>C4/(B4+C4)</f>
        <v>0.9999955998868405</v>
      </c>
      <c r="F4" s="10">
        <f>SUM(Saturday!B25,Sunday!B25,Monday!F25,Tuesday!F25,Wednesday!F25,Thursday!F25,Friday!F25)</f>
        <v>823.99999999324791</v>
      </c>
      <c r="G4" s="10">
        <f>10080-F4</f>
        <v>9256.0000000067521</v>
      </c>
      <c r="H4" s="20">
        <f>F4/(F4+G4)</f>
        <v>8.1746031745361894E-2</v>
      </c>
      <c r="I4" s="21">
        <f>G4/(F4+G4)</f>
        <v>0.91825396825463812</v>
      </c>
    </row>
    <row r="5" spans="1:9" x14ac:dyDescent="0.35">
      <c r="A5" s="24"/>
      <c r="B5" s="71">
        <f>SUM(,Monday!B26,Tuesday!B26,Wednesday!B26,Thursday!B26,Friday!B26)</f>
        <v>0</v>
      </c>
      <c r="C5" s="10">
        <f>2700-TEXT(B5,"[m]")</f>
        <v>2700</v>
      </c>
      <c r="D5" s="20">
        <f>B5/(B5+C5)</f>
        <v>0</v>
      </c>
      <c r="E5" s="20">
        <f>C5/(B5+C5)</f>
        <v>1</v>
      </c>
      <c r="F5" s="10">
        <f>SUM(Saturday!B26,Sunday!B26,Monday!F26,Tuesday!F26,Wednesday!F26,Thursday!F26,Friday!F26)</f>
        <v>299.9999999825377</v>
      </c>
      <c r="G5" s="10">
        <f>10080-F5</f>
        <v>9780.0000000174623</v>
      </c>
      <c r="H5" s="20">
        <f>F5/(F5+G5)</f>
        <v>2.9761904760172393E-2</v>
      </c>
      <c r="I5" s="21">
        <f>G5/(F5+G5)</f>
        <v>0.97023809523982762</v>
      </c>
    </row>
    <row r="6" spans="1:9" x14ac:dyDescent="0.35">
      <c r="A6" s="24"/>
      <c r="B6" s="71">
        <f>SUM(,Monday!B27,Tuesday!B27,Wednesday!B27,Thursday!B27,Friday!B27)</f>
        <v>4.1666666671517305E-2</v>
      </c>
      <c r="C6" s="10">
        <f>2700-TEXT(B6,"[m]")</f>
        <v>2640</v>
      </c>
      <c r="D6" s="20">
        <f>B6/(B6+C6)</f>
        <v>1.5782579190928385E-5</v>
      </c>
      <c r="E6" s="20">
        <f>C6/(B6+C6)</f>
        <v>0.99998421742080912</v>
      </c>
      <c r="F6" s="10">
        <f>SUM(Saturday!B27,Sunday!B27,Monday!F27,Tuesday!F27,Wednesday!F27,Thursday!F27,Friday!F27)</f>
        <v>299.99999999301508</v>
      </c>
      <c r="G6" s="10">
        <f>10080-F6</f>
        <v>9780.0000000069849</v>
      </c>
      <c r="H6" s="20">
        <f>F6/(F6+G6)</f>
        <v>2.9761904761211815E-2</v>
      </c>
      <c r="I6" s="21">
        <f>G6/(F6+G6)</f>
        <v>0.97023809523878823</v>
      </c>
    </row>
    <row r="7" spans="1:9" x14ac:dyDescent="0.35">
      <c r="A7" s="24"/>
      <c r="B7" s="71">
        <f>SUM(,Monday!B28,Tuesday!B28,Wednesday!B28,Thursday!B28,Friday!B28)</f>
        <v>0</v>
      </c>
      <c r="C7" s="10">
        <f>2700-TEXT(B7,"[m]")</f>
        <v>2700</v>
      </c>
      <c r="D7" s="20">
        <f>B7/(B7+C7)</f>
        <v>0</v>
      </c>
      <c r="E7" s="20">
        <f>C7/(B7+C7)</f>
        <v>1</v>
      </c>
      <c r="F7" s="10">
        <f>SUM(Saturday!B28,Sunday!B28,Monday!F28,Tuesday!F28,Wednesday!F28,Thursday!F28,Friday!F28)</f>
        <v>239.99999998603016</v>
      </c>
      <c r="G7" s="10">
        <f>10080-F7</f>
        <v>9840.0000000139698</v>
      </c>
      <c r="H7" s="20">
        <f>F7/(F7+G7)</f>
        <v>2.3809523808137913E-2</v>
      </c>
      <c r="I7" s="21">
        <f>G7/(F7+G7)</f>
        <v>0.97619047619186206</v>
      </c>
    </row>
    <row r="8" spans="1:9" x14ac:dyDescent="0.35">
      <c r="A8" s="24"/>
      <c r="B8" s="71">
        <f>SUM(,Monday!B29,Tuesday!B29,Wednesday!B29,Thursday!B29,Friday!B29)</f>
        <v>0</v>
      </c>
      <c r="C8" s="10">
        <f>2700-TEXT(B8,"[m]")</f>
        <v>2700</v>
      </c>
      <c r="D8" s="20">
        <f>B8/(B8+C8)</f>
        <v>0</v>
      </c>
      <c r="E8" s="20">
        <f>C8/(B8+C8)</f>
        <v>1</v>
      </c>
      <c r="F8" s="10">
        <f>SUM(Saturday!B29,Sunday!B29,Monday!F29,Tuesday!F29,Wednesday!F29,Thursday!F29,Friday!F29)</f>
        <v>390.00000000349246</v>
      </c>
      <c r="G8" s="10">
        <f>10080-F8</f>
        <v>9689.9999999965075</v>
      </c>
      <c r="H8" s="20">
        <f>F8/(F8+G8)</f>
        <v>3.8690476190822665E-2</v>
      </c>
      <c r="I8" s="21">
        <f>G8/(F8+G8)</f>
        <v>0.96130952380917734</v>
      </c>
    </row>
    <row r="9" spans="1:9" x14ac:dyDescent="0.35">
      <c r="A9" s="31" t="s">
        <v>17</v>
      </c>
      <c r="B9" s="73">
        <f>SUM(,Monday!B30,Tuesday!B30,Wednesday!B30,Thursday!B30,Friday!B30)</f>
        <v>0</v>
      </c>
      <c r="C9" s="19"/>
      <c r="D9" s="36"/>
      <c r="E9" s="36"/>
      <c r="F9" s="19"/>
      <c r="G9" s="19"/>
      <c r="H9" s="36"/>
      <c r="I9" s="37"/>
    </row>
    <row r="10" spans="1:9" x14ac:dyDescent="0.35">
      <c r="A10" s="24"/>
      <c r="B10" s="71">
        <f>SUM(,Monday!B31,Tuesday!B31,Wednesday!B31,Thursday!B31,Friday!B31)</f>
        <v>4.1666666669092023E-2</v>
      </c>
      <c r="C10" s="10">
        <f>2700-TEXT(B10,"[m]")</f>
        <v>2640</v>
      </c>
      <c r="D10" s="20">
        <f>B10/(B10+C10)</f>
        <v>1.5782579190009747E-5</v>
      </c>
      <c r="E10" s="20">
        <f>C10/(B10+C10)</f>
        <v>0.9999842174208099</v>
      </c>
      <c r="F10" s="10">
        <f>SUM(Saturday!B31,Sunday!B31,Monday!F31,Tuesday!F31,Wednesday!F31,Thursday!F31,Friday!F31)</f>
        <v>540</v>
      </c>
      <c r="G10" s="10">
        <f>10080-F10</f>
        <v>9540</v>
      </c>
      <c r="H10" s="20">
        <f>F10/(F10+G10)</f>
        <v>5.3571428571428568E-2</v>
      </c>
      <c r="I10" s="21">
        <f>G10/(F10+G10)</f>
        <v>0.9464285714285714</v>
      </c>
    </row>
    <row r="11" spans="1:9" x14ac:dyDescent="0.35">
      <c r="A11" s="24"/>
      <c r="B11" s="71">
        <f>SUM(,Monday!B32,Tuesday!B32,Wednesday!B32,Thursday!B32,Friday!B32)</f>
        <v>0</v>
      </c>
      <c r="C11" s="10">
        <f>2700-TEXT(B11,"[m]")</f>
        <v>2700</v>
      </c>
      <c r="D11" s="20">
        <f>B11/(B11+C11)</f>
        <v>0</v>
      </c>
      <c r="E11" s="20">
        <f>C11/(B11+C11)</f>
        <v>1</v>
      </c>
      <c r="F11" s="10">
        <f>SUM(Saturday!B32,Sunday!B32,Monday!F32,Tuesday!F32,Wednesday!F32,Thursday!F32,Friday!F32)</f>
        <v>0</v>
      </c>
      <c r="G11" s="10">
        <f>10080-F11</f>
        <v>10080</v>
      </c>
      <c r="H11" s="20">
        <f>F11/(F11+G11)</f>
        <v>0</v>
      </c>
      <c r="I11" s="21">
        <f>G11/(F11+G11)</f>
        <v>1</v>
      </c>
    </row>
    <row r="12" spans="1:9" x14ac:dyDescent="0.35">
      <c r="A12" s="24"/>
      <c r="B12" s="71">
        <f>SUM(,Monday!B33,Tuesday!B33,Wednesday!B33,Thursday!B33,Friday!B33)</f>
        <v>0</v>
      </c>
      <c r="C12" s="10">
        <f>2700-TEXT(B12,"[m]")</f>
        <v>2700</v>
      </c>
      <c r="D12" s="20">
        <f>B12/(B12+C12)</f>
        <v>0</v>
      </c>
      <c r="E12" s="20">
        <f>C12/(B12+C12)</f>
        <v>1</v>
      </c>
      <c r="F12" s="10">
        <f>SUM(Saturday!B33,Sunday!B33,Monday!F33,Tuesday!F33,Wednesday!F33,Thursday!F33,Friday!F33)</f>
        <v>0</v>
      </c>
      <c r="G12" s="10">
        <f>10080-F12</f>
        <v>10080</v>
      </c>
      <c r="H12" s="20">
        <f>F12/(F12+G12)</f>
        <v>0</v>
      </c>
      <c r="I12" s="21">
        <f>G12/(F12+G12)</f>
        <v>1</v>
      </c>
    </row>
    <row r="13" spans="1:9" x14ac:dyDescent="0.35">
      <c r="A13" s="24"/>
      <c r="B13" s="71">
        <f>SUM(,Monday!B34,Tuesday!B34,Wednesday!B34,Thursday!B34,Friday!B34)</f>
        <v>0</v>
      </c>
      <c r="C13" s="10">
        <f>2700-TEXT(B13,"[m]")</f>
        <v>2700</v>
      </c>
      <c r="D13" s="20">
        <f>B13/(B13+C13)</f>
        <v>0</v>
      </c>
      <c r="E13" s="20">
        <f>C13/(B13+C13)</f>
        <v>1</v>
      </c>
      <c r="F13" s="10">
        <f>SUM(Saturday!B34,Sunday!B34,Monday!F34,Tuesday!F34,Wednesday!F34,Thursday!F34,Friday!F34)</f>
        <v>0</v>
      </c>
      <c r="G13" s="10">
        <f>10080-F13</f>
        <v>10080</v>
      </c>
      <c r="H13" s="20">
        <f>F13/(F13+G13)</f>
        <v>0</v>
      </c>
      <c r="I13" s="21">
        <f>G13/(F13+G13)</f>
        <v>1</v>
      </c>
    </row>
    <row r="14" spans="1:9" x14ac:dyDescent="0.35">
      <c r="A14" s="24"/>
      <c r="B14" s="71">
        <f>SUM(,Monday!B35,Tuesday!B35,Wednesday!B35,Thursday!B35,Friday!B35)</f>
        <v>0</v>
      </c>
      <c r="C14" s="10">
        <f>2700-TEXT(B14,"[m]")</f>
        <v>2700</v>
      </c>
      <c r="D14" s="20">
        <f>B14/(B14+C14)</f>
        <v>0</v>
      </c>
      <c r="E14" s="20">
        <f>C14/(B14+C14)</f>
        <v>1</v>
      </c>
      <c r="F14" s="10">
        <f>SUM(Saturday!B35,Sunday!B35,Monday!F35,Tuesday!F35,Wednesday!F35,Thursday!F35,Friday!F35)</f>
        <v>0</v>
      </c>
      <c r="G14" s="10">
        <f>10080-F14</f>
        <v>10080</v>
      </c>
      <c r="H14" s="20">
        <f>F14/(F14+G14)</f>
        <v>0</v>
      </c>
      <c r="I14" s="21">
        <f>G14/(F14+G14)</f>
        <v>1</v>
      </c>
    </row>
    <row r="15" spans="1:9" x14ac:dyDescent="0.35">
      <c r="A15" s="31" t="s">
        <v>18</v>
      </c>
      <c r="B15" s="73">
        <f>SUM(,Monday!B36,Tuesday!B36,Wednesday!B36,Thursday!B36,Friday!B36)</f>
        <v>0</v>
      </c>
      <c r="C15" s="19"/>
      <c r="D15" s="36"/>
      <c r="E15" s="36"/>
      <c r="F15" s="19"/>
      <c r="G15" s="19"/>
      <c r="H15" s="36"/>
      <c r="I15" s="37"/>
    </row>
    <row r="16" spans="1:9" x14ac:dyDescent="0.35">
      <c r="A16" s="24"/>
      <c r="B16" s="71">
        <f>SUM(,Monday!B37,Tuesday!B37,Wednesday!B37,Thursday!B37,Friday!B37)</f>
        <v>4.1666666669092023E-2</v>
      </c>
      <c r="C16" s="10">
        <f>2700-TEXT(B16,"[m]")</f>
        <v>2640</v>
      </c>
      <c r="D16" s="20">
        <f>B16/(B16+C16)</f>
        <v>1.5782579190009747E-5</v>
      </c>
      <c r="E16" s="20">
        <f>C16/(B16+C16)</f>
        <v>0.9999842174208099</v>
      </c>
      <c r="F16" s="10">
        <f>SUM(Saturday!B37,Sunday!B37,Monday!F37,Tuesday!F37,Wednesday!F37,Thursday!F37,Friday!F37)</f>
        <v>540</v>
      </c>
      <c r="G16" s="10">
        <f>10080-F16</f>
        <v>9540</v>
      </c>
      <c r="H16" s="20">
        <f>F16/(F16+G16)</f>
        <v>5.3571428571428568E-2</v>
      </c>
      <c r="I16" s="21">
        <f>G16/(F16+G16)</f>
        <v>0.9464285714285714</v>
      </c>
    </row>
    <row r="17" spans="1:13" x14ac:dyDescent="0.35">
      <c r="A17" s="24"/>
      <c r="B17" s="71">
        <f>SUM(,Monday!B38,Tuesday!B38,Wednesday!B38,Thursday!B38,Friday!B38)</f>
        <v>0</v>
      </c>
      <c r="C17" s="10">
        <f>2700-TEXT(B17,"[m]")</f>
        <v>2700</v>
      </c>
      <c r="D17" s="20">
        <f>B17/(B17+C17)</f>
        <v>0</v>
      </c>
      <c r="E17" s="20">
        <f>C17/(B17+C17)</f>
        <v>1</v>
      </c>
      <c r="F17" s="10">
        <f>SUM(Saturday!B38,Sunday!B38,Monday!F38,Tuesday!F38,Wednesday!F38,Thursday!F38,Friday!F38)</f>
        <v>0</v>
      </c>
      <c r="G17" s="10">
        <f>10080-F17</f>
        <v>10080</v>
      </c>
      <c r="H17" s="20">
        <f>F17/(F17+G17)</f>
        <v>0</v>
      </c>
      <c r="I17" s="21">
        <f>G17/(F17+G17)</f>
        <v>1</v>
      </c>
    </row>
    <row r="18" spans="1:13" x14ac:dyDescent="0.35">
      <c r="A18" s="24"/>
      <c r="B18" s="71">
        <f>SUM(,Monday!B39,Tuesday!B39,Wednesday!B39,Thursday!B39,Friday!B39)</f>
        <v>0</v>
      </c>
      <c r="C18" s="10">
        <f>2700-TEXT(B18,"[m]")</f>
        <v>2700</v>
      </c>
      <c r="D18" s="20">
        <f>B18/(B18+C18)</f>
        <v>0</v>
      </c>
      <c r="E18" s="20">
        <f>C18/(B18+C18)</f>
        <v>1</v>
      </c>
      <c r="F18" s="10">
        <f>SUM(Saturday!B39,Sunday!B39,Monday!F39,Tuesday!F39,Wednesday!F39,Thursday!F39,Friday!F39)</f>
        <v>0</v>
      </c>
      <c r="G18" s="10">
        <f>10080-F18</f>
        <v>10080</v>
      </c>
      <c r="H18" s="20">
        <f>F18/(F18+G18)</f>
        <v>0</v>
      </c>
      <c r="I18" s="21">
        <f>G18/(F18+G18)</f>
        <v>1</v>
      </c>
    </row>
    <row r="19" spans="1:13" x14ac:dyDescent="0.35">
      <c r="A19" s="24"/>
      <c r="B19" s="71">
        <f>SUM(,Monday!B40,Tuesday!B40,Wednesday!B40,Thursday!B40,Friday!B40)</f>
        <v>0</v>
      </c>
      <c r="C19" s="10">
        <f>2700-TEXT(B19,"[m]")</f>
        <v>2700</v>
      </c>
      <c r="D19" s="20">
        <f>B19/(B19+C19)</f>
        <v>0</v>
      </c>
      <c r="E19" s="20">
        <f>C19/(B19+C19)</f>
        <v>1</v>
      </c>
      <c r="F19" s="10">
        <f>SUM(Saturday!B40,Sunday!B40,Monday!F40,Tuesday!F40,Wednesday!F40,Thursday!F40,Friday!F40)</f>
        <v>0</v>
      </c>
      <c r="G19" s="10">
        <f>10080-F19</f>
        <v>10080</v>
      </c>
      <c r="H19" s="20">
        <f>F19/(F19+G19)</f>
        <v>0</v>
      </c>
      <c r="I19" s="21">
        <f>G19/(F19+G19)</f>
        <v>1</v>
      </c>
    </row>
    <row r="20" spans="1:13" x14ac:dyDescent="0.35">
      <c r="A20" s="48"/>
      <c r="B20" s="74">
        <f>SUM(,Monday!B41,Tuesday!B41,Wednesday!B41,Thursday!B41,Friday!B41)</f>
        <v>0</v>
      </c>
      <c r="C20" s="11">
        <f>2700-TEXT(B20,"[m]")</f>
        <v>2700</v>
      </c>
      <c r="D20" s="22">
        <f>B20/(B20+C20)</f>
        <v>0</v>
      </c>
      <c r="E20" s="22">
        <f>C20/(B20+C20)</f>
        <v>1</v>
      </c>
      <c r="F20" s="11">
        <f>SUM(Saturday!B41,Sunday!B41,Monday!F41,Tuesday!F41,Wednesday!F41,Thursday!F41,Friday!F41)</f>
        <v>0</v>
      </c>
      <c r="G20" s="11">
        <f>10080-F20</f>
        <v>10080</v>
      </c>
      <c r="H20" s="22">
        <f>F20/(F20+G20)</f>
        <v>0</v>
      </c>
      <c r="I20" s="23">
        <f>G20/(F20+G20)</f>
        <v>1</v>
      </c>
    </row>
    <row r="21" spans="1:13" x14ac:dyDescent="0.35">
      <c r="A21" s="24"/>
      <c r="B21" s="10"/>
      <c r="C21" s="10"/>
      <c r="D21" s="20"/>
      <c r="E21" s="20"/>
      <c r="F21" s="10"/>
      <c r="G21" s="10"/>
      <c r="H21" s="20"/>
      <c r="I21" s="41"/>
    </row>
    <row r="22" spans="1:13" ht="29" x14ac:dyDescent="0.35">
      <c r="A22" s="25"/>
      <c r="B22" s="56" t="s">
        <v>9</v>
      </c>
      <c r="C22" s="57" t="s">
        <v>19</v>
      </c>
      <c r="D22" s="58" t="s">
        <v>20</v>
      </c>
      <c r="E22" s="56" t="s">
        <v>21</v>
      </c>
      <c r="F22" s="56" t="s">
        <v>22</v>
      </c>
      <c r="G22" s="56" t="s">
        <v>23</v>
      </c>
      <c r="H22" s="56" t="s">
        <v>13</v>
      </c>
      <c r="I22" s="57" t="s">
        <v>24</v>
      </c>
      <c r="J22" s="58" t="s">
        <v>25</v>
      </c>
      <c r="K22" s="56" t="s">
        <v>26</v>
      </c>
      <c r="L22" s="56" t="s">
        <v>27</v>
      </c>
      <c r="M22" s="59" t="s">
        <v>28</v>
      </c>
    </row>
    <row r="23" spans="1:13" x14ac:dyDescent="0.35">
      <c r="A23" s="31" t="s">
        <v>16</v>
      </c>
      <c r="B23" s="32">
        <f>2700-TEXT(SUM(B4:B8),"[m]")</f>
        <v>2623</v>
      </c>
      <c r="C23" s="68">
        <f>SUM(SUMIF(Monday!D4:D8,"="&amp;"Planned",Monday!B25:B29),
SUMIF(Tuesday!D4:D8,"="&amp;"Planned",Tuesday!B25:B29),
SUMIF(Wednesday!D4:D8,"="&amp;"Planned",Wednesday!B25:B29),
SUMIF(Thursday!D4:D8,"="&amp;"Planned",Thursday!B25:B29),
SUMIF(Friday!D4:D8,"="&amp;"Planned",Friday!B25:B29))</f>
        <v>4.1666666671517305E-2</v>
      </c>
      <c r="D23" s="75">
        <f>SUM(SUMIF(Monday!D4:D8,"="&amp;"Unplanned",Monday!B25:B29),
SUMIF(Tuesday!D4:D8,"="&amp;"Unplanned",Tuesday!B25:B29),
SUMIF(Wednesday!D4:D8,"="&amp;"Unplanned",Wednesday!B25:B29),
SUMIF(Thursday!D4:D8,"="&amp;"Unplanned",Thursday!B25:B29),
SUMIF(Friday!D4:D8,"="&amp;"Unplanned",Friday!B25:B29))</f>
        <v>1.1805555552806879E-2</v>
      </c>
      <c r="E23" s="33">
        <f>B23/2700</f>
        <v>0.9714814814814815</v>
      </c>
      <c r="F23" s="33">
        <f t="shared" ref="F23:G25" si="0">TEXT(C23,"[m]")/2700</f>
        <v>2.2222222222222223E-2</v>
      </c>
      <c r="G23" s="33">
        <f t="shared" si="0"/>
        <v>6.2962962962962964E-3</v>
      </c>
      <c r="H23" s="15">
        <f>10080-SUM(F4:F8)</f>
        <v>8026.0000000416767</v>
      </c>
      <c r="I23" s="15">
        <f>SUM(SUMIF(Saturday!D4:D8,"="&amp;"Planned",Saturday!B25:B29),
SUMIF(Sunday!D4:D8,"="&amp;"Planned",Sunday!B25:B29),
SUMIF(Monday!D4:D8,"="&amp;"Planned",Monday!F25:F29),
SUMIF(Tuesday!D4:D8,"="&amp;"Planned",Tuesday!F25:F29),
SUMIF(Wednesday!D4:D8,"="&amp;"Planned",Wednesday!F25:F29),
SUMIF(Thursday!D4:D8,"="&amp;"Planned",Thursday!F25:F29),
SUMIF(Friday!D4:D8,"="&amp;"Planned",Friday!F25:F29))</f>
        <v>1919.9999999615829</v>
      </c>
      <c r="J23" s="78">
        <f>SUM(SUMIF(Saturday!D4:D8,"="&amp;"Unplanned",Saturday!B25:B29),
SUMIF(Sunday!D4:D8,"="&amp;"Unplanned",Sunday!B25:B29),
SUMIF(Monday!D4:D8,"="&amp;"Unplanned",Monday!F25:F29),
SUMIF(Tuesday!D4:D8,"="&amp;"Unplanned",Tuesday!F25:F29),
SUMIF(Wednesday!D4:D8,"="&amp;"Unplanned",Wednesday!F25:F29),
SUMIF(Thursday!D4:D8,"="&amp;"Unplanned",Thursday!F25:F29),
SUMIF(Friday!D4:D8,"="&amp;"Unplanned",Friday!F25:F29))</f>
        <v>133.99999999674037</v>
      </c>
      <c r="K23" s="33">
        <f t="shared" ref="K23:M25" si="1">H23/10080</f>
        <v>0.79623015873429337</v>
      </c>
      <c r="L23" s="33">
        <f t="shared" si="1"/>
        <v>0.19047619047237926</v>
      </c>
      <c r="M23" s="34">
        <f t="shared" si="1"/>
        <v>1.3293650793327418E-2</v>
      </c>
    </row>
    <row r="24" spans="1:13" x14ac:dyDescent="0.35">
      <c r="A24" s="31" t="s">
        <v>17</v>
      </c>
      <c r="B24" s="35">
        <f>2700-TEXT(SUM(B10:B14),"[m]")</f>
        <v>2640</v>
      </c>
      <c r="C24" s="69">
        <f>SUM(SUMIF(Monday!D10:D14,"="&amp;"Planned",Monday!B31:B35),
SUMIF(Tuesday!D10:D14,"="&amp;"Planned",Tuesday!B31:B35),
SUMIF(Wednesday!D10:D14,"="&amp;"Planned",Wednesday!B31:B35),
SUMIF(Thursday!D10:D14,"="&amp;"Planned",Thursday!B31:B35),
SUMIF(Friday!D10:D14,"="&amp;"Planned",Friday!B31:B35))</f>
        <v>4.1666666669092023E-2</v>
      </c>
      <c r="D24" s="76">
        <f>SUM(SUMIF(Monday!D10:D14,"="&amp;"Unplanned",Monday!B31:B35),
SUMIF(Tuesday!D10:D14,"="&amp;"Unplanned",Tuesday!B31:B35),
SUMIF(Wednesday!D10:D14,"="&amp;"Unplanned",Wednesday!B31:B35),
SUMIF(Thursday!D10:D14,"="&amp;"Unplanned",Thursday!B31:B35),
SUMIF(Friday!D10:D14,"="&amp;"Unplanned",Friday!B31:B35))</f>
        <v>0</v>
      </c>
      <c r="E24" s="36">
        <f>B24/2700</f>
        <v>0.97777777777777775</v>
      </c>
      <c r="F24" s="36">
        <f t="shared" si="0"/>
        <v>2.2222222222222223E-2</v>
      </c>
      <c r="G24" s="36">
        <f t="shared" si="0"/>
        <v>0</v>
      </c>
      <c r="H24" s="19">
        <f>10080-SUM(F10:F14)</f>
        <v>9540</v>
      </c>
      <c r="I24" s="19">
        <f>SUM(SUMIF(Saturday!D10:D14,"="&amp;"Planned",Saturday!B31:B35),
SUMIF(Sunday!D10:D14,"="&amp;"Planned",Sunday!B31:B35),
SUMIF(Monday!D10:D14,"="&amp;"Planned",Monday!F31:F35),
SUMIF(Tuesday!D10:D14,"="&amp;"Planned",Tuesday!F31:F35),
SUMIF(Wednesday!D10:D14,"="&amp;"Planned",Wednesday!F31:F35),
SUMIF(Thursday!D10:D14,"="&amp;"Planned",Thursday!F31:F35),
SUMIF(Friday!D10:D14,"="&amp;"Planned",Friday!F31:F35))</f>
        <v>540</v>
      </c>
      <c r="J24" s="79">
        <f>SUM(SUMIF(Saturday!D10:D14,"="&amp;"Unplanned",Saturday!B31:B35),
SUMIF(Sunday!D10:D14,"="&amp;"Unplanned",Sunday!B31:B35),
SUMIF(Monday!D10:D14,"="&amp;"Unplanned",Monday!F31:F35),
SUMIF(Tuesday!D10:D14,"="&amp;"Unplanned",Tuesday!F31:F35),
SUMIF(Wednesday!D10:D14,"="&amp;"Unplanned",Wednesday!F31:F35),
SUMIF(Thursday!D10:D14,"="&amp;"Unplanned",Thursday!F31:F35),
SUMIF(Friday!D10:D14,"="&amp;"Unplanned",Friday!F31:F35))</f>
        <v>0</v>
      </c>
      <c r="K24" s="36">
        <f t="shared" si="1"/>
        <v>0.9464285714285714</v>
      </c>
      <c r="L24" s="36">
        <f t="shared" si="1"/>
        <v>5.3571428571428568E-2</v>
      </c>
      <c r="M24" s="37">
        <f t="shared" si="1"/>
        <v>0</v>
      </c>
    </row>
    <row r="25" spans="1:13" x14ac:dyDescent="0.35">
      <c r="A25" s="51" t="s">
        <v>18</v>
      </c>
      <c r="B25" s="52">
        <f>2700-TEXT(SUM(B16:B20),"[m]")</f>
        <v>2640</v>
      </c>
      <c r="C25" s="81">
        <f>SUM(SUMIF(Monday!D16:D20,"="&amp;"Planned",Monday!B37:B41),
SUMIF(Tuesday!D16:D20,"="&amp;"Planned",Tuesday!B37:B41),
SUMIF(Wednesday!D16:D20,"="&amp;"Planned",Wednesday!B37:B41),
SUMIF(Thursday!D16:D20,"="&amp;"Planned",Thursday!B37:B41),
SUMIF(Friday!D16:D20,"="&amp;"Planned",Friday!B37:B41))</f>
        <v>4.1666666669092023E-2</v>
      </c>
      <c r="D25" s="77">
        <f>SUM(SUMIF(Monday!D16:D20,"="&amp;"Unplanned",Monday!B37:B41),
SUMIF(Tuesday!D16:D20,"="&amp;"Unplanned",Tuesday!B37:B41),
SUMIF(Wednesday!D16:D20,"="&amp;"Unplanned",Wednesday!B37:B41),
SUMIF(Thursday!D16:D20,"="&amp;"Unplanned",Thursday!B37:B41),
SUMIF(Friday!D16:D20,"="&amp;"Unplanned",Friday!B37:B41))</f>
        <v>0</v>
      </c>
      <c r="E25" s="54">
        <f>B25/2700</f>
        <v>0.97777777777777775</v>
      </c>
      <c r="F25" s="54">
        <f t="shared" si="0"/>
        <v>2.2222222222222223E-2</v>
      </c>
      <c r="G25" s="54">
        <f t="shared" si="0"/>
        <v>0</v>
      </c>
      <c r="H25" s="53">
        <f>10080-SUM(F16:F20)</f>
        <v>9540</v>
      </c>
      <c r="I25" s="53">
        <f>SUM(SUMIF(Saturday!D16:D20,"="&amp;"Planned",Saturday!B37:B41),
SUMIF(Sunday!D16:D20,"="&amp;"Planned",Sunday!B37:B41),
SUMIF(Monday!D16:D20,"="&amp;"Planned",Monday!F37:F41),
SUMIF(Tuesday!D16:D20,"="&amp;"Planned",Tuesday!F37:F41),
SUMIF(Wednesday!D16:D20,"="&amp;"Planned",Wednesday!F37:F41),
SUMIF(Thursday!D16:D20,"="&amp;"Planned",Thursday!F37:F41),
SUMIF(Friday!D16:D20,"="&amp;"Planned",Friday!F37:F41))</f>
        <v>540</v>
      </c>
      <c r="J25" s="80">
        <f>SUM(SUMIF(Saturday!D16:D20,"="&amp;"Unplanned",Saturday!B37:B41),
SUMIF(Sunday!D16:D20,"="&amp;"Unplanned",Sunday!B37:B41),
SUMIF(Monday!D16:D20,"="&amp;"Unplanned",Monday!F37:F41),
SUMIF(Tuesday!D16:D20,"="&amp;"Unplanned",Tuesday!F37:F41),
SUMIF(Wednesday!D16:D20,"="&amp;"Unplanned",Wednesday!F37:F41),
SUMIF(Thursday!D16:D20,"="&amp;"Unplanned",Thursday!F37:F41),
SUMIF(Friday!D16:D20,"="&amp;"Unplanned",Friday!F37:F41))</f>
        <v>0</v>
      </c>
      <c r="K25" s="54">
        <f t="shared" si="1"/>
        <v>0.9464285714285714</v>
      </c>
      <c r="L25" s="54">
        <f t="shared" si="1"/>
        <v>5.3571428571428568E-2</v>
      </c>
      <c r="M25" s="55">
        <f t="shared" si="1"/>
        <v>0</v>
      </c>
    </row>
    <row r="26" spans="1:13" hidden="1" x14ac:dyDescent="0.35">
      <c r="E26" s="82">
        <v>1</v>
      </c>
      <c r="F26" s="82">
        <v>1</v>
      </c>
      <c r="G26" s="82">
        <v>1</v>
      </c>
      <c r="K26" s="82">
        <v>1</v>
      </c>
      <c r="L26" s="82">
        <v>1</v>
      </c>
      <c r="M26" s="82">
        <v>1</v>
      </c>
    </row>
    <row r="27" spans="1:13" hidden="1" x14ac:dyDescent="0.35">
      <c r="A27" s="40"/>
      <c r="B27" s="27" t="s">
        <v>29</v>
      </c>
      <c r="C27" s="26" t="s">
        <v>8</v>
      </c>
      <c r="D27" s="27" t="s">
        <v>9</v>
      </c>
      <c r="E27" s="27" t="s">
        <v>10</v>
      </c>
      <c r="F27" s="27" t="s">
        <v>11</v>
      </c>
      <c r="G27" s="28" t="s">
        <v>12</v>
      </c>
      <c r="H27" s="28" t="s">
        <v>13</v>
      </c>
      <c r="I27" s="27" t="s">
        <v>14</v>
      </c>
      <c r="J27" s="5" t="s">
        <v>15</v>
      </c>
    </row>
    <row r="28" spans="1:13" hidden="1" x14ac:dyDescent="0.35">
      <c r="A28" s="45" t="s">
        <v>30</v>
      </c>
      <c r="B28" s="13"/>
      <c r="C28" s="13"/>
      <c r="D28" s="13"/>
      <c r="E28" s="13"/>
      <c r="F28" s="13"/>
      <c r="G28" s="13"/>
      <c r="H28" s="13"/>
      <c r="I28" s="13"/>
      <c r="J28" s="46"/>
    </row>
    <row r="29" spans="1:13" hidden="1" x14ac:dyDescent="0.35">
      <c r="A29" s="43"/>
      <c r="D29" s="10">
        <f>540-C29</f>
        <v>540</v>
      </c>
      <c r="E29" s="20">
        <f>C29/(C29+D29)</f>
        <v>0</v>
      </c>
      <c r="F29" s="20">
        <f>D29/(C29+D29)</f>
        <v>1</v>
      </c>
      <c r="H29" s="10">
        <f>1440-G29</f>
        <v>1440</v>
      </c>
      <c r="I29" s="20">
        <f>G29/(G29+H29)</f>
        <v>0</v>
      </c>
      <c r="J29" s="21">
        <f>H29/(G29+H29)</f>
        <v>1</v>
      </c>
    </row>
    <row r="30" spans="1:13" hidden="1" x14ac:dyDescent="0.35">
      <c r="A30" s="43"/>
      <c r="D30" s="10">
        <f>540-C30</f>
        <v>540</v>
      </c>
      <c r="E30" s="20">
        <f>C30/(C30+D30)</f>
        <v>0</v>
      </c>
      <c r="F30" s="20">
        <f>D30/(C30+D30)</f>
        <v>1</v>
      </c>
      <c r="H30" s="10">
        <f t="shared" ref="H30:H39" si="2">1440-G30</f>
        <v>1440</v>
      </c>
      <c r="I30" s="20">
        <f>G30/(G30+H30)</f>
        <v>0</v>
      </c>
      <c r="J30" s="21">
        <f>H30/(G30+H30)</f>
        <v>1</v>
      </c>
    </row>
    <row r="31" spans="1:13" hidden="1" x14ac:dyDescent="0.35">
      <c r="A31" s="43"/>
      <c r="D31" s="10">
        <f>540-C31</f>
        <v>540</v>
      </c>
      <c r="E31" s="20">
        <f>C31/(C31+D31)</f>
        <v>0</v>
      </c>
      <c r="F31" s="20">
        <f>D31/(C31+D31)</f>
        <v>1</v>
      </c>
      <c r="H31" s="10">
        <f t="shared" si="2"/>
        <v>1440</v>
      </c>
      <c r="I31" s="20">
        <f>G31/(G31+H31)</f>
        <v>0</v>
      </c>
      <c r="J31" s="21">
        <f>H31/(G31+H31)</f>
        <v>1</v>
      </c>
    </row>
    <row r="32" spans="1:13" hidden="1" x14ac:dyDescent="0.35">
      <c r="A32" s="47" t="s">
        <v>31</v>
      </c>
      <c r="B32" s="17"/>
      <c r="C32" s="17"/>
      <c r="D32" s="17"/>
      <c r="E32" s="17"/>
      <c r="F32" s="17"/>
      <c r="G32" s="17"/>
      <c r="H32" s="17"/>
      <c r="I32" s="17"/>
      <c r="J32" s="39"/>
    </row>
    <row r="33" spans="1:10" hidden="1" x14ac:dyDescent="0.35">
      <c r="A33" s="43"/>
      <c r="D33" s="10">
        <f>540-C33</f>
        <v>540</v>
      </c>
      <c r="E33" s="20">
        <f>C33/(C33+D33)</f>
        <v>0</v>
      </c>
      <c r="F33" s="20">
        <f>D33/(C33+D33)</f>
        <v>1</v>
      </c>
      <c r="H33" s="10">
        <f t="shared" si="2"/>
        <v>1440</v>
      </c>
      <c r="I33" s="20">
        <f>G33/(G33+H33)</f>
        <v>0</v>
      </c>
      <c r="J33" s="21">
        <f>H33/(G33+H33)</f>
        <v>1</v>
      </c>
    </row>
    <row r="34" spans="1:10" hidden="1" x14ac:dyDescent="0.35">
      <c r="A34" s="43"/>
      <c r="D34" s="10">
        <f>540-C34</f>
        <v>540</v>
      </c>
      <c r="E34" s="20">
        <f>C34/(C34+D34)</f>
        <v>0</v>
      </c>
      <c r="F34" s="20">
        <f>D34/(C34+D34)</f>
        <v>1</v>
      </c>
      <c r="H34" s="10">
        <f t="shared" si="2"/>
        <v>1440</v>
      </c>
      <c r="I34" s="20">
        <f>G34/(G34+H34)</f>
        <v>0</v>
      </c>
      <c r="J34" s="21">
        <f>H34/(G34+H34)</f>
        <v>1</v>
      </c>
    </row>
    <row r="35" spans="1:10" hidden="1" x14ac:dyDescent="0.35">
      <c r="A35" s="43"/>
      <c r="D35" s="10">
        <f>540-C35</f>
        <v>540</v>
      </c>
      <c r="E35" s="20">
        <f>C35/(C35+D35)</f>
        <v>0</v>
      </c>
      <c r="F35" s="20">
        <f>D35/(C35+D35)</f>
        <v>1</v>
      </c>
      <c r="H35" s="10">
        <f t="shared" si="2"/>
        <v>1440</v>
      </c>
      <c r="I35" s="20">
        <f>G35/(G35+H35)</f>
        <v>0</v>
      </c>
      <c r="J35" s="21">
        <f>H35/(G35+H35)</f>
        <v>1</v>
      </c>
    </row>
    <row r="36" spans="1:10" hidden="1" x14ac:dyDescent="0.35">
      <c r="A36" s="47" t="s">
        <v>32</v>
      </c>
      <c r="B36" s="17"/>
      <c r="C36" s="17"/>
      <c r="D36" s="17"/>
      <c r="E36" s="17"/>
      <c r="F36" s="17"/>
      <c r="G36" s="17"/>
      <c r="H36" s="17"/>
      <c r="I36" s="17"/>
      <c r="J36" s="39"/>
    </row>
    <row r="37" spans="1:10" hidden="1" x14ac:dyDescent="0.35">
      <c r="A37" s="43"/>
      <c r="B37" s="38"/>
      <c r="D37" s="10">
        <f>540-C37</f>
        <v>540</v>
      </c>
      <c r="E37" s="20">
        <f>C37/(C37+D37)</f>
        <v>0</v>
      </c>
      <c r="F37" s="20">
        <f>D37/(C37+D37)</f>
        <v>1</v>
      </c>
      <c r="H37" s="10">
        <f t="shared" si="2"/>
        <v>1440</v>
      </c>
      <c r="I37" s="20">
        <f>G37/(G37+H37)</f>
        <v>0</v>
      </c>
      <c r="J37" s="21">
        <f>H37/(G37+H37)</f>
        <v>1</v>
      </c>
    </row>
    <row r="38" spans="1:10" hidden="1" x14ac:dyDescent="0.35">
      <c r="A38" s="43"/>
      <c r="B38" s="38"/>
      <c r="D38" s="10">
        <f>540-C38</f>
        <v>540</v>
      </c>
      <c r="E38" s="20">
        <f>C38/(C38+D38)</f>
        <v>0</v>
      </c>
      <c r="F38" s="20">
        <f>D38/(C38+D38)</f>
        <v>1</v>
      </c>
      <c r="H38" s="10">
        <f t="shared" si="2"/>
        <v>1440</v>
      </c>
      <c r="I38" s="20">
        <f>G38/(G38+H38)</f>
        <v>0</v>
      </c>
      <c r="J38" s="21">
        <f>H38/(G38+H38)</f>
        <v>1</v>
      </c>
    </row>
    <row r="39" spans="1:10" hidden="1" x14ac:dyDescent="0.35">
      <c r="A39" s="44"/>
      <c r="B39" s="42"/>
      <c r="C39" s="1"/>
      <c r="D39" s="11">
        <f>540-C39</f>
        <v>540</v>
      </c>
      <c r="E39" s="22">
        <f>C39/(C39+D39)</f>
        <v>0</v>
      </c>
      <c r="F39" s="22">
        <f>D39/(C39+D39)</f>
        <v>1</v>
      </c>
      <c r="G39" s="1"/>
      <c r="H39" s="11">
        <f t="shared" si="2"/>
        <v>1440</v>
      </c>
      <c r="I39" s="22">
        <f>G39/(G39+H39)</f>
        <v>0</v>
      </c>
      <c r="J39" s="23">
        <f>H39/(G39+H39)</f>
        <v>1</v>
      </c>
    </row>
  </sheetData>
  <mergeCells count="1">
    <mergeCell ref="A1:I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62A39F0-B83C-46A3-8506-4CE759C41F0A}">
          <x14:formula1>
            <xm:f>Sheet4!$A$1:$A$11</xm:f>
          </x14:formula1>
          <xm:sqref>B29:B31 B33:B35 B37:B39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7552-53C0-4AAC-AD57-2C2E31B8579E}">
  <dimension ref="A1:M48"/>
  <sheetViews>
    <sheetView zoomScale="80" zoomScaleNormal="80" workbookViewId="0">
      <selection activeCell="B4" sqref="B4"/>
    </sheetView>
  </sheetViews>
  <sheetFormatPr defaultRowHeight="14.5" x14ac:dyDescent="0.35"/>
  <cols>
    <col min="1" max="1" width="14.54296875" customWidth="1"/>
    <col min="2" max="2" width="18.1796875" bestFit="1" customWidth="1"/>
    <col min="3" max="3" width="15.54296875" bestFit="1" customWidth="1"/>
    <col min="4" max="4" width="20.54296875" bestFit="1" customWidth="1"/>
    <col min="5" max="5" width="20.26953125" bestFit="1" customWidth="1"/>
    <col min="6" max="6" width="18.453125" style="7" bestFit="1" customWidth="1"/>
    <col min="7" max="7" width="17.7265625" style="7" bestFit="1" customWidth="1"/>
    <col min="8" max="8" width="16.54296875" style="10" bestFit="1" customWidth="1"/>
    <col min="9" max="9" width="27.26953125" style="67" bestFit="1" customWidth="1"/>
    <col min="10" max="11" width="23.54296875" bestFit="1" customWidth="1"/>
    <col min="12" max="14" width="30.1796875" customWidth="1"/>
  </cols>
  <sheetData>
    <row r="1" spans="1:13" ht="31" x14ac:dyDescent="0.7">
      <c r="A1" s="84" t="s">
        <v>33</v>
      </c>
      <c r="B1" s="85"/>
      <c r="C1" s="85"/>
      <c r="D1" s="85"/>
      <c r="E1" s="85"/>
      <c r="F1" s="85"/>
      <c r="G1" s="85"/>
      <c r="H1" s="85"/>
      <c r="I1" s="85"/>
      <c r="J1" s="85"/>
      <c r="K1" s="85"/>
      <c r="L1" s="93"/>
      <c r="M1" s="94"/>
    </row>
    <row r="2" spans="1:13" x14ac:dyDescent="0.35">
      <c r="A2" s="2"/>
      <c r="B2" s="4" t="s">
        <v>34</v>
      </c>
      <c r="C2" s="4" t="s">
        <v>29</v>
      </c>
      <c r="D2" s="4" t="s">
        <v>35</v>
      </c>
      <c r="E2" s="4" t="s">
        <v>36</v>
      </c>
      <c r="F2" s="4" t="s">
        <v>37</v>
      </c>
      <c r="G2" s="6" t="s">
        <v>38</v>
      </c>
      <c r="H2" s="6" t="s">
        <v>39</v>
      </c>
      <c r="I2" s="9" t="s">
        <v>40</v>
      </c>
      <c r="J2" s="29" t="s">
        <v>41</v>
      </c>
      <c r="K2" s="99" t="s">
        <v>42</v>
      </c>
      <c r="L2" s="100"/>
    </row>
    <row r="3" spans="1:13" ht="16.5" customHeight="1" x14ac:dyDescent="0.35">
      <c r="A3" s="12" t="s">
        <v>16</v>
      </c>
      <c r="B3" s="13"/>
      <c r="C3" s="13"/>
      <c r="D3" s="13"/>
      <c r="E3" s="13"/>
      <c r="F3" s="13"/>
      <c r="G3" s="14"/>
      <c r="H3" s="14"/>
      <c r="I3" s="15"/>
      <c r="J3" s="13"/>
      <c r="K3" s="97"/>
      <c r="L3" s="98"/>
    </row>
    <row r="4" spans="1:13" ht="27.75" customHeight="1" x14ac:dyDescent="0.35">
      <c r="A4" s="2"/>
      <c r="F4"/>
      <c r="H4" s="7"/>
      <c r="I4" s="10">
        <f>IF(OR(H4="",G4=""),0,(H4-G4)*1440)</f>
        <v>0</v>
      </c>
      <c r="K4" s="95"/>
      <c r="L4" s="96"/>
    </row>
    <row r="5" spans="1:13" ht="27.75" customHeight="1" x14ac:dyDescent="0.35">
      <c r="A5" s="2"/>
      <c r="F5"/>
      <c r="H5" s="7"/>
      <c r="I5" s="10">
        <f>IF(OR(H5="",G5=""),0,(H5-G5)*1440)</f>
        <v>0</v>
      </c>
      <c r="K5" s="95"/>
      <c r="L5" s="96"/>
    </row>
    <row r="6" spans="1:13" ht="27.75" customHeight="1" x14ac:dyDescent="0.35">
      <c r="A6" s="2"/>
      <c r="F6"/>
      <c r="H6" s="7"/>
      <c r="I6" s="10">
        <f>IF(OR(H6="",G6=""),0,(H6-G6)*1440)</f>
        <v>0</v>
      </c>
      <c r="K6" s="95"/>
      <c r="L6" s="96"/>
    </row>
    <row r="7" spans="1:13" ht="27.75" customHeight="1" x14ac:dyDescent="0.35">
      <c r="A7" s="2"/>
      <c r="F7"/>
      <c r="H7" s="7"/>
      <c r="I7" s="10">
        <f>IF(OR(H7="",G7=""),0,(H7-G7)*1440)</f>
        <v>0</v>
      </c>
      <c r="K7" s="95"/>
      <c r="L7" s="96"/>
    </row>
    <row r="8" spans="1:13" ht="27.75" customHeight="1" x14ac:dyDescent="0.35">
      <c r="A8" s="2"/>
      <c r="F8"/>
      <c r="H8" s="7"/>
      <c r="I8" s="10">
        <f>IF(OR(H8="",G8=""),0,(H8-G8)*1440)</f>
        <v>0</v>
      </c>
      <c r="K8" s="95"/>
      <c r="L8" s="96"/>
    </row>
    <row r="9" spans="1:13" ht="16.5" customHeight="1" x14ac:dyDescent="0.35">
      <c r="A9" s="16" t="s">
        <v>17</v>
      </c>
      <c r="B9" s="17"/>
      <c r="C9" s="17"/>
      <c r="D9" s="17"/>
      <c r="E9" s="17"/>
      <c r="F9" s="17"/>
      <c r="G9" s="18"/>
      <c r="H9" s="18"/>
      <c r="I9" s="19"/>
      <c r="J9" s="17"/>
      <c r="K9" s="97"/>
      <c r="L9" s="98"/>
    </row>
    <row r="10" spans="1:13" ht="27.75" customHeight="1" x14ac:dyDescent="0.35">
      <c r="A10" s="2"/>
      <c r="F10"/>
      <c r="H10" s="7"/>
      <c r="I10" s="10">
        <f>IF(OR(H10="",G10=""),0,(H10-G10)*1440)</f>
        <v>0</v>
      </c>
      <c r="K10" s="95"/>
      <c r="L10" s="96"/>
    </row>
    <row r="11" spans="1:13" ht="27.75" customHeight="1" x14ac:dyDescent="0.35">
      <c r="A11" s="2"/>
      <c r="F11"/>
      <c r="H11" s="7"/>
      <c r="I11" s="10">
        <f>IF(OR(H11="",G11=""),0,(H11-G11)*1440)</f>
        <v>0</v>
      </c>
      <c r="K11" s="95"/>
      <c r="L11" s="96"/>
    </row>
    <row r="12" spans="1:13" ht="27.75" customHeight="1" x14ac:dyDescent="0.35">
      <c r="A12" s="2"/>
      <c r="F12"/>
      <c r="H12" s="7"/>
      <c r="I12" s="10">
        <f>IF(OR(H12="",G12=""),0,(H12-G12)*1440)</f>
        <v>0</v>
      </c>
      <c r="K12" s="95"/>
      <c r="L12" s="96"/>
    </row>
    <row r="13" spans="1:13" ht="27.75" customHeight="1" x14ac:dyDescent="0.35">
      <c r="A13" s="2"/>
      <c r="F13"/>
      <c r="H13" s="7"/>
      <c r="I13" s="10">
        <f>IF(OR(H13="",G13=""),0,(H13-G13)*1440)</f>
        <v>0</v>
      </c>
      <c r="K13" s="95"/>
      <c r="L13" s="96"/>
    </row>
    <row r="14" spans="1:13" ht="27.75" customHeight="1" x14ac:dyDescent="0.35">
      <c r="A14" s="2"/>
      <c r="F14"/>
      <c r="H14" s="7"/>
      <c r="I14" s="10">
        <f>IF(OR(H14="",G14=""),0,(H14-G14)*1440)</f>
        <v>0</v>
      </c>
      <c r="K14" s="95"/>
      <c r="L14" s="96"/>
    </row>
    <row r="15" spans="1:13" ht="16.5" customHeight="1" x14ac:dyDescent="0.35">
      <c r="A15" s="16" t="s">
        <v>18</v>
      </c>
      <c r="B15" s="17"/>
      <c r="C15" s="17"/>
      <c r="D15" s="17"/>
      <c r="E15" s="17"/>
      <c r="F15" s="17"/>
      <c r="G15" s="18"/>
      <c r="H15" s="18"/>
      <c r="I15" s="19"/>
      <c r="J15" s="17"/>
      <c r="K15" s="97"/>
      <c r="L15" s="98"/>
    </row>
    <row r="16" spans="1:13" ht="27.75" customHeight="1" x14ac:dyDescent="0.35">
      <c r="A16" s="2"/>
      <c r="F16"/>
      <c r="H16" s="7"/>
      <c r="I16" s="10">
        <f>IF(OR(H16="",G16=""),0,(H16-G16)*1440)</f>
        <v>0</v>
      </c>
      <c r="K16" s="95"/>
      <c r="L16" s="96"/>
    </row>
    <row r="17" spans="1:12" ht="27.75" customHeight="1" x14ac:dyDescent="0.35">
      <c r="A17" s="2"/>
      <c r="F17"/>
      <c r="H17" s="7"/>
      <c r="I17" s="10">
        <f>IF(OR(H17="",G17=""),0,(H17-G17)*1440)</f>
        <v>0</v>
      </c>
      <c r="K17" s="95"/>
      <c r="L17" s="96"/>
    </row>
    <row r="18" spans="1:12" ht="27.75" customHeight="1" x14ac:dyDescent="0.35">
      <c r="A18" s="2"/>
      <c r="F18"/>
      <c r="H18" s="7"/>
      <c r="I18" s="10">
        <f>IF(OR(H18="",G18=""),0,(H18-G18)*1440)</f>
        <v>0</v>
      </c>
      <c r="K18" s="95"/>
      <c r="L18" s="96"/>
    </row>
    <row r="19" spans="1:12" ht="27.75" customHeight="1" x14ac:dyDescent="0.35">
      <c r="A19" s="2"/>
      <c r="F19"/>
      <c r="H19" s="7"/>
      <c r="I19" s="10">
        <f>IF(OR(H19="",G19=""),0,(H19-G19)*1440)</f>
        <v>0</v>
      </c>
      <c r="K19" s="95"/>
      <c r="L19" s="96"/>
    </row>
    <row r="20" spans="1:12" ht="27.75" customHeight="1" x14ac:dyDescent="0.35">
      <c r="A20" s="3"/>
      <c r="B20" s="1"/>
      <c r="C20" s="1"/>
      <c r="D20" s="1"/>
      <c r="E20" s="1"/>
      <c r="F20" s="1"/>
      <c r="G20" s="8"/>
      <c r="H20" s="8"/>
      <c r="I20" s="11">
        <f>IF(OR(H20="",G20=""),0,(H20-G20)*1440)</f>
        <v>0</v>
      </c>
      <c r="J20" s="1"/>
      <c r="K20" s="101"/>
      <c r="L20" s="102"/>
    </row>
    <row r="22" spans="1:12" x14ac:dyDescent="0.35">
      <c r="J22" s="10"/>
      <c r="K22" s="10"/>
    </row>
    <row r="23" spans="1:12" x14ac:dyDescent="0.35">
      <c r="A23" s="25"/>
      <c r="B23" s="28" t="s">
        <v>12</v>
      </c>
      <c r="C23" s="28" t="s">
        <v>13</v>
      </c>
      <c r="D23" s="27" t="s">
        <v>14</v>
      </c>
      <c r="E23" s="5" t="s">
        <v>15</v>
      </c>
      <c r="F23"/>
      <c r="G23"/>
      <c r="H23"/>
    </row>
    <row r="24" spans="1:12" x14ac:dyDescent="0.35">
      <c r="A24" s="31" t="s">
        <v>16</v>
      </c>
      <c r="B24" s="32"/>
      <c r="C24" s="15"/>
      <c r="D24" s="33"/>
      <c r="E24" s="34"/>
      <c r="F24"/>
      <c r="G24"/>
      <c r="H24"/>
    </row>
    <row r="25" spans="1:12" ht="15" customHeight="1" x14ac:dyDescent="0.35">
      <c r="A25" s="24"/>
      <c r="B25" s="49">
        <f>I4</f>
        <v>0</v>
      </c>
      <c r="C25" s="10">
        <f>1440-B25</f>
        <v>1440</v>
      </c>
      <c r="D25" s="20">
        <f>B25/(B25+C25)</f>
        <v>0</v>
      </c>
      <c r="E25" s="21">
        <f>C25/(B25+C25)</f>
        <v>1</v>
      </c>
      <c r="F25"/>
      <c r="G25"/>
      <c r="H25"/>
    </row>
    <row r="26" spans="1:12" ht="15" customHeight="1" x14ac:dyDescent="0.35">
      <c r="A26" s="24"/>
      <c r="B26" s="49">
        <f>I5</f>
        <v>0</v>
      </c>
      <c r="C26" s="10">
        <f>1440-B26</f>
        <v>1440</v>
      </c>
      <c r="D26" s="20">
        <f>B26/(B26+C26)</f>
        <v>0</v>
      </c>
      <c r="E26" s="21">
        <f>C26/(B26+C26)</f>
        <v>1</v>
      </c>
      <c r="F26"/>
      <c r="G26"/>
      <c r="H26"/>
    </row>
    <row r="27" spans="1:12" ht="15" customHeight="1" x14ac:dyDescent="0.35">
      <c r="A27" s="24"/>
      <c r="B27" s="49">
        <f>I6</f>
        <v>0</v>
      </c>
      <c r="C27" s="10">
        <f>1440-B27</f>
        <v>1440</v>
      </c>
      <c r="D27" s="20">
        <f>B27/(B27+C27)</f>
        <v>0</v>
      </c>
      <c r="E27" s="21">
        <f>C27/(B27+C27)</f>
        <v>1</v>
      </c>
      <c r="F27"/>
      <c r="G27"/>
      <c r="H27"/>
    </row>
    <row r="28" spans="1:12" ht="15" customHeight="1" x14ac:dyDescent="0.35">
      <c r="A28" s="24"/>
      <c r="B28" s="49">
        <f>I7</f>
        <v>0</v>
      </c>
      <c r="C28" s="10">
        <f>1440-B28</f>
        <v>1440</v>
      </c>
      <c r="D28" s="20">
        <f>B28/(B28+C28)</f>
        <v>0</v>
      </c>
      <c r="E28" s="21">
        <f>C28/(B28+C28)</f>
        <v>1</v>
      </c>
      <c r="F28"/>
      <c r="G28"/>
      <c r="H28"/>
    </row>
    <row r="29" spans="1:12" ht="15" customHeight="1" x14ac:dyDescent="0.35">
      <c r="A29" s="24"/>
      <c r="B29" s="49">
        <f>I8</f>
        <v>0</v>
      </c>
      <c r="C29" s="10">
        <f>1440-B29</f>
        <v>1440</v>
      </c>
      <c r="D29" s="20">
        <f>B29/(B29+C29)</f>
        <v>0</v>
      </c>
      <c r="E29" s="21">
        <f>C29/(B29+C29)</f>
        <v>1</v>
      </c>
      <c r="F29"/>
      <c r="G29"/>
      <c r="H29"/>
    </row>
    <row r="30" spans="1:12" x14ac:dyDescent="0.35">
      <c r="A30" s="31" t="s">
        <v>17</v>
      </c>
      <c r="B30" s="35"/>
      <c r="C30" s="19"/>
      <c r="D30" s="36"/>
      <c r="E30" s="37"/>
      <c r="F30"/>
      <c r="G30"/>
      <c r="H30"/>
    </row>
    <row r="31" spans="1:12" ht="15" customHeight="1" x14ac:dyDescent="0.35">
      <c r="A31" s="24"/>
      <c r="B31" s="49">
        <f>I10</f>
        <v>0</v>
      </c>
      <c r="C31" s="10">
        <f>1440-B31</f>
        <v>1440</v>
      </c>
      <c r="D31" s="20">
        <f>B31/(B31+C31)</f>
        <v>0</v>
      </c>
      <c r="E31" s="21">
        <f>C31/(B31+C31)</f>
        <v>1</v>
      </c>
      <c r="F31"/>
      <c r="G31"/>
      <c r="H31"/>
    </row>
    <row r="32" spans="1:12" ht="15" customHeight="1" x14ac:dyDescent="0.35">
      <c r="A32" s="24"/>
      <c r="B32" s="49">
        <f>I11</f>
        <v>0</v>
      </c>
      <c r="C32" s="10">
        <f>1440-B32</f>
        <v>1440</v>
      </c>
      <c r="D32" s="20">
        <f>B32/(B32+C32)</f>
        <v>0</v>
      </c>
      <c r="E32" s="21">
        <f>C32/(B32+C32)</f>
        <v>1</v>
      </c>
      <c r="F32"/>
      <c r="G32"/>
      <c r="H32"/>
    </row>
    <row r="33" spans="1:10" ht="15" customHeight="1" x14ac:dyDescent="0.35">
      <c r="A33" s="24"/>
      <c r="B33" s="49">
        <f>I12</f>
        <v>0</v>
      </c>
      <c r="C33" s="10">
        <f>1440-B33</f>
        <v>1440</v>
      </c>
      <c r="D33" s="20">
        <f>B33/(B33+C33)</f>
        <v>0</v>
      </c>
      <c r="E33" s="21">
        <f>C33/(B33+C33)</f>
        <v>1</v>
      </c>
      <c r="F33"/>
      <c r="G33"/>
      <c r="H33"/>
    </row>
    <row r="34" spans="1:10" ht="15" customHeight="1" x14ac:dyDescent="0.35">
      <c r="A34" s="24"/>
      <c r="B34" s="49">
        <f>I13</f>
        <v>0</v>
      </c>
      <c r="C34" s="10">
        <f>1440-B34</f>
        <v>1440</v>
      </c>
      <c r="D34" s="20">
        <f>B34/(B34+C34)</f>
        <v>0</v>
      </c>
      <c r="E34" s="21">
        <f>C34/(B34+C34)</f>
        <v>1</v>
      </c>
      <c r="F34"/>
      <c r="G34"/>
      <c r="H34"/>
    </row>
    <row r="35" spans="1:10" ht="15" customHeight="1" x14ac:dyDescent="0.35">
      <c r="A35" s="24"/>
      <c r="B35" s="49">
        <f>I14</f>
        <v>0</v>
      </c>
      <c r="C35" s="10">
        <f>1440-B35</f>
        <v>1440</v>
      </c>
      <c r="D35" s="20">
        <f>B35/(B35+C35)</f>
        <v>0</v>
      </c>
      <c r="E35" s="21">
        <f>C35/(B35+C35)</f>
        <v>1</v>
      </c>
      <c r="F35"/>
      <c r="G35"/>
      <c r="H35"/>
    </row>
    <row r="36" spans="1:10" x14ac:dyDescent="0.35">
      <c r="A36" s="31" t="s">
        <v>18</v>
      </c>
      <c r="B36" s="35"/>
      <c r="C36" s="19"/>
      <c r="D36" s="36"/>
      <c r="E36" s="37"/>
      <c r="F36"/>
      <c r="G36"/>
      <c r="H36"/>
    </row>
    <row r="37" spans="1:10" ht="15" customHeight="1" x14ac:dyDescent="0.35">
      <c r="A37" s="24"/>
      <c r="B37" s="49">
        <f>I16</f>
        <v>0</v>
      </c>
      <c r="C37" s="10">
        <f>1440-B37</f>
        <v>1440</v>
      </c>
      <c r="D37" s="20">
        <f>B37/(B37+C37)</f>
        <v>0</v>
      </c>
      <c r="E37" s="21">
        <f>C37/(B37+C37)</f>
        <v>1</v>
      </c>
      <c r="F37"/>
      <c r="G37"/>
      <c r="H37"/>
    </row>
    <row r="38" spans="1:10" ht="15" customHeight="1" x14ac:dyDescent="0.35">
      <c r="A38" s="24"/>
      <c r="B38" s="49">
        <f>I17</f>
        <v>0</v>
      </c>
      <c r="C38" s="10">
        <f>1440-B38</f>
        <v>1440</v>
      </c>
      <c r="D38" s="20">
        <f>B38/(B38+C38)</f>
        <v>0</v>
      </c>
      <c r="E38" s="21">
        <f>C38/(B38+C38)</f>
        <v>1</v>
      </c>
      <c r="F38"/>
      <c r="G38"/>
      <c r="H38"/>
    </row>
    <row r="39" spans="1:10" ht="15" customHeight="1" x14ac:dyDescent="0.35">
      <c r="A39" s="24"/>
      <c r="B39" s="49">
        <f>I18</f>
        <v>0</v>
      </c>
      <c r="C39" s="10">
        <f>1440-B39</f>
        <v>1440</v>
      </c>
      <c r="D39" s="20">
        <f>B39/(B39+C39)</f>
        <v>0</v>
      </c>
      <c r="E39" s="21">
        <f>C39/(B39+C39)</f>
        <v>1</v>
      </c>
      <c r="F39"/>
      <c r="G39"/>
      <c r="H39"/>
    </row>
    <row r="40" spans="1:10" ht="15" customHeight="1" x14ac:dyDescent="0.35">
      <c r="A40" s="24"/>
      <c r="B40" s="49">
        <f>I19</f>
        <v>0</v>
      </c>
      <c r="C40" s="10">
        <f>1440-B40</f>
        <v>1440</v>
      </c>
      <c r="D40" s="20">
        <f>B40/(B40+C40)</f>
        <v>0</v>
      </c>
      <c r="E40" s="21">
        <f>C40/(B40+C40)</f>
        <v>1</v>
      </c>
      <c r="F40"/>
      <c r="G40"/>
      <c r="H40"/>
    </row>
    <row r="41" spans="1:10" ht="15" customHeight="1" x14ac:dyDescent="0.35">
      <c r="A41" s="48"/>
      <c r="B41" s="50">
        <f>I20</f>
        <v>0</v>
      </c>
      <c r="C41" s="11">
        <f>1440-B41</f>
        <v>1440</v>
      </c>
      <c r="D41" s="22">
        <f>B41/(B41+C41)</f>
        <v>0</v>
      </c>
      <c r="E41" s="23">
        <f>C41/(B41+C41)</f>
        <v>1</v>
      </c>
      <c r="F41"/>
      <c r="G41"/>
      <c r="H41"/>
    </row>
    <row r="42" spans="1:10" x14ac:dyDescent="0.35">
      <c r="C42" s="10"/>
      <c r="D42" s="10"/>
      <c r="E42" s="10"/>
      <c r="F42" s="10"/>
    </row>
    <row r="44" spans="1:10" x14ac:dyDescent="0.35">
      <c r="J44" s="10"/>
    </row>
    <row r="48" spans="1:10" x14ac:dyDescent="0.35">
      <c r="J48" s="10"/>
    </row>
  </sheetData>
  <mergeCells count="21">
    <mergeCell ref="K15:L15"/>
    <mergeCell ref="K16:L16"/>
    <mergeCell ref="K19:L19"/>
    <mergeCell ref="K20:L20"/>
    <mergeCell ref="K5:L5"/>
    <mergeCell ref="K6:L6"/>
    <mergeCell ref="K11:L11"/>
    <mergeCell ref="K12:L12"/>
    <mergeCell ref="K17:L17"/>
    <mergeCell ref="K18:L18"/>
    <mergeCell ref="K13:L13"/>
    <mergeCell ref="K14:L14"/>
    <mergeCell ref="A1:K1"/>
    <mergeCell ref="L1:M1"/>
    <mergeCell ref="K8:L8"/>
    <mergeCell ref="K9:L9"/>
    <mergeCell ref="K10:L10"/>
    <mergeCell ref="K2:L2"/>
    <mergeCell ref="K3:L3"/>
    <mergeCell ref="K4:L4"/>
    <mergeCell ref="K7:L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B189054-C693-4499-87CA-7745E364AD97}">
          <x14:formula1>
            <xm:f>Sheet4!$A$1:$A$15</xm:f>
          </x14:formula1>
          <xm:sqref>C10:C14 C4:C8 C16:C20</xm:sqref>
        </x14:dataValidation>
        <x14:dataValidation type="list" allowBlank="1" showInputMessage="1" showErrorMessage="1" xr:uid="{47EC78E7-A549-48B7-9A78-D97186AD662A}">
          <x14:formula1>
            <xm:f>Sheet4!$B$1:$B$11</xm:f>
          </x14:formula1>
          <xm:sqref>B4:B8 B10:B14 B16:B20</xm:sqref>
        </x14:dataValidation>
        <x14:dataValidation type="list" allowBlank="1" showInputMessage="1" showErrorMessage="1" xr:uid="{08F52CB3-303A-47E0-AF43-9A3EDDA933E7}">
          <x14:formula1>
            <xm:f>Sheet4!$C$1:$C$4</xm:f>
          </x14:formula1>
          <xm:sqref>J4:J8 J10:J14 J16:J20</xm:sqref>
        </x14:dataValidation>
        <x14:dataValidation type="list" allowBlank="1" showInputMessage="1" showErrorMessage="1" xr:uid="{6B3B09A9-45C0-4FA4-AE07-E891F517DFC3}">
          <x14:formula1>
            <xm:f>Sheet4!$D$1:$D$2</xm:f>
          </x14:formula1>
          <xm:sqref>D4:D8 D10:D14 D16:D20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DC7B-1565-4203-B30D-64DBE391F2AD}">
  <dimension ref="A1:L48"/>
  <sheetViews>
    <sheetView zoomScale="80" zoomScaleNormal="80" workbookViewId="0">
      <selection activeCell="D16" sqref="D16"/>
    </sheetView>
  </sheetViews>
  <sheetFormatPr defaultRowHeight="14.5" x14ac:dyDescent="0.35"/>
  <cols>
    <col min="1" max="1" width="14.54296875" customWidth="1"/>
    <col min="2" max="2" width="18.1796875" bestFit="1" customWidth="1"/>
    <col min="3" max="3" width="15.54296875" bestFit="1" customWidth="1"/>
    <col min="4" max="4" width="20.54296875" bestFit="1" customWidth="1"/>
    <col min="5" max="5" width="20.26953125" bestFit="1" customWidth="1"/>
    <col min="6" max="6" width="18.453125" style="7" bestFit="1" customWidth="1"/>
    <col min="7" max="7" width="17.7265625" style="7" bestFit="1" customWidth="1"/>
    <col min="8" max="8" width="16.54296875" style="10" bestFit="1" customWidth="1"/>
    <col min="9" max="9" width="27.26953125" bestFit="1" customWidth="1"/>
    <col min="10" max="10" width="23.54296875" bestFit="1" customWidth="1"/>
    <col min="11" max="13" width="30.1796875" customWidth="1"/>
  </cols>
  <sheetData>
    <row r="1" spans="1:12" ht="31" x14ac:dyDescent="0.7">
      <c r="A1" s="84" t="s">
        <v>33</v>
      </c>
      <c r="B1" s="85"/>
      <c r="C1" s="85"/>
      <c r="D1" s="85"/>
      <c r="E1" s="85"/>
      <c r="F1" s="85"/>
      <c r="G1" s="85"/>
      <c r="H1" s="85"/>
      <c r="I1" s="85"/>
      <c r="J1" s="85"/>
      <c r="K1" s="93"/>
      <c r="L1" s="94"/>
    </row>
    <row r="2" spans="1:12" x14ac:dyDescent="0.35">
      <c r="A2" s="2"/>
      <c r="B2" s="4" t="s">
        <v>34</v>
      </c>
      <c r="C2" s="4" t="s">
        <v>29</v>
      </c>
      <c r="D2" s="4" t="s">
        <v>35</v>
      </c>
      <c r="E2" s="4" t="s">
        <v>36</v>
      </c>
      <c r="F2" s="4" t="s">
        <v>37</v>
      </c>
      <c r="G2" s="6" t="s">
        <v>38</v>
      </c>
      <c r="H2" s="6" t="s">
        <v>39</v>
      </c>
      <c r="I2" s="9" t="s">
        <v>40</v>
      </c>
      <c r="J2" s="29" t="s">
        <v>41</v>
      </c>
      <c r="K2" s="99" t="s">
        <v>42</v>
      </c>
      <c r="L2" s="100"/>
    </row>
    <row r="3" spans="1:12" ht="16.5" customHeight="1" x14ac:dyDescent="0.35">
      <c r="A3" s="12" t="s">
        <v>16</v>
      </c>
      <c r="B3" s="13"/>
      <c r="C3" s="13"/>
      <c r="D3" s="13"/>
      <c r="E3" s="13"/>
      <c r="F3" s="13"/>
      <c r="G3" s="14"/>
      <c r="H3" s="14"/>
      <c r="I3" s="15"/>
      <c r="J3" s="13"/>
      <c r="K3" s="97"/>
      <c r="L3" s="98"/>
    </row>
    <row r="4" spans="1:12" ht="27.75" customHeight="1" x14ac:dyDescent="0.35">
      <c r="A4" s="2"/>
      <c r="F4"/>
      <c r="H4" s="7"/>
      <c r="I4" s="10">
        <f>IF(OR(H4="",G4=""),0,(H4-G4)*1440)</f>
        <v>0</v>
      </c>
      <c r="K4" s="95"/>
      <c r="L4" s="96"/>
    </row>
    <row r="5" spans="1:12" ht="27.75" customHeight="1" x14ac:dyDescent="0.35">
      <c r="A5" s="2"/>
      <c r="F5"/>
      <c r="H5" s="7"/>
      <c r="I5" s="10">
        <f>IF(OR(H5="",G5=""),0,(H5-G5)*1440)</f>
        <v>0</v>
      </c>
      <c r="K5" s="95"/>
      <c r="L5" s="96"/>
    </row>
    <row r="6" spans="1:12" ht="27.75" customHeight="1" x14ac:dyDescent="0.35">
      <c r="A6" s="2"/>
      <c r="F6"/>
      <c r="H6" s="7"/>
      <c r="I6" s="10">
        <f>IF(OR(H6="",G6=""),0,(H6-G6)*1440)</f>
        <v>0</v>
      </c>
      <c r="K6" s="95"/>
      <c r="L6" s="96"/>
    </row>
    <row r="7" spans="1:12" ht="27.75" customHeight="1" x14ac:dyDescent="0.35">
      <c r="A7" s="2"/>
      <c r="F7"/>
      <c r="H7" s="7"/>
      <c r="I7" s="10">
        <f>IF(OR(H7="",G7=""),0,(H7-G7)*1440)</f>
        <v>0</v>
      </c>
      <c r="K7" s="95"/>
      <c r="L7" s="96"/>
    </row>
    <row r="8" spans="1:12" ht="27.75" customHeight="1" x14ac:dyDescent="0.35">
      <c r="A8" s="2"/>
      <c r="F8"/>
      <c r="H8" s="7"/>
      <c r="I8" s="10">
        <f>IF(OR(H8="",G8=""),0,(H8-G8)*1440)</f>
        <v>0</v>
      </c>
      <c r="K8" s="95"/>
      <c r="L8" s="96"/>
    </row>
    <row r="9" spans="1:12" ht="16.5" customHeight="1" x14ac:dyDescent="0.35">
      <c r="A9" s="16" t="s">
        <v>17</v>
      </c>
      <c r="B9" s="17"/>
      <c r="C9" s="17"/>
      <c r="D9" s="17"/>
      <c r="E9" s="17"/>
      <c r="F9" s="17"/>
      <c r="G9" s="18"/>
      <c r="H9" s="18"/>
      <c r="I9" s="19"/>
      <c r="J9" s="17"/>
      <c r="K9" s="97"/>
      <c r="L9" s="98"/>
    </row>
    <row r="10" spans="1:12" ht="27.75" customHeight="1" x14ac:dyDescent="0.35">
      <c r="A10" s="2"/>
      <c r="F10"/>
      <c r="H10" s="7"/>
      <c r="I10" s="10">
        <f>IF(OR(H10="",G10=""),0,(H10-G10)*1440)</f>
        <v>0</v>
      </c>
      <c r="K10" s="95"/>
      <c r="L10" s="96"/>
    </row>
    <row r="11" spans="1:12" ht="27.75" customHeight="1" x14ac:dyDescent="0.35">
      <c r="A11" s="2"/>
      <c r="F11"/>
      <c r="H11" s="7"/>
      <c r="I11" s="10">
        <f>IF(OR(H11="",G11=""),0,(H11-G11)*1440)</f>
        <v>0</v>
      </c>
      <c r="K11" s="95"/>
      <c r="L11" s="96"/>
    </row>
    <row r="12" spans="1:12" ht="27.75" customHeight="1" x14ac:dyDescent="0.35">
      <c r="A12" s="2"/>
      <c r="F12"/>
      <c r="H12" s="7"/>
      <c r="I12" s="10">
        <f>IF(OR(H12="",G12=""),0,(H12-G12)*1440)</f>
        <v>0</v>
      </c>
      <c r="K12" s="95"/>
      <c r="L12" s="96"/>
    </row>
    <row r="13" spans="1:12" ht="27.75" customHeight="1" x14ac:dyDescent="0.35">
      <c r="A13" s="2"/>
      <c r="F13"/>
      <c r="H13" s="7"/>
      <c r="I13" s="10">
        <f>IF(OR(H13="",G13=""),0,(H13-G13)*1440)</f>
        <v>0</v>
      </c>
      <c r="K13" s="95"/>
      <c r="L13" s="96"/>
    </row>
    <row r="14" spans="1:12" ht="27.75" customHeight="1" x14ac:dyDescent="0.35">
      <c r="A14" s="2"/>
      <c r="F14"/>
      <c r="H14" s="7"/>
      <c r="I14" s="10">
        <f>IF(OR(H14="",G14=""),0,(H14-G14)*1440)</f>
        <v>0</v>
      </c>
      <c r="K14" s="95"/>
      <c r="L14" s="96"/>
    </row>
    <row r="15" spans="1:12" ht="16.5" customHeight="1" x14ac:dyDescent="0.35">
      <c r="A15" s="16" t="s">
        <v>18</v>
      </c>
      <c r="B15" s="17"/>
      <c r="C15" s="17"/>
      <c r="D15" s="17"/>
      <c r="E15" s="17"/>
      <c r="F15" s="17"/>
      <c r="G15" s="18"/>
      <c r="H15" s="18"/>
      <c r="I15" s="19"/>
      <c r="J15" s="17"/>
      <c r="K15" s="97"/>
      <c r="L15" s="98"/>
    </row>
    <row r="16" spans="1:12" ht="27.75" customHeight="1" x14ac:dyDescent="0.35">
      <c r="A16" s="2"/>
      <c r="F16"/>
      <c r="H16" s="7"/>
      <c r="I16" s="10">
        <f>IF(OR(H16="",G16=""),0,(H16-G16)*1440)</f>
        <v>0</v>
      </c>
      <c r="K16" s="95"/>
      <c r="L16" s="96"/>
    </row>
    <row r="17" spans="1:12" ht="27.75" customHeight="1" x14ac:dyDescent="0.35">
      <c r="A17" s="2"/>
      <c r="F17"/>
      <c r="H17" s="7"/>
      <c r="I17" s="10">
        <f>IF(OR(H17="",G17=""),0,(H17-G17)*1440)</f>
        <v>0</v>
      </c>
      <c r="K17" s="95"/>
      <c r="L17" s="96"/>
    </row>
    <row r="18" spans="1:12" ht="27.75" customHeight="1" x14ac:dyDescent="0.35">
      <c r="A18" s="2"/>
      <c r="F18"/>
      <c r="H18" s="7"/>
      <c r="I18" s="10">
        <f>IF(OR(H18="",G18=""),0,(H18-G18)*1440)</f>
        <v>0</v>
      </c>
      <c r="K18" s="95"/>
      <c r="L18" s="96"/>
    </row>
    <row r="19" spans="1:12" ht="27.75" customHeight="1" x14ac:dyDescent="0.35">
      <c r="A19" s="2"/>
      <c r="F19"/>
      <c r="H19" s="7"/>
      <c r="I19" s="10">
        <f>IF(OR(H19="",G19=""),0,(H19-G19)*1440)</f>
        <v>0</v>
      </c>
      <c r="K19" s="95"/>
      <c r="L19" s="96"/>
    </row>
    <row r="20" spans="1:12" ht="27.75" customHeight="1" x14ac:dyDescent="0.35">
      <c r="A20" s="3"/>
      <c r="B20" s="1"/>
      <c r="C20" s="1"/>
      <c r="D20" s="1"/>
      <c r="E20" s="1"/>
      <c r="F20" s="1"/>
      <c r="G20" s="8"/>
      <c r="H20" s="8"/>
      <c r="I20" s="11">
        <f>IF(OR(H20="",G20=""),0,(H20-G20)*1440)</f>
        <v>0</v>
      </c>
      <c r="J20" s="1"/>
      <c r="K20" s="101"/>
      <c r="L20" s="102"/>
    </row>
    <row r="22" spans="1:12" x14ac:dyDescent="0.35">
      <c r="I22" s="10"/>
      <c r="J22" s="10"/>
    </row>
    <row r="23" spans="1:12" x14ac:dyDescent="0.35">
      <c r="A23" s="25"/>
      <c r="B23" s="28" t="s">
        <v>12</v>
      </c>
      <c r="C23" s="28" t="s">
        <v>13</v>
      </c>
      <c r="D23" s="27" t="s">
        <v>14</v>
      </c>
      <c r="E23" s="5" t="s">
        <v>15</v>
      </c>
      <c r="F23"/>
      <c r="G23"/>
      <c r="H23"/>
    </row>
    <row r="24" spans="1:12" x14ac:dyDescent="0.35">
      <c r="A24" s="31" t="s">
        <v>16</v>
      </c>
      <c r="B24" s="32"/>
      <c r="C24" s="15"/>
      <c r="D24" s="33"/>
      <c r="E24" s="34"/>
      <c r="F24"/>
      <c r="G24"/>
      <c r="H24"/>
    </row>
    <row r="25" spans="1:12" ht="15" customHeight="1" x14ac:dyDescent="0.35">
      <c r="A25" s="24"/>
      <c r="B25" s="49">
        <f>I4</f>
        <v>0</v>
      </c>
      <c r="C25" s="10">
        <f>1440-B25</f>
        <v>1440</v>
      </c>
      <c r="D25" s="20">
        <f>B25/(B25+C25)</f>
        <v>0</v>
      </c>
      <c r="E25" s="21">
        <f>C25/(B25+C25)</f>
        <v>1</v>
      </c>
      <c r="F25"/>
      <c r="G25"/>
      <c r="H25"/>
    </row>
    <row r="26" spans="1:12" ht="15" customHeight="1" x14ac:dyDescent="0.35">
      <c r="A26" s="24"/>
      <c r="B26" s="49">
        <f>I5</f>
        <v>0</v>
      </c>
      <c r="C26" s="10">
        <f>1440-B26</f>
        <v>1440</v>
      </c>
      <c r="D26" s="20">
        <f>B26/(B26+C26)</f>
        <v>0</v>
      </c>
      <c r="E26" s="21">
        <f>C26/(B26+C26)</f>
        <v>1</v>
      </c>
      <c r="F26"/>
      <c r="G26"/>
      <c r="H26"/>
    </row>
    <row r="27" spans="1:12" ht="15" customHeight="1" x14ac:dyDescent="0.35">
      <c r="A27" s="24"/>
      <c r="B27" s="49">
        <f>I6</f>
        <v>0</v>
      </c>
      <c r="C27" s="10">
        <f>1440-B27</f>
        <v>1440</v>
      </c>
      <c r="D27" s="20">
        <f>B27/(B27+C27)</f>
        <v>0</v>
      </c>
      <c r="E27" s="21">
        <f>C27/(B27+C27)</f>
        <v>1</v>
      </c>
      <c r="F27"/>
      <c r="G27"/>
      <c r="H27"/>
    </row>
    <row r="28" spans="1:12" ht="15" customHeight="1" x14ac:dyDescent="0.35">
      <c r="A28" s="24"/>
      <c r="B28" s="49">
        <f>I7</f>
        <v>0</v>
      </c>
      <c r="C28" s="10">
        <f>1440-B28</f>
        <v>1440</v>
      </c>
      <c r="D28" s="20">
        <f>B28/(B28+C28)</f>
        <v>0</v>
      </c>
      <c r="E28" s="21">
        <f>C28/(B28+C28)</f>
        <v>1</v>
      </c>
      <c r="F28"/>
      <c r="G28"/>
      <c r="H28"/>
    </row>
    <row r="29" spans="1:12" ht="15" customHeight="1" x14ac:dyDescent="0.35">
      <c r="A29" s="24"/>
      <c r="B29" s="49">
        <f>I8</f>
        <v>0</v>
      </c>
      <c r="C29" s="10">
        <f>1440-B29</f>
        <v>1440</v>
      </c>
      <c r="D29" s="20">
        <f>B29/(B29+C29)</f>
        <v>0</v>
      </c>
      <c r="E29" s="21">
        <f>C29/(B29+C29)</f>
        <v>1</v>
      </c>
      <c r="F29"/>
      <c r="G29"/>
      <c r="H29"/>
    </row>
    <row r="30" spans="1:12" x14ac:dyDescent="0.35">
      <c r="A30" s="31" t="s">
        <v>17</v>
      </c>
      <c r="B30" s="35"/>
      <c r="C30" s="19"/>
      <c r="D30" s="36"/>
      <c r="E30" s="37"/>
      <c r="F30"/>
      <c r="G30"/>
      <c r="H30"/>
    </row>
    <row r="31" spans="1:12" ht="15" customHeight="1" x14ac:dyDescent="0.35">
      <c r="A31" s="24"/>
      <c r="B31" s="49">
        <f>I10</f>
        <v>0</v>
      </c>
      <c r="C31" s="10">
        <f>1440-B31</f>
        <v>1440</v>
      </c>
      <c r="D31" s="20">
        <f>B31/(B31+C31)</f>
        <v>0</v>
      </c>
      <c r="E31" s="21">
        <f>C31/(B31+C31)</f>
        <v>1</v>
      </c>
      <c r="F31"/>
      <c r="G31"/>
      <c r="H31"/>
    </row>
    <row r="32" spans="1:12" ht="15" customHeight="1" x14ac:dyDescent="0.35">
      <c r="A32" s="24"/>
      <c r="B32" s="49">
        <f>I11</f>
        <v>0</v>
      </c>
      <c r="C32" s="10">
        <f>1440-B32</f>
        <v>1440</v>
      </c>
      <c r="D32" s="20">
        <f>B32/(B32+C32)</f>
        <v>0</v>
      </c>
      <c r="E32" s="21">
        <f>C32/(B32+C32)</f>
        <v>1</v>
      </c>
      <c r="F32"/>
      <c r="G32"/>
      <c r="H32"/>
    </row>
    <row r="33" spans="1:9" ht="15" customHeight="1" x14ac:dyDescent="0.35">
      <c r="A33" s="24"/>
      <c r="B33" s="49">
        <f>I12</f>
        <v>0</v>
      </c>
      <c r="C33" s="10">
        <f>1440-B33</f>
        <v>1440</v>
      </c>
      <c r="D33" s="20">
        <f>B33/(B33+C33)</f>
        <v>0</v>
      </c>
      <c r="E33" s="21">
        <f>C33/(B33+C33)</f>
        <v>1</v>
      </c>
      <c r="F33"/>
      <c r="G33"/>
      <c r="H33"/>
    </row>
    <row r="34" spans="1:9" ht="15" customHeight="1" x14ac:dyDescent="0.35">
      <c r="A34" s="24"/>
      <c r="B34" s="49">
        <f>I13</f>
        <v>0</v>
      </c>
      <c r="C34" s="10">
        <f>1440-B34</f>
        <v>1440</v>
      </c>
      <c r="D34" s="20">
        <f>B34/(B34+C34)</f>
        <v>0</v>
      </c>
      <c r="E34" s="21">
        <f>C34/(B34+C34)</f>
        <v>1</v>
      </c>
      <c r="F34"/>
      <c r="G34"/>
      <c r="H34"/>
    </row>
    <row r="35" spans="1:9" ht="15" customHeight="1" x14ac:dyDescent="0.35">
      <c r="A35" s="24"/>
      <c r="B35" s="49">
        <f>I14</f>
        <v>0</v>
      </c>
      <c r="C35" s="10">
        <f>1440-B35</f>
        <v>1440</v>
      </c>
      <c r="D35" s="20">
        <f>B35/(B35+C35)</f>
        <v>0</v>
      </c>
      <c r="E35" s="21">
        <f>C35/(B35+C35)</f>
        <v>1</v>
      </c>
      <c r="F35"/>
      <c r="G35"/>
      <c r="H35"/>
    </row>
    <row r="36" spans="1:9" x14ac:dyDescent="0.35">
      <c r="A36" s="31" t="s">
        <v>18</v>
      </c>
      <c r="B36" s="35"/>
      <c r="C36" s="19"/>
      <c r="D36" s="36"/>
      <c r="E36" s="37"/>
      <c r="F36"/>
      <c r="G36"/>
      <c r="H36"/>
    </row>
    <row r="37" spans="1:9" ht="15" customHeight="1" x14ac:dyDescent="0.35">
      <c r="A37" s="24"/>
      <c r="B37" s="49">
        <f>I16</f>
        <v>0</v>
      </c>
      <c r="C37" s="10">
        <f>1440-B37</f>
        <v>1440</v>
      </c>
      <c r="D37" s="20">
        <f>B37/(B37+C37)</f>
        <v>0</v>
      </c>
      <c r="E37" s="21">
        <f>C37/(B37+C37)</f>
        <v>1</v>
      </c>
      <c r="F37"/>
      <c r="G37"/>
      <c r="H37"/>
    </row>
    <row r="38" spans="1:9" ht="15" customHeight="1" x14ac:dyDescent="0.35">
      <c r="A38" s="24"/>
      <c r="B38" s="49">
        <f>I17</f>
        <v>0</v>
      </c>
      <c r="C38" s="10">
        <f>1440-B38</f>
        <v>1440</v>
      </c>
      <c r="D38" s="20">
        <f>B38/(B38+C38)</f>
        <v>0</v>
      </c>
      <c r="E38" s="21">
        <f>C38/(B38+C38)</f>
        <v>1</v>
      </c>
      <c r="F38"/>
      <c r="G38"/>
      <c r="H38"/>
    </row>
    <row r="39" spans="1:9" ht="15" customHeight="1" x14ac:dyDescent="0.35">
      <c r="A39" s="24"/>
      <c r="B39" s="49">
        <f>I18</f>
        <v>0</v>
      </c>
      <c r="C39" s="10">
        <f>1440-B39</f>
        <v>1440</v>
      </c>
      <c r="D39" s="20">
        <f>B39/(B39+C39)</f>
        <v>0</v>
      </c>
      <c r="E39" s="21">
        <f>C39/(B39+C39)</f>
        <v>1</v>
      </c>
      <c r="F39"/>
      <c r="G39"/>
      <c r="H39"/>
    </row>
    <row r="40" spans="1:9" ht="15" customHeight="1" x14ac:dyDescent="0.35">
      <c r="A40" s="24"/>
      <c r="B40" s="49">
        <f>I19</f>
        <v>0</v>
      </c>
      <c r="C40" s="10">
        <f>1440-B40</f>
        <v>1440</v>
      </c>
      <c r="D40" s="20">
        <f>B40/(B40+C40)</f>
        <v>0</v>
      </c>
      <c r="E40" s="21">
        <f>C40/(B40+C40)</f>
        <v>1</v>
      </c>
      <c r="F40"/>
      <c r="G40"/>
      <c r="H40"/>
    </row>
    <row r="41" spans="1:9" ht="15" customHeight="1" x14ac:dyDescent="0.35">
      <c r="A41" s="48"/>
      <c r="B41" s="50">
        <f>I20</f>
        <v>0</v>
      </c>
      <c r="C41" s="11">
        <f>1440-B41</f>
        <v>1440</v>
      </c>
      <c r="D41" s="22">
        <f>B41/(B41+C41)</f>
        <v>0</v>
      </c>
      <c r="E41" s="23">
        <f>C41/(B41+C41)</f>
        <v>1</v>
      </c>
      <c r="F41"/>
      <c r="G41"/>
      <c r="H41"/>
    </row>
    <row r="42" spans="1:9" x14ac:dyDescent="0.35">
      <c r="C42" s="10"/>
      <c r="D42" s="10"/>
      <c r="E42" s="10"/>
      <c r="F42" s="10"/>
    </row>
    <row r="44" spans="1:9" x14ac:dyDescent="0.35">
      <c r="I44" s="10"/>
    </row>
    <row r="48" spans="1:9" x14ac:dyDescent="0.35">
      <c r="I48" s="10"/>
    </row>
  </sheetData>
  <mergeCells count="21">
    <mergeCell ref="K18:L18"/>
    <mergeCell ref="K19:L19"/>
    <mergeCell ref="K20:L20"/>
    <mergeCell ref="K12:L12"/>
    <mergeCell ref="K13:L13"/>
    <mergeCell ref="K14:L14"/>
    <mergeCell ref="K15:L15"/>
    <mergeCell ref="K16:L16"/>
    <mergeCell ref="K17:L17"/>
    <mergeCell ref="K11:L11"/>
    <mergeCell ref="A1:J1"/>
    <mergeCell ref="K1:L1"/>
    <mergeCell ref="K2:L2"/>
    <mergeCell ref="K3:L3"/>
    <mergeCell ref="K4:L4"/>
    <mergeCell ref="K5:L5"/>
    <mergeCell ref="K6:L6"/>
    <mergeCell ref="K7:L7"/>
    <mergeCell ref="K8:L8"/>
    <mergeCell ref="K9:L9"/>
    <mergeCell ref="K10:L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D3F845F-874D-487C-99CD-DB3038520C29}">
          <x14:formula1>
            <xm:f>Sheet4!$D$1:$D$2</xm:f>
          </x14:formula1>
          <xm:sqref>D4:D8 D10:D14 D16:D20</xm:sqref>
        </x14:dataValidation>
        <x14:dataValidation type="list" allowBlank="1" showInputMessage="1" showErrorMessage="1" xr:uid="{DF08BFA0-BDDB-41A9-A88C-2A9EB29A08FE}">
          <x14:formula1>
            <xm:f>Sheet4!$C$1:$C$4</xm:f>
          </x14:formula1>
          <xm:sqref>J4:J8 J10:J14 J16:J20</xm:sqref>
        </x14:dataValidation>
        <x14:dataValidation type="list" allowBlank="1" showInputMessage="1" showErrorMessage="1" xr:uid="{EF2F132A-CFFD-4499-9DE8-EC7FDBF7940F}">
          <x14:formula1>
            <xm:f>Sheet4!$B$1:$B$11</xm:f>
          </x14:formula1>
          <xm:sqref>B4:B8 B10:B14 B16:B20</xm:sqref>
        </x14:dataValidation>
        <x14:dataValidation type="list" allowBlank="1" showInputMessage="1" showErrorMessage="1" xr:uid="{D391D310-E295-425F-A002-9B9321F7E30B}">
          <x14:formula1>
            <xm:f>Sheet4!$A$1:$A$15</xm:f>
          </x14:formula1>
          <xm:sqref>C10:C14 C4:C8 C16:C20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C1FD-85FE-44E3-AC0A-C9E176EA42DE}">
  <dimension ref="A1:M48"/>
  <sheetViews>
    <sheetView zoomScale="50" zoomScaleNormal="50" workbookViewId="0">
      <selection activeCell="L4" sqref="L4:M4"/>
    </sheetView>
  </sheetViews>
  <sheetFormatPr defaultRowHeight="14.5" x14ac:dyDescent="0.35"/>
  <cols>
    <col min="1" max="1" width="14.54296875" bestFit="1"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4" t="s">
        <v>33</v>
      </c>
      <c r="B1" s="85"/>
      <c r="C1" s="85"/>
      <c r="D1" s="85"/>
      <c r="E1" s="85"/>
      <c r="F1" s="85"/>
      <c r="G1" s="85"/>
      <c r="H1" s="85"/>
      <c r="I1" s="85"/>
      <c r="J1" s="85"/>
      <c r="K1" s="93"/>
      <c r="L1" s="94"/>
    </row>
    <row r="2" spans="1:13" x14ac:dyDescent="0.35">
      <c r="A2" s="2"/>
      <c r="B2" s="4" t="s">
        <v>34</v>
      </c>
      <c r="C2" s="4" t="s">
        <v>29</v>
      </c>
      <c r="D2" s="4" t="s">
        <v>35</v>
      </c>
      <c r="E2" s="4" t="s">
        <v>36</v>
      </c>
      <c r="F2" s="4" t="s">
        <v>37</v>
      </c>
      <c r="G2" s="6" t="s">
        <v>38</v>
      </c>
      <c r="H2" s="6" t="s">
        <v>39</v>
      </c>
      <c r="I2" s="9" t="s">
        <v>43</v>
      </c>
      <c r="J2" s="9" t="s">
        <v>40</v>
      </c>
      <c r="K2" s="29" t="s">
        <v>41</v>
      </c>
      <c r="L2" s="99" t="s">
        <v>42</v>
      </c>
      <c r="M2" s="100"/>
    </row>
    <row r="3" spans="1:13" ht="16.5" customHeight="1" x14ac:dyDescent="0.35">
      <c r="A3" s="12" t="s">
        <v>16</v>
      </c>
      <c r="B3" s="13"/>
      <c r="C3" s="13"/>
      <c r="D3" s="13"/>
      <c r="E3" s="13"/>
      <c r="F3" s="13"/>
      <c r="G3" s="14"/>
      <c r="H3" s="14"/>
      <c r="I3" s="68"/>
      <c r="J3" s="15"/>
      <c r="K3" s="13"/>
      <c r="L3" s="97"/>
      <c r="M3" s="98"/>
    </row>
    <row r="4" spans="1:13" ht="27.75" customHeight="1" x14ac:dyDescent="0.35">
      <c r="A4" s="2"/>
      <c r="F4"/>
      <c r="H4" s="7"/>
      <c r="I4" s="67">
        <f>(NETWORKDAYS(G4,H4)-1)*(Sheet4!$I$2-Sheet4!$I$1)+IF(NETWORKDAYS(H4,H4),MEDIAN(MOD(H4,1),Sheet4!$I$2,Sheet4!$I$1),Sheet4!$I$2)-MEDIAN(NETWORKDAYS(G4,G4)*MOD(G4,1),Sheet4!$I$2,Sheet4!$I$1)</f>
        <v>0</v>
      </c>
      <c r="J4" s="10">
        <f>IF(OR(H4="",G4=""),0,(H4-G4)*1440)</f>
        <v>0</v>
      </c>
      <c r="L4" s="95"/>
      <c r="M4" s="96"/>
    </row>
    <row r="5" spans="1:13" ht="27.75" customHeight="1" x14ac:dyDescent="0.35">
      <c r="A5" s="2"/>
      <c r="F5"/>
      <c r="H5" s="7"/>
      <c r="I5" s="67">
        <f>(NETWORKDAYS(G5,H5)-1)*(Sheet4!$I$2-Sheet4!$I$1)+IF(NETWORKDAYS(H5,H5),MEDIAN(MOD(H5,1),Sheet4!$I$2,Sheet4!$I$1),Sheet4!$I$2)-MEDIAN(NETWORKDAYS(G5,G5)*MOD(G5,1),Sheet4!$I$2,Sheet4!$I$1)</f>
        <v>0</v>
      </c>
      <c r="J5" s="10">
        <f>IF(OR(H5="",G5=""),0,(H5-G5)*1440)</f>
        <v>0</v>
      </c>
      <c r="L5" s="95"/>
      <c r="M5" s="96"/>
    </row>
    <row r="6" spans="1:13" ht="27.75" customHeight="1" x14ac:dyDescent="0.35">
      <c r="A6" s="2"/>
      <c r="F6"/>
      <c r="H6" s="7"/>
      <c r="I6" s="67">
        <f>(NETWORKDAYS(G6,H6)-1)*(Sheet4!$I$2-Sheet4!$I$1)+IF(NETWORKDAYS(H6,H6),MEDIAN(MOD(H6,1),Sheet4!$I$2,Sheet4!$I$1),Sheet4!$I$2)-MEDIAN(NETWORKDAYS(G6,G6)*MOD(G6,1),Sheet4!$I$2,Sheet4!$I$1)</f>
        <v>0</v>
      </c>
      <c r="J6" s="10">
        <f>IF(OR(H6="",G6=""),0,(H6-G6)*1440)</f>
        <v>0</v>
      </c>
      <c r="L6" s="95"/>
      <c r="M6" s="96"/>
    </row>
    <row r="7" spans="1:13" ht="27.75" customHeight="1" x14ac:dyDescent="0.35">
      <c r="A7" s="2"/>
      <c r="F7"/>
      <c r="H7" s="7"/>
      <c r="I7" s="67">
        <f>(NETWORKDAYS(G7,H7)-1)*(Sheet4!$I$2-Sheet4!$I$1)+IF(NETWORKDAYS(H7,H7),MEDIAN(MOD(H7,1),Sheet4!$I$2,Sheet4!$I$1),Sheet4!$I$2)-MEDIAN(NETWORKDAYS(G7,G7)*MOD(G7,1),Sheet4!$I$2,Sheet4!$I$1)</f>
        <v>0</v>
      </c>
      <c r="J7" s="10">
        <f>IF(OR(H7="",G7=""),0,(H7-G7)*1440)</f>
        <v>0</v>
      </c>
      <c r="L7" s="95"/>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17</v>
      </c>
      <c r="B9" s="17"/>
      <c r="C9" s="17"/>
      <c r="D9" s="17"/>
      <c r="E9" s="17"/>
      <c r="F9" s="17"/>
      <c r="G9" s="18"/>
      <c r="H9" s="18"/>
      <c r="I9" s="69"/>
      <c r="J9" s="19"/>
      <c r="K9" s="17"/>
      <c r="L9" s="97"/>
      <c r="M9" s="98"/>
    </row>
    <row r="10" spans="1:13" ht="27.75" customHeight="1" x14ac:dyDescent="0.35">
      <c r="A10" s="2"/>
      <c r="F10"/>
      <c r="H10" s="7"/>
      <c r="I10" s="67">
        <f>(NETWORKDAYS(G10,H10)-1)*(Sheet4!$I$2-Sheet4!$I$1)+IF(NETWORKDAYS(H10,H10),MEDIAN(MOD(H10,1),Sheet4!$I$2,Sheet4!$I$1),Sheet4!$I$2)-MEDIAN(NETWORKDAYS(G10,G10)*MOD(G10,1),Sheet4!$I$2,Sheet4!$I$1)</f>
        <v>0</v>
      </c>
      <c r="J10" s="10">
        <f>IF(OR(H10="",G10=""),0,(H10-G10)*1440)</f>
        <v>0</v>
      </c>
      <c r="L10" s="95"/>
      <c r="M10" s="96"/>
    </row>
    <row r="11" spans="1:13" ht="27.75" customHeight="1" x14ac:dyDescent="0.35">
      <c r="A11" s="2"/>
      <c r="F11"/>
      <c r="H11" s="7"/>
      <c r="I11" s="67">
        <f>(NETWORKDAYS(G11,H11)-1)*(Sheet4!$I$2-Sheet4!$I$1)+IF(NETWORKDAYS(H11,H11),MEDIAN(MOD(H11,1),Sheet4!$I$2,Sheet4!$I$1),Sheet4!$I$2)-MEDIAN(NETWORKDAYS(G11,G11)*MOD(G11,1),Sheet4!$I$2,Sheet4!$I$1)</f>
        <v>0</v>
      </c>
      <c r="J11" s="10">
        <f>IF(OR(H11="",G11=""),0,(H11-G11)*1440)</f>
        <v>0</v>
      </c>
      <c r="L11" s="95"/>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18</v>
      </c>
      <c r="B15" s="17"/>
      <c r="C15" s="17"/>
      <c r="D15" s="17"/>
      <c r="E15" s="17"/>
      <c r="F15" s="17"/>
      <c r="G15" s="18"/>
      <c r="H15" s="18"/>
      <c r="I15" s="69"/>
      <c r="J15" s="19"/>
      <c r="K15" s="17"/>
      <c r="L15" s="97"/>
      <c r="M15" s="98"/>
    </row>
    <row r="16" spans="1:13" ht="27.75" customHeight="1" x14ac:dyDescent="0.35">
      <c r="A16" s="2"/>
      <c r="F16"/>
      <c r="H16" s="7"/>
      <c r="I16" s="67">
        <f>(NETWORKDAYS(G16,H16)-1)*(Sheet4!$I$2-Sheet4!$I$1)+IF(NETWORKDAYS(H16,H16),MEDIAN(MOD(H16,1),Sheet4!$I$2,Sheet4!$I$1),Sheet4!$I$2)-MEDIAN(NETWORKDAYS(G16,G16)*MOD(G16,1),Sheet4!$I$2,Sheet4!$I$1)</f>
        <v>0</v>
      </c>
      <c r="J16" s="10">
        <f>IF(OR(H16="",G16=""),0,(H16-G16)*1440)</f>
        <v>0</v>
      </c>
      <c r="L16" s="95"/>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101"/>
      <c r="M20" s="102"/>
    </row>
    <row r="22" spans="1:13" x14ac:dyDescent="0.35">
      <c r="I22" s="10"/>
      <c r="J22" s="10"/>
    </row>
    <row r="23" spans="1:13" x14ac:dyDescent="0.35">
      <c r="A23" s="25"/>
      <c r="B23" s="26" t="s">
        <v>8</v>
      </c>
      <c r="C23" s="27" t="s">
        <v>9</v>
      </c>
      <c r="D23" s="29" t="s">
        <v>10</v>
      </c>
      <c r="E23" s="29" t="s">
        <v>11</v>
      </c>
      <c r="F23" s="28" t="s">
        <v>12</v>
      </c>
      <c r="G23" s="28" t="s">
        <v>13</v>
      </c>
      <c r="H23" s="27" t="s">
        <v>14</v>
      </c>
      <c r="I23" s="5" t="s">
        <v>15</v>
      </c>
    </row>
    <row r="24" spans="1:13" x14ac:dyDescent="0.35">
      <c r="A24" s="31" t="s">
        <v>16</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0</v>
      </c>
      <c r="G25" s="10">
        <f>1440-F25</f>
        <v>1440</v>
      </c>
      <c r="H25" s="20">
        <f>F25/(F25+G25)</f>
        <v>0</v>
      </c>
      <c r="I25" s="21">
        <f>G25/(F25+G25)</f>
        <v>1</v>
      </c>
    </row>
    <row r="26" spans="1:13" ht="15" customHeight="1" x14ac:dyDescent="0.35">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x14ac:dyDescent="0.35">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x14ac:dyDescent="0.35">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17</v>
      </c>
      <c r="B30" s="73"/>
      <c r="C30" s="19"/>
      <c r="D30" s="36"/>
      <c r="E30" s="36"/>
      <c r="F30" s="19"/>
      <c r="G30" s="19"/>
      <c r="H30" s="36"/>
      <c r="I30" s="37"/>
    </row>
    <row r="31" spans="1:13" ht="15" customHeight="1" x14ac:dyDescent="0.35">
      <c r="A31" s="24"/>
      <c r="B31" s="71">
        <f t="shared" si="0"/>
        <v>0</v>
      </c>
      <c r="C31" s="10">
        <f>540-TEXT(B31,"[m]")</f>
        <v>540</v>
      </c>
      <c r="D31" s="20">
        <f>B31/(B31+C31)</f>
        <v>0</v>
      </c>
      <c r="E31" s="20">
        <f>C31/(B31+C31)</f>
        <v>1</v>
      </c>
      <c r="F31" s="10">
        <f>J10</f>
        <v>0</v>
      </c>
      <c r="G31" s="10">
        <f>1440-F31</f>
        <v>1440</v>
      </c>
      <c r="H31" s="20">
        <f>F31/(F31+G31)</f>
        <v>0</v>
      </c>
      <c r="I31" s="21">
        <f>G31/(F31+G31)</f>
        <v>1</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18</v>
      </c>
      <c r="B36" s="73"/>
      <c r="C36" s="19"/>
      <c r="D36" s="36"/>
      <c r="E36" s="36"/>
      <c r="F36" s="19"/>
      <c r="G36" s="19"/>
      <c r="H36" s="36"/>
      <c r="I36" s="37"/>
    </row>
    <row r="37" spans="1:9" ht="15" customHeight="1" x14ac:dyDescent="0.35">
      <c r="A37" s="24"/>
      <c r="B37" s="71">
        <f t="shared" si="0"/>
        <v>0</v>
      </c>
      <c r="C37" s="10">
        <f>540-TEXT(B37,"[m]")</f>
        <v>540</v>
      </c>
      <c r="D37" s="20">
        <f>B37/(B37+C37)</f>
        <v>0</v>
      </c>
      <c r="E37" s="20">
        <f>C37/(B37+C37)</f>
        <v>1</v>
      </c>
      <c r="F37" s="10">
        <f>J16</f>
        <v>0</v>
      </c>
      <c r="G37" s="10">
        <f>1440-F37</f>
        <v>1440</v>
      </c>
      <c r="H37" s="20">
        <f>F37/(F37+G37)</f>
        <v>0</v>
      </c>
      <c r="I37" s="21">
        <f>G37/(F37+G37)</f>
        <v>1</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317F51F-F9B4-4EDB-827A-26FE057F193E}">
          <x14:formula1>
            <xm:f>Sheet4!$D$1:$D$2</xm:f>
          </x14:formula1>
          <xm:sqref>D4:D8 D10:D14 D16:D20</xm:sqref>
        </x14:dataValidation>
        <x14:dataValidation type="list" allowBlank="1" showInputMessage="1" showErrorMessage="1" xr:uid="{28110146-D86C-4D57-990F-F0DF6DE6C730}">
          <x14:formula1>
            <xm:f>Sheet4!$C$1:$C$4</xm:f>
          </x14:formula1>
          <xm:sqref>K4:K8 K10:K14 K16:K20</xm:sqref>
        </x14:dataValidation>
        <x14:dataValidation type="list" allowBlank="1" showInputMessage="1" showErrorMessage="1" xr:uid="{8BB7C2B9-8AA0-4CA1-9668-C595C0C04F04}">
          <x14:formula1>
            <xm:f>Sheet4!$B$1:$B$11</xm:f>
          </x14:formula1>
          <xm:sqref>B4:B8 B10:B14 B16:B20</xm:sqref>
        </x14:dataValidation>
        <x14:dataValidation type="list" allowBlank="1" showInputMessage="1" showErrorMessage="1" xr:uid="{3B7D93C2-4799-438F-94D1-1037EF7A806F}">
          <x14:formula1>
            <xm:f>Sheet4!$A$1:$A$15</xm:f>
          </x14:formula1>
          <xm:sqref>C10:C14 C4:C8 C16:C20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B831-04EC-4D91-A0DB-A8DC70D3D965}">
  <dimension ref="A1:M48"/>
  <sheetViews>
    <sheetView topLeftCell="A2" zoomScale="50" zoomScaleNormal="50" workbookViewId="0">
      <selection activeCell="L6" sqref="L6:M6"/>
    </sheetView>
  </sheetViews>
  <sheetFormatPr defaultRowHeight="14.5" x14ac:dyDescent="0.35"/>
  <cols>
    <col min="1" max="1" width="14.54296875"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4" t="s">
        <v>33</v>
      </c>
      <c r="B1" s="85"/>
      <c r="C1" s="85"/>
      <c r="D1" s="85"/>
      <c r="E1" s="85"/>
      <c r="F1" s="85"/>
      <c r="G1" s="85"/>
      <c r="H1" s="85"/>
      <c r="I1" s="85"/>
      <c r="J1" s="85"/>
      <c r="K1" s="93"/>
      <c r="L1" s="94"/>
    </row>
    <row r="2" spans="1:13" x14ac:dyDescent="0.35">
      <c r="A2" s="2"/>
      <c r="B2" s="4" t="s">
        <v>34</v>
      </c>
      <c r="C2" s="4" t="s">
        <v>29</v>
      </c>
      <c r="D2" s="4" t="s">
        <v>35</v>
      </c>
      <c r="E2" s="4" t="s">
        <v>36</v>
      </c>
      <c r="F2" s="4" t="s">
        <v>37</v>
      </c>
      <c r="G2" s="6" t="s">
        <v>38</v>
      </c>
      <c r="H2" s="6" t="s">
        <v>39</v>
      </c>
      <c r="I2" s="9" t="s">
        <v>43</v>
      </c>
      <c r="J2" s="9" t="s">
        <v>40</v>
      </c>
      <c r="K2" s="29" t="s">
        <v>41</v>
      </c>
      <c r="L2" s="99" t="s">
        <v>42</v>
      </c>
      <c r="M2" s="100"/>
    </row>
    <row r="3" spans="1:13" ht="16.5" customHeight="1" x14ac:dyDescent="0.35">
      <c r="A3" s="12" t="s">
        <v>16</v>
      </c>
      <c r="B3" s="13"/>
      <c r="C3" s="13"/>
      <c r="D3" s="13"/>
      <c r="E3" s="13"/>
      <c r="F3" s="13"/>
      <c r="G3" s="14"/>
      <c r="H3" s="14"/>
      <c r="I3" s="68"/>
      <c r="J3" s="15"/>
      <c r="K3" s="13"/>
      <c r="L3" s="97"/>
      <c r="M3" s="98"/>
    </row>
    <row r="4" spans="1:13" ht="27.75" customHeight="1" x14ac:dyDescent="0.35">
      <c r="A4" s="2"/>
      <c r="B4" t="s">
        <v>71</v>
      </c>
      <c r="D4" t="s">
        <v>46</v>
      </c>
      <c r="F4"/>
      <c r="G4" s="7">
        <v>44733.895833333336</v>
      </c>
      <c r="H4" s="7">
        <v>44734</v>
      </c>
      <c r="I4" s="67">
        <f>(NETWORKDAYS(G4,H4)-1)*(Sheet4!$I$2-Sheet4!$I$1)+IF(NETWORKDAYS(H4,H4),MEDIAN(MOD(H4,1),Sheet4!$I$2,Sheet4!$I$1),Sheet4!$I$2)-MEDIAN(NETWORKDAYS(G4,G4)*MOD(G4,1),Sheet4!$I$2,Sheet4!$I$1)</f>
        <v>0</v>
      </c>
      <c r="J4" s="10">
        <f>IF(OR(H4="",G4=""),0,(H4-G4)*1440)</f>
        <v>149.99999999650754</v>
      </c>
      <c r="L4" s="95" t="s">
        <v>76</v>
      </c>
      <c r="M4" s="96"/>
    </row>
    <row r="5" spans="1:13" ht="27.75" customHeight="1" x14ac:dyDescent="0.35">
      <c r="A5" s="2"/>
      <c r="B5" t="s">
        <v>67</v>
      </c>
      <c r="D5" t="s">
        <v>46</v>
      </c>
      <c r="F5"/>
      <c r="G5" s="7">
        <v>44733.208333333336</v>
      </c>
      <c r="H5" s="7">
        <v>44733.291666666664</v>
      </c>
      <c r="I5" s="67">
        <f>(NETWORKDAYS(G5,H5)-1)*(Sheet4!$I$2-Sheet4!$I$1)+IF(NETWORKDAYS(H5,H5),MEDIAN(MOD(H5,1),Sheet4!$I$2,Sheet4!$I$1),Sheet4!$I$2)-MEDIAN(NETWORKDAYS(G5,G5)*MOD(G5,1),Sheet4!$I$2,Sheet4!$I$1)</f>
        <v>0</v>
      </c>
      <c r="J5" s="10">
        <f>IF(OR(H5="",G5=""),0,(H5-G5)*1440)</f>
        <v>119.99999999301508</v>
      </c>
      <c r="L5" s="95" t="s">
        <v>79</v>
      </c>
      <c r="M5" s="96"/>
    </row>
    <row r="6" spans="1:13" ht="27.75" customHeight="1" x14ac:dyDescent="0.35">
      <c r="A6" s="2"/>
      <c r="B6" t="s">
        <v>67</v>
      </c>
      <c r="D6" t="s">
        <v>46</v>
      </c>
      <c r="F6"/>
      <c r="G6" s="7">
        <v>44733.708333333336</v>
      </c>
      <c r="H6" s="7">
        <v>44733.791666666664</v>
      </c>
      <c r="I6" s="67">
        <f>(NETWORKDAYS(G6,H6)-1)*(Sheet4!$I$2-Sheet4!$I$1)+IF(NETWORKDAYS(H6,H6),MEDIAN(MOD(H6,1),Sheet4!$I$2,Sheet4!$I$1),Sheet4!$I$2)-MEDIAN(NETWORKDAYS(G6,G6)*MOD(G6,1),Sheet4!$I$2,Sheet4!$I$1)</f>
        <v>0</v>
      </c>
      <c r="J6" s="10">
        <f>IF(OR(H6="",G6=""),0,(H6-G6)*1440)</f>
        <v>119.99999999301508</v>
      </c>
      <c r="L6" s="95" t="s">
        <v>79</v>
      </c>
      <c r="M6" s="96"/>
    </row>
    <row r="7" spans="1:13" ht="27.75" customHeight="1" x14ac:dyDescent="0.35">
      <c r="A7" s="2"/>
      <c r="F7"/>
      <c r="H7" s="7"/>
      <c r="I7" s="67">
        <f>(NETWORKDAYS(G7,H7)-1)*(Sheet4!$I$2-Sheet4!$I$1)+IF(NETWORKDAYS(H7,H7),MEDIAN(MOD(H7,1),Sheet4!$I$2,Sheet4!$I$1),Sheet4!$I$2)-MEDIAN(NETWORKDAYS(G7,G7)*MOD(G7,1),Sheet4!$I$2,Sheet4!$I$1)</f>
        <v>0</v>
      </c>
      <c r="J7" s="10">
        <f>IF(OR(H7="",G7=""),0,(H7-G7)*1440)</f>
        <v>0</v>
      </c>
      <c r="L7" s="95"/>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17</v>
      </c>
      <c r="B9" s="17"/>
      <c r="C9" s="17"/>
      <c r="D9" s="17"/>
      <c r="E9" s="17"/>
      <c r="F9" s="17"/>
      <c r="G9" s="18"/>
      <c r="H9" s="18"/>
      <c r="I9" s="69"/>
      <c r="J9" s="19"/>
      <c r="K9" s="17"/>
      <c r="L9" s="97"/>
      <c r="M9" s="98"/>
    </row>
    <row r="10" spans="1:13" ht="27.75" customHeight="1" x14ac:dyDescent="0.35">
      <c r="A10" s="2"/>
      <c r="F10"/>
      <c r="H10" s="7"/>
      <c r="I10" s="67">
        <f>(NETWORKDAYS(G10,H10)-1)*(Sheet4!$I$2-Sheet4!$I$1)+IF(NETWORKDAYS(H10,H10),MEDIAN(MOD(H10,1),Sheet4!$I$2,Sheet4!$I$1),Sheet4!$I$2)-MEDIAN(NETWORKDAYS(G10,G10)*MOD(G10,1),Sheet4!$I$2,Sheet4!$I$1)</f>
        <v>0</v>
      </c>
      <c r="J10" s="10">
        <f>IF(OR(H10="",G10=""),0,(H10-G10)*1440)</f>
        <v>0</v>
      </c>
      <c r="L10" s="95"/>
      <c r="M10" s="96"/>
    </row>
    <row r="11" spans="1:13" ht="27.75" customHeight="1" x14ac:dyDescent="0.35">
      <c r="A11" s="2"/>
      <c r="F11"/>
      <c r="H11" s="7"/>
      <c r="I11" s="67">
        <f>(NETWORKDAYS(G11,H11)-1)*(Sheet4!$I$2-Sheet4!$I$1)+IF(NETWORKDAYS(H11,H11),MEDIAN(MOD(H11,1),Sheet4!$I$2,Sheet4!$I$1),Sheet4!$I$2)-MEDIAN(NETWORKDAYS(G11,G11)*MOD(G11,1),Sheet4!$I$2,Sheet4!$I$1)</f>
        <v>0</v>
      </c>
      <c r="J11" s="10">
        <f>IF(OR(H11="",G11=""),0,(H11-G11)*1440)</f>
        <v>0</v>
      </c>
      <c r="L11" s="95"/>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18</v>
      </c>
      <c r="B15" s="17"/>
      <c r="C15" s="17"/>
      <c r="D15" s="17"/>
      <c r="E15" s="17"/>
      <c r="F15" s="17"/>
      <c r="G15" s="18"/>
      <c r="H15" s="18"/>
      <c r="I15" s="69"/>
      <c r="J15" s="19"/>
      <c r="K15" s="17"/>
      <c r="L15" s="97"/>
      <c r="M15" s="98"/>
    </row>
    <row r="16" spans="1:13" ht="27.75" customHeight="1" x14ac:dyDescent="0.35">
      <c r="A16" s="2"/>
      <c r="F16"/>
      <c r="H16" s="7"/>
      <c r="I16" s="67">
        <f>(NETWORKDAYS(G16,H16)-1)*(Sheet4!$I$2-Sheet4!$I$1)+IF(NETWORKDAYS(H16,H16),MEDIAN(MOD(H16,1),Sheet4!$I$2,Sheet4!$I$1),Sheet4!$I$2)-MEDIAN(NETWORKDAYS(G16,G16)*MOD(G16,1),Sheet4!$I$2,Sheet4!$I$1)</f>
        <v>0</v>
      </c>
      <c r="J16" s="10">
        <f>IF(OR(H16="",G16=""),0,(H16-G16)*1440)</f>
        <v>0</v>
      </c>
      <c r="L16" s="95"/>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101"/>
      <c r="M20" s="102"/>
    </row>
    <row r="22" spans="1:13" x14ac:dyDescent="0.35">
      <c r="I22" s="10"/>
      <c r="J22" s="10"/>
    </row>
    <row r="23" spans="1:13" x14ac:dyDescent="0.35">
      <c r="A23" s="25"/>
      <c r="B23" s="26" t="s">
        <v>8</v>
      </c>
      <c r="C23" s="27" t="s">
        <v>9</v>
      </c>
      <c r="D23" s="29" t="s">
        <v>10</v>
      </c>
      <c r="E23" s="29" t="s">
        <v>11</v>
      </c>
      <c r="F23" s="28" t="s">
        <v>12</v>
      </c>
      <c r="G23" s="28" t="s">
        <v>13</v>
      </c>
      <c r="H23" s="27" t="s">
        <v>14</v>
      </c>
      <c r="I23" s="5" t="s">
        <v>15</v>
      </c>
    </row>
    <row r="24" spans="1:13" x14ac:dyDescent="0.35">
      <c r="A24" s="31" t="s">
        <v>16</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149.99999999650754</v>
      </c>
      <c r="G25" s="10">
        <f>1440-F25</f>
        <v>1290.0000000034925</v>
      </c>
      <c r="H25" s="20">
        <f>F25/(F25+G25)</f>
        <v>0.10416666666424135</v>
      </c>
      <c r="I25" s="21">
        <f>G25/(F25+G25)</f>
        <v>0.89583333333575865</v>
      </c>
    </row>
    <row r="26" spans="1:13" ht="15" customHeight="1" x14ac:dyDescent="0.35">
      <c r="A26" s="24"/>
      <c r="B26" s="71">
        <f t="shared" ref="B26:B41" si="0">I5</f>
        <v>0</v>
      </c>
      <c r="C26" s="10">
        <f>540-TEXT(B26,"[m]")</f>
        <v>540</v>
      </c>
      <c r="D26" s="20">
        <f>B26/(B26+C26)</f>
        <v>0</v>
      </c>
      <c r="E26" s="20">
        <f>C26/(B26+C26)</f>
        <v>1</v>
      </c>
      <c r="F26" s="10">
        <f>J5</f>
        <v>119.99999999301508</v>
      </c>
      <c r="G26" s="10">
        <f>1440-F26</f>
        <v>1320.0000000069849</v>
      </c>
      <c r="H26" s="20">
        <f>F26/(F26+G26)</f>
        <v>8.3333333328482695E-2</v>
      </c>
      <c r="I26" s="21">
        <f>G26/(F26+G26)</f>
        <v>0.91666666667151731</v>
      </c>
    </row>
    <row r="27" spans="1:13" ht="15" customHeight="1" x14ac:dyDescent="0.35">
      <c r="A27" s="24"/>
      <c r="B27" s="71">
        <f t="shared" si="0"/>
        <v>0</v>
      </c>
      <c r="C27" s="10">
        <f>540-TEXT(B27,"[m]")</f>
        <v>540</v>
      </c>
      <c r="D27" s="20">
        <f>B27/(B27+C27)</f>
        <v>0</v>
      </c>
      <c r="E27" s="20">
        <f>C27/(B27+C27)</f>
        <v>1</v>
      </c>
      <c r="F27" s="10">
        <f>J6</f>
        <v>119.99999999301508</v>
      </c>
      <c r="G27" s="10">
        <f>1440-F27</f>
        <v>1320.0000000069849</v>
      </c>
      <c r="H27" s="20">
        <f>F27/(F27+G27)</f>
        <v>8.3333333328482695E-2</v>
      </c>
      <c r="I27" s="21">
        <f>G27/(F27+G27)</f>
        <v>0.91666666667151731</v>
      </c>
    </row>
    <row r="28" spans="1:13" ht="15" customHeight="1" x14ac:dyDescent="0.35">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17</v>
      </c>
      <c r="B30" s="73"/>
      <c r="C30" s="19"/>
      <c r="D30" s="36"/>
      <c r="E30" s="36"/>
      <c r="F30" s="19"/>
      <c r="G30" s="19"/>
      <c r="H30" s="36"/>
      <c r="I30" s="37"/>
    </row>
    <row r="31" spans="1:13" ht="15" customHeight="1" x14ac:dyDescent="0.35">
      <c r="A31" s="24"/>
      <c r="B31" s="71">
        <f t="shared" si="0"/>
        <v>0</v>
      </c>
      <c r="C31" s="10">
        <f>540-TEXT(B31,"[m]")</f>
        <v>540</v>
      </c>
      <c r="D31" s="20">
        <f>B31/(B31+C31)</f>
        <v>0</v>
      </c>
      <c r="E31" s="20">
        <f>C31/(B31+C31)</f>
        <v>1</v>
      </c>
      <c r="F31" s="10">
        <f>J10</f>
        <v>0</v>
      </c>
      <c r="G31" s="10">
        <f>1440-F31</f>
        <v>1440</v>
      </c>
      <c r="H31" s="20">
        <f>F31/(F31+G31)</f>
        <v>0</v>
      </c>
      <c r="I31" s="21">
        <f>G31/(F31+G31)</f>
        <v>1</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18</v>
      </c>
      <c r="B36" s="73"/>
      <c r="C36" s="19"/>
      <c r="D36" s="36"/>
      <c r="E36" s="36"/>
      <c r="F36" s="19"/>
      <c r="G36" s="19"/>
      <c r="H36" s="36"/>
      <c r="I36" s="37"/>
    </row>
    <row r="37" spans="1:9" ht="15" customHeight="1" x14ac:dyDescent="0.35">
      <c r="A37" s="24"/>
      <c r="B37" s="71">
        <f t="shared" si="0"/>
        <v>0</v>
      </c>
      <c r="C37" s="10">
        <f>540-TEXT(B37,"[m]")</f>
        <v>540</v>
      </c>
      <c r="D37" s="20">
        <f>B37/(B37+C37)</f>
        <v>0</v>
      </c>
      <c r="E37" s="20">
        <f>C37/(B37+C37)</f>
        <v>1</v>
      </c>
      <c r="F37" s="10">
        <f>J16</f>
        <v>0</v>
      </c>
      <c r="G37" s="10">
        <f>1440-F37</f>
        <v>1440</v>
      </c>
      <c r="H37" s="20">
        <f>F37/(F37+G37)</f>
        <v>0</v>
      </c>
      <c r="I37" s="21">
        <f>G37/(F37+G37)</f>
        <v>1</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FEEDE8C-C8F6-4B6D-8BDD-A41D8B721190}">
          <x14:formula1>
            <xm:f>Sheet4!$A$1:$A$15</xm:f>
          </x14:formula1>
          <xm:sqref>C10:C14 C4:C8 C16:C20</xm:sqref>
        </x14:dataValidation>
        <x14:dataValidation type="list" allowBlank="1" showInputMessage="1" showErrorMessage="1" xr:uid="{93AAFA7E-E714-4F3E-8B7F-20E504ECD221}">
          <x14:formula1>
            <xm:f>Sheet4!$B$1:$B$11</xm:f>
          </x14:formula1>
          <xm:sqref>B4:B8 B10:B14 B16:B20</xm:sqref>
        </x14:dataValidation>
        <x14:dataValidation type="list" allowBlank="1" showInputMessage="1" showErrorMessage="1" xr:uid="{BF026BAF-4873-4206-BBA3-F2D910E00160}">
          <x14:formula1>
            <xm:f>Sheet4!$C$1:$C$4</xm:f>
          </x14:formula1>
          <xm:sqref>K4:K8 K10:K14 K16:K20</xm:sqref>
        </x14:dataValidation>
        <x14:dataValidation type="list" allowBlank="1" showInputMessage="1" showErrorMessage="1" xr:uid="{685253C5-2FA2-43EC-8402-914C7266E750}">
          <x14:formula1>
            <xm:f>Sheet4!$D$1:$D$2</xm:f>
          </x14:formula1>
          <xm:sqref>D4:D8 D10:D14 D16:D20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520A-EF91-45E7-9D74-DDF4D1F92787}">
  <dimension ref="A1:M48"/>
  <sheetViews>
    <sheetView topLeftCell="A2" zoomScale="55" zoomScaleNormal="55" workbookViewId="0">
      <selection activeCell="L10" sqref="L10:M10"/>
    </sheetView>
  </sheetViews>
  <sheetFormatPr defaultRowHeight="14.5" x14ac:dyDescent="0.35"/>
  <cols>
    <col min="1" max="1" width="14.54296875"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4" t="s">
        <v>33</v>
      </c>
      <c r="B1" s="85"/>
      <c r="C1" s="85"/>
      <c r="D1" s="85"/>
      <c r="E1" s="85"/>
      <c r="F1" s="85"/>
      <c r="G1" s="85"/>
      <c r="H1" s="85"/>
      <c r="I1" s="85"/>
      <c r="J1" s="85"/>
      <c r="K1" s="93"/>
      <c r="L1" s="94"/>
    </row>
    <row r="2" spans="1:13" x14ac:dyDescent="0.35">
      <c r="A2" s="2"/>
      <c r="B2" s="4" t="s">
        <v>34</v>
      </c>
      <c r="C2" s="4" t="s">
        <v>29</v>
      </c>
      <c r="D2" s="4" t="s">
        <v>35</v>
      </c>
      <c r="E2" s="4" t="s">
        <v>36</v>
      </c>
      <c r="F2" s="4" t="s">
        <v>37</v>
      </c>
      <c r="G2" s="6" t="s">
        <v>38</v>
      </c>
      <c r="H2" s="6" t="s">
        <v>39</v>
      </c>
      <c r="I2" s="9" t="s">
        <v>43</v>
      </c>
      <c r="J2" s="9" t="s">
        <v>40</v>
      </c>
      <c r="K2" s="29" t="s">
        <v>41</v>
      </c>
      <c r="L2" s="99" t="s">
        <v>42</v>
      </c>
      <c r="M2" s="100"/>
    </row>
    <row r="3" spans="1:13" ht="16.5" customHeight="1" x14ac:dyDescent="0.35">
      <c r="A3" s="12" t="s">
        <v>16</v>
      </c>
      <c r="B3" s="13"/>
      <c r="C3" s="13"/>
      <c r="D3" s="13"/>
      <c r="E3" s="13"/>
      <c r="F3" s="13"/>
      <c r="G3" s="14"/>
      <c r="H3" s="14"/>
      <c r="I3" s="68"/>
      <c r="J3" s="15"/>
      <c r="K3" s="13"/>
      <c r="L3" s="97"/>
      <c r="M3" s="98"/>
    </row>
    <row r="4" spans="1:13" ht="27.75" customHeight="1" x14ac:dyDescent="0.35">
      <c r="A4" s="2"/>
      <c r="B4" t="s">
        <v>71</v>
      </c>
      <c r="D4" t="s">
        <v>46</v>
      </c>
      <c r="F4"/>
      <c r="G4" s="7">
        <v>44734.875</v>
      </c>
      <c r="H4" s="7">
        <v>44735</v>
      </c>
      <c r="I4" s="67">
        <f>(NETWORKDAYS(G4,H4)-1)*(Sheet4!$I$2-Sheet4!$I$1)+IF(NETWORKDAYS(H4,H4),MEDIAN(MOD(H4,1),Sheet4!$I$2,Sheet4!$I$1),Sheet4!$I$2)-MEDIAN(NETWORKDAYS(G4,G4)*MOD(G4,1),Sheet4!$I$2,Sheet4!$I$1)</f>
        <v>0</v>
      </c>
      <c r="J4" s="10">
        <f>IF(OR(H4="",G4=""),0,(H4-G4)*1440)</f>
        <v>180</v>
      </c>
      <c r="L4" s="95" t="s">
        <v>77</v>
      </c>
      <c r="M4" s="96"/>
    </row>
    <row r="5" spans="1:13" ht="27.75" customHeight="1" x14ac:dyDescent="0.35">
      <c r="A5" s="2"/>
      <c r="B5" t="s">
        <v>67</v>
      </c>
      <c r="D5" t="s">
        <v>46</v>
      </c>
      <c r="F5"/>
      <c r="G5" s="7">
        <v>44734.208333333336</v>
      </c>
      <c r="H5" s="7">
        <v>44734.291666666664</v>
      </c>
      <c r="I5" s="67">
        <f>(NETWORKDAYS(G5,H5)-1)*(Sheet4!$I$2-Sheet4!$I$1)+IF(NETWORKDAYS(H5,H5),MEDIAN(MOD(H5,1),Sheet4!$I$2,Sheet4!$I$1),Sheet4!$I$2)-MEDIAN(NETWORKDAYS(G5,G5)*MOD(G5,1),Sheet4!$I$2,Sheet4!$I$1)</f>
        <v>0</v>
      </c>
      <c r="J5" s="10">
        <f>IF(OR(H5="",G5=""),0,(H5-G5)*1440)</f>
        <v>119.99999999301508</v>
      </c>
      <c r="L5" s="95" t="s">
        <v>79</v>
      </c>
      <c r="M5" s="96"/>
    </row>
    <row r="6" spans="1:13" ht="27.75" customHeight="1" x14ac:dyDescent="0.35">
      <c r="A6" s="2"/>
      <c r="B6" t="s">
        <v>67</v>
      </c>
      <c r="D6" t="s">
        <v>46</v>
      </c>
      <c r="F6"/>
      <c r="G6" s="7">
        <v>44734.416666666664</v>
      </c>
      <c r="H6" s="7">
        <v>44734.458333333336</v>
      </c>
      <c r="I6" s="67">
        <f>(NETWORKDAYS(G6,H6)-1)*(Sheet4!$I$2-Sheet4!$I$1)+IF(NETWORKDAYS(H6,H6),MEDIAN(MOD(H6,1),Sheet4!$I$2,Sheet4!$I$1),Sheet4!$I$2)-MEDIAN(NETWORKDAYS(G6,G6)*MOD(G6,1),Sheet4!$I$2,Sheet4!$I$1)</f>
        <v>4.1666666671517305E-2</v>
      </c>
      <c r="J6" s="10">
        <f>IF(OR(H6="",G6=""),0,(H6-G6)*1440)</f>
        <v>60.000000006984919</v>
      </c>
      <c r="L6" s="95" t="s">
        <v>79</v>
      </c>
      <c r="M6" s="96"/>
    </row>
    <row r="7" spans="1:13" ht="27.75" customHeight="1" x14ac:dyDescent="0.35">
      <c r="A7" s="2"/>
      <c r="B7" t="s">
        <v>67</v>
      </c>
      <c r="D7" t="s">
        <v>46</v>
      </c>
      <c r="F7"/>
      <c r="G7" s="7">
        <v>44734.708333333336</v>
      </c>
      <c r="H7" s="7">
        <v>44734.791666666664</v>
      </c>
      <c r="I7" s="67">
        <f>(NETWORKDAYS(G7,H7)-1)*(Sheet4!$I$2-Sheet4!$I$1)+IF(NETWORKDAYS(H7,H7),MEDIAN(MOD(H7,1),Sheet4!$I$2,Sheet4!$I$1),Sheet4!$I$2)-MEDIAN(NETWORKDAYS(G7,G7)*MOD(G7,1),Sheet4!$I$2,Sheet4!$I$1)</f>
        <v>0</v>
      </c>
      <c r="J7" s="10">
        <f>IF(OR(H7="",G7=""),0,(H7-G7)*1440)</f>
        <v>119.99999999301508</v>
      </c>
      <c r="L7" s="95" t="s">
        <v>79</v>
      </c>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17</v>
      </c>
      <c r="B9" s="17"/>
      <c r="C9" s="17"/>
      <c r="D9" s="17"/>
      <c r="E9" s="17"/>
      <c r="F9" s="17"/>
      <c r="G9" s="18"/>
      <c r="H9" s="18"/>
      <c r="I9" s="69"/>
      <c r="J9" s="19"/>
      <c r="K9" s="17"/>
      <c r="L9" s="97"/>
      <c r="M9" s="98"/>
    </row>
    <row r="10" spans="1:13" ht="27.75" customHeight="1" x14ac:dyDescent="0.35">
      <c r="A10" s="2"/>
      <c r="B10" t="s">
        <v>56</v>
      </c>
      <c r="D10" t="s">
        <v>46</v>
      </c>
      <c r="F10"/>
      <c r="G10" s="7">
        <v>44734.666666666664</v>
      </c>
      <c r="H10" s="7">
        <v>44734.916666666664</v>
      </c>
      <c r="I10" s="67">
        <f>(NETWORKDAYS(G10,H10)-1)*(Sheet4!$I$2-Sheet4!$I$1)+IF(NETWORKDAYS(H10,H10),MEDIAN(MOD(H10,1),Sheet4!$I$2,Sheet4!$I$1),Sheet4!$I$2)-MEDIAN(NETWORKDAYS(G10,G10)*MOD(G10,1),Sheet4!$I$2,Sheet4!$I$1)</f>
        <v>4.1666666669092023E-2</v>
      </c>
      <c r="J10" s="10">
        <f>IF(OR(H10="",G10=""),0,(H10-G10)*1440)</f>
        <v>360</v>
      </c>
      <c r="L10" s="95" t="s">
        <v>80</v>
      </c>
      <c r="M10" s="96"/>
    </row>
    <row r="11" spans="1:13" ht="27.75" customHeight="1" x14ac:dyDescent="0.35">
      <c r="A11" s="2"/>
      <c r="F11"/>
      <c r="H11" s="7"/>
      <c r="I11" s="67">
        <f>(NETWORKDAYS(G11,H11)-1)*(Sheet4!$I$2-Sheet4!$I$1)+IF(NETWORKDAYS(H11,H11),MEDIAN(MOD(H11,1),Sheet4!$I$2,Sheet4!$I$1),Sheet4!$I$2)-MEDIAN(NETWORKDAYS(G11,G11)*MOD(G11,1),Sheet4!$I$2,Sheet4!$I$1)</f>
        <v>0</v>
      </c>
      <c r="J11" s="10">
        <f>IF(OR(H11="",G11=""),0,(H11-G11)*1440)</f>
        <v>0</v>
      </c>
      <c r="L11" s="95"/>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18</v>
      </c>
      <c r="B15" s="17"/>
      <c r="C15" s="17"/>
      <c r="D15" s="17"/>
      <c r="E15" s="17"/>
      <c r="F15" s="17"/>
      <c r="G15" s="18"/>
      <c r="H15" s="18"/>
      <c r="I15" s="69"/>
      <c r="J15" s="19"/>
      <c r="K15" s="17"/>
      <c r="L15" s="97"/>
      <c r="M15" s="98"/>
    </row>
    <row r="16" spans="1:13" ht="27.75" customHeight="1" x14ac:dyDescent="0.35">
      <c r="A16" s="2"/>
      <c r="B16" t="s">
        <v>56</v>
      </c>
      <c r="D16" t="s">
        <v>46</v>
      </c>
      <c r="F16"/>
      <c r="G16" s="7">
        <v>44734.666666666664</v>
      </c>
      <c r="H16" s="7">
        <v>44734.916666666664</v>
      </c>
      <c r="I16" s="67">
        <f>(NETWORKDAYS(G16,H16)-1)*(Sheet4!$I$2-Sheet4!$I$1)+IF(NETWORKDAYS(H16,H16),MEDIAN(MOD(H16,1),Sheet4!$I$2,Sheet4!$I$1),Sheet4!$I$2)-MEDIAN(NETWORKDAYS(G16,G16)*MOD(G16,1),Sheet4!$I$2,Sheet4!$I$1)</f>
        <v>4.1666666669092023E-2</v>
      </c>
      <c r="J16" s="10">
        <f>IF(OR(H16="",G16=""),0,(H16-G16)*1440)</f>
        <v>360</v>
      </c>
      <c r="L16" s="95" t="s">
        <v>80</v>
      </c>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101"/>
      <c r="M20" s="102"/>
    </row>
    <row r="22" spans="1:13" x14ac:dyDescent="0.35">
      <c r="I22" s="10"/>
      <c r="J22" s="10"/>
    </row>
    <row r="23" spans="1:13" x14ac:dyDescent="0.35">
      <c r="A23" s="25"/>
      <c r="B23" s="26" t="s">
        <v>8</v>
      </c>
      <c r="C23" s="27" t="s">
        <v>9</v>
      </c>
      <c r="D23" s="29" t="s">
        <v>10</v>
      </c>
      <c r="E23" s="29" t="s">
        <v>11</v>
      </c>
      <c r="F23" s="28" t="s">
        <v>12</v>
      </c>
      <c r="G23" s="28" t="s">
        <v>13</v>
      </c>
      <c r="H23" s="27" t="s">
        <v>14</v>
      </c>
      <c r="I23" s="5" t="s">
        <v>15</v>
      </c>
    </row>
    <row r="24" spans="1:13" x14ac:dyDescent="0.35">
      <c r="A24" s="31" t="s">
        <v>16</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180</v>
      </c>
      <c r="G25" s="10">
        <f>1440-F25</f>
        <v>1260</v>
      </c>
      <c r="H25" s="20">
        <f>F25/(F25+G25)</f>
        <v>0.125</v>
      </c>
      <c r="I25" s="21">
        <f>G25/(F25+G25)</f>
        <v>0.875</v>
      </c>
    </row>
    <row r="26" spans="1:13" ht="15" customHeight="1" x14ac:dyDescent="0.35">
      <c r="A26" s="24"/>
      <c r="B26" s="71">
        <f t="shared" ref="B26:B41" si="0">I5</f>
        <v>0</v>
      </c>
      <c r="C26" s="10">
        <f>540-TEXT(B26,"[m]")</f>
        <v>540</v>
      </c>
      <c r="D26" s="20">
        <f>B26/(B26+C26)</f>
        <v>0</v>
      </c>
      <c r="E26" s="20">
        <f>C26/(B26+C26)</f>
        <v>1</v>
      </c>
      <c r="F26" s="10">
        <f>J5</f>
        <v>119.99999999301508</v>
      </c>
      <c r="G26" s="10">
        <f>1440-F26</f>
        <v>1320.0000000069849</v>
      </c>
      <c r="H26" s="20">
        <f>F26/(F26+G26)</f>
        <v>8.3333333328482695E-2</v>
      </c>
      <c r="I26" s="21">
        <f>G26/(F26+G26)</f>
        <v>0.91666666667151731</v>
      </c>
    </row>
    <row r="27" spans="1:13" ht="15" customHeight="1" x14ac:dyDescent="0.35">
      <c r="A27" s="24"/>
      <c r="B27" s="71">
        <f t="shared" si="0"/>
        <v>4.1666666671517305E-2</v>
      </c>
      <c r="C27" s="10">
        <f>540-TEXT(B27,"[m]")</f>
        <v>480</v>
      </c>
      <c r="D27" s="20">
        <f>B27/(B27+C27)</f>
        <v>8.679802101522483E-5</v>
      </c>
      <c r="E27" s="20">
        <f>C27/(B27+C27)</f>
        <v>0.99991320197898481</v>
      </c>
      <c r="F27" s="10">
        <f>J6</f>
        <v>60.000000006984919</v>
      </c>
      <c r="G27" s="10">
        <f>1440-F27</f>
        <v>1379.9999999930151</v>
      </c>
      <c r="H27" s="20">
        <f>F27/(F27+G27)</f>
        <v>4.1666666671517305E-2</v>
      </c>
      <c r="I27" s="21">
        <f>G27/(F27+G27)</f>
        <v>0.95833333332848269</v>
      </c>
    </row>
    <row r="28" spans="1:13" ht="15" customHeight="1" x14ac:dyDescent="0.35">
      <c r="A28" s="24"/>
      <c r="B28" s="71">
        <f t="shared" si="0"/>
        <v>0</v>
      </c>
      <c r="C28" s="10">
        <f>540-TEXT(B28,"[m]")</f>
        <v>540</v>
      </c>
      <c r="D28" s="20">
        <f>B28/(B28+C28)</f>
        <v>0</v>
      </c>
      <c r="E28" s="20">
        <f>C28/(B28+C28)</f>
        <v>1</v>
      </c>
      <c r="F28" s="10">
        <f>J7</f>
        <v>119.99999999301508</v>
      </c>
      <c r="G28" s="10">
        <f>1440-F28</f>
        <v>1320.0000000069849</v>
      </c>
      <c r="H28" s="20">
        <f>F28/(F28+G28)</f>
        <v>8.3333333328482695E-2</v>
      </c>
      <c r="I28" s="21">
        <f>G28/(F28+G28)</f>
        <v>0.91666666667151731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17</v>
      </c>
      <c r="B30" s="73"/>
      <c r="C30" s="19"/>
      <c r="D30" s="36"/>
      <c r="E30" s="36"/>
      <c r="F30" s="19"/>
      <c r="G30" s="19"/>
      <c r="H30" s="36"/>
      <c r="I30" s="37"/>
    </row>
    <row r="31" spans="1:13" ht="15" customHeight="1" x14ac:dyDescent="0.35">
      <c r="A31" s="24"/>
      <c r="B31" s="71">
        <f t="shared" si="0"/>
        <v>4.1666666669092023E-2</v>
      </c>
      <c r="C31" s="10">
        <f>540-TEXT(B31,"[m]")</f>
        <v>480</v>
      </c>
      <c r="D31" s="20">
        <f>B31/(B31+C31)</f>
        <v>8.6798021010173031E-5</v>
      </c>
      <c r="E31" s="20">
        <f>C31/(B31+C31)</f>
        <v>0.99991320197898992</v>
      </c>
      <c r="F31" s="10">
        <f>J10</f>
        <v>360</v>
      </c>
      <c r="G31" s="10">
        <f>1440-F31</f>
        <v>1080</v>
      </c>
      <c r="H31" s="20">
        <f>F31/(F31+G31)</f>
        <v>0.25</v>
      </c>
      <c r="I31" s="21">
        <f>G31/(F31+G31)</f>
        <v>0.75</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18</v>
      </c>
      <c r="B36" s="73"/>
      <c r="C36" s="19"/>
      <c r="D36" s="36"/>
      <c r="E36" s="36"/>
      <c r="F36" s="19"/>
      <c r="G36" s="19"/>
      <c r="H36" s="36"/>
      <c r="I36" s="37"/>
    </row>
    <row r="37" spans="1:9" ht="15" customHeight="1" x14ac:dyDescent="0.35">
      <c r="A37" s="24"/>
      <c r="B37" s="71">
        <f t="shared" si="0"/>
        <v>4.1666666669092023E-2</v>
      </c>
      <c r="C37" s="10">
        <f>540-TEXT(B37,"[m]")</f>
        <v>480</v>
      </c>
      <c r="D37" s="20">
        <f>B37/(B37+C37)</f>
        <v>8.6798021010173031E-5</v>
      </c>
      <c r="E37" s="20">
        <f>C37/(B37+C37)</f>
        <v>0.99991320197898992</v>
      </c>
      <c r="F37" s="10">
        <f>J16</f>
        <v>360</v>
      </c>
      <c r="G37" s="10">
        <f>1440-F37</f>
        <v>1080</v>
      </c>
      <c r="H37" s="20">
        <f>F37/(F37+G37)</f>
        <v>0.25</v>
      </c>
      <c r="I37" s="21">
        <f>G37/(F37+G37)</f>
        <v>0.75</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506FCB0-ABDF-46A0-9F0C-2099A6D8DCF7}">
          <x14:formula1>
            <xm:f>Sheet4!$A$1:$A$15</xm:f>
          </x14:formula1>
          <xm:sqref>C10:C14 C4:C8 C16:C20</xm:sqref>
        </x14:dataValidation>
        <x14:dataValidation type="list" allowBlank="1" showInputMessage="1" showErrorMessage="1" xr:uid="{159BB3B0-8236-44A4-849B-F6898704F363}">
          <x14:formula1>
            <xm:f>Sheet4!$B$1:$B$11</xm:f>
          </x14:formula1>
          <xm:sqref>B16:B20 B10:B14 B4:B8</xm:sqref>
        </x14:dataValidation>
        <x14:dataValidation type="list" allowBlank="1" showInputMessage="1" showErrorMessage="1" xr:uid="{BDF6C816-2038-4542-8835-9C2273DAC926}">
          <x14:formula1>
            <xm:f>Sheet4!$C$1:$C$4</xm:f>
          </x14:formula1>
          <xm:sqref>K4:K8 K10:K14 K16:K20</xm:sqref>
        </x14:dataValidation>
        <x14:dataValidation type="list" allowBlank="1" showInputMessage="1" showErrorMessage="1" xr:uid="{520E11AB-73B9-455C-949B-E926966EA22D}">
          <x14:formula1>
            <xm:f>Sheet4!$D$1:$D$2</xm:f>
          </x14:formula1>
          <xm:sqref>D16:D20 D10:D14 D4:D8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238D-A20F-446A-800C-93AD748B3034}">
  <dimension ref="A1:M48"/>
  <sheetViews>
    <sheetView topLeftCell="F2" zoomScale="80" zoomScaleNormal="80" workbookViewId="0">
      <selection activeCell="L8" sqref="L8:M8"/>
    </sheetView>
  </sheetViews>
  <sheetFormatPr defaultRowHeight="14.5" x14ac:dyDescent="0.35"/>
  <cols>
    <col min="1" max="1" width="14.54296875"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4" t="s">
        <v>33</v>
      </c>
      <c r="B1" s="85"/>
      <c r="C1" s="85"/>
      <c r="D1" s="85"/>
      <c r="E1" s="85"/>
      <c r="F1" s="85"/>
      <c r="G1" s="85"/>
      <c r="H1" s="85"/>
      <c r="I1" s="85"/>
      <c r="J1" s="85"/>
      <c r="K1" s="93"/>
      <c r="L1" s="94"/>
    </row>
    <row r="2" spans="1:13" x14ac:dyDescent="0.35">
      <c r="A2" s="2"/>
      <c r="B2" s="4" t="s">
        <v>34</v>
      </c>
      <c r="C2" s="4" t="s">
        <v>29</v>
      </c>
      <c r="D2" s="4" t="s">
        <v>35</v>
      </c>
      <c r="E2" s="4" t="s">
        <v>36</v>
      </c>
      <c r="F2" s="4" t="s">
        <v>37</v>
      </c>
      <c r="G2" s="6" t="s">
        <v>38</v>
      </c>
      <c r="H2" s="6" t="s">
        <v>39</v>
      </c>
      <c r="I2" s="9" t="s">
        <v>43</v>
      </c>
      <c r="J2" s="9" t="s">
        <v>40</v>
      </c>
      <c r="K2" s="29" t="s">
        <v>41</v>
      </c>
      <c r="L2" s="99" t="s">
        <v>42</v>
      </c>
      <c r="M2" s="100"/>
    </row>
    <row r="3" spans="1:13" ht="16.5" customHeight="1" x14ac:dyDescent="0.35">
      <c r="A3" s="12" t="s">
        <v>16</v>
      </c>
      <c r="B3" s="13"/>
      <c r="C3" s="13"/>
      <c r="D3" s="13"/>
      <c r="E3" s="13"/>
      <c r="F3" s="13"/>
      <c r="G3" s="14"/>
      <c r="H3" s="14"/>
      <c r="I3" s="68"/>
      <c r="J3" s="15"/>
      <c r="K3" s="13"/>
      <c r="L3" s="97"/>
      <c r="M3" s="98"/>
    </row>
    <row r="4" spans="1:13" ht="27.75" customHeight="1" x14ac:dyDescent="0.35">
      <c r="A4" s="2"/>
      <c r="B4" t="s">
        <v>32</v>
      </c>
      <c r="D4" t="s">
        <v>51</v>
      </c>
      <c r="F4"/>
      <c r="G4" s="7">
        <v>44735.252083333333</v>
      </c>
      <c r="H4" s="7">
        <v>44735.345138888886</v>
      </c>
      <c r="I4" s="67">
        <f>(NETWORKDAYS(G4,H4)-1)*(Sheet4!$I$2-Sheet4!$I$1)+IF(NETWORKDAYS(H4,H4),MEDIAN(MOD(H4,1),Sheet4!$I$2,Sheet4!$I$1),Sheet4!$I$2)-MEDIAN(NETWORKDAYS(G4,G4)*MOD(G4,1),Sheet4!$I$2,Sheet4!$I$1)</f>
        <v>1.1805555552806879E-2</v>
      </c>
      <c r="J4" s="10">
        <f>IF(OR(H4="",G4=""),0,(H4-G4)*1440)</f>
        <v>133.99999999674037</v>
      </c>
      <c r="L4" s="95" t="s">
        <v>78</v>
      </c>
      <c r="M4" s="96"/>
    </row>
    <row r="5" spans="1:13" ht="27.75" customHeight="1" x14ac:dyDescent="0.35">
      <c r="A5" s="2"/>
      <c r="B5" t="s">
        <v>71</v>
      </c>
      <c r="D5" t="s">
        <v>46</v>
      </c>
      <c r="F5"/>
      <c r="G5" s="7">
        <v>44735</v>
      </c>
      <c r="H5" s="7">
        <v>44735.041666666664</v>
      </c>
      <c r="I5" s="67">
        <f>(NETWORKDAYS(G5,H5)-1)*(Sheet4!$I$2-Sheet4!$I$1)+IF(NETWORKDAYS(H5,H5),MEDIAN(MOD(H5,1),Sheet4!$I$2,Sheet4!$I$1),Sheet4!$I$2)-MEDIAN(NETWORKDAYS(G5,G5)*MOD(G5,1),Sheet4!$I$2,Sheet4!$I$1)</f>
        <v>0</v>
      </c>
      <c r="J5" s="10">
        <f>IF(OR(H5="",G5=""),0,(H5-G5)*1440)</f>
        <v>59.99999999650754</v>
      </c>
      <c r="L5" s="95" t="s">
        <v>77</v>
      </c>
      <c r="M5" s="96"/>
    </row>
    <row r="6" spans="1:13" ht="27.75" customHeight="1" x14ac:dyDescent="0.35">
      <c r="A6" s="2"/>
      <c r="B6" t="s">
        <v>67</v>
      </c>
      <c r="D6" t="s">
        <v>46</v>
      </c>
      <c r="F6"/>
      <c r="G6" s="7">
        <v>44735.208333333336</v>
      </c>
      <c r="H6" s="7">
        <v>44735.291666666664</v>
      </c>
      <c r="I6" s="67">
        <f>(NETWORKDAYS(G6,H6)-1)*(Sheet4!$I$2-Sheet4!$I$1)+IF(NETWORKDAYS(H6,H6),MEDIAN(MOD(H6,1),Sheet4!$I$2,Sheet4!$I$1),Sheet4!$I$2)-MEDIAN(NETWORKDAYS(G6,G6)*MOD(G6,1),Sheet4!$I$2,Sheet4!$I$1)</f>
        <v>0</v>
      </c>
      <c r="J6" s="10">
        <f>IF(OR(H6="",G6=""),0,(H6-G6)*1440)</f>
        <v>119.99999999301508</v>
      </c>
      <c r="L6" s="95" t="s">
        <v>79</v>
      </c>
      <c r="M6" s="96"/>
    </row>
    <row r="7" spans="1:13" ht="27.75" customHeight="1" x14ac:dyDescent="0.35">
      <c r="A7" s="2"/>
      <c r="B7" t="s">
        <v>67</v>
      </c>
      <c r="D7" t="s">
        <v>46</v>
      </c>
      <c r="F7"/>
      <c r="G7" s="7">
        <v>44735.708333333336</v>
      </c>
      <c r="H7" s="7">
        <v>44735.791666666664</v>
      </c>
      <c r="I7" s="67">
        <f>(NETWORKDAYS(G7,H7)-1)*(Sheet4!$I$2-Sheet4!$I$1)+IF(NETWORKDAYS(H7,H7),MEDIAN(MOD(H7,1),Sheet4!$I$2,Sheet4!$I$1),Sheet4!$I$2)-MEDIAN(NETWORKDAYS(G7,G7)*MOD(G7,1),Sheet4!$I$2,Sheet4!$I$1)</f>
        <v>0</v>
      </c>
      <c r="J7" s="10">
        <f>IF(OR(H7="",G7=""),0,(H7-G7)*1440)</f>
        <v>119.99999999301508</v>
      </c>
      <c r="L7" s="95" t="s">
        <v>79</v>
      </c>
      <c r="M7" s="96"/>
    </row>
    <row r="8" spans="1:13" ht="27.75" customHeight="1" x14ac:dyDescent="0.35">
      <c r="A8" s="2"/>
      <c r="B8" t="s">
        <v>31</v>
      </c>
      <c r="D8" t="s">
        <v>46</v>
      </c>
      <c r="F8"/>
      <c r="G8" s="7">
        <v>44735.729166666664</v>
      </c>
      <c r="H8" s="7">
        <v>44736</v>
      </c>
      <c r="I8" s="67">
        <f>(NETWORKDAYS(G8,H8)-1)*(Sheet4!$I$2-Sheet4!$I$1)+IF(NETWORKDAYS(H8,H8),MEDIAN(MOD(H8,1),Sheet4!$I$2,Sheet4!$I$1),Sheet4!$I$2)-MEDIAN(NETWORKDAYS(G8,G8)*MOD(G8,1),Sheet4!$I$2,Sheet4!$I$1)</f>
        <v>0</v>
      </c>
      <c r="J8" s="10">
        <f>IF(OR(H8="",G8=""),0,(H8-G8)*1440)</f>
        <v>390.00000000349246</v>
      </c>
      <c r="L8" s="95" t="s">
        <v>81</v>
      </c>
      <c r="M8" s="96"/>
    </row>
    <row r="9" spans="1:13" ht="16.5" customHeight="1" x14ac:dyDescent="0.35">
      <c r="A9" s="16" t="s">
        <v>17</v>
      </c>
      <c r="B9" s="17"/>
      <c r="C9" s="17"/>
      <c r="D9" s="17"/>
      <c r="E9" s="17"/>
      <c r="F9" s="17"/>
      <c r="G9" s="18"/>
      <c r="H9" s="18"/>
      <c r="I9" s="69"/>
      <c r="J9" s="19"/>
      <c r="K9" s="17"/>
      <c r="L9" s="97"/>
      <c r="M9" s="98"/>
    </row>
    <row r="10" spans="1:13" ht="27.75" customHeight="1" x14ac:dyDescent="0.35">
      <c r="A10" s="2"/>
      <c r="F10"/>
      <c r="H10" s="7"/>
      <c r="I10" s="67">
        <f>(NETWORKDAYS(G10,H10)-1)*(Sheet4!$I$2-Sheet4!$I$1)+IF(NETWORKDAYS(H10,H10),MEDIAN(MOD(H10,1),Sheet4!$I$2,Sheet4!$I$1),Sheet4!$I$2)-MEDIAN(NETWORKDAYS(G10,G10)*MOD(G10,1),Sheet4!$I$2,Sheet4!$I$1)</f>
        <v>0</v>
      </c>
      <c r="J10" s="10">
        <f>IF(OR(H10="",G10=""),0,(H10-G10)*1440)</f>
        <v>0</v>
      </c>
      <c r="L10" s="95"/>
      <c r="M10" s="96"/>
    </row>
    <row r="11" spans="1:13" ht="27.75" customHeight="1" x14ac:dyDescent="0.35">
      <c r="A11" s="2"/>
      <c r="F11"/>
      <c r="H11" s="7"/>
      <c r="I11" s="67">
        <f>(NETWORKDAYS(G11,H11)-1)*(Sheet4!$I$2-Sheet4!$I$1)+IF(NETWORKDAYS(H11,H11),MEDIAN(MOD(H11,1),Sheet4!$I$2,Sheet4!$I$1),Sheet4!$I$2)-MEDIAN(NETWORKDAYS(G11,G11)*MOD(G11,1),Sheet4!$I$2,Sheet4!$I$1)</f>
        <v>0</v>
      </c>
      <c r="J11" s="10">
        <f>IF(OR(H11="",G11=""),0,(H11-G11)*1440)</f>
        <v>0</v>
      </c>
      <c r="L11" s="95"/>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18</v>
      </c>
      <c r="B15" s="17"/>
      <c r="C15" s="17"/>
      <c r="D15" s="17"/>
      <c r="E15" s="17"/>
      <c r="F15" s="17"/>
      <c r="G15" s="18"/>
      <c r="H15" s="18"/>
      <c r="I15" s="69"/>
      <c r="J15" s="19"/>
      <c r="K15" s="17"/>
      <c r="L15" s="97"/>
      <c r="M15" s="98"/>
    </row>
    <row r="16" spans="1:13" ht="27.75" customHeight="1" x14ac:dyDescent="0.35">
      <c r="A16" s="2"/>
      <c r="F16"/>
      <c r="H16" s="7"/>
      <c r="I16" s="67">
        <f>(NETWORKDAYS(G16,H16)-1)*(Sheet4!$I$2-Sheet4!$I$1)+IF(NETWORKDAYS(H16,H16),MEDIAN(MOD(H16,1),Sheet4!$I$2,Sheet4!$I$1),Sheet4!$I$2)-MEDIAN(NETWORKDAYS(G16,G16)*MOD(G16,1),Sheet4!$I$2,Sheet4!$I$1)</f>
        <v>0</v>
      </c>
      <c r="J16" s="10">
        <f>IF(OR(H16="",G16=""),0,(H16-G16)*1440)</f>
        <v>0</v>
      </c>
      <c r="L16" s="95"/>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101"/>
      <c r="M20" s="102"/>
    </row>
    <row r="22" spans="1:13" x14ac:dyDescent="0.35">
      <c r="I22" s="10"/>
      <c r="J22" s="10"/>
    </row>
    <row r="23" spans="1:13" x14ac:dyDescent="0.35">
      <c r="A23" s="25"/>
      <c r="B23" s="26" t="s">
        <v>8</v>
      </c>
      <c r="C23" s="27" t="s">
        <v>9</v>
      </c>
      <c r="D23" s="29" t="s">
        <v>10</v>
      </c>
      <c r="E23" s="29" t="s">
        <v>11</v>
      </c>
      <c r="F23" s="28" t="s">
        <v>12</v>
      </c>
      <c r="G23" s="28" t="s">
        <v>13</v>
      </c>
      <c r="H23" s="27" t="s">
        <v>14</v>
      </c>
      <c r="I23" s="5" t="s">
        <v>15</v>
      </c>
    </row>
    <row r="24" spans="1:13" x14ac:dyDescent="0.35">
      <c r="A24" s="31" t="s">
        <v>16</v>
      </c>
      <c r="B24" s="72"/>
      <c r="C24" s="15"/>
      <c r="D24" s="33"/>
      <c r="E24" s="33"/>
      <c r="F24" s="15"/>
      <c r="G24" s="15"/>
      <c r="H24" s="33"/>
      <c r="I24" s="34"/>
    </row>
    <row r="25" spans="1:13" ht="15" customHeight="1" x14ac:dyDescent="0.35">
      <c r="A25" s="30"/>
      <c r="B25" s="71">
        <f>I4</f>
        <v>1.1805555552806879E-2</v>
      </c>
      <c r="C25" s="10">
        <f>540-TEXT(B25,"[m]")</f>
        <v>523</v>
      </c>
      <c r="D25" s="20">
        <f>B25/(B25+C25)</f>
        <v>2.2572254445130164E-5</v>
      </c>
      <c r="E25" s="20">
        <f>C25/(B25+C25)</f>
        <v>0.99997742774555498</v>
      </c>
      <c r="F25" s="10">
        <f>J4</f>
        <v>133.99999999674037</v>
      </c>
      <c r="G25" s="10">
        <f>1440-F25</f>
        <v>1306.0000000032596</v>
      </c>
      <c r="H25" s="20">
        <f>F25/(F25+G25)</f>
        <v>9.3055555553291924E-2</v>
      </c>
      <c r="I25" s="21">
        <f>G25/(F25+G25)</f>
        <v>0.90694444444670808</v>
      </c>
    </row>
    <row r="26" spans="1:13" ht="15" customHeight="1" x14ac:dyDescent="0.35">
      <c r="A26" s="24"/>
      <c r="B26" s="71">
        <f>I5</f>
        <v>0</v>
      </c>
      <c r="C26" s="10">
        <f>540-TEXT(B26,"[m]")</f>
        <v>540</v>
      </c>
      <c r="D26" s="20">
        <f>B26/(B26+C26)</f>
        <v>0</v>
      </c>
      <c r="E26" s="20">
        <f>C26/(B26+C26)</f>
        <v>1</v>
      </c>
      <c r="F26" s="10">
        <f>J5</f>
        <v>59.99999999650754</v>
      </c>
      <c r="G26" s="10">
        <f>1440-F26</f>
        <v>1380.0000000034925</v>
      </c>
      <c r="H26" s="20">
        <f>F26/(F26+G26)</f>
        <v>4.1666666664241347E-2</v>
      </c>
      <c r="I26" s="21">
        <f>G26/(F26+G26)</f>
        <v>0.95833333333575865</v>
      </c>
    </row>
    <row r="27" spans="1:13" ht="15" customHeight="1" x14ac:dyDescent="0.35">
      <c r="A27" s="24"/>
      <c r="B27" s="71">
        <f>I6</f>
        <v>0</v>
      </c>
      <c r="C27" s="10">
        <f>540-TEXT(B27,"[m]")</f>
        <v>540</v>
      </c>
      <c r="D27" s="20">
        <f>B27/(B27+C27)</f>
        <v>0</v>
      </c>
      <c r="E27" s="20">
        <f>C27/(B27+C27)</f>
        <v>1</v>
      </c>
      <c r="F27" s="10">
        <f>J6</f>
        <v>119.99999999301508</v>
      </c>
      <c r="G27" s="10">
        <f>1440-F27</f>
        <v>1320.0000000069849</v>
      </c>
      <c r="H27" s="20">
        <f>F27/(F27+G27)</f>
        <v>8.3333333328482695E-2</v>
      </c>
      <c r="I27" s="21">
        <f>G27/(F27+G27)</f>
        <v>0.91666666667151731</v>
      </c>
    </row>
    <row r="28" spans="1:13" ht="15" customHeight="1" x14ac:dyDescent="0.35">
      <c r="A28" s="24"/>
      <c r="B28" s="71">
        <f>I7</f>
        <v>0</v>
      </c>
      <c r="C28" s="10">
        <f>540-TEXT(B28,"[m]")</f>
        <v>540</v>
      </c>
      <c r="D28" s="20">
        <f>B28/(B28+C28)</f>
        <v>0</v>
      </c>
      <c r="E28" s="20">
        <f>C28/(B28+C28)</f>
        <v>1</v>
      </c>
      <c r="F28" s="10">
        <f>J7</f>
        <v>119.99999999301508</v>
      </c>
      <c r="G28" s="10">
        <f>1440-F28</f>
        <v>1320.0000000069849</v>
      </c>
      <c r="H28" s="20">
        <f>F28/(F28+G28)</f>
        <v>8.3333333328482695E-2</v>
      </c>
      <c r="I28" s="21">
        <f>G28/(F28+G28)</f>
        <v>0.91666666667151731</v>
      </c>
    </row>
    <row r="29" spans="1:13" ht="15" customHeight="1" x14ac:dyDescent="0.35">
      <c r="A29" s="24"/>
      <c r="B29" s="71">
        <f t="shared" ref="B29:B41" si="0">I8</f>
        <v>0</v>
      </c>
      <c r="C29" s="10">
        <f>540-TEXT(B29,"[m]")</f>
        <v>540</v>
      </c>
      <c r="D29" s="20">
        <f>B29/(B29+C29)</f>
        <v>0</v>
      </c>
      <c r="E29" s="20">
        <f>C29/(B29+C29)</f>
        <v>1</v>
      </c>
      <c r="F29" s="10">
        <f>J8</f>
        <v>390.00000000349246</v>
      </c>
      <c r="G29" s="10">
        <f>1440-F29</f>
        <v>1049.9999999965075</v>
      </c>
      <c r="H29" s="20">
        <f>F29/(F29+G29)</f>
        <v>0.27083333333575865</v>
      </c>
      <c r="I29" s="21">
        <f>G29/(F29+G29)</f>
        <v>0.72916666666424135</v>
      </c>
    </row>
    <row r="30" spans="1:13" x14ac:dyDescent="0.35">
      <c r="A30" s="31" t="s">
        <v>17</v>
      </c>
      <c r="B30" s="73"/>
      <c r="C30" s="19"/>
      <c r="D30" s="36"/>
      <c r="E30" s="36"/>
      <c r="F30" s="19"/>
      <c r="G30" s="19"/>
      <c r="H30" s="36"/>
      <c r="I30" s="37"/>
    </row>
    <row r="31" spans="1:13" ht="15" customHeight="1" x14ac:dyDescent="0.35">
      <c r="A31" s="24"/>
      <c r="B31" s="71">
        <f t="shared" si="0"/>
        <v>0</v>
      </c>
      <c r="C31" s="10">
        <f>540-TEXT(B31,"[m]")</f>
        <v>540</v>
      </c>
      <c r="D31" s="20">
        <f>B31/(B31+C31)</f>
        <v>0</v>
      </c>
      <c r="E31" s="20">
        <f>C31/(B31+C31)</f>
        <v>1</v>
      </c>
      <c r="F31" s="10">
        <f>J10</f>
        <v>0</v>
      </c>
      <c r="G31" s="10">
        <f>1440-F31</f>
        <v>1440</v>
      </c>
      <c r="H31" s="20">
        <f>F31/(F31+G31)</f>
        <v>0</v>
      </c>
      <c r="I31" s="21">
        <f>G31/(F31+G31)</f>
        <v>1</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18</v>
      </c>
      <c r="B36" s="73"/>
      <c r="C36" s="19"/>
      <c r="D36" s="36"/>
      <c r="E36" s="36"/>
      <c r="F36" s="19"/>
      <c r="G36" s="19"/>
      <c r="H36" s="36"/>
      <c r="I36" s="37"/>
    </row>
    <row r="37" spans="1:9" ht="15" customHeight="1" x14ac:dyDescent="0.35">
      <c r="A37" s="24"/>
      <c r="B37" s="71">
        <f t="shared" si="0"/>
        <v>0</v>
      </c>
      <c r="C37" s="10">
        <f>540-TEXT(B37,"[m]")</f>
        <v>540</v>
      </c>
      <c r="D37" s="20">
        <f>B37/(B37+C37)</f>
        <v>0</v>
      </c>
      <c r="E37" s="20">
        <f>C37/(B37+C37)</f>
        <v>1</v>
      </c>
      <c r="F37" s="10">
        <f>J16</f>
        <v>0</v>
      </c>
      <c r="G37" s="10">
        <f>1440-F37</f>
        <v>1440</v>
      </c>
      <c r="H37" s="20">
        <f>F37/(F37+G37)</f>
        <v>0</v>
      </c>
      <c r="I37" s="21">
        <f>G37/(F37+G37)</f>
        <v>1</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DA71A28-85BB-44C5-B06B-6BED13C34D62}">
          <x14:formula1>
            <xm:f>Sheet4!$D$1:$D$2</xm:f>
          </x14:formula1>
          <xm:sqref>D4:D8 D10:D14 D16:D20</xm:sqref>
        </x14:dataValidation>
        <x14:dataValidation type="list" allowBlank="1" showInputMessage="1" showErrorMessage="1" xr:uid="{BBAD5DF7-BC62-4C63-90D9-8305527AD86B}">
          <x14:formula1>
            <xm:f>Sheet4!$C$1:$C$4</xm:f>
          </x14:formula1>
          <xm:sqref>K4:K8 K10:K14 K16:K20</xm:sqref>
        </x14:dataValidation>
        <x14:dataValidation type="list" allowBlank="1" showInputMessage="1" showErrorMessage="1" xr:uid="{BE553968-79B7-4146-B850-BE84F85ABEEB}">
          <x14:formula1>
            <xm:f>Sheet4!$B$1:$B$11</xm:f>
          </x14:formula1>
          <xm:sqref>B4:B8 B10:B14 B16:B20</xm:sqref>
        </x14:dataValidation>
        <x14:dataValidation type="list" allowBlank="1" showInputMessage="1" showErrorMessage="1" xr:uid="{DA68D05B-84D9-45E7-8B3B-4DC14B533543}">
          <x14:formula1>
            <xm:f>Sheet4!$A$1:$A$15</xm:f>
          </x14:formula1>
          <xm:sqref>C10:C14 C4:C8 C16:C20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B798-2D82-4904-9779-9091F228F23A}">
  <dimension ref="A1:M48"/>
  <sheetViews>
    <sheetView topLeftCell="F1" zoomScale="80" zoomScaleNormal="80" workbookViewId="0">
      <selection activeCell="H16" sqref="H16"/>
    </sheetView>
  </sheetViews>
  <sheetFormatPr defaultRowHeight="14.5" x14ac:dyDescent="0.35"/>
  <cols>
    <col min="1" max="1" width="14.54296875" bestFit="1"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4" t="s">
        <v>33</v>
      </c>
      <c r="B1" s="85"/>
      <c r="C1" s="85"/>
      <c r="D1" s="85"/>
      <c r="E1" s="85"/>
      <c r="F1" s="85"/>
      <c r="G1" s="85"/>
      <c r="H1" s="85"/>
      <c r="I1" s="85"/>
      <c r="J1" s="85"/>
      <c r="K1" s="93"/>
      <c r="L1" s="94"/>
    </row>
    <row r="2" spans="1:13" x14ac:dyDescent="0.35">
      <c r="A2" s="2"/>
      <c r="B2" s="4" t="s">
        <v>34</v>
      </c>
      <c r="C2" s="4" t="s">
        <v>29</v>
      </c>
      <c r="D2" s="4" t="s">
        <v>35</v>
      </c>
      <c r="E2" s="4" t="s">
        <v>36</v>
      </c>
      <c r="F2" s="4" t="s">
        <v>37</v>
      </c>
      <c r="G2" s="6" t="s">
        <v>38</v>
      </c>
      <c r="H2" s="6" t="s">
        <v>39</v>
      </c>
      <c r="I2" s="9" t="s">
        <v>43</v>
      </c>
      <c r="J2" s="9" t="s">
        <v>40</v>
      </c>
      <c r="K2" s="29" t="s">
        <v>41</v>
      </c>
      <c r="L2" s="99" t="s">
        <v>42</v>
      </c>
      <c r="M2" s="100"/>
    </row>
    <row r="3" spans="1:13" ht="16.5" customHeight="1" x14ac:dyDescent="0.35">
      <c r="A3" s="12" t="s">
        <v>16</v>
      </c>
      <c r="B3" s="13"/>
      <c r="C3" s="13"/>
      <c r="D3" s="13"/>
      <c r="E3" s="13"/>
      <c r="F3" s="13"/>
      <c r="G3" s="14"/>
      <c r="H3" s="14"/>
      <c r="I3" s="68"/>
      <c r="J3" s="15"/>
      <c r="K3" s="13"/>
      <c r="L3" s="97"/>
      <c r="M3" s="98"/>
    </row>
    <row r="4" spans="1:13" ht="27.75" customHeight="1" x14ac:dyDescent="0.35">
      <c r="A4" s="2"/>
      <c r="B4" t="s">
        <v>31</v>
      </c>
      <c r="D4" t="s">
        <v>46</v>
      </c>
      <c r="F4"/>
      <c r="G4" s="7">
        <v>44736</v>
      </c>
      <c r="H4" s="7">
        <v>44736.25</v>
      </c>
      <c r="I4" s="67">
        <f>(NETWORKDAYS(G4,H4)-1)*(Sheet4!$I$2-Sheet4!$I$1)+IF(NETWORKDAYS(H4,H4),MEDIAN(MOD(H4,1),Sheet4!$I$2,Sheet4!$I$1),Sheet4!$I$2)-MEDIAN(NETWORKDAYS(G4,G4)*MOD(G4,1),Sheet4!$I$2,Sheet4!$I$1)</f>
        <v>0</v>
      </c>
      <c r="J4" s="10">
        <f>IF(OR(H4="",G4=""),0,(H4-G4)*1440)</f>
        <v>360</v>
      </c>
      <c r="L4" s="95" t="s">
        <v>81</v>
      </c>
      <c r="M4" s="96"/>
    </row>
    <row r="5" spans="1:13" ht="27.75" customHeight="1" x14ac:dyDescent="0.35">
      <c r="A5" s="2"/>
      <c r="F5"/>
      <c r="H5" s="7"/>
      <c r="I5" s="67">
        <f>(NETWORKDAYS(G5,H5)-1)*(Sheet4!$I$2-Sheet4!$I$1)+IF(NETWORKDAYS(H5,H5),MEDIAN(MOD(H5,1),Sheet4!$I$2,Sheet4!$I$1),Sheet4!$I$2)-MEDIAN(NETWORKDAYS(G5,G5)*MOD(G5,1),Sheet4!$I$2,Sheet4!$I$1)</f>
        <v>0</v>
      </c>
      <c r="J5" s="10">
        <f>IF(OR(H5="",G5=""),0,(H5-G5)*1440)</f>
        <v>0</v>
      </c>
      <c r="L5" s="95"/>
      <c r="M5" s="96"/>
    </row>
    <row r="6" spans="1:13" ht="27.75" customHeight="1" x14ac:dyDescent="0.35">
      <c r="A6" s="2"/>
      <c r="F6"/>
      <c r="H6" s="7"/>
      <c r="I6" s="67">
        <f>(NETWORKDAYS(G6,H6)-1)*(Sheet4!$I$2-Sheet4!$I$1)+IF(NETWORKDAYS(H6,H6),MEDIAN(MOD(H6,1),Sheet4!$I$2,Sheet4!$I$1),Sheet4!$I$2)-MEDIAN(NETWORKDAYS(G6,G6)*MOD(G6,1),Sheet4!$I$2,Sheet4!$I$1)</f>
        <v>0</v>
      </c>
      <c r="J6" s="10">
        <f>IF(OR(H6="",G6=""),0,(H6-G6)*1440)</f>
        <v>0</v>
      </c>
      <c r="L6" s="95"/>
      <c r="M6" s="96"/>
    </row>
    <row r="7" spans="1:13" ht="27.75" customHeight="1" x14ac:dyDescent="0.35">
      <c r="A7" s="2"/>
      <c r="F7"/>
      <c r="H7" s="7"/>
      <c r="I7" s="67">
        <f>(NETWORKDAYS(G7,H7)-1)*(Sheet4!$I$2-Sheet4!$I$1)+IF(NETWORKDAYS(H7,H7),MEDIAN(MOD(H7,1),Sheet4!$I$2,Sheet4!$I$1),Sheet4!$I$2)-MEDIAN(NETWORKDAYS(G7,G7)*MOD(G7,1),Sheet4!$I$2,Sheet4!$I$1)</f>
        <v>0</v>
      </c>
      <c r="J7" s="10">
        <f>IF(OR(H7="",G7=""),0,(H7-G7)*1440)</f>
        <v>0</v>
      </c>
      <c r="L7" s="95"/>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17</v>
      </c>
      <c r="B9" s="17"/>
      <c r="C9" s="17"/>
      <c r="D9" s="17"/>
      <c r="E9" s="17"/>
      <c r="F9" s="17"/>
      <c r="G9" s="18"/>
      <c r="H9" s="18"/>
      <c r="I9" s="69"/>
      <c r="J9" s="19"/>
      <c r="K9" s="17"/>
      <c r="L9" s="97"/>
      <c r="M9" s="98"/>
    </row>
    <row r="10" spans="1:13" ht="27.75" customHeight="1" x14ac:dyDescent="0.35">
      <c r="A10" s="2"/>
      <c r="B10" t="s">
        <v>31</v>
      </c>
      <c r="C10" t="s">
        <v>53</v>
      </c>
      <c r="D10" t="s">
        <v>46</v>
      </c>
      <c r="F10"/>
      <c r="G10" s="7">
        <v>44736.75</v>
      </c>
      <c r="H10" s="7">
        <v>44736.875</v>
      </c>
      <c r="I10" s="67">
        <f>(NETWORKDAYS(G10,H10)-1)*(Sheet4!$I$2-Sheet4!$I$1)+IF(NETWORKDAYS(H10,H10),MEDIAN(MOD(H10,1),Sheet4!$I$2,Sheet4!$I$1),Sheet4!$I$2)-MEDIAN(NETWORKDAYS(G10,G10)*MOD(G10,1),Sheet4!$I$2,Sheet4!$I$1)</f>
        <v>0</v>
      </c>
      <c r="J10" s="10">
        <f>IF(OR(H10="",G10=""),0,(H10-G10)*1440)</f>
        <v>180</v>
      </c>
      <c r="L10" s="95" t="s">
        <v>82</v>
      </c>
      <c r="M10" s="96"/>
    </row>
    <row r="11" spans="1:13" ht="27.75" customHeight="1" x14ac:dyDescent="0.35">
      <c r="A11" s="2"/>
      <c r="F11"/>
      <c r="H11" s="7"/>
      <c r="I11" s="67">
        <f>(NETWORKDAYS(G11,H11)-1)*(Sheet4!$I$2-Sheet4!$I$1)+IF(NETWORKDAYS(H11,H11),MEDIAN(MOD(H11,1),Sheet4!$I$2,Sheet4!$I$1),Sheet4!$I$2)-MEDIAN(NETWORKDAYS(G11,G11)*MOD(G11,1),Sheet4!$I$2,Sheet4!$I$1)</f>
        <v>0</v>
      </c>
      <c r="J11" s="10">
        <f>IF(OR(H11="",G11=""),0,(H11-G11)*1440)</f>
        <v>0</v>
      </c>
      <c r="L11" s="95"/>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18</v>
      </c>
      <c r="B15" s="17"/>
      <c r="C15" s="17"/>
      <c r="D15" s="17"/>
      <c r="E15" s="17"/>
      <c r="F15" s="17"/>
      <c r="G15" s="18"/>
      <c r="H15" s="18"/>
      <c r="I15" s="69"/>
      <c r="J15" s="19"/>
      <c r="K15" s="17"/>
      <c r="L15" s="97"/>
      <c r="M15" s="98"/>
    </row>
    <row r="16" spans="1:13" ht="27.75" customHeight="1" x14ac:dyDescent="0.35">
      <c r="A16" s="2"/>
      <c r="B16" t="s">
        <v>31</v>
      </c>
      <c r="C16" t="s">
        <v>53</v>
      </c>
      <c r="D16" t="s">
        <v>46</v>
      </c>
      <c r="F16"/>
      <c r="G16" s="7">
        <v>44736.75</v>
      </c>
      <c r="H16" s="7">
        <v>44736.875</v>
      </c>
      <c r="I16" s="67">
        <f>(NETWORKDAYS(G16,H16)-1)*(Sheet4!$I$2-Sheet4!$I$1)+IF(NETWORKDAYS(H16,H16),MEDIAN(MOD(H16,1),Sheet4!$I$2,Sheet4!$I$1),Sheet4!$I$2)-MEDIAN(NETWORKDAYS(G16,G16)*MOD(G16,1),Sheet4!$I$2,Sheet4!$I$1)</f>
        <v>0</v>
      </c>
      <c r="J16" s="10">
        <f>IF(OR(H16="",G16=""),0,(H16-G16)*1440)</f>
        <v>180</v>
      </c>
      <c r="L16" s="95" t="s">
        <v>82</v>
      </c>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101"/>
      <c r="M20" s="102"/>
    </row>
    <row r="22" spans="1:13" x14ac:dyDescent="0.35">
      <c r="I22" s="10"/>
      <c r="J22" s="10"/>
    </row>
    <row r="23" spans="1:13" x14ac:dyDescent="0.35">
      <c r="A23" s="25"/>
      <c r="B23" s="26" t="s">
        <v>8</v>
      </c>
      <c r="C23" s="27" t="s">
        <v>9</v>
      </c>
      <c r="D23" s="29" t="s">
        <v>10</v>
      </c>
      <c r="E23" s="29" t="s">
        <v>11</v>
      </c>
      <c r="F23" s="28" t="s">
        <v>12</v>
      </c>
      <c r="G23" s="28" t="s">
        <v>13</v>
      </c>
      <c r="H23" s="27" t="s">
        <v>14</v>
      </c>
      <c r="I23" s="5" t="s">
        <v>15</v>
      </c>
    </row>
    <row r="24" spans="1:13" x14ac:dyDescent="0.35">
      <c r="A24" s="31" t="s">
        <v>16</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360</v>
      </c>
      <c r="G25" s="10">
        <f>1440-F25</f>
        <v>1080</v>
      </c>
      <c r="H25" s="20">
        <f>F25/(F25+G25)</f>
        <v>0.25</v>
      </c>
      <c r="I25" s="21">
        <f>G25/(F25+G25)</f>
        <v>0.75</v>
      </c>
    </row>
    <row r="26" spans="1:13" ht="15" customHeight="1" x14ac:dyDescent="0.35">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x14ac:dyDescent="0.35">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x14ac:dyDescent="0.35">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17</v>
      </c>
      <c r="B30" s="73"/>
      <c r="C30" s="19"/>
      <c r="D30" s="36"/>
      <c r="E30" s="36"/>
      <c r="F30" s="19"/>
      <c r="G30" s="19"/>
      <c r="H30" s="36"/>
      <c r="I30" s="37"/>
    </row>
    <row r="31" spans="1:13" ht="15" customHeight="1" x14ac:dyDescent="0.35">
      <c r="A31" s="24"/>
      <c r="B31" s="71">
        <f t="shared" si="0"/>
        <v>0</v>
      </c>
      <c r="C31" s="10">
        <f>540-TEXT(B31,"[m]")</f>
        <v>540</v>
      </c>
      <c r="D31" s="20">
        <f>B31/(B31+C31)</f>
        <v>0</v>
      </c>
      <c r="E31" s="20">
        <f>C31/(B31+C31)</f>
        <v>1</v>
      </c>
      <c r="F31" s="10">
        <f>J10</f>
        <v>180</v>
      </c>
      <c r="G31" s="10">
        <f>1440-F31</f>
        <v>1260</v>
      </c>
      <c r="H31" s="20">
        <f>F31/(F31+G31)</f>
        <v>0.125</v>
      </c>
      <c r="I31" s="21">
        <f>G31/(F31+G31)</f>
        <v>0.875</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18</v>
      </c>
      <c r="B36" s="73"/>
      <c r="C36" s="19"/>
      <c r="D36" s="36"/>
      <c r="E36" s="36"/>
      <c r="F36" s="19"/>
      <c r="G36" s="19"/>
      <c r="H36" s="36"/>
      <c r="I36" s="37"/>
    </row>
    <row r="37" spans="1:9" ht="15" customHeight="1" x14ac:dyDescent="0.35">
      <c r="A37" s="24"/>
      <c r="B37" s="71">
        <f t="shared" si="0"/>
        <v>0</v>
      </c>
      <c r="C37" s="10">
        <f>540-TEXT(B37,"[m]")</f>
        <v>540</v>
      </c>
      <c r="D37" s="20">
        <f>B37/(B37+C37)</f>
        <v>0</v>
      </c>
      <c r="E37" s="20">
        <f>C37/(B37+C37)</f>
        <v>1</v>
      </c>
      <c r="F37" s="10">
        <f>J16</f>
        <v>180</v>
      </c>
      <c r="G37" s="10">
        <f>1440-F37</f>
        <v>1260</v>
      </c>
      <c r="H37" s="20">
        <f>F37/(F37+G37)</f>
        <v>0.125</v>
      </c>
      <c r="I37" s="21">
        <f>G37/(F37+G37)</f>
        <v>0.875</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EF6A48B-F7B5-4185-B9C2-9A616CAE0D01}">
          <x14:formula1>
            <xm:f>Sheet4!$D$1:$D$2</xm:f>
          </x14:formula1>
          <xm:sqref>D4:D8 D10:D14 D16:D20</xm:sqref>
        </x14:dataValidation>
        <x14:dataValidation type="list" allowBlank="1" showInputMessage="1" showErrorMessage="1" xr:uid="{19E6933C-FA84-4B7E-9028-31DB5B3A688B}">
          <x14:formula1>
            <xm:f>Sheet4!$C$1:$C$4</xm:f>
          </x14:formula1>
          <xm:sqref>K4:K8 K10:K14 K16:K20</xm:sqref>
        </x14:dataValidation>
        <x14:dataValidation type="list" allowBlank="1" showInputMessage="1" showErrorMessage="1" xr:uid="{6060938F-1714-4A70-A200-FC28CCDC736A}">
          <x14:formula1>
            <xm:f>Sheet4!$B$1:$B$11</xm:f>
          </x14:formula1>
          <xm:sqref>B4:B8 B10:B14 B16:B20</xm:sqref>
        </x14:dataValidation>
        <x14:dataValidation type="list" allowBlank="1" showInputMessage="1" showErrorMessage="1" xr:uid="{4BA4E7FE-BDD1-4F5B-8CA0-891076C08D97}">
          <x14:formula1>
            <xm:f>Sheet4!$A$1:$A$15</xm:f>
          </x14:formula1>
          <xm:sqref>C10:C14 C4:C8 C16:C20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DEV-CLONE-METRICS</vt:lpstr>
      <vt:lpstr>Summary Detail</vt:lpstr>
      <vt:lpstr>Saturday</vt:lpstr>
      <vt:lpstr>Sunday</vt:lpstr>
      <vt:lpstr>Monday</vt:lpstr>
      <vt:lpstr>Tuesday</vt:lpstr>
      <vt:lpstr>Wednesday</vt:lpstr>
      <vt:lpstr>Thursday</vt:lpstr>
      <vt:lpstr>Friday</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c:creator>
  <cp:keywords/>
  <dc:description/>
  <cp:lastModifiedBy>Chandragiri,Sridhar</cp:lastModifiedBy>
  <cp:revision/>
  <cp:lastPrinted>2022-06-24T17:50:28Z</cp:lastPrinted>
  <dcterms:created xsi:type="dcterms:W3CDTF">2022-05-17T00:13:44Z</dcterms:created>
  <dcterms:modified xsi:type="dcterms:W3CDTF">2022-07-22T21:11:05Z</dcterms:modified>
  <cp:category/>
  <cp:contentStatus/>
</cp:coreProperties>
</file>